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ml.chartshapes+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user\Downloads\Supermarket sales\"/>
    </mc:Choice>
  </mc:AlternateContent>
  <bookViews>
    <workbookView xWindow="0" yWindow="0" windowWidth="23040" windowHeight="9192" activeTab="5"/>
  </bookViews>
  <sheets>
    <sheet name="supermarket_sales" sheetId="1" r:id="rId1"/>
    <sheet name="Analysis 2" sheetId="9" r:id="rId2"/>
    <sheet name="Ref_Table" sheetId="7" r:id="rId3"/>
    <sheet name="Dashboard (2)" sheetId="8" r:id="rId4"/>
    <sheet name="Analysis 1" sheetId="3" r:id="rId5"/>
    <sheet name="Dashboard" sheetId="2" r:id="rId6"/>
  </sheets>
  <definedNames>
    <definedName name="_xlcn.WorksheetConnection_supermarket_sales.xlsxTable21" hidden="1">Table2[]</definedName>
    <definedName name="_xlcn.WorksheetConnection_supermarket_salesA1X10011" hidden="1">supermarket_sales!$A$1:$Y$1001</definedName>
    <definedName name="ChooseOption">'Analysis 2'!$L$2</definedName>
    <definedName name="OptionButton">'Analysis 1'!$R$3</definedName>
    <definedName name="Slicer_Age_Group">#N/A</definedName>
    <definedName name="Slicer_City">#N/A</definedName>
    <definedName name="Slicer_Payment">#N/A</definedName>
    <definedName name="Slicer_Product_line">#N/A</definedName>
  </definedNames>
  <calcPr calcId="162913"/>
  <pivotCaches>
    <pivotCache cacheId="0" r:id="rId7"/>
    <pivotCache cacheId="1" r:id="rId8"/>
    <pivotCache cacheId="2" r:id="rId9"/>
    <pivotCache cacheId="19"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2" name="Table2" connection="WorksheetConnection_supermarket_sales.xlsx!Table2"/>
          <x15:modelTable id="Range" name="Range" connection="WorksheetConnection_supermarket_sales!$A$1:$X$1001"/>
        </x15:modelTables>
        <x15:modelRelationships>
          <x15:modelRelationship fromTable="Table2" fromColumn="Invoice ID" toTable="Range" toColumn="Invoice ID"/>
        </x15:modelRelationships>
      </x15:dataModel>
    </ext>
  </extLst>
</workbook>
</file>

<file path=xl/calcChain.xml><?xml version="1.0" encoding="utf-8"?>
<calcChain xmlns="http://schemas.openxmlformats.org/spreadsheetml/2006/main">
  <c r="AC2" i="1" l="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260" i="1"/>
  <c r="AC261" i="1"/>
  <c r="AC262" i="1"/>
  <c r="AC263" i="1"/>
  <c r="AC264" i="1"/>
  <c r="AC265" i="1"/>
  <c r="AC266" i="1"/>
  <c r="AC267" i="1"/>
  <c r="AC268" i="1"/>
  <c r="AC269" i="1"/>
  <c r="AC270" i="1"/>
  <c r="AC271" i="1"/>
  <c r="AC272" i="1"/>
  <c r="AC273" i="1"/>
  <c r="AC274" i="1"/>
  <c r="AC275" i="1"/>
  <c r="AC276" i="1"/>
  <c r="AC277" i="1"/>
  <c r="AC278" i="1"/>
  <c r="AC279" i="1"/>
  <c r="AC280" i="1"/>
  <c r="AC281" i="1"/>
  <c r="AC282" i="1"/>
  <c r="AC283" i="1"/>
  <c r="AC284" i="1"/>
  <c r="AC285" i="1"/>
  <c r="AC286" i="1"/>
  <c r="AC287" i="1"/>
  <c r="AC288" i="1"/>
  <c r="AC289" i="1"/>
  <c r="AC290" i="1"/>
  <c r="AC291" i="1"/>
  <c r="AC292" i="1"/>
  <c r="AC293" i="1"/>
  <c r="AC294" i="1"/>
  <c r="AC295" i="1"/>
  <c r="AC296" i="1"/>
  <c r="AC297" i="1"/>
  <c r="AC298" i="1"/>
  <c r="AC299" i="1"/>
  <c r="AC300" i="1"/>
  <c r="AC301" i="1"/>
  <c r="AC302" i="1"/>
  <c r="AC303" i="1"/>
  <c r="AC304" i="1"/>
  <c r="AC305" i="1"/>
  <c r="AC306" i="1"/>
  <c r="AC307" i="1"/>
  <c r="AC308" i="1"/>
  <c r="AC309" i="1"/>
  <c r="AC310" i="1"/>
  <c r="AC311" i="1"/>
  <c r="AC312" i="1"/>
  <c r="AC313" i="1"/>
  <c r="AC314" i="1"/>
  <c r="AC315" i="1"/>
  <c r="AC316" i="1"/>
  <c r="AC317" i="1"/>
  <c r="AC318" i="1"/>
  <c r="AC319" i="1"/>
  <c r="AC320" i="1"/>
  <c r="AC321" i="1"/>
  <c r="AC322" i="1"/>
  <c r="AC323" i="1"/>
  <c r="AC324" i="1"/>
  <c r="AC325" i="1"/>
  <c r="AC326" i="1"/>
  <c r="AC327" i="1"/>
  <c r="AC328" i="1"/>
  <c r="AC329" i="1"/>
  <c r="AC330" i="1"/>
  <c r="AC331" i="1"/>
  <c r="AC332" i="1"/>
  <c r="AC333" i="1"/>
  <c r="AC334" i="1"/>
  <c r="AC335" i="1"/>
  <c r="AC336" i="1"/>
  <c r="AC337" i="1"/>
  <c r="AC338" i="1"/>
  <c r="AC339" i="1"/>
  <c r="AC340" i="1"/>
  <c r="AC341" i="1"/>
  <c r="AC342" i="1"/>
  <c r="AC343" i="1"/>
  <c r="AC344" i="1"/>
  <c r="AC345" i="1"/>
  <c r="AC346" i="1"/>
  <c r="AC347" i="1"/>
  <c r="AC348" i="1"/>
  <c r="AC349" i="1"/>
  <c r="AC350" i="1"/>
  <c r="AC351" i="1"/>
  <c r="AC352" i="1"/>
  <c r="AC353" i="1"/>
  <c r="AC354" i="1"/>
  <c r="AC355" i="1"/>
  <c r="AC356" i="1"/>
  <c r="AC357" i="1"/>
  <c r="AC358" i="1"/>
  <c r="AC359" i="1"/>
  <c r="AC360" i="1"/>
  <c r="AC361" i="1"/>
  <c r="AC362" i="1"/>
  <c r="AC363" i="1"/>
  <c r="AC364" i="1"/>
  <c r="AC365" i="1"/>
  <c r="AC366" i="1"/>
  <c r="AC367" i="1"/>
  <c r="AC368" i="1"/>
  <c r="AC369" i="1"/>
  <c r="AC370" i="1"/>
  <c r="AC371" i="1"/>
  <c r="AC372" i="1"/>
  <c r="AC373" i="1"/>
  <c r="AC374" i="1"/>
  <c r="AC375" i="1"/>
  <c r="AC376" i="1"/>
  <c r="AC377" i="1"/>
  <c r="AC378" i="1"/>
  <c r="AC379" i="1"/>
  <c r="AC380" i="1"/>
  <c r="AC381" i="1"/>
  <c r="AC382" i="1"/>
  <c r="AC383" i="1"/>
  <c r="AC384" i="1"/>
  <c r="AC385" i="1"/>
  <c r="AC386" i="1"/>
  <c r="AC387" i="1"/>
  <c r="AC388" i="1"/>
  <c r="AC389" i="1"/>
  <c r="AC390" i="1"/>
  <c r="AC391" i="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AC456" i="1"/>
  <c r="AC457" i="1"/>
  <c r="AC458" i="1"/>
  <c r="AC459" i="1"/>
  <c r="AC460" i="1"/>
  <c r="AC461" i="1"/>
  <c r="AC462" i="1"/>
  <c r="AC463" i="1"/>
  <c r="AC464" i="1"/>
  <c r="AC465" i="1"/>
  <c r="AC466" i="1"/>
  <c r="AC467" i="1"/>
  <c r="AC468" i="1"/>
  <c r="AC469" i="1"/>
  <c r="AC470" i="1"/>
  <c r="AC471" i="1"/>
  <c r="AC472" i="1"/>
  <c r="AC473" i="1"/>
  <c r="AC474" i="1"/>
  <c r="AC475" i="1"/>
  <c r="AC476" i="1"/>
  <c r="AC477" i="1"/>
  <c r="AC478" i="1"/>
  <c r="AC479" i="1"/>
  <c r="AC480" i="1"/>
  <c r="AC481" i="1"/>
  <c r="AC482" i="1"/>
  <c r="AC483" i="1"/>
  <c r="AC484" i="1"/>
  <c r="AC485" i="1"/>
  <c r="AC486" i="1"/>
  <c r="AC487" i="1"/>
  <c r="AC488" i="1"/>
  <c r="AC489" i="1"/>
  <c r="AC490" i="1"/>
  <c r="AC491" i="1"/>
  <c r="AC492" i="1"/>
  <c r="AC493" i="1"/>
  <c r="AC494" i="1"/>
  <c r="AC495" i="1"/>
  <c r="AC496" i="1"/>
  <c r="AC497" i="1"/>
  <c r="AC498" i="1"/>
  <c r="AC499" i="1"/>
  <c r="AC500" i="1"/>
  <c r="AC501" i="1"/>
  <c r="AC502" i="1"/>
  <c r="AC503" i="1"/>
  <c r="AC504" i="1"/>
  <c r="AC505" i="1"/>
  <c r="AC506" i="1"/>
  <c r="AC507" i="1"/>
  <c r="AC508" i="1"/>
  <c r="AC509" i="1"/>
  <c r="AC510" i="1"/>
  <c r="AC511" i="1"/>
  <c r="AC512" i="1"/>
  <c r="AC513" i="1"/>
  <c r="AC514" i="1"/>
  <c r="AC515" i="1"/>
  <c r="AC516" i="1"/>
  <c r="AC517" i="1"/>
  <c r="AC518" i="1"/>
  <c r="AC519" i="1"/>
  <c r="AC520" i="1"/>
  <c r="AC521" i="1"/>
  <c r="AC522" i="1"/>
  <c r="AC523" i="1"/>
  <c r="AC524" i="1"/>
  <c r="AC525" i="1"/>
  <c r="AC526" i="1"/>
  <c r="AC527" i="1"/>
  <c r="AC528" i="1"/>
  <c r="AC529" i="1"/>
  <c r="AC530" i="1"/>
  <c r="AC531" i="1"/>
  <c r="AC532" i="1"/>
  <c r="AC533" i="1"/>
  <c r="AC534" i="1"/>
  <c r="AC535" i="1"/>
  <c r="AC536" i="1"/>
  <c r="AC537" i="1"/>
  <c r="AC538" i="1"/>
  <c r="AC539" i="1"/>
  <c r="AC540" i="1"/>
  <c r="AC541" i="1"/>
  <c r="AC542" i="1"/>
  <c r="AC543" i="1"/>
  <c r="AC544" i="1"/>
  <c r="AC545" i="1"/>
  <c r="AC546" i="1"/>
  <c r="AC547" i="1"/>
  <c r="AC548" i="1"/>
  <c r="AC549" i="1"/>
  <c r="AC550" i="1"/>
  <c r="AC551" i="1"/>
  <c r="AC552" i="1"/>
  <c r="AC553" i="1"/>
  <c r="AC554" i="1"/>
  <c r="AC555" i="1"/>
  <c r="AC556" i="1"/>
  <c r="AC557" i="1"/>
  <c r="AC558" i="1"/>
  <c r="AC559" i="1"/>
  <c r="AC560" i="1"/>
  <c r="AC561" i="1"/>
  <c r="AC562" i="1"/>
  <c r="AC563" i="1"/>
  <c r="AC564" i="1"/>
  <c r="AC565" i="1"/>
  <c r="AC566" i="1"/>
  <c r="AC567" i="1"/>
  <c r="AC568" i="1"/>
  <c r="AC569" i="1"/>
  <c r="AC570" i="1"/>
  <c r="AC571" i="1"/>
  <c r="AC572" i="1"/>
  <c r="AC573" i="1"/>
  <c r="AC574" i="1"/>
  <c r="AC575" i="1"/>
  <c r="AC576" i="1"/>
  <c r="AC577" i="1"/>
  <c r="AC578" i="1"/>
  <c r="AC579" i="1"/>
  <c r="AC580" i="1"/>
  <c r="AC581" i="1"/>
  <c r="AC582" i="1"/>
  <c r="AC583" i="1"/>
  <c r="AC584" i="1"/>
  <c r="AC585" i="1"/>
  <c r="AC586" i="1"/>
  <c r="AC587" i="1"/>
  <c r="AC588" i="1"/>
  <c r="AC589" i="1"/>
  <c r="AC590" i="1"/>
  <c r="AC591" i="1"/>
  <c r="AC592" i="1"/>
  <c r="AC593" i="1"/>
  <c r="AC594" i="1"/>
  <c r="AC595" i="1"/>
  <c r="AC596" i="1"/>
  <c r="AC597" i="1"/>
  <c r="AC598" i="1"/>
  <c r="AC599" i="1"/>
  <c r="AC600" i="1"/>
  <c r="AC601" i="1"/>
  <c r="AC602" i="1"/>
  <c r="AC603" i="1"/>
  <c r="AC604" i="1"/>
  <c r="AC605" i="1"/>
  <c r="AC606" i="1"/>
  <c r="AC607" i="1"/>
  <c r="AC608" i="1"/>
  <c r="AC609" i="1"/>
  <c r="AC610" i="1"/>
  <c r="AC611" i="1"/>
  <c r="AC612" i="1"/>
  <c r="AC613" i="1"/>
  <c r="AC614" i="1"/>
  <c r="AC615" i="1"/>
  <c r="AC616" i="1"/>
  <c r="AC617" i="1"/>
  <c r="AC618" i="1"/>
  <c r="AC619" i="1"/>
  <c r="AC620" i="1"/>
  <c r="AC621" i="1"/>
  <c r="AC622" i="1"/>
  <c r="AC623" i="1"/>
  <c r="AC624" i="1"/>
  <c r="AC625" i="1"/>
  <c r="AC626" i="1"/>
  <c r="AC627" i="1"/>
  <c r="AC628" i="1"/>
  <c r="AC629" i="1"/>
  <c r="AC630" i="1"/>
  <c r="AC631" i="1"/>
  <c r="AC632" i="1"/>
  <c r="AC633" i="1"/>
  <c r="AC634" i="1"/>
  <c r="AC635" i="1"/>
  <c r="AC636" i="1"/>
  <c r="AC637" i="1"/>
  <c r="AC638" i="1"/>
  <c r="AC639" i="1"/>
  <c r="AC640" i="1"/>
  <c r="AC641" i="1"/>
  <c r="AC642" i="1"/>
  <c r="AC643" i="1"/>
  <c r="AC644" i="1"/>
  <c r="AC645" i="1"/>
  <c r="AC646" i="1"/>
  <c r="AC647" i="1"/>
  <c r="AC648" i="1"/>
  <c r="AC649" i="1"/>
  <c r="AC650" i="1"/>
  <c r="AC651" i="1"/>
  <c r="AC652" i="1"/>
  <c r="AC653" i="1"/>
  <c r="AC654" i="1"/>
  <c r="AC655" i="1"/>
  <c r="AC656" i="1"/>
  <c r="AC657" i="1"/>
  <c r="AC658" i="1"/>
  <c r="AC659" i="1"/>
  <c r="AC660" i="1"/>
  <c r="AC661" i="1"/>
  <c r="AC662" i="1"/>
  <c r="AC663" i="1"/>
  <c r="AC664" i="1"/>
  <c r="AC665" i="1"/>
  <c r="AC666" i="1"/>
  <c r="AC667" i="1"/>
  <c r="AC668" i="1"/>
  <c r="AC669" i="1"/>
  <c r="AC670" i="1"/>
  <c r="AC671" i="1"/>
  <c r="AC672" i="1"/>
  <c r="AC673" i="1"/>
  <c r="AC674" i="1"/>
  <c r="AC675" i="1"/>
  <c r="AC676" i="1"/>
  <c r="AC677" i="1"/>
  <c r="AC678" i="1"/>
  <c r="AC679" i="1"/>
  <c r="AC680" i="1"/>
  <c r="AC681" i="1"/>
  <c r="AC682" i="1"/>
  <c r="AC683" i="1"/>
  <c r="AC684" i="1"/>
  <c r="AC685" i="1"/>
  <c r="AC686" i="1"/>
  <c r="AC687" i="1"/>
  <c r="AC688" i="1"/>
  <c r="AC689" i="1"/>
  <c r="AC690" i="1"/>
  <c r="AC691" i="1"/>
  <c r="AC692" i="1"/>
  <c r="AC693" i="1"/>
  <c r="AC694" i="1"/>
  <c r="AC695" i="1"/>
  <c r="AC696" i="1"/>
  <c r="AC697" i="1"/>
  <c r="AC698" i="1"/>
  <c r="AC699" i="1"/>
  <c r="AC700" i="1"/>
  <c r="AC701" i="1"/>
  <c r="AC702" i="1"/>
  <c r="AC703" i="1"/>
  <c r="AC704" i="1"/>
  <c r="AC705" i="1"/>
  <c r="AC706" i="1"/>
  <c r="AC707" i="1"/>
  <c r="AC708" i="1"/>
  <c r="AC709" i="1"/>
  <c r="AC710" i="1"/>
  <c r="AC711" i="1"/>
  <c r="AC712" i="1"/>
  <c r="AC713" i="1"/>
  <c r="AC714" i="1"/>
  <c r="AC715" i="1"/>
  <c r="AC716" i="1"/>
  <c r="AC717" i="1"/>
  <c r="AC718" i="1"/>
  <c r="AC719" i="1"/>
  <c r="AC720" i="1"/>
  <c r="AC721" i="1"/>
  <c r="AC722" i="1"/>
  <c r="AC723" i="1"/>
  <c r="AC724" i="1"/>
  <c r="AC725" i="1"/>
  <c r="AC726" i="1"/>
  <c r="AC727" i="1"/>
  <c r="AC728" i="1"/>
  <c r="AC729" i="1"/>
  <c r="AC730" i="1"/>
  <c r="AC731" i="1"/>
  <c r="AC732" i="1"/>
  <c r="AC733" i="1"/>
  <c r="AC734" i="1"/>
  <c r="AC735" i="1"/>
  <c r="AC736" i="1"/>
  <c r="AC737" i="1"/>
  <c r="AC738" i="1"/>
  <c r="AC739" i="1"/>
  <c r="AC740" i="1"/>
  <c r="AC741" i="1"/>
  <c r="AC742" i="1"/>
  <c r="AC743" i="1"/>
  <c r="AC744" i="1"/>
  <c r="AC745" i="1"/>
  <c r="AC746" i="1"/>
  <c r="AC747" i="1"/>
  <c r="AC748" i="1"/>
  <c r="AC749" i="1"/>
  <c r="AC750" i="1"/>
  <c r="AC751" i="1"/>
  <c r="AC752" i="1"/>
  <c r="AC753" i="1"/>
  <c r="AC754" i="1"/>
  <c r="AC755" i="1"/>
  <c r="AC756" i="1"/>
  <c r="AC757" i="1"/>
  <c r="AC758" i="1"/>
  <c r="AC759" i="1"/>
  <c r="AC760" i="1"/>
  <c r="AC761" i="1"/>
  <c r="AC762" i="1"/>
  <c r="AC763" i="1"/>
  <c r="AC764" i="1"/>
  <c r="AC765" i="1"/>
  <c r="AC766" i="1"/>
  <c r="AC767" i="1"/>
  <c r="AC768" i="1"/>
  <c r="AC769" i="1"/>
  <c r="AC770" i="1"/>
  <c r="AC771" i="1"/>
  <c r="AC772" i="1"/>
  <c r="AC773" i="1"/>
  <c r="AC774" i="1"/>
  <c r="AC775" i="1"/>
  <c r="AC776" i="1"/>
  <c r="AC777" i="1"/>
  <c r="AC778" i="1"/>
  <c r="AC779" i="1"/>
  <c r="AC780" i="1"/>
  <c r="AC781" i="1"/>
  <c r="AC782" i="1"/>
  <c r="AC783" i="1"/>
  <c r="AC784" i="1"/>
  <c r="AC785" i="1"/>
  <c r="AC786" i="1"/>
  <c r="AC787" i="1"/>
  <c r="AC788" i="1"/>
  <c r="AC789" i="1"/>
  <c r="AC790" i="1"/>
  <c r="AC791" i="1"/>
  <c r="AC792" i="1"/>
  <c r="AC793" i="1"/>
  <c r="AC794" i="1"/>
  <c r="AC795" i="1"/>
  <c r="AC796" i="1"/>
  <c r="AC797" i="1"/>
  <c r="AC798" i="1"/>
  <c r="AC799" i="1"/>
  <c r="AC800" i="1"/>
  <c r="AC801" i="1"/>
  <c r="AC802" i="1"/>
  <c r="AC803" i="1"/>
  <c r="AC804" i="1"/>
  <c r="AC805" i="1"/>
  <c r="AC806" i="1"/>
  <c r="AC807" i="1"/>
  <c r="AC808" i="1"/>
  <c r="AC809" i="1"/>
  <c r="AC810" i="1"/>
  <c r="AC811" i="1"/>
  <c r="AC812" i="1"/>
  <c r="AC813" i="1"/>
  <c r="AC814" i="1"/>
  <c r="AC815" i="1"/>
  <c r="AC816" i="1"/>
  <c r="AC817" i="1"/>
  <c r="AC818" i="1"/>
  <c r="AC819" i="1"/>
  <c r="AC820" i="1"/>
  <c r="AC821" i="1"/>
  <c r="AC822" i="1"/>
  <c r="AC823" i="1"/>
  <c r="AC824" i="1"/>
  <c r="AC825" i="1"/>
  <c r="AC826" i="1"/>
  <c r="AC827" i="1"/>
  <c r="AC828" i="1"/>
  <c r="AC829" i="1"/>
  <c r="AC830" i="1"/>
  <c r="AC831" i="1"/>
  <c r="AC832" i="1"/>
  <c r="AC833" i="1"/>
  <c r="AC834" i="1"/>
  <c r="AC835" i="1"/>
  <c r="AC836" i="1"/>
  <c r="AC837" i="1"/>
  <c r="AC838" i="1"/>
  <c r="AC839" i="1"/>
  <c r="AC840" i="1"/>
  <c r="AC841" i="1"/>
  <c r="AC842" i="1"/>
  <c r="AC843" i="1"/>
  <c r="AC844" i="1"/>
  <c r="AC845" i="1"/>
  <c r="AC846" i="1"/>
  <c r="AC847" i="1"/>
  <c r="AC848" i="1"/>
  <c r="AC849" i="1"/>
  <c r="AC850" i="1"/>
  <c r="AC851" i="1"/>
  <c r="AC852" i="1"/>
  <c r="AC853" i="1"/>
  <c r="AC854" i="1"/>
  <c r="AC855" i="1"/>
  <c r="AC856" i="1"/>
  <c r="AC857" i="1"/>
  <c r="AC858" i="1"/>
  <c r="AC859" i="1"/>
  <c r="AC860" i="1"/>
  <c r="AC861" i="1"/>
  <c r="AC862" i="1"/>
  <c r="AC863" i="1"/>
  <c r="AC864" i="1"/>
  <c r="AC865" i="1"/>
  <c r="AC866" i="1"/>
  <c r="AC867" i="1"/>
  <c r="AC868" i="1"/>
  <c r="AC869" i="1"/>
  <c r="AC870" i="1"/>
  <c r="AC871" i="1"/>
  <c r="AC872" i="1"/>
  <c r="AC873" i="1"/>
  <c r="AC874" i="1"/>
  <c r="AC875" i="1"/>
  <c r="AC876" i="1"/>
  <c r="AC877" i="1"/>
  <c r="AC878" i="1"/>
  <c r="AC879" i="1"/>
  <c r="AC880" i="1"/>
  <c r="AC881" i="1"/>
  <c r="AC882" i="1"/>
  <c r="AC883" i="1"/>
  <c r="AC884" i="1"/>
  <c r="AC885" i="1"/>
  <c r="AC886" i="1"/>
  <c r="AC887" i="1"/>
  <c r="AC888" i="1"/>
  <c r="AC889" i="1"/>
  <c r="AC890" i="1"/>
  <c r="AC891" i="1"/>
  <c r="AC892" i="1"/>
  <c r="AC893" i="1"/>
  <c r="AC894" i="1"/>
  <c r="AC895" i="1"/>
  <c r="AC896" i="1"/>
  <c r="AC897" i="1"/>
  <c r="AC898" i="1"/>
  <c r="AC899" i="1"/>
  <c r="AC900" i="1"/>
  <c r="AC901" i="1"/>
  <c r="AC902" i="1"/>
  <c r="AC903" i="1"/>
  <c r="AC904" i="1"/>
  <c r="AC905" i="1"/>
  <c r="AC906" i="1"/>
  <c r="AC907" i="1"/>
  <c r="AC908" i="1"/>
  <c r="AC909" i="1"/>
  <c r="AC910" i="1"/>
  <c r="AC911" i="1"/>
  <c r="AC912" i="1"/>
  <c r="AC913" i="1"/>
  <c r="AC914" i="1"/>
  <c r="AC915" i="1"/>
  <c r="AC916" i="1"/>
  <c r="AC917" i="1"/>
  <c r="AC918" i="1"/>
  <c r="AC919" i="1"/>
  <c r="AC920" i="1"/>
  <c r="AC921" i="1"/>
  <c r="AC922" i="1"/>
  <c r="AC923" i="1"/>
  <c r="AC924" i="1"/>
  <c r="AC925" i="1"/>
  <c r="AC926" i="1"/>
  <c r="AC927" i="1"/>
  <c r="AC928" i="1"/>
  <c r="AC929" i="1"/>
  <c r="AC930" i="1"/>
  <c r="AC931" i="1"/>
  <c r="AC932" i="1"/>
  <c r="AC933" i="1"/>
  <c r="AC934" i="1"/>
  <c r="AC935" i="1"/>
  <c r="AC936" i="1"/>
  <c r="AC937" i="1"/>
  <c r="AC938" i="1"/>
  <c r="AC939" i="1"/>
  <c r="AC940" i="1"/>
  <c r="AC941" i="1"/>
  <c r="AC942" i="1"/>
  <c r="AC943" i="1"/>
  <c r="AC944" i="1"/>
  <c r="AC945" i="1"/>
  <c r="AC946" i="1"/>
  <c r="AC947" i="1"/>
  <c r="AC948" i="1"/>
  <c r="AC949" i="1"/>
  <c r="AC950" i="1"/>
  <c r="AC951" i="1"/>
  <c r="AC952" i="1"/>
  <c r="AC953" i="1"/>
  <c r="AC954" i="1"/>
  <c r="AC955" i="1"/>
  <c r="AC956" i="1"/>
  <c r="AC957" i="1"/>
  <c r="AC958" i="1"/>
  <c r="AC959" i="1"/>
  <c r="AC960" i="1"/>
  <c r="AC961" i="1"/>
  <c r="AC962" i="1"/>
  <c r="AC963" i="1"/>
  <c r="AC964" i="1"/>
  <c r="AC965" i="1"/>
  <c r="AC966" i="1"/>
  <c r="AC967" i="1"/>
  <c r="AC968" i="1"/>
  <c r="AC969" i="1"/>
  <c r="AC970" i="1"/>
  <c r="AC971" i="1"/>
  <c r="AC972" i="1"/>
  <c r="AC973" i="1"/>
  <c r="AC974" i="1"/>
  <c r="AC975" i="1"/>
  <c r="AC976" i="1"/>
  <c r="AC977" i="1"/>
  <c r="AC978" i="1"/>
  <c r="AC979" i="1"/>
  <c r="AC980" i="1"/>
  <c r="AC981" i="1"/>
  <c r="AC982" i="1"/>
  <c r="AC983" i="1"/>
  <c r="AC984" i="1"/>
  <c r="AC985" i="1"/>
  <c r="AC986" i="1"/>
  <c r="AC987" i="1"/>
  <c r="AC988" i="1"/>
  <c r="AC989" i="1"/>
  <c r="AC990" i="1"/>
  <c r="AC991" i="1"/>
  <c r="AC992" i="1"/>
  <c r="AC993" i="1"/>
  <c r="AC994" i="1"/>
  <c r="AC995" i="1"/>
  <c r="AC996" i="1"/>
  <c r="AC997" i="1"/>
  <c r="AC998" i="1"/>
  <c r="AC999" i="1"/>
  <c r="AC1000" i="1"/>
  <c r="AC1001" i="1"/>
  <c r="X22" i="9"/>
  <c r="C7" i="9"/>
  <c r="D7" i="9" s="1"/>
  <c r="E7" i="9" s="1"/>
  <c r="C5" i="9"/>
  <c r="D5" i="9" s="1"/>
  <c r="C6" i="9"/>
  <c r="D6" i="9" s="1"/>
  <c r="E6" i="9" s="1"/>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AF12" i="9"/>
  <c r="AI12" i="9"/>
  <c r="AI11" i="9"/>
  <c r="E5" i="9" l="1"/>
  <c r="B11" i="9"/>
  <c r="AR32" i="9"/>
  <c r="AC6" i="9"/>
  <c r="AU6" i="9"/>
  <c r="AS6" i="9"/>
  <c r="P6" i="9"/>
  <c r="AO7" i="9"/>
  <c r="AU7" i="9" s="1"/>
  <c r="AS8" i="9"/>
  <c r="AR8" i="9"/>
  <c r="AO8" i="9"/>
  <c r="AU8" i="9" s="1"/>
  <c r="AS7" i="9"/>
  <c r="AR7" i="9"/>
  <c r="AR6" i="9"/>
  <c r="AS5" i="9"/>
  <c r="AR5" i="9"/>
  <c r="AG11" i="9"/>
  <c r="AG12" i="9"/>
  <c r="AG10" i="9"/>
  <c r="AF11" i="9"/>
  <c r="AF10" i="9"/>
  <c r="X20" i="9"/>
  <c r="U27" i="9"/>
  <c r="S27" i="9" s="1"/>
  <c r="U28" i="9"/>
  <c r="S28" i="9" s="1"/>
  <c r="U26" i="9"/>
  <c r="S26" i="9" s="1"/>
  <c r="Z5" i="9"/>
  <c r="U21" i="9"/>
  <c r="S21" i="9" s="1"/>
  <c r="U22" i="9"/>
  <c r="S22" i="9" s="1"/>
  <c r="U20" i="9"/>
  <c r="S20" i="9" s="1"/>
  <c r="AA6" i="9"/>
  <c r="AA7" i="9"/>
  <c r="AA8" i="9"/>
  <c r="AA9" i="9"/>
  <c r="AA10" i="9"/>
  <c r="AA11" i="9"/>
  <c r="AA12" i="9"/>
  <c r="AA5" i="9"/>
  <c r="W8" i="9"/>
  <c r="AC8" i="9" s="1"/>
  <c r="W9" i="9"/>
  <c r="AC9" i="9" s="1"/>
  <c r="W10" i="9"/>
  <c r="AC10" i="9" s="1"/>
  <c r="W11" i="9"/>
  <c r="AC11" i="9" s="1"/>
  <c r="W12" i="9"/>
  <c r="AC12" i="9" s="1"/>
  <c r="W7" i="9"/>
  <c r="AC7" i="9" s="1"/>
  <c r="K7" i="9"/>
  <c r="P7" i="9" s="1"/>
  <c r="Z7" i="9"/>
  <c r="Z8" i="9"/>
  <c r="Z9" i="9"/>
  <c r="Z10" i="9"/>
  <c r="Z11" i="9"/>
  <c r="Z12" i="9"/>
  <c r="Z6" i="9"/>
  <c r="G23" i="9"/>
  <c r="N7" i="9"/>
  <c r="N8" i="9"/>
  <c r="N9" i="9"/>
  <c r="N10" i="9"/>
  <c r="N11" i="9"/>
  <c r="N12" i="9"/>
  <c r="N13" i="9"/>
  <c r="N14" i="9"/>
  <c r="N15" i="9"/>
  <c r="N16" i="9"/>
  <c r="N17" i="9"/>
  <c r="N18" i="9"/>
  <c r="N6" i="9"/>
  <c r="O6" i="9"/>
  <c r="N5" i="9"/>
  <c r="O7" i="9"/>
  <c r="O8" i="9"/>
  <c r="O9" i="9"/>
  <c r="O10" i="9"/>
  <c r="O11" i="9"/>
  <c r="O12" i="9"/>
  <c r="O13" i="9"/>
  <c r="O14" i="9"/>
  <c r="O15" i="9"/>
  <c r="O16" i="9"/>
  <c r="O17" i="9"/>
  <c r="O18" i="9"/>
  <c r="O5" i="9"/>
  <c r="AB10" i="1"/>
  <c r="K8" i="9"/>
  <c r="P8" i="9" s="1"/>
  <c r="K9" i="9"/>
  <c r="P9" i="9" s="1"/>
  <c r="K10" i="9"/>
  <c r="P10" i="9" s="1"/>
  <c r="K11" i="9"/>
  <c r="P11" i="9" s="1"/>
  <c r="K12" i="9"/>
  <c r="P12" i="9" s="1"/>
  <c r="K13" i="9"/>
  <c r="P13" i="9" s="1"/>
  <c r="K14" i="9"/>
  <c r="P14" i="9" s="1"/>
  <c r="K15" i="9"/>
  <c r="P15" i="9" s="1"/>
  <c r="K16" i="9"/>
  <c r="P16" i="9" s="1"/>
  <c r="K17" i="9"/>
  <c r="P17" i="9" s="1"/>
  <c r="K18" i="9"/>
  <c r="P18" i="9" s="1"/>
  <c r="Z12" i="1"/>
  <c r="Z7" i="1"/>
  <c r="Z2" i="1"/>
  <c r="Z3" i="1"/>
  <c r="Z4" i="1"/>
  <c r="Z5" i="1"/>
  <c r="Z6" i="1"/>
  <c r="Z8" i="1"/>
  <c r="Z9" i="1"/>
  <c r="Z10" i="1"/>
  <c r="Z11"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AB2" i="1"/>
  <c r="AB3" i="1"/>
  <c r="AB4" i="1"/>
  <c r="AB5" i="1"/>
  <c r="AB6" i="1"/>
  <c r="AB7" i="1"/>
  <c r="AB8" i="1"/>
  <c r="AB9"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AB786" i="1"/>
  <c r="AB787" i="1"/>
  <c r="AB788" i="1"/>
  <c r="AB789" i="1"/>
  <c r="AB790" i="1"/>
  <c r="AB791" i="1"/>
  <c r="AB792" i="1"/>
  <c r="AB793" i="1"/>
  <c r="AB794" i="1"/>
  <c r="AB795" i="1"/>
  <c r="AB796" i="1"/>
  <c r="AB797" i="1"/>
  <c r="AB798" i="1"/>
  <c r="AB799" i="1"/>
  <c r="AB800" i="1"/>
  <c r="AB801" i="1"/>
  <c r="AB802" i="1"/>
  <c r="AB803" i="1"/>
  <c r="AB804" i="1"/>
  <c r="AB805" i="1"/>
  <c r="AB806" i="1"/>
  <c r="AB807" i="1"/>
  <c r="AB808" i="1"/>
  <c r="AB809" i="1"/>
  <c r="AB810" i="1"/>
  <c r="AB811" i="1"/>
  <c r="AB812" i="1"/>
  <c r="AB813" i="1"/>
  <c r="AB814" i="1"/>
  <c r="AB815" i="1"/>
  <c r="AB816" i="1"/>
  <c r="AB817" i="1"/>
  <c r="AB818" i="1"/>
  <c r="AB819" i="1"/>
  <c r="AB820" i="1"/>
  <c r="AB821" i="1"/>
  <c r="AB822" i="1"/>
  <c r="AB82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918" i="1"/>
  <c r="AB919" i="1"/>
  <c r="AB920" i="1"/>
  <c r="AB921" i="1"/>
  <c r="AB922" i="1"/>
  <c r="AB923" i="1"/>
  <c r="AB924" i="1"/>
  <c r="AB925" i="1"/>
  <c r="AB926" i="1"/>
  <c r="AB927" i="1"/>
  <c r="AB928" i="1"/>
  <c r="AB929" i="1"/>
  <c r="AB930" i="1"/>
  <c r="AB931" i="1"/>
  <c r="AB932" i="1"/>
  <c r="AB933" i="1"/>
  <c r="AB934" i="1"/>
  <c r="AB935" i="1"/>
  <c r="AB936" i="1"/>
  <c r="AB937" i="1"/>
  <c r="AB938" i="1"/>
  <c r="AB939" i="1"/>
  <c r="AB940" i="1"/>
  <c r="AB941" i="1"/>
  <c r="AB942" i="1"/>
  <c r="AB943" i="1"/>
  <c r="AB944" i="1"/>
  <c r="AB945" i="1"/>
  <c r="AB946" i="1"/>
  <c r="AB947" i="1"/>
  <c r="AB948" i="1"/>
  <c r="AB949" i="1"/>
  <c r="AB950" i="1"/>
  <c r="AB951" i="1"/>
  <c r="AB952" i="1"/>
  <c r="AB953" i="1"/>
  <c r="AB954" i="1"/>
  <c r="AB955" i="1"/>
  <c r="AB956" i="1"/>
  <c r="AB957" i="1"/>
  <c r="AB958" i="1"/>
  <c r="AB959" i="1"/>
  <c r="AB960" i="1"/>
  <c r="AB961" i="1"/>
  <c r="AB962" i="1"/>
  <c r="AB963" i="1"/>
  <c r="AB964" i="1"/>
  <c r="AB965" i="1"/>
  <c r="AB966" i="1"/>
  <c r="AB967" i="1"/>
  <c r="AB968" i="1"/>
  <c r="AB969" i="1"/>
  <c r="AB970" i="1"/>
  <c r="AB971" i="1"/>
  <c r="AB972" i="1"/>
  <c r="AB973" i="1"/>
  <c r="AB974" i="1"/>
  <c r="AB975" i="1"/>
  <c r="AB976" i="1"/>
  <c r="AB977" i="1"/>
  <c r="AB978" i="1"/>
  <c r="AB979" i="1"/>
  <c r="AB980" i="1"/>
  <c r="AB981" i="1"/>
  <c r="AB982" i="1"/>
  <c r="AB983" i="1"/>
  <c r="AB984" i="1"/>
  <c r="AB985" i="1"/>
  <c r="AB986" i="1"/>
  <c r="AB987" i="1"/>
  <c r="AB988" i="1"/>
  <c r="AB989" i="1"/>
  <c r="AB990" i="1"/>
  <c r="AB991" i="1"/>
  <c r="AB992" i="1"/>
  <c r="AB993" i="1"/>
  <c r="AB994" i="1"/>
  <c r="AB995" i="1"/>
  <c r="AB996" i="1"/>
  <c r="AB997" i="1"/>
  <c r="AB998" i="1"/>
  <c r="AB999" i="1"/>
  <c r="AB1000" i="1"/>
  <c r="AB1001" i="1"/>
  <c r="G12" i="3"/>
  <c r="F12" i="3"/>
  <c r="E12" i="3"/>
  <c r="B19" i="9" l="1"/>
  <c r="E11" i="9"/>
  <c r="G25" i="9" s="1"/>
  <c r="AB8" i="9"/>
  <c r="AB6" i="9"/>
  <c r="AB12" i="9"/>
  <c r="AB11" i="9"/>
  <c r="AB10" i="9"/>
  <c r="AB9" i="9"/>
  <c r="AB7" i="9"/>
  <c r="CT21" i="3"/>
  <c r="BU20" i="3"/>
  <c r="BJ20" i="3"/>
  <c r="AY20" i="3"/>
  <c r="AN20" i="3"/>
  <c r="AO14" i="3" s="1"/>
  <c r="S20" i="3"/>
  <c r="AD17" i="3"/>
  <c r="AC17" i="3"/>
  <c r="BM16" i="3"/>
  <c r="BL16" i="3"/>
  <c r="BJ16" i="3"/>
  <c r="BI16" i="3"/>
  <c r="BB16" i="3"/>
  <c r="BA16" i="3"/>
  <c r="AY16" i="3"/>
  <c r="AX16" i="3"/>
  <c r="AD16" i="3"/>
  <c r="AC16" i="3"/>
  <c r="BM15" i="3"/>
  <c r="BL15" i="3"/>
  <c r="BJ15" i="3"/>
  <c r="BI15" i="3"/>
  <c r="BB15" i="3"/>
  <c r="BA15" i="3"/>
  <c r="AY15" i="3"/>
  <c r="AX15" i="3"/>
  <c r="AD15" i="3"/>
  <c r="AC15" i="3"/>
  <c r="BM14" i="3"/>
  <c r="BL14" i="3"/>
  <c r="BJ14" i="3"/>
  <c r="BI14" i="3"/>
  <c r="BB14" i="3"/>
  <c r="BA14" i="3"/>
  <c r="AY14" i="3"/>
  <c r="AX14" i="3"/>
  <c r="Z14" i="3"/>
  <c r="Y14" i="3"/>
  <c r="W14" i="3"/>
  <c r="V14" i="3"/>
  <c r="DB13" i="3"/>
  <c r="DA13" i="3"/>
  <c r="CY13" i="3"/>
  <c r="CW13" i="3"/>
  <c r="BU13" i="3"/>
  <c r="BM13" i="3"/>
  <c r="BL13" i="3"/>
  <c r="BJ13" i="3"/>
  <c r="BI13" i="3"/>
  <c r="BB13" i="3"/>
  <c r="BA13" i="3"/>
  <c r="AY13" i="3"/>
  <c r="AX13" i="3"/>
  <c r="AQ13" i="3"/>
  <c r="AP13" i="3"/>
  <c r="AN13" i="3"/>
  <c r="AM13" i="3"/>
  <c r="Z13" i="3"/>
  <c r="Y13" i="3"/>
  <c r="W13" i="3"/>
  <c r="V13" i="3"/>
  <c r="DB12" i="3"/>
  <c r="DA12" i="3"/>
  <c r="CY12" i="3"/>
  <c r="CW12" i="3"/>
  <c r="CZ12" i="3" s="1"/>
  <c r="BW12" i="3"/>
  <c r="BX12" i="3" s="1"/>
  <c r="BU12" i="3"/>
  <c r="BT12" i="3"/>
  <c r="BM12" i="3"/>
  <c r="BL12" i="3"/>
  <c r="BJ12" i="3"/>
  <c r="BI12" i="3"/>
  <c r="BB12" i="3"/>
  <c r="BA12" i="3"/>
  <c r="AY12" i="3"/>
  <c r="AX12" i="3"/>
  <c r="AQ12" i="3"/>
  <c r="AP12" i="3"/>
  <c r="AN12" i="3"/>
  <c r="AM12" i="3"/>
  <c r="Z12" i="3"/>
  <c r="Y12" i="3"/>
  <c r="W12" i="3"/>
  <c r="V12" i="3"/>
  <c r="CY11" i="3"/>
  <c r="BW11" i="3"/>
  <c r="BX11" i="3" s="1"/>
  <c r="BU11" i="3"/>
  <c r="BT11" i="3"/>
  <c r="BM11" i="3"/>
  <c r="BL11" i="3"/>
  <c r="BJ11" i="3"/>
  <c r="BI11" i="3"/>
  <c r="BB11" i="3"/>
  <c r="BA11" i="3"/>
  <c r="AY11" i="3"/>
  <c r="AX11" i="3"/>
  <c r="AQ11" i="3"/>
  <c r="AP11" i="3"/>
  <c r="AN11" i="3"/>
  <c r="AM11" i="3"/>
  <c r="Z11" i="3"/>
  <c r="Y11" i="3"/>
  <c r="W11" i="3"/>
  <c r="V11" i="3"/>
  <c r="H11" i="3"/>
  <c r="BU10" i="3"/>
  <c r="BJ10" i="3"/>
  <c r="BI10" i="3"/>
  <c r="AY10" i="3"/>
  <c r="AN10" i="3"/>
  <c r="AM10" i="3"/>
  <c r="W10" i="3"/>
  <c r="X1001" i="1"/>
  <c r="W1001" i="1"/>
  <c r="V1001" i="1"/>
  <c r="U1001" i="1"/>
  <c r="R1001" i="1"/>
  <c r="S1001" i="1" s="1"/>
  <c r="X1000" i="1"/>
  <c r="W1000" i="1"/>
  <c r="V1000" i="1"/>
  <c r="U1000" i="1"/>
  <c r="R1000" i="1"/>
  <c r="S1000" i="1" s="1"/>
  <c r="X999" i="1"/>
  <c r="W999" i="1"/>
  <c r="V999" i="1"/>
  <c r="U999" i="1"/>
  <c r="R999" i="1"/>
  <c r="S999" i="1" s="1"/>
  <c r="X998" i="1"/>
  <c r="W998" i="1"/>
  <c r="V998" i="1"/>
  <c r="U998" i="1"/>
  <c r="R998" i="1"/>
  <c r="S998" i="1" s="1"/>
  <c r="X997" i="1"/>
  <c r="W997" i="1"/>
  <c r="V997" i="1"/>
  <c r="U997" i="1"/>
  <c r="R997" i="1"/>
  <c r="S997" i="1" s="1"/>
  <c r="X996" i="1"/>
  <c r="W996" i="1"/>
  <c r="V996" i="1"/>
  <c r="U996" i="1"/>
  <c r="R996" i="1"/>
  <c r="S996" i="1" s="1"/>
  <c r="X995" i="1"/>
  <c r="W995" i="1"/>
  <c r="V995" i="1"/>
  <c r="U995" i="1"/>
  <c r="R995" i="1"/>
  <c r="S995" i="1" s="1"/>
  <c r="X994" i="1"/>
  <c r="W994" i="1"/>
  <c r="V994" i="1"/>
  <c r="U994" i="1"/>
  <c r="R994" i="1"/>
  <c r="S994" i="1" s="1"/>
  <c r="X993" i="1"/>
  <c r="W993" i="1"/>
  <c r="V993" i="1"/>
  <c r="U993" i="1"/>
  <c r="R993" i="1"/>
  <c r="S993" i="1" s="1"/>
  <c r="X992" i="1"/>
  <c r="W992" i="1"/>
  <c r="V992" i="1"/>
  <c r="U992" i="1"/>
  <c r="R992" i="1"/>
  <c r="S992" i="1" s="1"/>
  <c r="X991" i="1"/>
  <c r="W991" i="1"/>
  <c r="V991" i="1"/>
  <c r="U991" i="1"/>
  <c r="R991" i="1"/>
  <c r="S991" i="1" s="1"/>
  <c r="X990" i="1"/>
  <c r="W990" i="1"/>
  <c r="V990" i="1"/>
  <c r="U990" i="1"/>
  <c r="R990" i="1"/>
  <c r="S990" i="1" s="1"/>
  <c r="X989" i="1"/>
  <c r="W989" i="1"/>
  <c r="V989" i="1"/>
  <c r="U989" i="1"/>
  <c r="R989" i="1"/>
  <c r="S989" i="1" s="1"/>
  <c r="X988" i="1"/>
  <c r="W988" i="1"/>
  <c r="V988" i="1"/>
  <c r="U988" i="1"/>
  <c r="R988" i="1"/>
  <c r="S988" i="1" s="1"/>
  <c r="X987" i="1"/>
  <c r="W987" i="1"/>
  <c r="V987" i="1"/>
  <c r="U987" i="1"/>
  <c r="R987" i="1"/>
  <c r="S987" i="1" s="1"/>
  <c r="X986" i="1"/>
  <c r="W986" i="1"/>
  <c r="V986" i="1"/>
  <c r="U986" i="1"/>
  <c r="R986" i="1"/>
  <c r="S986" i="1" s="1"/>
  <c r="X985" i="1"/>
  <c r="W985" i="1"/>
  <c r="V985" i="1"/>
  <c r="U985" i="1"/>
  <c r="R985" i="1"/>
  <c r="S985" i="1" s="1"/>
  <c r="X984" i="1"/>
  <c r="W984" i="1"/>
  <c r="V984" i="1"/>
  <c r="U984" i="1"/>
  <c r="R984" i="1"/>
  <c r="S984" i="1" s="1"/>
  <c r="X983" i="1"/>
  <c r="W983" i="1"/>
  <c r="V983" i="1"/>
  <c r="U983" i="1"/>
  <c r="R983" i="1"/>
  <c r="S983" i="1" s="1"/>
  <c r="X982" i="1"/>
  <c r="W982" i="1"/>
  <c r="V982" i="1"/>
  <c r="U982" i="1"/>
  <c r="R982" i="1"/>
  <c r="S982" i="1" s="1"/>
  <c r="X981" i="1"/>
  <c r="W981" i="1"/>
  <c r="V981" i="1"/>
  <c r="U981" i="1"/>
  <c r="R981" i="1"/>
  <c r="S981" i="1" s="1"/>
  <c r="X980" i="1"/>
  <c r="W980" i="1"/>
  <c r="V980" i="1"/>
  <c r="U980" i="1"/>
  <c r="R980" i="1"/>
  <c r="S980" i="1" s="1"/>
  <c r="X979" i="1"/>
  <c r="W979" i="1"/>
  <c r="V979" i="1"/>
  <c r="U979" i="1"/>
  <c r="R979" i="1"/>
  <c r="S979" i="1" s="1"/>
  <c r="X978" i="1"/>
  <c r="W978" i="1"/>
  <c r="V978" i="1"/>
  <c r="U978" i="1"/>
  <c r="R978" i="1"/>
  <c r="S978" i="1" s="1"/>
  <c r="X977" i="1"/>
  <c r="W977" i="1"/>
  <c r="V977" i="1"/>
  <c r="U977" i="1"/>
  <c r="R977" i="1"/>
  <c r="S977" i="1" s="1"/>
  <c r="X976" i="1"/>
  <c r="W976" i="1"/>
  <c r="V976" i="1"/>
  <c r="U976" i="1"/>
  <c r="R976" i="1"/>
  <c r="S976" i="1" s="1"/>
  <c r="X975" i="1"/>
  <c r="W975" i="1"/>
  <c r="V975" i="1"/>
  <c r="U975" i="1"/>
  <c r="R975" i="1"/>
  <c r="S975" i="1" s="1"/>
  <c r="X974" i="1"/>
  <c r="W974" i="1"/>
  <c r="V974" i="1"/>
  <c r="U974" i="1"/>
  <c r="R974" i="1"/>
  <c r="S974" i="1" s="1"/>
  <c r="X973" i="1"/>
  <c r="W973" i="1"/>
  <c r="V973" i="1"/>
  <c r="U973" i="1"/>
  <c r="R973" i="1"/>
  <c r="S973" i="1" s="1"/>
  <c r="X972" i="1"/>
  <c r="W972" i="1"/>
  <c r="V972" i="1"/>
  <c r="U972" i="1"/>
  <c r="R972" i="1"/>
  <c r="S972" i="1" s="1"/>
  <c r="X971" i="1"/>
  <c r="W971" i="1"/>
  <c r="V971" i="1"/>
  <c r="U971" i="1"/>
  <c r="R971" i="1"/>
  <c r="S971" i="1" s="1"/>
  <c r="X970" i="1"/>
  <c r="W970" i="1"/>
  <c r="V970" i="1"/>
  <c r="U970" i="1"/>
  <c r="R970" i="1"/>
  <c r="S970" i="1" s="1"/>
  <c r="X969" i="1"/>
  <c r="W969" i="1"/>
  <c r="V969" i="1"/>
  <c r="U969" i="1"/>
  <c r="R969" i="1"/>
  <c r="S969" i="1" s="1"/>
  <c r="X968" i="1"/>
  <c r="W968" i="1"/>
  <c r="V968" i="1"/>
  <c r="U968" i="1"/>
  <c r="R968" i="1"/>
  <c r="S968" i="1" s="1"/>
  <c r="X967" i="1"/>
  <c r="W967" i="1"/>
  <c r="V967" i="1"/>
  <c r="U967" i="1"/>
  <c r="R967" i="1"/>
  <c r="S967" i="1" s="1"/>
  <c r="X966" i="1"/>
  <c r="W966" i="1"/>
  <c r="V966" i="1"/>
  <c r="U966" i="1"/>
  <c r="R966" i="1"/>
  <c r="S966" i="1" s="1"/>
  <c r="X965" i="1"/>
  <c r="W965" i="1"/>
  <c r="V965" i="1"/>
  <c r="U965" i="1"/>
  <c r="R965" i="1"/>
  <c r="S965" i="1" s="1"/>
  <c r="X964" i="1"/>
  <c r="W964" i="1"/>
  <c r="V964" i="1"/>
  <c r="U964" i="1"/>
  <c r="R964" i="1"/>
  <c r="S964" i="1" s="1"/>
  <c r="X963" i="1"/>
  <c r="W963" i="1"/>
  <c r="V963" i="1"/>
  <c r="U963" i="1"/>
  <c r="R963" i="1"/>
  <c r="S963" i="1" s="1"/>
  <c r="X962" i="1"/>
  <c r="W962" i="1"/>
  <c r="V962" i="1"/>
  <c r="U962" i="1"/>
  <c r="R962" i="1"/>
  <c r="S962" i="1" s="1"/>
  <c r="X961" i="1"/>
  <c r="W961" i="1"/>
  <c r="V961" i="1"/>
  <c r="U961" i="1"/>
  <c r="R961" i="1"/>
  <c r="S961" i="1" s="1"/>
  <c r="X960" i="1"/>
  <c r="W960" i="1"/>
  <c r="V960" i="1"/>
  <c r="U960" i="1"/>
  <c r="R960" i="1"/>
  <c r="S960" i="1" s="1"/>
  <c r="X959" i="1"/>
  <c r="W959" i="1"/>
  <c r="V959" i="1"/>
  <c r="U959" i="1"/>
  <c r="R959" i="1"/>
  <c r="S959" i="1" s="1"/>
  <c r="X958" i="1"/>
  <c r="W958" i="1"/>
  <c r="V958" i="1"/>
  <c r="U958" i="1"/>
  <c r="R958" i="1"/>
  <c r="S958" i="1" s="1"/>
  <c r="X957" i="1"/>
  <c r="W957" i="1"/>
  <c r="V957" i="1"/>
  <c r="U957" i="1"/>
  <c r="R957" i="1"/>
  <c r="S957" i="1" s="1"/>
  <c r="X956" i="1"/>
  <c r="W956" i="1"/>
  <c r="V956" i="1"/>
  <c r="U956" i="1"/>
  <c r="R956" i="1"/>
  <c r="S956" i="1" s="1"/>
  <c r="X955" i="1"/>
  <c r="W955" i="1"/>
  <c r="V955" i="1"/>
  <c r="U955" i="1"/>
  <c r="R955" i="1"/>
  <c r="S955" i="1" s="1"/>
  <c r="X954" i="1"/>
  <c r="W954" i="1"/>
  <c r="V954" i="1"/>
  <c r="U954" i="1"/>
  <c r="R954" i="1"/>
  <c r="S954" i="1" s="1"/>
  <c r="X953" i="1"/>
  <c r="W953" i="1"/>
  <c r="V953" i="1"/>
  <c r="U953" i="1"/>
  <c r="R953" i="1"/>
  <c r="S953" i="1" s="1"/>
  <c r="X952" i="1"/>
  <c r="W952" i="1"/>
  <c r="V952" i="1"/>
  <c r="U952" i="1"/>
  <c r="R952" i="1"/>
  <c r="S952" i="1" s="1"/>
  <c r="X951" i="1"/>
  <c r="W951" i="1"/>
  <c r="V951" i="1"/>
  <c r="U951" i="1"/>
  <c r="R951" i="1"/>
  <c r="S951" i="1" s="1"/>
  <c r="X950" i="1"/>
  <c r="W950" i="1"/>
  <c r="V950" i="1"/>
  <c r="U950" i="1"/>
  <c r="R950" i="1"/>
  <c r="S950" i="1" s="1"/>
  <c r="X949" i="1"/>
  <c r="W949" i="1"/>
  <c r="V949" i="1"/>
  <c r="U949" i="1"/>
  <c r="R949" i="1"/>
  <c r="S949" i="1" s="1"/>
  <c r="X948" i="1"/>
  <c r="W948" i="1"/>
  <c r="V948" i="1"/>
  <c r="U948" i="1"/>
  <c r="R948" i="1"/>
  <c r="S948" i="1" s="1"/>
  <c r="X947" i="1"/>
  <c r="W947" i="1"/>
  <c r="V947" i="1"/>
  <c r="U947" i="1"/>
  <c r="R947" i="1"/>
  <c r="S947" i="1" s="1"/>
  <c r="X946" i="1"/>
  <c r="W946" i="1"/>
  <c r="V946" i="1"/>
  <c r="U946" i="1"/>
  <c r="R946" i="1"/>
  <c r="S946" i="1" s="1"/>
  <c r="X945" i="1"/>
  <c r="W945" i="1"/>
  <c r="V945" i="1"/>
  <c r="U945" i="1"/>
  <c r="R945" i="1"/>
  <c r="S945" i="1" s="1"/>
  <c r="X944" i="1"/>
  <c r="W944" i="1"/>
  <c r="V944" i="1"/>
  <c r="U944" i="1"/>
  <c r="R944" i="1"/>
  <c r="S944" i="1" s="1"/>
  <c r="X943" i="1"/>
  <c r="W943" i="1"/>
  <c r="V943" i="1"/>
  <c r="U943" i="1"/>
  <c r="R943" i="1"/>
  <c r="S943" i="1" s="1"/>
  <c r="X942" i="1"/>
  <c r="W942" i="1"/>
  <c r="V942" i="1"/>
  <c r="U942" i="1"/>
  <c r="R942" i="1"/>
  <c r="S942" i="1" s="1"/>
  <c r="X941" i="1"/>
  <c r="W941" i="1"/>
  <c r="V941" i="1"/>
  <c r="U941" i="1"/>
  <c r="R941" i="1"/>
  <c r="S941" i="1" s="1"/>
  <c r="X940" i="1"/>
  <c r="W940" i="1"/>
  <c r="V940" i="1"/>
  <c r="U940" i="1"/>
  <c r="R940" i="1"/>
  <c r="S940" i="1" s="1"/>
  <c r="X939" i="1"/>
  <c r="W939" i="1"/>
  <c r="V939" i="1"/>
  <c r="U939" i="1"/>
  <c r="R939" i="1"/>
  <c r="S939" i="1" s="1"/>
  <c r="X938" i="1"/>
  <c r="W938" i="1"/>
  <c r="V938" i="1"/>
  <c r="U938" i="1"/>
  <c r="R938" i="1"/>
  <c r="S938" i="1" s="1"/>
  <c r="X937" i="1"/>
  <c r="W937" i="1"/>
  <c r="V937" i="1"/>
  <c r="U937" i="1"/>
  <c r="R937" i="1"/>
  <c r="S937" i="1" s="1"/>
  <c r="X936" i="1"/>
  <c r="W936" i="1"/>
  <c r="V936" i="1"/>
  <c r="U936" i="1"/>
  <c r="R936" i="1"/>
  <c r="S936" i="1" s="1"/>
  <c r="X935" i="1"/>
  <c r="W935" i="1"/>
  <c r="V935" i="1"/>
  <c r="U935" i="1"/>
  <c r="R935" i="1"/>
  <c r="S935" i="1" s="1"/>
  <c r="X934" i="1"/>
  <c r="W934" i="1"/>
  <c r="V934" i="1"/>
  <c r="U934" i="1"/>
  <c r="R934" i="1"/>
  <c r="S934" i="1" s="1"/>
  <c r="X933" i="1"/>
  <c r="W933" i="1"/>
  <c r="V933" i="1"/>
  <c r="U933" i="1"/>
  <c r="R933" i="1"/>
  <c r="S933" i="1" s="1"/>
  <c r="X932" i="1"/>
  <c r="W932" i="1"/>
  <c r="V932" i="1"/>
  <c r="U932" i="1"/>
  <c r="R932" i="1"/>
  <c r="S932" i="1" s="1"/>
  <c r="X931" i="1"/>
  <c r="W931" i="1"/>
  <c r="V931" i="1"/>
  <c r="U931" i="1"/>
  <c r="R931" i="1"/>
  <c r="S931" i="1" s="1"/>
  <c r="X930" i="1"/>
  <c r="W930" i="1"/>
  <c r="V930" i="1"/>
  <c r="U930" i="1"/>
  <c r="R930" i="1"/>
  <c r="S930" i="1" s="1"/>
  <c r="X929" i="1"/>
  <c r="W929" i="1"/>
  <c r="V929" i="1"/>
  <c r="U929" i="1"/>
  <c r="R929" i="1"/>
  <c r="S929" i="1" s="1"/>
  <c r="X928" i="1"/>
  <c r="W928" i="1"/>
  <c r="V928" i="1"/>
  <c r="U928" i="1"/>
  <c r="R928" i="1"/>
  <c r="S928" i="1" s="1"/>
  <c r="X927" i="1"/>
  <c r="W927" i="1"/>
  <c r="V927" i="1"/>
  <c r="U927" i="1"/>
  <c r="R927" i="1"/>
  <c r="S927" i="1" s="1"/>
  <c r="X926" i="1"/>
  <c r="W926" i="1"/>
  <c r="V926" i="1"/>
  <c r="U926" i="1"/>
  <c r="R926" i="1"/>
  <c r="S926" i="1" s="1"/>
  <c r="X925" i="1"/>
  <c r="W925" i="1"/>
  <c r="V925" i="1"/>
  <c r="U925" i="1"/>
  <c r="R925" i="1"/>
  <c r="S925" i="1" s="1"/>
  <c r="X924" i="1"/>
  <c r="W924" i="1"/>
  <c r="V924" i="1"/>
  <c r="U924" i="1"/>
  <c r="R924" i="1"/>
  <c r="S924" i="1" s="1"/>
  <c r="X923" i="1"/>
  <c r="W923" i="1"/>
  <c r="V923" i="1"/>
  <c r="U923" i="1"/>
  <c r="R923" i="1"/>
  <c r="S923" i="1" s="1"/>
  <c r="X922" i="1"/>
  <c r="W922" i="1"/>
  <c r="V922" i="1"/>
  <c r="U922" i="1"/>
  <c r="R922" i="1"/>
  <c r="S922" i="1" s="1"/>
  <c r="X921" i="1"/>
  <c r="W921" i="1"/>
  <c r="V921" i="1"/>
  <c r="U921" i="1"/>
  <c r="R921" i="1"/>
  <c r="S921" i="1" s="1"/>
  <c r="X920" i="1"/>
  <c r="W920" i="1"/>
  <c r="V920" i="1"/>
  <c r="U920" i="1"/>
  <c r="R920" i="1"/>
  <c r="S920" i="1" s="1"/>
  <c r="X919" i="1"/>
  <c r="W919" i="1"/>
  <c r="V919" i="1"/>
  <c r="U919" i="1"/>
  <c r="R919" i="1"/>
  <c r="S919" i="1" s="1"/>
  <c r="X918" i="1"/>
  <c r="W918" i="1"/>
  <c r="V918" i="1"/>
  <c r="U918" i="1"/>
  <c r="R918" i="1"/>
  <c r="S918" i="1" s="1"/>
  <c r="X917" i="1"/>
  <c r="W917" i="1"/>
  <c r="V917" i="1"/>
  <c r="U917" i="1"/>
  <c r="R917" i="1"/>
  <c r="S917" i="1" s="1"/>
  <c r="X916" i="1"/>
  <c r="W916" i="1"/>
  <c r="V916" i="1"/>
  <c r="U916" i="1"/>
  <c r="R916" i="1"/>
  <c r="S916" i="1" s="1"/>
  <c r="X915" i="1"/>
  <c r="W915" i="1"/>
  <c r="V915" i="1"/>
  <c r="U915" i="1"/>
  <c r="R915" i="1"/>
  <c r="S915" i="1" s="1"/>
  <c r="X914" i="1"/>
  <c r="W914" i="1"/>
  <c r="V914" i="1"/>
  <c r="U914" i="1"/>
  <c r="R914" i="1"/>
  <c r="S914" i="1" s="1"/>
  <c r="X913" i="1"/>
  <c r="W913" i="1"/>
  <c r="V913" i="1"/>
  <c r="U913" i="1"/>
  <c r="R913" i="1"/>
  <c r="S913" i="1" s="1"/>
  <c r="X912" i="1"/>
  <c r="W912" i="1"/>
  <c r="V912" i="1"/>
  <c r="U912" i="1"/>
  <c r="R912" i="1"/>
  <c r="S912" i="1" s="1"/>
  <c r="X911" i="1"/>
  <c r="W911" i="1"/>
  <c r="V911" i="1"/>
  <c r="U911" i="1"/>
  <c r="R911" i="1"/>
  <c r="S911" i="1" s="1"/>
  <c r="X910" i="1"/>
  <c r="W910" i="1"/>
  <c r="V910" i="1"/>
  <c r="U910" i="1"/>
  <c r="R910" i="1"/>
  <c r="S910" i="1" s="1"/>
  <c r="X909" i="1"/>
  <c r="W909" i="1"/>
  <c r="V909" i="1"/>
  <c r="U909" i="1"/>
  <c r="R909" i="1"/>
  <c r="S909" i="1" s="1"/>
  <c r="X908" i="1"/>
  <c r="W908" i="1"/>
  <c r="V908" i="1"/>
  <c r="U908" i="1"/>
  <c r="R908" i="1"/>
  <c r="S908" i="1" s="1"/>
  <c r="X907" i="1"/>
  <c r="W907" i="1"/>
  <c r="V907" i="1"/>
  <c r="U907" i="1"/>
  <c r="R907" i="1"/>
  <c r="S907" i="1" s="1"/>
  <c r="X906" i="1"/>
  <c r="W906" i="1"/>
  <c r="V906" i="1"/>
  <c r="U906" i="1"/>
  <c r="R906" i="1"/>
  <c r="S906" i="1" s="1"/>
  <c r="X905" i="1"/>
  <c r="W905" i="1"/>
  <c r="V905" i="1"/>
  <c r="U905" i="1"/>
  <c r="R905" i="1"/>
  <c r="S905" i="1" s="1"/>
  <c r="X904" i="1"/>
  <c r="W904" i="1"/>
  <c r="V904" i="1"/>
  <c r="U904" i="1"/>
  <c r="R904" i="1"/>
  <c r="S904" i="1" s="1"/>
  <c r="X903" i="1"/>
  <c r="W903" i="1"/>
  <c r="V903" i="1"/>
  <c r="U903" i="1"/>
  <c r="R903" i="1"/>
  <c r="S903" i="1" s="1"/>
  <c r="X902" i="1"/>
  <c r="W902" i="1"/>
  <c r="V902" i="1"/>
  <c r="U902" i="1"/>
  <c r="R902" i="1"/>
  <c r="S902" i="1" s="1"/>
  <c r="X901" i="1"/>
  <c r="W901" i="1"/>
  <c r="V901" i="1"/>
  <c r="U901" i="1"/>
  <c r="R901" i="1"/>
  <c r="S901" i="1" s="1"/>
  <c r="X900" i="1"/>
  <c r="W900" i="1"/>
  <c r="V900" i="1"/>
  <c r="U900" i="1"/>
  <c r="R900" i="1"/>
  <c r="S900" i="1" s="1"/>
  <c r="X899" i="1"/>
  <c r="W899" i="1"/>
  <c r="V899" i="1"/>
  <c r="U899" i="1"/>
  <c r="R899" i="1"/>
  <c r="S899" i="1" s="1"/>
  <c r="X898" i="1"/>
  <c r="W898" i="1"/>
  <c r="V898" i="1"/>
  <c r="U898" i="1"/>
  <c r="R898" i="1"/>
  <c r="S898" i="1" s="1"/>
  <c r="X897" i="1"/>
  <c r="W897" i="1"/>
  <c r="V897" i="1"/>
  <c r="U897" i="1"/>
  <c r="R897" i="1"/>
  <c r="S897" i="1" s="1"/>
  <c r="X896" i="1"/>
  <c r="W896" i="1"/>
  <c r="V896" i="1"/>
  <c r="U896" i="1"/>
  <c r="R896" i="1"/>
  <c r="S896" i="1" s="1"/>
  <c r="X895" i="1"/>
  <c r="W895" i="1"/>
  <c r="V895" i="1"/>
  <c r="U895" i="1"/>
  <c r="R895" i="1"/>
  <c r="S895" i="1" s="1"/>
  <c r="X894" i="1"/>
  <c r="W894" i="1"/>
  <c r="V894" i="1"/>
  <c r="U894" i="1"/>
  <c r="R894" i="1"/>
  <c r="S894" i="1" s="1"/>
  <c r="X893" i="1"/>
  <c r="W893" i="1"/>
  <c r="V893" i="1"/>
  <c r="U893" i="1"/>
  <c r="R893" i="1"/>
  <c r="S893" i="1" s="1"/>
  <c r="X892" i="1"/>
  <c r="W892" i="1"/>
  <c r="V892" i="1"/>
  <c r="U892" i="1"/>
  <c r="R892" i="1"/>
  <c r="S892" i="1" s="1"/>
  <c r="X891" i="1"/>
  <c r="W891" i="1"/>
  <c r="V891" i="1"/>
  <c r="U891" i="1"/>
  <c r="R891" i="1"/>
  <c r="S891" i="1" s="1"/>
  <c r="X890" i="1"/>
  <c r="W890" i="1"/>
  <c r="V890" i="1"/>
  <c r="U890" i="1"/>
  <c r="R890" i="1"/>
  <c r="S890" i="1" s="1"/>
  <c r="X889" i="1"/>
  <c r="W889" i="1"/>
  <c r="V889" i="1"/>
  <c r="U889" i="1"/>
  <c r="R889" i="1"/>
  <c r="S889" i="1" s="1"/>
  <c r="X888" i="1"/>
  <c r="W888" i="1"/>
  <c r="V888" i="1"/>
  <c r="U888" i="1"/>
  <c r="R888" i="1"/>
  <c r="S888" i="1" s="1"/>
  <c r="X887" i="1"/>
  <c r="W887" i="1"/>
  <c r="V887" i="1"/>
  <c r="U887" i="1"/>
  <c r="R887" i="1"/>
  <c r="S887" i="1" s="1"/>
  <c r="X886" i="1"/>
  <c r="W886" i="1"/>
  <c r="V886" i="1"/>
  <c r="U886" i="1"/>
  <c r="R886" i="1"/>
  <c r="S886" i="1" s="1"/>
  <c r="X885" i="1"/>
  <c r="W885" i="1"/>
  <c r="V885" i="1"/>
  <c r="U885" i="1"/>
  <c r="R885" i="1"/>
  <c r="S885" i="1" s="1"/>
  <c r="X884" i="1"/>
  <c r="W884" i="1"/>
  <c r="V884" i="1"/>
  <c r="U884" i="1"/>
  <c r="R884" i="1"/>
  <c r="S884" i="1" s="1"/>
  <c r="X883" i="1"/>
  <c r="W883" i="1"/>
  <c r="V883" i="1"/>
  <c r="U883" i="1"/>
  <c r="R883" i="1"/>
  <c r="S883" i="1" s="1"/>
  <c r="X882" i="1"/>
  <c r="W882" i="1"/>
  <c r="V882" i="1"/>
  <c r="U882" i="1"/>
  <c r="R882" i="1"/>
  <c r="S882" i="1" s="1"/>
  <c r="X881" i="1"/>
  <c r="W881" i="1"/>
  <c r="V881" i="1"/>
  <c r="U881" i="1"/>
  <c r="R881" i="1"/>
  <c r="S881" i="1" s="1"/>
  <c r="X880" i="1"/>
  <c r="W880" i="1"/>
  <c r="V880" i="1"/>
  <c r="U880" i="1"/>
  <c r="R880" i="1"/>
  <c r="S880" i="1" s="1"/>
  <c r="X879" i="1"/>
  <c r="W879" i="1"/>
  <c r="V879" i="1"/>
  <c r="U879" i="1"/>
  <c r="R879" i="1"/>
  <c r="S879" i="1" s="1"/>
  <c r="X878" i="1"/>
  <c r="W878" i="1"/>
  <c r="V878" i="1"/>
  <c r="U878" i="1"/>
  <c r="R878" i="1"/>
  <c r="S878" i="1" s="1"/>
  <c r="X877" i="1"/>
  <c r="W877" i="1"/>
  <c r="V877" i="1"/>
  <c r="U877" i="1"/>
  <c r="R877" i="1"/>
  <c r="S877" i="1" s="1"/>
  <c r="X876" i="1"/>
  <c r="W876" i="1"/>
  <c r="V876" i="1"/>
  <c r="U876" i="1"/>
  <c r="R876" i="1"/>
  <c r="S876" i="1" s="1"/>
  <c r="X875" i="1"/>
  <c r="W875" i="1"/>
  <c r="V875" i="1"/>
  <c r="U875" i="1"/>
  <c r="R875" i="1"/>
  <c r="S875" i="1" s="1"/>
  <c r="X874" i="1"/>
  <c r="W874" i="1"/>
  <c r="V874" i="1"/>
  <c r="U874" i="1"/>
  <c r="R874" i="1"/>
  <c r="S874" i="1" s="1"/>
  <c r="X873" i="1"/>
  <c r="W873" i="1"/>
  <c r="V873" i="1"/>
  <c r="U873" i="1"/>
  <c r="R873" i="1"/>
  <c r="S873" i="1" s="1"/>
  <c r="X872" i="1"/>
  <c r="W872" i="1"/>
  <c r="V872" i="1"/>
  <c r="U872" i="1"/>
  <c r="R872" i="1"/>
  <c r="S872" i="1" s="1"/>
  <c r="X871" i="1"/>
  <c r="W871" i="1"/>
  <c r="V871" i="1"/>
  <c r="U871" i="1"/>
  <c r="R871" i="1"/>
  <c r="S871" i="1" s="1"/>
  <c r="X870" i="1"/>
  <c r="W870" i="1"/>
  <c r="V870" i="1"/>
  <c r="U870" i="1"/>
  <c r="R870" i="1"/>
  <c r="S870" i="1" s="1"/>
  <c r="X869" i="1"/>
  <c r="W869" i="1"/>
  <c r="V869" i="1"/>
  <c r="U869" i="1"/>
  <c r="R869" i="1"/>
  <c r="S869" i="1" s="1"/>
  <c r="X868" i="1"/>
  <c r="W868" i="1"/>
  <c r="V868" i="1"/>
  <c r="U868" i="1"/>
  <c r="R868" i="1"/>
  <c r="S868" i="1" s="1"/>
  <c r="X867" i="1"/>
  <c r="W867" i="1"/>
  <c r="V867" i="1"/>
  <c r="U867" i="1"/>
  <c r="R867" i="1"/>
  <c r="S867" i="1" s="1"/>
  <c r="X866" i="1"/>
  <c r="W866" i="1"/>
  <c r="V866" i="1"/>
  <c r="U866" i="1"/>
  <c r="R866" i="1"/>
  <c r="S866" i="1" s="1"/>
  <c r="X865" i="1"/>
  <c r="W865" i="1"/>
  <c r="V865" i="1"/>
  <c r="U865" i="1"/>
  <c r="R865" i="1"/>
  <c r="S865" i="1" s="1"/>
  <c r="X864" i="1"/>
  <c r="W864" i="1"/>
  <c r="V864" i="1"/>
  <c r="U864" i="1"/>
  <c r="R864" i="1"/>
  <c r="S864" i="1" s="1"/>
  <c r="X863" i="1"/>
  <c r="W863" i="1"/>
  <c r="V863" i="1"/>
  <c r="U863" i="1"/>
  <c r="R863" i="1"/>
  <c r="S863" i="1" s="1"/>
  <c r="X862" i="1"/>
  <c r="W862" i="1"/>
  <c r="V862" i="1"/>
  <c r="U862" i="1"/>
  <c r="R862" i="1"/>
  <c r="S862" i="1" s="1"/>
  <c r="X861" i="1"/>
  <c r="W861" i="1"/>
  <c r="V861" i="1"/>
  <c r="U861" i="1"/>
  <c r="R861" i="1"/>
  <c r="S861" i="1" s="1"/>
  <c r="X860" i="1"/>
  <c r="W860" i="1"/>
  <c r="V860" i="1"/>
  <c r="U860" i="1"/>
  <c r="R860" i="1"/>
  <c r="S860" i="1" s="1"/>
  <c r="X859" i="1"/>
  <c r="W859" i="1"/>
  <c r="V859" i="1"/>
  <c r="U859" i="1"/>
  <c r="R859" i="1"/>
  <c r="S859" i="1" s="1"/>
  <c r="X858" i="1"/>
  <c r="W858" i="1"/>
  <c r="V858" i="1"/>
  <c r="U858" i="1"/>
  <c r="R858" i="1"/>
  <c r="S858" i="1" s="1"/>
  <c r="X857" i="1"/>
  <c r="W857" i="1"/>
  <c r="V857" i="1"/>
  <c r="U857" i="1"/>
  <c r="R857" i="1"/>
  <c r="S857" i="1" s="1"/>
  <c r="X856" i="1"/>
  <c r="W856" i="1"/>
  <c r="V856" i="1"/>
  <c r="U856" i="1"/>
  <c r="R856" i="1"/>
  <c r="S856" i="1" s="1"/>
  <c r="X855" i="1"/>
  <c r="W855" i="1"/>
  <c r="V855" i="1"/>
  <c r="U855" i="1"/>
  <c r="R855" i="1"/>
  <c r="S855" i="1" s="1"/>
  <c r="X854" i="1"/>
  <c r="W854" i="1"/>
  <c r="V854" i="1"/>
  <c r="U854" i="1"/>
  <c r="R854" i="1"/>
  <c r="S854" i="1" s="1"/>
  <c r="X853" i="1"/>
  <c r="W853" i="1"/>
  <c r="V853" i="1"/>
  <c r="U853" i="1"/>
  <c r="R853" i="1"/>
  <c r="S853" i="1" s="1"/>
  <c r="X852" i="1"/>
  <c r="W852" i="1"/>
  <c r="V852" i="1"/>
  <c r="U852" i="1"/>
  <c r="R852" i="1"/>
  <c r="S852" i="1" s="1"/>
  <c r="X851" i="1"/>
  <c r="W851" i="1"/>
  <c r="V851" i="1"/>
  <c r="U851" i="1"/>
  <c r="R851" i="1"/>
  <c r="S851" i="1" s="1"/>
  <c r="X850" i="1"/>
  <c r="W850" i="1"/>
  <c r="V850" i="1"/>
  <c r="U850" i="1"/>
  <c r="R850" i="1"/>
  <c r="S850" i="1" s="1"/>
  <c r="X849" i="1"/>
  <c r="W849" i="1"/>
  <c r="V849" i="1"/>
  <c r="U849" i="1"/>
  <c r="R849" i="1"/>
  <c r="S849" i="1" s="1"/>
  <c r="X848" i="1"/>
  <c r="W848" i="1"/>
  <c r="V848" i="1"/>
  <c r="U848" i="1"/>
  <c r="R848" i="1"/>
  <c r="S848" i="1" s="1"/>
  <c r="X847" i="1"/>
  <c r="W847" i="1"/>
  <c r="V847" i="1"/>
  <c r="U847" i="1"/>
  <c r="R847" i="1"/>
  <c r="S847" i="1" s="1"/>
  <c r="X846" i="1"/>
  <c r="W846" i="1"/>
  <c r="V846" i="1"/>
  <c r="U846" i="1"/>
  <c r="R846" i="1"/>
  <c r="S846" i="1" s="1"/>
  <c r="X845" i="1"/>
  <c r="W845" i="1"/>
  <c r="V845" i="1"/>
  <c r="U845" i="1"/>
  <c r="R845" i="1"/>
  <c r="S845" i="1" s="1"/>
  <c r="X844" i="1"/>
  <c r="W844" i="1"/>
  <c r="V844" i="1"/>
  <c r="U844" i="1"/>
  <c r="R844" i="1"/>
  <c r="S844" i="1" s="1"/>
  <c r="X843" i="1"/>
  <c r="W843" i="1"/>
  <c r="V843" i="1"/>
  <c r="U843" i="1"/>
  <c r="R843" i="1"/>
  <c r="S843" i="1" s="1"/>
  <c r="X842" i="1"/>
  <c r="W842" i="1"/>
  <c r="V842" i="1"/>
  <c r="U842" i="1"/>
  <c r="R842" i="1"/>
  <c r="S842" i="1" s="1"/>
  <c r="X841" i="1"/>
  <c r="W841" i="1"/>
  <c r="V841" i="1"/>
  <c r="U841" i="1"/>
  <c r="R841" i="1"/>
  <c r="S841" i="1" s="1"/>
  <c r="X840" i="1"/>
  <c r="W840" i="1"/>
  <c r="V840" i="1"/>
  <c r="U840" i="1"/>
  <c r="R840" i="1"/>
  <c r="S840" i="1" s="1"/>
  <c r="X839" i="1"/>
  <c r="W839" i="1"/>
  <c r="V839" i="1"/>
  <c r="U839" i="1"/>
  <c r="R839" i="1"/>
  <c r="S839" i="1" s="1"/>
  <c r="X838" i="1"/>
  <c r="W838" i="1"/>
  <c r="V838" i="1"/>
  <c r="U838" i="1"/>
  <c r="R838" i="1"/>
  <c r="S838" i="1" s="1"/>
  <c r="X837" i="1"/>
  <c r="W837" i="1"/>
  <c r="V837" i="1"/>
  <c r="U837" i="1"/>
  <c r="R837" i="1"/>
  <c r="S837" i="1" s="1"/>
  <c r="X836" i="1"/>
  <c r="W836" i="1"/>
  <c r="V836" i="1"/>
  <c r="U836" i="1"/>
  <c r="R836" i="1"/>
  <c r="S836" i="1" s="1"/>
  <c r="X835" i="1"/>
  <c r="W835" i="1"/>
  <c r="V835" i="1"/>
  <c r="U835" i="1"/>
  <c r="R835" i="1"/>
  <c r="S835" i="1" s="1"/>
  <c r="X834" i="1"/>
  <c r="W834" i="1"/>
  <c r="V834" i="1"/>
  <c r="U834" i="1"/>
  <c r="R834" i="1"/>
  <c r="S834" i="1" s="1"/>
  <c r="X833" i="1"/>
  <c r="W833" i="1"/>
  <c r="V833" i="1"/>
  <c r="U833" i="1"/>
  <c r="R833" i="1"/>
  <c r="S833" i="1" s="1"/>
  <c r="X832" i="1"/>
  <c r="W832" i="1"/>
  <c r="V832" i="1"/>
  <c r="U832" i="1"/>
  <c r="R832" i="1"/>
  <c r="S832" i="1" s="1"/>
  <c r="X831" i="1"/>
  <c r="W831" i="1"/>
  <c r="V831" i="1"/>
  <c r="U831" i="1"/>
  <c r="R831" i="1"/>
  <c r="S831" i="1" s="1"/>
  <c r="X830" i="1"/>
  <c r="W830" i="1"/>
  <c r="V830" i="1"/>
  <c r="U830" i="1"/>
  <c r="R830" i="1"/>
  <c r="S830" i="1" s="1"/>
  <c r="X829" i="1"/>
  <c r="W829" i="1"/>
  <c r="V829" i="1"/>
  <c r="U829" i="1"/>
  <c r="R829" i="1"/>
  <c r="S829" i="1" s="1"/>
  <c r="X828" i="1"/>
  <c r="W828" i="1"/>
  <c r="V828" i="1"/>
  <c r="U828" i="1"/>
  <c r="R828" i="1"/>
  <c r="S828" i="1" s="1"/>
  <c r="X827" i="1"/>
  <c r="W827" i="1"/>
  <c r="V827" i="1"/>
  <c r="U827" i="1"/>
  <c r="R827" i="1"/>
  <c r="S827" i="1" s="1"/>
  <c r="X826" i="1"/>
  <c r="W826" i="1"/>
  <c r="V826" i="1"/>
  <c r="U826" i="1"/>
  <c r="R826" i="1"/>
  <c r="S826" i="1" s="1"/>
  <c r="X825" i="1"/>
  <c r="W825" i="1"/>
  <c r="V825" i="1"/>
  <c r="U825" i="1"/>
  <c r="R825" i="1"/>
  <c r="S825" i="1" s="1"/>
  <c r="X824" i="1"/>
  <c r="W824" i="1"/>
  <c r="V824" i="1"/>
  <c r="U824" i="1"/>
  <c r="R824" i="1"/>
  <c r="S824" i="1" s="1"/>
  <c r="X823" i="1"/>
  <c r="W823" i="1"/>
  <c r="V823" i="1"/>
  <c r="U823" i="1"/>
  <c r="R823" i="1"/>
  <c r="S823" i="1" s="1"/>
  <c r="X822" i="1"/>
  <c r="W822" i="1"/>
  <c r="V822" i="1"/>
  <c r="U822" i="1"/>
  <c r="R822" i="1"/>
  <c r="S822" i="1" s="1"/>
  <c r="X821" i="1"/>
  <c r="W821" i="1"/>
  <c r="V821" i="1"/>
  <c r="U821" i="1"/>
  <c r="R821" i="1"/>
  <c r="S821" i="1" s="1"/>
  <c r="X820" i="1"/>
  <c r="W820" i="1"/>
  <c r="V820" i="1"/>
  <c r="U820" i="1"/>
  <c r="R820" i="1"/>
  <c r="S820" i="1" s="1"/>
  <c r="X819" i="1"/>
  <c r="W819" i="1"/>
  <c r="V819" i="1"/>
  <c r="U819" i="1"/>
  <c r="R819" i="1"/>
  <c r="S819" i="1" s="1"/>
  <c r="X818" i="1"/>
  <c r="W818" i="1"/>
  <c r="V818" i="1"/>
  <c r="U818" i="1"/>
  <c r="R818" i="1"/>
  <c r="S818" i="1" s="1"/>
  <c r="X817" i="1"/>
  <c r="W817" i="1"/>
  <c r="V817" i="1"/>
  <c r="U817" i="1"/>
  <c r="R817" i="1"/>
  <c r="S817" i="1" s="1"/>
  <c r="X816" i="1"/>
  <c r="W816" i="1"/>
  <c r="V816" i="1"/>
  <c r="U816" i="1"/>
  <c r="R816" i="1"/>
  <c r="S816" i="1" s="1"/>
  <c r="X815" i="1"/>
  <c r="W815" i="1"/>
  <c r="V815" i="1"/>
  <c r="U815" i="1"/>
  <c r="R815" i="1"/>
  <c r="S815" i="1" s="1"/>
  <c r="X814" i="1"/>
  <c r="W814" i="1"/>
  <c r="V814" i="1"/>
  <c r="U814" i="1"/>
  <c r="R814" i="1"/>
  <c r="S814" i="1" s="1"/>
  <c r="X813" i="1"/>
  <c r="W813" i="1"/>
  <c r="V813" i="1"/>
  <c r="U813" i="1"/>
  <c r="R813" i="1"/>
  <c r="S813" i="1" s="1"/>
  <c r="X812" i="1"/>
  <c r="W812" i="1"/>
  <c r="V812" i="1"/>
  <c r="U812" i="1"/>
  <c r="R812" i="1"/>
  <c r="S812" i="1" s="1"/>
  <c r="X811" i="1"/>
  <c r="W811" i="1"/>
  <c r="V811" i="1"/>
  <c r="U811" i="1"/>
  <c r="R811" i="1"/>
  <c r="S811" i="1" s="1"/>
  <c r="X810" i="1"/>
  <c r="W810" i="1"/>
  <c r="V810" i="1"/>
  <c r="U810" i="1"/>
  <c r="R810" i="1"/>
  <c r="S810" i="1" s="1"/>
  <c r="X809" i="1"/>
  <c r="W809" i="1"/>
  <c r="V809" i="1"/>
  <c r="U809" i="1"/>
  <c r="R809" i="1"/>
  <c r="S809" i="1" s="1"/>
  <c r="X808" i="1"/>
  <c r="W808" i="1"/>
  <c r="V808" i="1"/>
  <c r="U808" i="1"/>
  <c r="R808" i="1"/>
  <c r="S808" i="1" s="1"/>
  <c r="X807" i="1"/>
  <c r="W807" i="1"/>
  <c r="V807" i="1"/>
  <c r="U807" i="1"/>
  <c r="R807" i="1"/>
  <c r="S807" i="1" s="1"/>
  <c r="X806" i="1"/>
  <c r="W806" i="1"/>
  <c r="V806" i="1"/>
  <c r="U806" i="1"/>
  <c r="R806" i="1"/>
  <c r="S806" i="1" s="1"/>
  <c r="X805" i="1"/>
  <c r="W805" i="1"/>
  <c r="V805" i="1"/>
  <c r="U805" i="1"/>
  <c r="R805" i="1"/>
  <c r="S805" i="1" s="1"/>
  <c r="X804" i="1"/>
  <c r="W804" i="1"/>
  <c r="V804" i="1"/>
  <c r="U804" i="1"/>
  <c r="R804" i="1"/>
  <c r="S804" i="1" s="1"/>
  <c r="X803" i="1"/>
  <c r="W803" i="1"/>
  <c r="V803" i="1"/>
  <c r="U803" i="1"/>
  <c r="R803" i="1"/>
  <c r="S803" i="1" s="1"/>
  <c r="X802" i="1"/>
  <c r="W802" i="1"/>
  <c r="V802" i="1"/>
  <c r="U802" i="1"/>
  <c r="R802" i="1"/>
  <c r="S802" i="1" s="1"/>
  <c r="X801" i="1"/>
  <c r="W801" i="1"/>
  <c r="V801" i="1"/>
  <c r="U801" i="1"/>
  <c r="R801" i="1"/>
  <c r="S801" i="1" s="1"/>
  <c r="X800" i="1"/>
  <c r="W800" i="1"/>
  <c r="V800" i="1"/>
  <c r="U800" i="1"/>
  <c r="R800" i="1"/>
  <c r="S800" i="1" s="1"/>
  <c r="X799" i="1"/>
  <c r="W799" i="1"/>
  <c r="V799" i="1"/>
  <c r="U799" i="1"/>
  <c r="R799" i="1"/>
  <c r="S799" i="1" s="1"/>
  <c r="X798" i="1"/>
  <c r="W798" i="1"/>
  <c r="V798" i="1"/>
  <c r="U798" i="1"/>
  <c r="R798" i="1"/>
  <c r="S798" i="1" s="1"/>
  <c r="X797" i="1"/>
  <c r="W797" i="1"/>
  <c r="V797" i="1"/>
  <c r="U797" i="1"/>
  <c r="R797" i="1"/>
  <c r="S797" i="1" s="1"/>
  <c r="X796" i="1"/>
  <c r="W796" i="1"/>
  <c r="V796" i="1"/>
  <c r="U796" i="1"/>
  <c r="R796" i="1"/>
  <c r="S796" i="1" s="1"/>
  <c r="X795" i="1"/>
  <c r="W795" i="1"/>
  <c r="V795" i="1"/>
  <c r="U795" i="1"/>
  <c r="R795" i="1"/>
  <c r="S795" i="1" s="1"/>
  <c r="X794" i="1"/>
  <c r="W794" i="1"/>
  <c r="V794" i="1"/>
  <c r="U794" i="1"/>
  <c r="R794" i="1"/>
  <c r="S794" i="1" s="1"/>
  <c r="X793" i="1"/>
  <c r="W793" i="1"/>
  <c r="V793" i="1"/>
  <c r="U793" i="1"/>
  <c r="R793" i="1"/>
  <c r="S793" i="1" s="1"/>
  <c r="X792" i="1"/>
  <c r="W792" i="1"/>
  <c r="V792" i="1"/>
  <c r="U792" i="1"/>
  <c r="R792" i="1"/>
  <c r="S792" i="1" s="1"/>
  <c r="X791" i="1"/>
  <c r="W791" i="1"/>
  <c r="V791" i="1"/>
  <c r="U791" i="1"/>
  <c r="R791" i="1"/>
  <c r="S791" i="1" s="1"/>
  <c r="X790" i="1"/>
  <c r="W790" i="1"/>
  <c r="V790" i="1"/>
  <c r="U790" i="1"/>
  <c r="R790" i="1"/>
  <c r="S790" i="1" s="1"/>
  <c r="X789" i="1"/>
  <c r="W789" i="1"/>
  <c r="V789" i="1"/>
  <c r="U789" i="1"/>
  <c r="R789" i="1"/>
  <c r="S789" i="1" s="1"/>
  <c r="X788" i="1"/>
  <c r="W788" i="1"/>
  <c r="V788" i="1"/>
  <c r="U788" i="1"/>
  <c r="R788" i="1"/>
  <c r="S788" i="1" s="1"/>
  <c r="X787" i="1"/>
  <c r="W787" i="1"/>
  <c r="V787" i="1"/>
  <c r="U787" i="1"/>
  <c r="R787" i="1"/>
  <c r="S787" i="1" s="1"/>
  <c r="X786" i="1"/>
  <c r="W786" i="1"/>
  <c r="V786" i="1"/>
  <c r="U786" i="1"/>
  <c r="R786" i="1"/>
  <c r="S786" i="1" s="1"/>
  <c r="X785" i="1"/>
  <c r="W785" i="1"/>
  <c r="V785" i="1"/>
  <c r="U785" i="1"/>
  <c r="R785" i="1"/>
  <c r="S785" i="1" s="1"/>
  <c r="X784" i="1"/>
  <c r="W784" i="1"/>
  <c r="V784" i="1"/>
  <c r="U784" i="1"/>
  <c r="R784" i="1"/>
  <c r="S784" i="1" s="1"/>
  <c r="X783" i="1"/>
  <c r="W783" i="1"/>
  <c r="V783" i="1"/>
  <c r="U783" i="1"/>
  <c r="R783" i="1"/>
  <c r="S783" i="1" s="1"/>
  <c r="X782" i="1"/>
  <c r="W782" i="1"/>
  <c r="V782" i="1"/>
  <c r="U782" i="1"/>
  <c r="R782" i="1"/>
  <c r="S782" i="1" s="1"/>
  <c r="X781" i="1"/>
  <c r="W781" i="1"/>
  <c r="V781" i="1"/>
  <c r="U781" i="1"/>
  <c r="R781" i="1"/>
  <c r="S781" i="1" s="1"/>
  <c r="X780" i="1"/>
  <c r="W780" i="1"/>
  <c r="V780" i="1"/>
  <c r="U780" i="1"/>
  <c r="R780" i="1"/>
  <c r="S780" i="1" s="1"/>
  <c r="X779" i="1"/>
  <c r="W779" i="1"/>
  <c r="V779" i="1"/>
  <c r="U779" i="1"/>
  <c r="R779" i="1"/>
  <c r="S779" i="1" s="1"/>
  <c r="X778" i="1"/>
  <c r="W778" i="1"/>
  <c r="V778" i="1"/>
  <c r="U778" i="1"/>
  <c r="R778" i="1"/>
  <c r="S778" i="1" s="1"/>
  <c r="X777" i="1"/>
  <c r="W777" i="1"/>
  <c r="V777" i="1"/>
  <c r="U777" i="1"/>
  <c r="R777" i="1"/>
  <c r="S777" i="1" s="1"/>
  <c r="X776" i="1"/>
  <c r="W776" i="1"/>
  <c r="V776" i="1"/>
  <c r="U776" i="1"/>
  <c r="R776" i="1"/>
  <c r="S776" i="1" s="1"/>
  <c r="X775" i="1"/>
  <c r="W775" i="1"/>
  <c r="V775" i="1"/>
  <c r="U775" i="1"/>
  <c r="R775" i="1"/>
  <c r="S775" i="1" s="1"/>
  <c r="X774" i="1"/>
  <c r="W774" i="1"/>
  <c r="V774" i="1"/>
  <c r="U774" i="1"/>
  <c r="R774" i="1"/>
  <c r="S774" i="1" s="1"/>
  <c r="X773" i="1"/>
  <c r="W773" i="1"/>
  <c r="V773" i="1"/>
  <c r="U773" i="1"/>
  <c r="R773" i="1"/>
  <c r="S773" i="1" s="1"/>
  <c r="X772" i="1"/>
  <c r="W772" i="1"/>
  <c r="V772" i="1"/>
  <c r="U772" i="1"/>
  <c r="R772" i="1"/>
  <c r="S772" i="1" s="1"/>
  <c r="X771" i="1"/>
  <c r="W771" i="1"/>
  <c r="V771" i="1"/>
  <c r="U771" i="1"/>
  <c r="R771" i="1"/>
  <c r="S771" i="1" s="1"/>
  <c r="X770" i="1"/>
  <c r="W770" i="1"/>
  <c r="V770" i="1"/>
  <c r="U770" i="1"/>
  <c r="R770" i="1"/>
  <c r="S770" i="1" s="1"/>
  <c r="X769" i="1"/>
  <c r="W769" i="1"/>
  <c r="V769" i="1"/>
  <c r="U769" i="1"/>
  <c r="R769" i="1"/>
  <c r="S769" i="1" s="1"/>
  <c r="X768" i="1"/>
  <c r="W768" i="1"/>
  <c r="V768" i="1"/>
  <c r="U768" i="1"/>
  <c r="R768" i="1"/>
  <c r="S768" i="1" s="1"/>
  <c r="X767" i="1"/>
  <c r="W767" i="1"/>
  <c r="V767" i="1"/>
  <c r="U767" i="1"/>
  <c r="R767" i="1"/>
  <c r="S767" i="1" s="1"/>
  <c r="X766" i="1"/>
  <c r="W766" i="1"/>
  <c r="V766" i="1"/>
  <c r="U766" i="1"/>
  <c r="R766" i="1"/>
  <c r="S766" i="1" s="1"/>
  <c r="X765" i="1"/>
  <c r="W765" i="1"/>
  <c r="V765" i="1"/>
  <c r="U765" i="1"/>
  <c r="R765" i="1"/>
  <c r="S765" i="1" s="1"/>
  <c r="X764" i="1"/>
  <c r="W764" i="1"/>
  <c r="V764" i="1"/>
  <c r="U764" i="1"/>
  <c r="R764" i="1"/>
  <c r="S764" i="1" s="1"/>
  <c r="X763" i="1"/>
  <c r="W763" i="1"/>
  <c r="V763" i="1"/>
  <c r="U763" i="1"/>
  <c r="R763" i="1"/>
  <c r="S763" i="1" s="1"/>
  <c r="X762" i="1"/>
  <c r="W762" i="1"/>
  <c r="V762" i="1"/>
  <c r="U762" i="1"/>
  <c r="R762" i="1"/>
  <c r="S762" i="1" s="1"/>
  <c r="X761" i="1"/>
  <c r="W761" i="1"/>
  <c r="V761" i="1"/>
  <c r="U761" i="1"/>
  <c r="R761" i="1"/>
  <c r="S761" i="1" s="1"/>
  <c r="X760" i="1"/>
  <c r="W760" i="1"/>
  <c r="V760" i="1"/>
  <c r="U760" i="1"/>
  <c r="R760" i="1"/>
  <c r="S760" i="1" s="1"/>
  <c r="X759" i="1"/>
  <c r="W759" i="1"/>
  <c r="V759" i="1"/>
  <c r="U759" i="1"/>
  <c r="R759" i="1"/>
  <c r="S759" i="1" s="1"/>
  <c r="X758" i="1"/>
  <c r="W758" i="1"/>
  <c r="V758" i="1"/>
  <c r="U758" i="1"/>
  <c r="R758" i="1"/>
  <c r="S758" i="1" s="1"/>
  <c r="X757" i="1"/>
  <c r="W757" i="1"/>
  <c r="V757" i="1"/>
  <c r="U757" i="1"/>
  <c r="R757" i="1"/>
  <c r="S757" i="1" s="1"/>
  <c r="X756" i="1"/>
  <c r="W756" i="1"/>
  <c r="V756" i="1"/>
  <c r="U756" i="1"/>
  <c r="R756" i="1"/>
  <c r="S756" i="1" s="1"/>
  <c r="X755" i="1"/>
  <c r="W755" i="1"/>
  <c r="V755" i="1"/>
  <c r="U755" i="1"/>
  <c r="R755" i="1"/>
  <c r="S755" i="1" s="1"/>
  <c r="X754" i="1"/>
  <c r="W754" i="1"/>
  <c r="V754" i="1"/>
  <c r="U754" i="1"/>
  <c r="R754" i="1"/>
  <c r="S754" i="1" s="1"/>
  <c r="X753" i="1"/>
  <c r="W753" i="1"/>
  <c r="V753" i="1"/>
  <c r="U753" i="1"/>
  <c r="R753" i="1"/>
  <c r="S753" i="1" s="1"/>
  <c r="X752" i="1"/>
  <c r="W752" i="1"/>
  <c r="V752" i="1"/>
  <c r="U752" i="1"/>
  <c r="R752" i="1"/>
  <c r="S752" i="1" s="1"/>
  <c r="X751" i="1"/>
  <c r="W751" i="1"/>
  <c r="V751" i="1"/>
  <c r="U751" i="1"/>
  <c r="R751" i="1"/>
  <c r="S751" i="1" s="1"/>
  <c r="X750" i="1"/>
  <c r="W750" i="1"/>
  <c r="V750" i="1"/>
  <c r="U750" i="1"/>
  <c r="R750" i="1"/>
  <c r="S750" i="1" s="1"/>
  <c r="X749" i="1"/>
  <c r="W749" i="1"/>
  <c r="V749" i="1"/>
  <c r="U749" i="1"/>
  <c r="R749" i="1"/>
  <c r="S749" i="1" s="1"/>
  <c r="X748" i="1"/>
  <c r="W748" i="1"/>
  <c r="V748" i="1"/>
  <c r="U748" i="1"/>
  <c r="R748" i="1"/>
  <c r="S748" i="1" s="1"/>
  <c r="X747" i="1"/>
  <c r="W747" i="1"/>
  <c r="V747" i="1"/>
  <c r="U747" i="1"/>
  <c r="R747" i="1"/>
  <c r="S747" i="1" s="1"/>
  <c r="X746" i="1"/>
  <c r="W746" i="1"/>
  <c r="V746" i="1"/>
  <c r="U746" i="1"/>
  <c r="R746" i="1"/>
  <c r="S746" i="1" s="1"/>
  <c r="X745" i="1"/>
  <c r="W745" i="1"/>
  <c r="V745" i="1"/>
  <c r="U745" i="1"/>
  <c r="R745" i="1"/>
  <c r="S745" i="1" s="1"/>
  <c r="X744" i="1"/>
  <c r="W744" i="1"/>
  <c r="V744" i="1"/>
  <c r="U744" i="1"/>
  <c r="R744" i="1"/>
  <c r="S744" i="1" s="1"/>
  <c r="X743" i="1"/>
  <c r="W743" i="1"/>
  <c r="V743" i="1"/>
  <c r="U743" i="1"/>
  <c r="R743" i="1"/>
  <c r="S743" i="1" s="1"/>
  <c r="X742" i="1"/>
  <c r="W742" i="1"/>
  <c r="V742" i="1"/>
  <c r="U742" i="1"/>
  <c r="R742" i="1"/>
  <c r="S742" i="1" s="1"/>
  <c r="X741" i="1"/>
  <c r="W741" i="1"/>
  <c r="V741" i="1"/>
  <c r="U741" i="1"/>
  <c r="R741" i="1"/>
  <c r="S741" i="1" s="1"/>
  <c r="X740" i="1"/>
  <c r="W740" i="1"/>
  <c r="V740" i="1"/>
  <c r="U740" i="1"/>
  <c r="R740" i="1"/>
  <c r="S740" i="1" s="1"/>
  <c r="X739" i="1"/>
  <c r="W739" i="1"/>
  <c r="V739" i="1"/>
  <c r="U739" i="1"/>
  <c r="R739" i="1"/>
  <c r="S739" i="1" s="1"/>
  <c r="X738" i="1"/>
  <c r="W738" i="1"/>
  <c r="V738" i="1"/>
  <c r="U738" i="1"/>
  <c r="R738" i="1"/>
  <c r="S738" i="1" s="1"/>
  <c r="X737" i="1"/>
  <c r="W737" i="1"/>
  <c r="V737" i="1"/>
  <c r="U737" i="1"/>
  <c r="R737" i="1"/>
  <c r="S737" i="1" s="1"/>
  <c r="X736" i="1"/>
  <c r="W736" i="1"/>
  <c r="V736" i="1"/>
  <c r="U736" i="1"/>
  <c r="R736" i="1"/>
  <c r="S736" i="1" s="1"/>
  <c r="X735" i="1"/>
  <c r="W735" i="1"/>
  <c r="V735" i="1"/>
  <c r="U735" i="1"/>
  <c r="R735" i="1"/>
  <c r="S735" i="1" s="1"/>
  <c r="X734" i="1"/>
  <c r="W734" i="1"/>
  <c r="V734" i="1"/>
  <c r="U734" i="1"/>
  <c r="R734" i="1"/>
  <c r="S734" i="1" s="1"/>
  <c r="X733" i="1"/>
  <c r="W733" i="1"/>
  <c r="V733" i="1"/>
  <c r="U733" i="1"/>
  <c r="R733" i="1"/>
  <c r="S733" i="1" s="1"/>
  <c r="X732" i="1"/>
  <c r="W732" i="1"/>
  <c r="V732" i="1"/>
  <c r="U732" i="1"/>
  <c r="R732" i="1"/>
  <c r="S732" i="1" s="1"/>
  <c r="X731" i="1"/>
  <c r="W731" i="1"/>
  <c r="V731" i="1"/>
  <c r="U731" i="1"/>
  <c r="R731" i="1"/>
  <c r="S731" i="1" s="1"/>
  <c r="X730" i="1"/>
  <c r="W730" i="1"/>
  <c r="V730" i="1"/>
  <c r="U730" i="1"/>
  <c r="R730" i="1"/>
  <c r="S730" i="1" s="1"/>
  <c r="X729" i="1"/>
  <c r="W729" i="1"/>
  <c r="V729" i="1"/>
  <c r="U729" i="1"/>
  <c r="R729" i="1"/>
  <c r="S729" i="1" s="1"/>
  <c r="X728" i="1"/>
  <c r="W728" i="1"/>
  <c r="V728" i="1"/>
  <c r="U728" i="1"/>
  <c r="R728" i="1"/>
  <c r="S728" i="1" s="1"/>
  <c r="X727" i="1"/>
  <c r="W727" i="1"/>
  <c r="V727" i="1"/>
  <c r="U727" i="1"/>
  <c r="R727" i="1"/>
  <c r="S727" i="1" s="1"/>
  <c r="X726" i="1"/>
  <c r="W726" i="1"/>
  <c r="V726" i="1"/>
  <c r="U726" i="1"/>
  <c r="R726" i="1"/>
  <c r="S726" i="1" s="1"/>
  <c r="X725" i="1"/>
  <c r="W725" i="1"/>
  <c r="V725" i="1"/>
  <c r="U725" i="1"/>
  <c r="R725" i="1"/>
  <c r="S725" i="1" s="1"/>
  <c r="X724" i="1"/>
  <c r="W724" i="1"/>
  <c r="V724" i="1"/>
  <c r="U724" i="1"/>
  <c r="R724" i="1"/>
  <c r="S724" i="1" s="1"/>
  <c r="X723" i="1"/>
  <c r="W723" i="1"/>
  <c r="V723" i="1"/>
  <c r="U723" i="1"/>
  <c r="R723" i="1"/>
  <c r="S723" i="1" s="1"/>
  <c r="X722" i="1"/>
  <c r="W722" i="1"/>
  <c r="V722" i="1"/>
  <c r="U722" i="1"/>
  <c r="R722" i="1"/>
  <c r="S722" i="1" s="1"/>
  <c r="X721" i="1"/>
  <c r="W721" i="1"/>
  <c r="V721" i="1"/>
  <c r="U721" i="1"/>
  <c r="R721" i="1"/>
  <c r="S721" i="1" s="1"/>
  <c r="X720" i="1"/>
  <c r="W720" i="1"/>
  <c r="V720" i="1"/>
  <c r="U720" i="1"/>
  <c r="R720" i="1"/>
  <c r="S720" i="1" s="1"/>
  <c r="X719" i="1"/>
  <c r="W719" i="1"/>
  <c r="V719" i="1"/>
  <c r="U719" i="1"/>
  <c r="R719" i="1"/>
  <c r="S719" i="1" s="1"/>
  <c r="X718" i="1"/>
  <c r="W718" i="1"/>
  <c r="V718" i="1"/>
  <c r="U718" i="1"/>
  <c r="R718" i="1"/>
  <c r="S718" i="1" s="1"/>
  <c r="X717" i="1"/>
  <c r="W717" i="1"/>
  <c r="V717" i="1"/>
  <c r="U717" i="1"/>
  <c r="R717" i="1"/>
  <c r="S717" i="1" s="1"/>
  <c r="X716" i="1"/>
  <c r="W716" i="1"/>
  <c r="V716" i="1"/>
  <c r="U716" i="1"/>
  <c r="R716" i="1"/>
  <c r="S716" i="1" s="1"/>
  <c r="X715" i="1"/>
  <c r="W715" i="1"/>
  <c r="V715" i="1"/>
  <c r="U715" i="1"/>
  <c r="R715" i="1"/>
  <c r="S715" i="1" s="1"/>
  <c r="X714" i="1"/>
  <c r="W714" i="1"/>
  <c r="V714" i="1"/>
  <c r="U714" i="1"/>
  <c r="R714" i="1"/>
  <c r="S714" i="1" s="1"/>
  <c r="X713" i="1"/>
  <c r="W713" i="1"/>
  <c r="V713" i="1"/>
  <c r="U713" i="1"/>
  <c r="R713" i="1"/>
  <c r="S713" i="1" s="1"/>
  <c r="X712" i="1"/>
  <c r="W712" i="1"/>
  <c r="V712" i="1"/>
  <c r="U712" i="1"/>
  <c r="R712" i="1"/>
  <c r="S712" i="1" s="1"/>
  <c r="X711" i="1"/>
  <c r="W711" i="1"/>
  <c r="V711" i="1"/>
  <c r="U711" i="1"/>
  <c r="R711" i="1"/>
  <c r="S711" i="1" s="1"/>
  <c r="X710" i="1"/>
  <c r="W710" i="1"/>
  <c r="V710" i="1"/>
  <c r="U710" i="1"/>
  <c r="R710" i="1"/>
  <c r="S710" i="1" s="1"/>
  <c r="X709" i="1"/>
  <c r="W709" i="1"/>
  <c r="V709" i="1"/>
  <c r="U709" i="1"/>
  <c r="R709" i="1"/>
  <c r="S709" i="1" s="1"/>
  <c r="X708" i="1"/>
  <c r="W708" i="1"/>
  <c r="V708" i="1"/>
  <c r="U708" i="1"/>
  <c r="R708" i="1"/>
  <c r="S708" i="1" s="1"/>
  <c r="X707" i="1"/>
  <c r="W707" i="1"/>
  <c r="V707" i="1"/>
  <c r="U707" i="1"/>
  <c r="R707" i="1"/>
  <c r="S707" i="1" s="1"/>
  <c r="X706" i="1"/>
  <c r="W706" i="1"/>
  <c r="V706" i="1"/>
  <c r="U706" i="1"/>
  <c r="R706" i="1"/>
  <c r="S706" i="1" s="1"/>
  <c r="X705" i="1"/>
  <c r="W705" i="1"/>
  <c r="V705" i="1"/>
  <c r="U705" i="1"/>
  <c r="R705" i="1"/>
  <c r="S705" i="1" s="1"/>
  <c r="X704" i="1"/>
  <c r="W704" i="1"/>
  <c r="V704" i="1"/>
  <c r="U704" i="1"/>
  <c r="R704" i="1"/>
  <c r="S704" i="1" s="1"/>
  <c r="X703" i="1"/>
  <c r="W703" i="1"/>
  <c r="V703" i="1"/>
  <c r="U703" i="1"/>
  <c r="R703" i="1"/>
  <c r="S703" i="1" s="1"/>
  <c r="X702" i="1"/>
  <c r="W702" i="1"/>
  <c r="V702" i="1"/>
  <c r="U702" i="1"/>
  <c r="R702" i="1"/>
  <c r="S702" i="1" s="1"/>
  <c r="X701" i="1"/>
  <c r="W701" i="1"/>
  <c r="V701" i="1"/>
  <c r="U701" i="1"/>
  <c r="R701" i="1"/>
  <c r="S701" i="1" s="1"/>
  <c r="X700" i="1"/>
  <c r="W700" i="1"/>
  <c r="V700" i="1"/>
  <c r="U700" i="1"/>
  <c r="R700" i="1"/>
  <c r="S700" i="1" s="1"/>
  <c r="X699" i="1"/>
  <c r="W699" i="1"/>
  <c r="V699" i="1"/>
  <c r="U699" i="1"/>
  <c r="R699" i="1"/>
  <c r="S699" i="1" s="1"/>
  <c r="X698" i="1"/>
  <c r="W698" i="1"/>
  <c r="V698" i="1"/>
  <c r="U698" i="1"/>
  <c r="R698" i="1"/>
  <c r="S698" i="1" s="1"/>
  <c r="X697" i="1"/>
  <c r="W697" i="1"/>
  <c r="V697" i="1"/>
  <c r="U697" i="1"/>
  <c r="R697" i="1"/>
  <c r="S697" i="1" s="1"/>
  <c r="X696" i="1"/>
  <c r="W696" i="1"/>
  <c r="V696" i="1"/>
  <c r="U696" i="1"/>
  <c r="R696" i="1"/>
  <c r="S696" i="1" s="1"/>
  <c r="X695" i="1"/>
  <c r="W695" i="1"/>
  <c r="V695" i="1"/>
  <c r="U695" i="1"/>
  <c r="R695" i="1"/>
  <c r="S695" i="1" s="1"/>
  <c r="X694" i="1"/>
  <c r="W694" i="1"/>
  <c r="V694" i="1"/>
  <c r="U694" i="1"/>
  <c r="R694" i="1"/>
  <c r="S694" i="1" s="1"/>
  <c r="X693" i="1"/>
  <c r="W693" i="1"/>
  <c r="V693" i="1"/>
  <c r="U693" i="1"/>
  <c r="R693" i="1"/>
  <c r="S693" i="1" s="1"/>
  <c r="X692" i="1"/>
  <c r="W692" i="1"/>
  <c r="V692" i="1"/>
  <c r="U692" i="1"/>
  <c r="R692" i="1"/>
  <c r="S692" i="1" s="1"/>
  <c r="X691" i="1"/>
  <c r="W691" i="1"/>
  <c r="V691" i="1"/>
  <c r="U691" i="1"/>
  <c r="R691" i="1"/>
  <c r="S691" i="1" s="1"/>
  <c r="X690" i="1"/>
  <c r="W690" i="1"/>
  <c r="V690" i="1"/>
  <c r="U690" i="1"/>
  <c r="R690" i="1"/>
  <c r="S690" i="1" s="1"/>
  <c r="X689" i="1"/>
  <c r="W689" i="1"/>
  <c r="V689" i="1"/>
  <c r="U689" i="1"/>
  <c r="R689" i="1"/>
  <c r="S689" i="1" s="1"/>
  <c r="X688" i="1"/>
  <c r="W688" i="1"/>
  <c r="V688" i="1"/>
  <c r="U688" i="1"/>
  <c r="R688" i="1"/>
  <c r="S688" i="1" s="1"/>
  <c r="X687" i="1"/>
  <c r="W687" i="1"/>
  <c r="V687" i="1"/>
  <c r="U687" i="1"/>
  <c r="R687" i="1"/>
  <c r="S687" i="1" s="1"/>
  <c r="X686" i="1"/>
  <c r="W686" i="1"/>
  <c r="V686" i="1"/>
  <c r="U686" i="1"/>
  <c r="R686" i="1"/>
  <c r="S686" i="1" s="1"/>
  <c r="X685" i="1"/>
  <c r="W685" i="1"/>
  <c r="V685" i="1"/>
  <c r="U685" i="1"/>
  <c r="R685" i="1"/>
  <c r="S685" i="1" s="1"/>
  <c r="X684" i="1"/>
  <c r="W684" i="1"/>
  <c r="V684" i="1"/>
  <c r="U684" i="1"/>
  <c r="R684" i="1"/>
  <c r="S684" i="1" s="1"/>
  <c r="X683" i="1"/>
  <c r="W683" i="1"/>
  <c r="V683" i="1"/>
  <c r="U683" i="1"/>
  <c r="R683" i="1"/>
  <c r="S683" i="1" s="1"/>
  <c r="X682" i="1"/>
  <c r="W682" i="1"/>
  <c r="V682" i="1"/>
  <c r="U682" i="1"/>
  <c r="R682" i="1"/>
  <c r="S682" i="1" s="1"/>
  <c r="X681" i="1"/>
  <c r="W681" i="1"/>
  <c r="V681" i="1"/>
  <c r="U681" i="1"/>
  <c r="R681" i="1"/>
  <c r="S681" i="1" s="1"/>
  <c r="X680" i="1"/>
  <c r="W680" i="1"/>
  <c r="V680" i="1"/>
  <c r="U680" i="1"/>
  <c r="R680" i="1"/>
  <c r="S680" i="1" s="1"/>
  <c r="X679" i="1"/>
  <c r="W679" i="1"/>
  <c r="V679" i="1"/>
  <c r="U679" i="1"/>
  <c r="R679" i="1"/>
  <c r="S679" i="1" s="1"/>
  <c r="X678" i="1"/>
  <c r="W678" i="1"/>
  <c r="V678" i="1"/>
  <c r="U678" i="1"/>
  <c r="R678" i="1"/>
  <c r="S678" i="1" s="1"/>
  <c r="X677" i="1"/>
  <c r="W677" i="1"/>
  <c r="V677" i="1"/>
  <c r="U677" i="1"/>
  <c r="R677" i="1"/>
  <c r="S677" i="1" s="1"/>
  <c r="X676" i="1"/>
  <c r="W676" i="1"/>
  <c r="V676" i="1"/>
  <c r="U676" i="1"/>
  <c r="R676" i="1"/>
  <c r="S676" i="1" s="1"/>
  <c r="X675" i="1"/>
  <c r="W675" i="1"/>
  <c r="V675" i="1"/>
  <c r="U675" i="1"/>
  <c r="R675" i="1"/>
  <c r="S675" i="1" s="1"/>
  <c r="X674" i="1"/>
  <c r="W674" i="1"/>
  <c r="V674" i="1"/>
  <c r="U674" i="1"/>
  <c r="R674" i="1"/>
  <c r="S674" i="1" s="1"/>
  <c r="X673" i="1"/>
  <c r="W673" i="1"/>
  <c r="V673" i="1"/>
  <c r="U673" i="1"/>
  <c r="R673" i="1"/>
  <c r="S673" i="1" s="1"/>
  <c r="X672" i="1"/>
  <c r="W672" i="1"/>
  <c r="V672" i="1"/>
  <c r="U672" i="1"/>
  <c r="R672" i="1"/>
  <c r="S672" i="1" s="1"/>
  <c r="X671" i="1"/>
  <c r="W671" i="1"/>
  <c r="V671" i="1"/>
  <c r="U671" i="1"/>
  <c r="R671" i="1"/>
  <c r="S671" i="1" s="1"/>
  <c r="X670" i="1"/>
  <c r="W670" i="1"/>
  <c r="V670" i="1"/>
  <c r="U670" i="1"/>
  <c r="R670" i="1"/>
  <c r="S670" i="1" s="1"/>
  <c r="X669" i="1"/>
  <c r="W669" i="1"/>
  <c r="V669" i="1"/>
  <c r="U669" i="1"/>
  <c r="R669" i="1"/>
  <c r="S669" i="1" s="1"/>
  <c r="X668" i="1"/>
  <c r="W668" i="1"/>
  <c r="V668" i="1"/>
  <c r="U668" i="1"/>
  <c r="R668" i="1"/>
  <c r="S668" i="1" s="1"/>
  <c r="X667" i="1"/>
  <c r="W667" i="1"/>
  <c r="V667" i="1"/>
  <c r="U667" i="1"/>
  <c r="R667" i="1"/>
  <c r="S667" i="1" s="1"/>
  <c r="X666" i="1"/>
  <c r="W666" i="1"/>
  <c r="V666" i="1"/>
  <c r="U666" i="1"/>
  <c r="R666" i="1"/>
  <c r="S666" i="1" s="1"/>
  <c r="X665" i="1"/>
  <c r="W665" i="1"/>
  <c r="V665" i="1"/>
  <c r="U665" i="1"/>
  <c r="R665" i="1"/>
  <c r="S665" i="1" s="1"/>
  <c r="X664" i="1"/>
  <c r="W664" i="1"/>
  <c r="V664" i="1"/>
  <c r="U664" i="1"/>
  <c r="R664" i="1"/>
  <c r="S664" i="1" s="1"/>
  <c r="X663" i="1"/>
  <c r="W663" i="1"/>
  <c r="V663" i="1"/>
  <c r="U663" i="1"/>
  <c r="R663" i="1"/>
  <c r="S663" i="1" s="1"/>
  <c r="X662" i="1"/>
  <c r="W662" i="1"/>
  <c r="V662" i="1"/>
  <c r="U662" i="1"/>
  <c r="R662" i="1"/>
  <c r="S662" i="1" s="1"/>
  <c r="X661" i="1"/>
  <c r="W661" i="1"/>
  <c r="V661" i="1"/>
  <c r="U661" i="1"/>
  <c r="R661" i="1"/>
  <c r="S661" i="1" s="1"/>
  <c r="X660" i="1"/>
  <c r="W660" i="1"/>
  <c r="V660" i="1"/>
  <c r="U660" i="1"/>
  <c r="R660" i="1"/>
  <c r="S660" i="1" s="1"/>
  <c r="X659" i="1"/>
  <c r="W659" i="1"/>
  <c r="V659" i="1"/>
  <c r="U659" i="1"/>
  <c r="R659" i="1"/>
  <c r="S659" i="1" s="1"/>
  <c r="X658" i="1"/>
  <c r="W658" i="1"/>
  <c r="V658" i="1"/>
  <c r="U658" i="1"/>
  <c r="R658" i="1"/>
  <c r="S658" i="1" s="1"/>
  <c r="X657" i="1"/>
  <c r="W657" i="1"/>
  <c r="V657" i="1"/>
  <c r="U657" i="1"/>
  <c r="R657" i="1"/>
  <c r="S657" i="1" s="1"/>
  <c r="X656" i="1"/>
  <c r="W656" i="1"/>
  <c r="V656" i="1"/>
  <c r="U656" i="1"/>
  <c r="R656" i="1"/>
  <c r="S656" i="1" s="1"/>
  <c r="X655" i="1"/>
  <c r="W655" i="1"/>
  <c r="V655" i="1"/>
  <c r="U655" i="1"/>
  <c r="R655" i="1"/>
  <c r="S655" i="1" s="1"/>
  <c r="X654" i="1"/>
  <c r="W654" i="1"/>
  <c r="V654" i="1"/>
  <c r="U654" i="1"/>
  <c r="R654" i="1"/>
  <c r="S654" i="1" s="1"/>
  <c r="X653" i="1"/>
  <c r="W653" i="1"/>
  <c r="V653" i="1"/>
  <c r="U653" i="1"/>
  <c r="R653" i="1"/>
  <c r="S653" i="1" s="1"/>
  <c r="X652" i="1"/>
  <c r="W652" i="1"/>
  <c r="V652" i="1"/>
  <c r="U652" i="1"/>
  <c r="R652" i="1"/>
  <c r="S652" i="1" s="1"/>
  <c r="X651" i="1"/>
  <c r="W651" i="1"/>
  <c r="V651" i="1"/>
  <c r="U651" i="1"/>
  <c r="R651" i="1"/>
  <c r="S651" i="1" s="1"/>
  <c r="X650" i="1"/>
  <c r="W650" i="1"/>
  <c r="V650" i="1"/>
  <c r="U650" i="1"/>
  <c r="R650" i="1"/>
  <c r="S650" i="1" s="1"/>
  <c r="X649" i="1"/>
  <c r="W649" i="1"/>
  <c r="V649" i="1"/>
  <c r="U649" i="1"/>
  <c r="R649" i="1"/>
  <c r="S649" i="1" s="1"/>
  <c r="X648" i="1"/>
  <c r="W648" i="1"/>
  <c r="V648" i="1"/>
  <c r="U648" i="1"/>
  <c r="R648" i="1"/>
  <c r="S648" i="1" s="1"/>
  <c r="X647" i="1"/>
  <c r="W647" i="1"/>
  <c r="V647" i="1"/>
  <c r="U647" i="1"/>
  <c r="R647" i="1"/>
  <c r="S647" i="1" s="1"/>
  <c r="X646" i="1"/>
  <c r="W646" i="1"/>
  <c r="V646" i="1"/>
  <c r="U646" i="1"/>
  <c r="R646" i="1"/>
  <c r="S646" i="1" s="1"/>
  <c r="X645" i="1"/>
  <c r="W645" i="1"/>
  <c r="V645" i="1"/>
  <c r="U645" i="1"/>
  <c r="R645" i="1"/>
  <c r="S645" i="1" s="1"/>
  <c r="X644" i="1"/>
  <c r="W644" i="1"/>
  <c r="V644" i="1"/>
  <c r="U644" i="1"/>
  <c r="R644" i="1"/>
  <c r="S644" i="1" s="1"/>
  <c r="X643" i="1"/>
  <c r="W643" i="1"/>
  <c r="V643" i="1"/>
  <c r="U643" i="1"/>
  <c r="R643" i="1"/>
  <c r="S643" i="1" s="1"/>
  <c r="X642" i="1"/>
  <c r="W642" i="1"/>
  <c r="V642" i="1"/>
  <c r="U642" i="1"/>
  <c r="R642" i="1"/>
  <c r="S642" i="1" s="1"/>
  <c r="X641" i="1"/>
  <c r="W641" i="1"/>
  <c r="V641" i="1"/>
  <c r="U641" i="1"/>
  <c r="R641" i="1"/>
  <c r="S641" i="1" s="1"/>
  <c r="X640" i="1"/>
  <c r="W640" i="1"/>
  <c r="V640" i="1"/>
  <c r="U640" i="1"/>
  <c r="R640" i="1"/>
  <c r="S640" i="1" s="1"/>
  <c r="X639" i="1"/>
  <c r="W639" i="1"/>
  <c r="V639" i="1"/>
  <c r="U639" i="1"/>
  <c r="R639" i="1"/>
  <c r="S639" i="1" s="1"/>
  <c r="X638" i="1"/>
  <c r="W638" i="1"/>
  <c r="V638" i="1"/>
  <c r="U638" i="1"/>
  <c r="R638" i="1"/>
  <c r="S638" i="1" s="1"/>
  <c r="X637" i="1"/>
  <c r="W637" i="1"/>
  <c r="V637" i="1"/>
  <c r="U637" i="1"/>
  <c r="R637" i="1"/>
  <c r="S637" i="1" s="1"/>
  <c r="X636" i="1"/>
  <c r="W636" i="1"/>
  <c r="V636" i="1"/>
  <c r="U636" i="1"/>
  <c r="R636" i="1"/>
  <c r="S636" i="1" s="1"/>
  <c r="X635" i="1"/>
  <c r="W635" i="1"/>
  <c r="V635" i="1"/>
  <c r="U635" i="1"/>
  <c r="R635" i="1"/>
  <c r="S635" i="1" s="1"/>
  <c r="X634" i="1"/>
  <c r="W634" i="1"/>
  <c r="V634" i="1"/>
  <c r="U634" i="1"/>
  <c r="R634" i="1"/>
  <c r="S634" i="1" s="1"/>
  <c r="X633" i="1"/>
  <c r="W633" i="1"/>
  <c r="V633" i="1"/>
  <c r="U633" i="1"/>
  <c r="R633" i="1"/>
  <c r="S633" i="1" s="1"/>
  <c r="X632" i="1"/>
  <c r="W632" i="1"/>
  <c r="V632" i="1"/>
  <c r="U632" i="1"/>
  <c r="R632" i="1"/>
  <c r="S632" i="1" s="1"/>
  <c r="X631" i="1"/>
  <c r="W631" i="1"/>
  <c r="V631" i="1"/>
  <c r="U631" i="1"/>
  <c r="R631" i="1"/>
  <c r="S631" i="1" s="1"/>
  <c r="X630" i="1"/>
  <c r="W630" i="1"/>
  <c r="V630" i="1"/>
  <c r="U630" i="1"/>
  <c r="R630" i="1"/>
  <c r="S630" i="1" s="1"/>
  <c r="X629" i="1"/>
  <c r="W629" i="1"/>
  <c r="V629" i="1"/>
  <c r="U629" i="1"/>
  <c r="R629" i="1"/>
  <c r="S629" i="1" s="1"/>
  <c r="X628" i="1"/>
  <c r="W628" i="1"/>
  <c r="V628" i="1"/>
  <c r="U628" i="1"/>
  <c r="R628" i="1"/>
  <c r="S628" i="1" s="1"/>
  <c r="X627" i="1"/>
  <c r="W627" i="1"/>
  <c r="V627" i="1"/>
  <c r="U627" i="1"/>
  <c r="R627" i="1"/>
  <c r="S627" i="1" s="1"/>
  <c r="X626" i="1"/>
  <c r="W626" i="1"/>
  <c r="V626" i="1"/>
  <c r="U626" i="1"/>
  <c r="R626" i="1"/>
  <c r="S626" i="1" s="1"/>
  <c r="X625" i="1"/>
  <c r="W625" i="1"/>
  <c r="V625" i="1"/>
  <c r="U625" i="1"/>
  <c r="R625" i="1"/>
  <c r="S625" i="1" s="1"/>
  <c r="X624" i="1"/>
  <c r="W624" i="1"/>
  <c r="V624" i="1"/>
  <c r="U624" i="1"/>
  <c r="R624" i="1"/>
  <c r="S624" i="1" s="1"/>
  <c r="X623" i="1"/>
  <c r="W623" i="1"/>
  <c r="V623" i="1"/>
  <c r="U623" i="1"/>
  <c r="R623" i="1"/>
  <c r="S623" i="1" s="1"/>
  <c r="X622" i="1"/>
  <c r="W622" i="1"/>
  <c r="V622" i="1"/>
  <c r="U622" i="1"/>
  <c r="R622" i="1"/>
  <c r="S622" i="1" s="1"/>
  <c r="X621" i="1"/>
  <c r="W621" i="1"/>
  <c r="V621" i="1"/>
  <c r="U621" i="1"/>
  <c r="R621" i="1"/>
  <c r="S621" i="1" s="1"/>
  <c r="X620" i="1"/>
  <c r="W620" i="1"/>
  <c r="V620" i="1"/>
  <c r="U620" i="1"/>
  <c r="R620" i="1"/>
  <c r="S620" i="1" s="1"/>
  <c r="X619" i="1"/>
  <c r="W619" i="1"/>
  <c r="V619" i="1"/>
  <c r="U619" i="1"/>
  <c r="R619" i="1"/>
  <c r="S619" i="1" s="1"/>
  <c r="X618" i="1"/>
  <c r="W618" i="1"/>
  <c r="V618" i="1"/>
  <c r="U618" i="1"/>
  <c r="R618" i="1"/>
  <c r="S618" i="1" s="1"/>
  <c r="X617" i="1"/>
  <c r="W617" i="1"/>
  <c r="V617" i="1"/>
  <c r="U617" i="1"/>
  <c r="R617" i="1"/>
  <c r="S617" i="1" s="1"/>
  <c r="X616" i="1"/>
  <c r="W616" i="1"/>
  <c r="V616" i="1"/>
  <c r="U616" i="1"/>
  <c r="R616" i="1"/>
  <c r="S616" i="1" s="1"/>
  <c r="X615" i="1"/>
  <c r="W615" i="1"/>
  <c r="V615" i="1"/>
  <c r="U615" i="1"/>
  <c r="R615" i="1"/>
  <c r="S615" i="1" s="1"/>
  <c r="X614" i="1"/>
  <c r="W614" i="1"/>
  <c r="V614" i="1"/>
  <c r="U614" i="1"/>
  <c r="R614" i="1"/>
  <c r="S614" i="1" s="1"/>
  <c r="X613" i="1"/>
  <c r="W613" i="1"/>
  <c r="V613" i="1"/>
  <c r="U613" i="1"/>
  <c r="R613" i="1"/>
  <c r="S613" i="1" s="1"/>
  <c r="X612" i="1"/>
  <c r="W612" i="1"/>
  <c r="V612" i="1"/>
  <c r="U612" i="1"/>
  <c r="R612" i="1"/>
  <c r="S612" i="1" s="1"/>
  <c r="X611" i="1"/>
  <c r="W611" i="1"/>
  <c r="V611" i="1"/>
  <c r="U611" i="1"/>
  <c r="R611" i="1"/>
  <c r="S611" i="1" s="1"/>
  <c r="X610" i="1"/>
  <c r="W610" i="1"/>
  <c r="V610" i="1"/>
  <c r="U610" i="1"/>
  <c r="R610" i="1"/>
  <c r="S610" i="1" s="1"/>
  <c r="X609" i="1"/>
  <c r="W609" i="1"/>
  <c r="V609" i="1"/>
  <c r="U609" i="1"/>
  <c r="R609" i="1"/>
  <c r="S609" i="1" s="1"/>
  <c r="X608" i="1"/>
  <c r="W608" i="1"/>
  <c r="V608" i="1"/>
  <c r="U608" i="1"/>
  <c r="R608" i="1"/>
  <c r="S608" i="1" s="1"/>
  <c r="X607" i="1"/>
  <c r="W607" i="1"/>
  <c r="V607" i="1"/>
  <c r="U607" i="1"/>
  <c r="R607" i="1"/>
  <c r="S607" i="1" s="1"/>
  <c r="X606" i="1"/>
  <c r="W606" i="1"/>
  <c r="V606" i="1"/>
  <c r="U606" i="1"/>
  <c r="R606" i="1"/>
  <c r="S606" i="1" s="1"/>
  <c r="X605" i="1"/>
  <c r="W605" i="1"/>
  <c r="V605" i="1"/>
  <c r="U605" i="1"/>
  <c r="R605" i="1"/>
  <c r="S605" i="1" s="1"/>
  <c r="X604" i="1"/>
  <c r="W604" i="1"/>
  <c r="V604" i="1"/>
  <c r="U604" i="1"/>
  <c r="R604" i="1"/>
  <c r="S604" i="1" s="1"/>
  <c r="X603" i="1"/>
  <c r="W603" i="1"/>
  <c r="V603" i="1"/>
  <c r="U603" i="1"/>
  <c r="R603" i="1"/>
  <c r="S603" i="1" s="1"/>
  <c r="X602" i="1"/>
  <c r="W602" i="1"/>
  <c r="V602" i="1"/>
  <c r="U602" i="1"/>
  <c r="R602" i="1"/>
  <c r="S602" i="1" s="1"/>
  <c r="X601" i="1"/>
  <c r="W601" i="1"/>
  <c r="V601" i="1"/>
  <c r="U601" i="1"/>
  <c r="R601" i="1"/>
  <c r="S601" i="1" s="1"/>
  <c r="X600" i="1"/>
  <c r="W600" i="1"/>
  <c r="V600" i="1"/>
  <c r="U600" i="1"/>
  <c r="R600" i="1"/>
  <c r="S600" i="1" s="1"/>
  <c r="X599" i="1"/>
  <c r="W599" i="1"/>
  <c r="V599" i="1"/>
  <c r="U599" i="1"/>
  <c r="R599" i="1"/>
  <c r="S599" i="1" s="1"/>
  <c r="X598" i="1"/>
  <c r="W598" i="1"/>
  <c r="V598" i="1"/>
  <c r="U598" i="1"/>
  <c r="R598" i="1"/>
  <c r="S598" i="1" s="1"/>
  <c r="X597" i="1"/>
  <c r="W597" i="1"/>
  <c r="V597" i="1"/>
  <c r="U597" i="1"/>
  <c r="R597" i="1"/>
  <c r="S597" i="1" s="1"/>
  <c r="X596" i="1"/>
  <c r="W596" i="1"/>
  <c r="V596" i="1"/>
  <c r="U596" i="1"/>
  <c r="R596" i="1"/>
  <c r="S596" i="1" s="1"/>
  <c r="X595" i="1"/>
  <c r="W595" i="1"/>
  <c r="V595" i="1"/>
  <c r="U595" i="1"/>
  <c r="R595" i="1"/>
  <c r="S595" i="1" s="1"/>
  <c r="X594" i="1"/>
  <c r="W594" i="1"/>
  <c r="V594" i="1"/>
  <c r="U594" i="1"/>
  <c r="R594" i="1"/>
  <c r="S594" i="1" s="1"/>
  <c r="X593" i="1"/>
  <c r="W593" i="1"/>
  <c r="V593" i="1"/>
  <c r="U593" i="1"/>
  <c r="R593" i="1"/>
  <c r="S593" i="1" s="1"/>
  <c r="X592" i="1"/>
  <c r="W592" i="1"/>
  <c r="V592" i="1"/>
  <c r="U592" i="1"/>
  <c r="R592" i="1"/>
  <c r="S592" i="1" s="1"/>
  <c r="X591" i="1"/>
  <c r="W591" i="1"/>
  <c r="V591" i="1"/>
  <c r="U591" i="1"/>
  <c r="R591" i="1"/>
  <c r="S591" i="1" s="1"/>
  <c r="X590" i="1"/>
  <c r="W590" i="1"/>
  <c r="V590" i="1"/>
  <c r="U590" i="1"/>
  <c r="R590" i="1"/>
  <c r="S590" i="1" s="1"/>
  <c r="X589" i="1"/>
  <c r="W589" i="1"/>
  <c r="V589" i="1"/>
  <c r="U589" i="1"/>
  <c r="R589" i="1"/>
  <c r="S589" i="1" s="1"/>
  <c r="X588" i="1"/>
  <c r="W588" i="1"/>
  <c r="V588" i="1"/>
  <c r="U588" i="1"/>
  <c r="R588" i="1"/>
  <c r="S588" i="1" s="1"/>
  <c r="X587" i="1"/>
  <c r="W587" i="1"/>
  <c r="V587" i="1"/>
  <c r="U587" i="1"/>
  <c r="R587" i="1"/>
  <c r="S587" i="1" s="1"/>
  <c r="X586" i="1"/>
  <c r="W586" i="1"/>
  <c r="V586" i="1"/>
  <c r="U586" i="1"/>
  <c r="R586" i="1"/>
  <c r="S586" i="1" s="1"/>
  <c r="X585" i="1"/>
  <c r="W585" i="1"/>
  <c r="V585" i="1"/>
  <c r="U585" i="1"/>
  <c r="R585" i="1"/>
  <c r="S585" i="1" s="1"/>
  <c r="X584" i="1"/>
  <c r="W584" i="1"/>
  <c r="V584" i="1"/>
  <c r="U584" i="1"/>
  <c r="R584" i="1"/>
  <c r="S584" i="1" s="1"/>
  <c r="X583" i="1"/>
  <c r="W583" i="1"/>
  <c r="V583" i="1"/>
  <c r="U583" i="1"/>
  <c r="R583" i="1"/>
  <c r="S583" i="1" s="1"/>
  <c r="X582" i="1"/>
  <c r="W582" i="1"/>
  <c r="V582" i="1"/>
  <c r="U582" i="1"/>
  <c r="R582" i="1"/>
  <c r="S582" i="1" s="1"/>
  <c r="X581" i="1"/>
  <c r="W581" i="1"/>
  <c r="V581" i="1"/>
  <c r="U581" i="1"/>
  <c r="R581" i="1"/>
  <c r="S581" i="1" s="1"/>
  <c r="X580" i="1"/>
  <c r="W580" i="1"/>
  <c r="V580" i="1"/>
  <c r="U580" i="1"/>
  <c r="R580" i="1"/>
  <c r="S580" i="1" s="1"/>
  <c r="X579" i="1"/>
  <c r="W579" i="1"/>
  <c r="V579" i="1"/>
  <c r="U579" i="1"/>
  <c r="R579" i="1"/>
  <c r="S579" i="1" s="1"/>
  <c r="X578" i="1"/>
  <c r="W578" i="1"/>
  <c r="V578" i="1"/>
  <c r="U578" i="1"/>
  <c r="R578" i="1"/>
  <c r="S578" i="1" s="1"/>
  <c r="X577" i="1"/>
  <c r="W577" i="1"/>
  <c r="V577" i="1"/>
  <c r="U577" i="1"/>
  <c r="R577" i="1"/>
  <c r="S577" i="1" s="1"/>
  <c r="X576" i="1"/>
  <c r="W576" i="1"/>
  <c r="V576" i="1"/>
  <c r="U576" i="1"/>
  <c r="R576" i="1"/>
  <c r="S576" i="1" s="1"/>
  <c r="X575" i="1"/>
  <c r="W575" i="1"/>
  <c r="V575" i="1"/>
  <c r="U575" i="1"/>
  <c r="R575" i="1"/>
  <c r="S575" i="1" s="1"/>
  <c r="X574" i="1"/>
  <c r="W574" i="1"/>
  <c r="V574" i="1"/>
  <c r="U574" i="1"/>
  <c r="R574" i="1"/>
  <c r="S574" i="1" s="1"/>
  <c r="X573" i="1"/>
  <c r="W573" i="1"/>
  <c r="V573" i="1"/>
  <c r="U573" i="1"/>
  <c r="R573" i="1"/>
  <c r="S573" i="1" s="1"/>
  <c r="X572" i="1"/>
  <c r="W572" i="1"/>
  <c r="V572" i="1"/>
  <c r="U572" i="1"/>
  <c r="R572" i="1"/>
  <c r="S572" i="1" s="1"/>
  <c r="X571" i="1"/>
  <c r="W571" i="1"/>
  <c r="V571" i="1"/>
  <c r="U571" i="1"/>
  <c r="R571" i="1"/>
  <c r="S571" i="1" s="1"/>
  <c r="X570" i="1"/>
  <c r="W570" i="1"/>
  <c r="V570" i="1"/>
  <c r="U570" i="1"/>
  <c r="R570" i="1"/>
  <c r="S570" i="1" s="1"/>
  <c r="X569" i="1"/>
  <c r="W569" i="1"/>
  <c r="V569" i="1"/>
  <c r="U569" i="1"/>
  <c r="R569" i="1"/>
  <c r="S569" i="1" s="1"/>
  <c r="X568" i="1"/>
  <c r="W568" i="1"/>
  <c r="V568" i="1"/>
  <c r="U568" i="1"/>
  <c r="R568" i="1"/>
  <c r="S568" i="1" s="1"/>
  <c r="X567" i="1"/>
  <c r="W567" i="1"/>
  <c r="V567" i="1"/>
  <c r="U567" i="1"/>
  <c r="R567" i="1"/>
  <c r="S567" i="1" s="1"/>
  <c r="X566" i="1"/>
  <c r="W566" i="1"/>
  <c r="V566" i="1"/>
  <c r="U566" i="1"/>
  <c r="R566" i="1"/>
  <c r="S566" i="1" s="1"/>
  <c r="X565" i="1"/>
  <c r="W565" i="1"/>
  <c r="V565" i="1"/>
  <c r="U565" i="1"/>
  <c r="R565" i="1"/>
  <c r="S565" i="1" s="1"/>
  <c r="X564" i="1"/>
  <c r="W564" i="1"/>
  <c r="V564" i="1"/>
  <c r="U564" i="1"/>
  <c r="R564" i="1"/>
  <c r="S564" i="1" s="1"/>
  <c r="X563" i="1"/>
  <c r="W563" i="1"/>
  <c r="V563" i="1"/>
  <c r="U563" i="1"/>
  <c r="R563" i="1"/>
  <c r="S563" i="1" s="1"/>
  <c r="X562" i="1"/>
  <c r="W562" i="1"/>
  <c r="V562" i="1"/>
  <c r="U562" i="1"/>
  <c r="R562" i="1"/>
  <c r="S562" i="1" s="1"/>
  <c r="X561" i="1"/>
  <c r="W561" i="1"/>
  <c r="V561" i="1"/>
  <c r="U561" i="1"/>
  <c r="R561" i="1"/>
  <c r="S561" i="1" s="1"/>
  <c r="X560" i="1"/>
  <c r="W560" i="1"/>
  <c r="V560" i="1"/>
  <c r="U560" i="1"/>
  <c r="R560" i="1"/>
  <c r="S560" i="1" s="1"/>
  <c r="X559" i="1"/>
  <c r="W559" i="1"/>
  <c r="V559" i="1"/>
  <c r="U559" i="1"/>
  <c r="R559" i="1"/>
  <c r="S559" i="1" s="1"/>
  <c r="X558" i="1"/>
  <c r="W558" i="1"/>
  <c r="V558" i="1"/>
  <c r="U558" i="1"/>
  <c r="R558" i="1"/>
  <c r="S558" i="1" s="1"/>
  <c r="X557" i="1"/>
  <c r="W557" i="1"/>
  <c r="V557" i="1"/>
  <c r="U557" i="1"/>
  <c r="R557" i="1"/>
  <c r="S557" i="1" s="1"/>
  <c r="X556" i="1"/>
  <c r="W556" i="1"/>
  <c r="V556" i="1"/>
  <c r="U556" i="1"/>
  <c r="R556" i="1"/>
  <c r="S556" i="1" s="1"/>
  <c r="X555" i="1"/>
  <c r="W555" i="1"/>
  <c r="V555" i="1"/>
  <c r="U555" i="1"/>
  <c r="R555" i="1"/>
  <c r="S555" i="1" s="1"/>
  <c r="X554" i="1"/>
  <c r="W554" i="1"/>
  <c r="V554" i="1"/>
  <c r="U554" i="1"/>
  <c r="R554" i="1"/>
  <c r="S554" i="1" s="1"/>
  <c r="X553" i="1"/>
  <c r="W553" i="1"/>
  <c r="V553" i="1"/>
  <c r="U553" i="1"/>
  <c r="R553" i="1"/>
  <c r="S553" i="1" s="1"/>
  <c r="X552" i="1"/>
  <c r="W552" i="1"/>
  <c r="V552" i="1"/>
  <c r="U552" i="1"/>
  <c r="R552" i="1"/>
  <c r="S552" i="1" s="1"/>
  <c r="X551" i="1"/>
  <c r="W551" i="1"/>
  <c r="V551" i="1"/>
  <c r="U551" i="1"/>
  <c r="R551" i="1"/>
  <c r="S551" i="1" s="1"/>
  <c r="X550" i="1"/>
  <c r="W550" i="1"/>
  <c r="V550" i="1"/>
  <c r="U550" i="1"/>
  <c r="R550" i="1"/>
  <c r="S550" i="1" s="1"/>
  <c r="X549" i="1"/>
  <c r="W549" i="1"/>
  <c r="V549" i="1"/>
  <c r="U549" i="1"/>
  <c r="R549" i="1"/>
  <c r="S549" i="1" s="1"/>
  <c r="X548" i="1"/>
  <c r="W548" i="1"/>
  <c r="V548" i="1"/>
  <c r="U548" i="1"/>
  <c r="R548" i="1"/>
  <c r="S548" i="1" s="1"/>
  <c r="X547" i="1"/>
  <c r="W547" i="1"/>
  <c r="V547" i="1"/>
  <c r="U547" i="1"/>
  <c r="R547" i="1"/>
  <c r="S547" i="1" s="1"/>
  <c r="X546" i="1"/>
  <c r="W546" i="1"/>
  <c r="V546" i="1"/>
  <c r="U546" i="1"/>
  <c r="R546" i="1"/>
  <c r="S546" i="1" s="1"/>
  <c r="X545" i="1"/>
  <c r="W545" i="1"/>
  <c r="V545" i="1"/>
  <c r="U545" i="1"/>
  <c r="R545" i="1"/>
  <c r="S545" i="1" s="1"/>
  <c r="X544" i="1"/>
  <c r="W544" i="1"/>
  <c r="V544" i="1"/>
  <c r="U544" i="1"/>
  <c r="R544" i="1"/>
  <c r="S544" i="1" s="1"/>
  <c r="X543" i="1"/>
  <c r="W543" i="1"/>
  <c r="V543" i="1"/>
  <c r="U543" i="1"/>
  <c r="R543" i="1"/>
  <c r="S543" i="1" s="1"/>
  <c r="X542" i="1"/>
  <c r="W542" i="1"/>
  <c r="V542" i="1"/>
  <c r="U542" i="1"/>
  <c r="R542" i="1"/>
  <c r="S542" i="1" s="1"/>
  <c r="X541" i="1"/>
  <c r="W541" i="1"/>
  <c r="V541" i="1"/>
  <c r="U541" i="1"/>
  <c r="R541" i="1"/>
  <c r="S541" i="1" s="1"/>
  <c r="X540" i="1"/>
  <c r="W540" i="1"/>
  <c r="V540" i="1"/>
  <c r="U540" i="1"/>
  <c r="R540" i="1"/>
  <c r="S540" i="1" s="1"/>
  <c r="X539" i="1"/>
  <c r="W539" i="1"/>
  <c r="V539" i="1"/>
  <c r="U539" i="1"/>
  <c r="R539" i="1"/>
  <c r="S539" i="1" s="1"/>
  <c r="X538" i="1"/>
  <c r="W538" i="1"/>
  <c r="V538" i="1"/>
  <c r="U538" i="1"/>
  <c r="R538" i="1"/>
  <c r="S538" i="1" s="1"/>
  <c r="X537" i="1"/>
  <c r="W537" i="1"/>
  <c r="V537" i="1"/>
  <c r="U537" i="1"/>
  <c r="R537" i="1"/>
  <c r="S537" i="1" s="1"/>
  <c r="X536" i="1"/>
  <c r="W536" i="1"/>
  <c r="V536" i="1"/>
  <c r="U536" i="1"/>
  <c r="R536" i="1"/>
  <c r="S536" i="1" s="1"/>
  <c r="X535" i="1"/>
  <c r="W535" i="1"/>
  <c r="V535" i="1"/>
  <c r="U535" i="1"/>
  <c r="R535" i="1"/>
  <c r="S535" i="1" s="1"/>
  <c r="X534" i="1"/>
  <c r="W534" i="1"/>
  <c r="V534" i="1"/>
  <c r="U534" i="1"/>
  <c r="R534" i="1"/>
  <c r="S534" i="1" s="1"/>
  <c r="X533" i="1"/>
  <c r="W533" i="1"/>
  <c r="V533" i="1"/>
  <c r="U533" i="1"/>
  <c r="R533" i="1"/>
  <c r="S533" i="1" s="1"/>
  <c r="X532" i="1"/>
  <c r="W532" i="1"/>
  <c r="V532" i="1"/>
  <c r="U532" i="1"/>
  <c r="R532" i="1"/>
  <c r="S532" i="1" s="1"/>
  <c r="X531" i="1"/>
  <c r="W531" i="1"/>
  <c r="V531" i="1"/>
  <c r="U531" i="1"/>
  <c r="R531" i="1"/>
  <c r="S531" i="1" s="1"/>
  <c r="X530" i="1"/>
  <c r="W530" i="1"/>
  <c r="V530" i="1"/>
  <c r="U530" i="1"/>
  <c r="R530" i="1"/>
  <c r="S530" i="1" s="1"/>
  <c r="X529" i="1"/>
  <c r="W529" i="1"/>
  <c r="V529" i="1"/>
  <c r="U529" i="1"/>
  <c r="R529" i="1"/>
  <c r="S529" i="1" s="1"/>
  <c r="X528" i="1"/>
  <c r="W528" i="1"/>
  <c r="V528" i="1"/>
  <c r="U528" i="1"/>
  <c r="R528" i="1"/>
  <c r="S528" i="1" s="1"/>
  <c r="X527" i="1"/>
  <c r="W527" i="1"/>
  <c r="V527" i="1"/>
  <c r="U527" i="1"/>
  <c r="R527" i="1"/>
  <c r="S527" i="1" s="1"/>
  <c r="X526" i="1"/>
  <c r="W526" i="1"/>
  <c r="V526" i="1"/>
  <c r="U526" i="1"/>
  <c r="R526" i="1"/>
  <c r="S526" i="1" s="1"/>
  <c r="X525" i="1"/>
  <c r="W525" i="1"/>
  <c r="V525" i="1"/>
  <c r="U525" i="1"/>
  <c r="R525" i="1"/>
  <c r="S525" i="1" s="1"/>
  <c r="X524" i="1"/>
  <c r="W524" i="1"/>
  <c r="V524" i="1"/>
  <c r="U524" i="1"/>
  <c r="R524" i="1"/>
  <c r="S524" i="1" s="1"/>
  <c r="X523" i="1"/>
  <c r="W523" i="1"/>
  <c r="V523" i="1"/>
  <c r="U523" i="1"/>
  <c r="R523" i="1"/>
  <c r="S523" i="1" s="1"/>
  <c r="X522" i="1"/>
  <c r="W522" i="1"/>
  <c r="V522" i="1"/>
  <c r="U522" i="1"/>
  <c r="R522" i="1"/>
  <c r="S522" i="1" s="1"/>
  <c r="X521" i="1"/>
  <c r="W521" i="1"/>
  <c r="V521" i="1"/>
  <c r="U521" i="1"/>
  <c r="R521" i="1"/>
  <c r="S521" i="1" s="1"/>
  <c r="X520" i="1"/>
  <c r="W520" i="1"/>
  <c r="V520" i="1"/>
  <c r="U520" i="1"/>
  <c r="R520" i="1"/>
  <c r="S520" i="1" s="1"/>
  <c r="X519" i="1"/>
  <c r="W519" i="1"/>
  <c r="V519" i="1"/>
  <c r="U519" i="1"/>
  <c r="R519" i="1"/>
  <c r="S519" i="1" s="1"/>
  <c r="X518" i="1"/>
  <c r="W518" i="1"/>
  <c r="V518" i="1"/>
  <c r="U518" i="1"/>
  <c r="R518" i="1"/>
  <c r="S518" i="1" s="1"/>
  <c r="X517" i="1"/>
  <c r="W517" i="1"/>
  <c r="V517" i="1"/>
  <c r="U517" i="1"/>
  <c r="R517" i="1"/>
  <c r="S517" i="1" s="1"/>
  <c r="X516" i="1"/>
  <c r="W516" i="1"/>
  <c r="V516" i="1"/>
  <c r="U516" i="1"/>
  <c r="R516" i="1"/>
  <c r="S516" i="1" s="1"/>
  <c r="X515" i="1"/>
  <c r="W515" i="1"/>
  <c r="V515" i="1"/>
  <c r="U515" i="1"/>
  <c r="R515" i="1"/>
  <c r="S515" i="1" s="1"/>
  <c r="X514" i="1"/>
  <c r="W514" i="1"/>
  <c r="V514" i="1"/>
  <c r="U514" i="1"/>
  <c r="R514" i="1"/>
  <c r="S514" i="1" s="1"/>
  <c r="X513" i="1"/>
  <c r="W513" i="1"/>
  <c r="V513" i="1"/>
  <c r="U513" i="1"/>
  <c r="R513" i="1"/>
  <c r="S513" i="1" s="1"/>
  <c r="X512" i="1"/>
  <c r="W512" i="1"/>
  <c r="V512" i="1"/>
  <c r="U512" i="1"/>
  <c r="R512" i="1"/>
  <c r="S512" i="1" s="1"/>
  <c r="X511" i="1"/>
  <c r="W511" i="1"/>
  <c r="V511" i="1"/>
  <c r="U511" i="1"/>
  <c r="R511" i="1"/>
  <c r="S511" i="1" s="1"/>
  <c r="X510" i="1"/>
  <c r="W510" i="1"/>
  <c r="V510" i="1"/>
  <c r="U510" i="1"/>
  <c r="R510" i="1"/>
  <c r="S510" i="1" s="1"/>
  <c r="X509" i="1"/>
  <c r="W509" i="1"/>
  <c r="V509" i="1"/>
  <c r="U509" i="1"/>
  <c r="R509" i="1"/>
  <c r="S509" i="1" s="1"/>
  <c r="X508" i="1"/>
  <c r="W508" i="1"/>
  <c r="V508" i="1"/>
  <c r="U508" i="1"/>
  <c r="R508" i="1"/>
  <c r="S508" i="1" s="1"/>
  <c r="X507" i="1"/>
  <c r="W507" i="1"/>
  <c r="V507" i="1"/>
  <c r="U507" i="1"/>
  <c r="R507" i="1"/>
  <c r="S507" i="1" s="1"/>
  <c r="X506" i="1"/>
  <c r="W506" i="1"/>
  <c r="V506" i="1"/>
  <c r="U506" i="1"/>
  <c r="R506" i="1"/>
  <c r="S506" i="1" s="1"/>
  <c r="X505" i="1"/>
  <c r="W505" i="1"/>
  <c r="V505" i="1"/>
  <c r="U505" i="1"/>
  <c r="R505" i="1"/>
  <c r="S505" i="1" s="1"/>
  <c r="X504" i="1"/>
  <c r="W504" i="1"/>
  <c r="V504" i="1"/>
  <c r="U504" i="1"/>
  <c r="R504" i="1"/>
  <c r="S504" i="1" s="1"/>
  <c r="X503" i="1"/>
  <c r="W503" i="1"/>
  <c r="V503" i="1"/>
  <c r="U503" i="1"/>
  <c r="R503" i="1"/>
  <c r="S503" i="1" s="1"/>
  <c r="X502" i="1"/>
  <c r="W502" i="1"/>
  <c r="V502" i="1"/>
  <c r="U502" i="1"/>
  <c r="R502" i="1"/>
  <c r="S502" i="1" s="1"/>
  <c r="X501" i="1"/>
  <c r="W501" i="1"/>
  <c r="V501" i="1"/>
  <c r="U501" i="1"/>
  <c r="R501" i="1"/>
  <c r="S501" i="1" s="1"/>
  <c r="X500" i="1"/>
  <c r="W500" i="1"/>
  <c r="V500" i="1"/>
  <c r="U500" i="1"/>
  <c r="R500" i="1"/>
  <c r="S500" i="1" s="1"/>
  <c r="X499" i="1"/>
  <c r="W499" i="1"/>
  <c r="V499" i="1"/>
  <c r="U499" i="1"/>
  <c r="R499" i="1"/>
  <c r="S499" i="1" s="1"/>
  <c r="X498" i="1"/>
  <c r="W498" i="1"/>
  <c r="V498" i="1"/>
  <c r="U498" i="1"/>
  <c r="R498" i="1"/>
  <c r="S498" i="1" s="1"/>
  <c r="X497" i="1"/>
  <c r="W497" i="1"/>
  <c r="V497" i="1"/>
  <c r="U497" i="1"/>
  <c r="R497" i="1"/>
  <c r="S497" i="1" s="1"/>
  <c r="X496" i="1"/>
  <c r="W496" i="1"/>
  <c r="V496" i="1"/>
  <c r="U496" i="1"/>
  <c r="R496" i="1"/>
  <c r="S496" i="1" s="1"/>
  <c r="X495" i="1"/>
  <c r="W495" i="1"/>
  <c r="V495" i="1"/>
  <c r="U495" i="1"/>
  <c r="R495" i="1"/>
  <c r="S495" i="1" s="1"/>
  <c r="X494" i="1"/>
  <c r="W494" i="1"/>
  <c r="V494" i="1"/>
  <c r="U494" i="1"/>
  <c r="R494" i="1"/>
  <c r="S494" i="1" s="1"/>
  <c r="X493" i="1"/>
  <c r="W493" i="1"/>
  <c r="V493" i="1"/>
  <c r="U493" i="1"/>
  <c r="R493" i="1"/>
  <c r="S493" i="1" s="1"/>
  <c r="X492" i="1"/>
  <c r="W492" i="1"/>
  <c r="V492" i="1"/>
  <c r="U492" i="1"/>
  <c r="R492" i="1"/>
  <c r="S492" i="1" s="1"/>
  <c r="X491" i="1"/>
  <c r="W491" i="1"/>
  <c r="V491" i="1"/>
  <c r="U491" i="1"/>
  <c r="R491" i="1"/>
  <c r="S491" i="1" s="1"/>
  <c r="X490" i="1"/>
  <c r="W490" i="1"/>
  <c r="V490" i="1"/>
  <c r="U490" i="1"/>
  <c r="R490" i="1"/>
  <c r="S490" i="1" s="1"/>
  <c r="X489" i="1"/>
  <c r="W489" i="1"/>
  <c r="V489" i="1"/>
  <c r="U489" i="1"/>
  <c r="R489" i="1"/>
  <c r="S489" i="1" s="1"/>
  <c r="X488" i="1"/>
  <c r="W488" i="1"/>
  <c r="V488" i="1"/>
  <c r="U488" i="1"/>
  <c r="R488" i="1"/>
  <c r="S488" i="1" s="1"/>
  <c r="X487" i="1"/>
  <c r="W487" i="1"/>
  <c r="V487" i="1"/>
  <c r="U487" i="1"/>
  <c r="R487" i="1"/>
  <c r="S487" i="1" s="1"/>
  <c r="X486" i="1"/>
  <c r="W486" i="1"/>
  <c r="V486" i="1"/>
  <c r="U486" i="1"/>
  <c r="R486" i="1"/>
  <c r="S486" i="1" s="1"/>
  <c r="X485" i="1"/>
  <c r="W485" i="1"/>
  <c r="V485" i="1"/>
  <c r="U485" i="1"/>
  <c r="R485" i="1"/>
  <c r="S485" i="1" s="1"/>
  <c r="X484" i="1"/>
  <c r="W484" i="1"/>
  <c r="V484" i="1"/>
  <c r="U484" i="1"/>
  <c r="R484" i="1"/>
  <c r="S484" i="1" s="1"/>
  <c r="X483" i="1"/>
  <c r="W483" i="1"/>
  <c r="V483" i="1"/>
  <c r="U483" i="1"/>
  <c r="R483" i="1"/>
  <c r="S483" i="1" s="1"/>
  <c r="X482" i="1"/>
  <c r="W482" i="1"/>
  <c r="V482" i="1"/>
  <c r="U482" i="1"/>
  <c r="R482" i="1"/>
  <c r="S482" i="1" s="1"/>
  <c r="X481" i="1"/>
  <c r="W481" i="1"/>
  <c r="V481" i="1"/>
  <c r="U481" i="1"/>
  <c r="R481" i="1"/>
  <c r="S481" i="1" s="1"/>
  <c r="X480" i="1"/>
  <c r="W480" i="1"/>
  <c r="V480" i="1"/>
  <c r="U480" i="1"/>
  <c r="R480" i="1"/>
  <c r="S480" i="1" s="1"/>
  <c r="X479" i="1"/>
  <c r="W479" i="1"/>
  <c r="V479" i="1"/>
  <c r="U479" i="1"/>
  <c r="R479" i="1"/>
  <c r="S479" i="1" s="1"/>
  <c r="X478" i="1"/>
  <c r="W478" i="1"/>
  <c r="V478" i="1"/>
  <c r="U478" i="1"/>
  <c r="R478" i="1"/>
  <c r="S478" i="1" s="1"/>
  <c r="X477" i="1"/>
  <c r="W477" i="1"/>
  <c r="V477" i="1"/>
  <c r="U477" i="1"/>
  <c r="R477" i="1"/>
  <c r="S477" i="1" s="1"/>
  <c r="X476" i="1"/>
  <c r="W476" i="1"/>
  <c r="V476" i="1"/>
  <c r="U476" i="1"/>
  <c r="R476" i="1"/>
  <c r="S476" i="1" s="1"/>
  <c r="X475" i="1"/>
  <c r="W475" i="1"/>
  <c r="V475" i="1"/>
  <c r="U475" i="1"/>
  <c r="R475" i="1"/>
  <c r="S475" i="1" s="1"/>
  <c r="X474" i="1"/>
  <c r="W474" i="1"/>
  <c r="V474" i="1"/>
  <c r="U474" i="1"/>
  <c r="R474" i="1"/>
  <c r="S474" i="1" s="1"/>
  <c r="X473" i="1"/>
  <c r="W473" i="1"/>
  <c r="V473" i="1"/>
  <c r="U473" i="1"/>
  <c r="R473" i="1"/>
  <c r="S473" i="1" s="1"/>
  <c r="X472" i="1"/>
  <c r="W472" i="1"/>
  <c r="V472" i="1"/>
  <c r="U472" i="1"/>
  <c r="R472" i="1"/>
  <c r="S472" i="1" s="1"/>
  <c r="X471" i="1"/>
  <c r="W471" i="1"/>
  <c r="V471" i="1"/>
  <c r="U471" i="1"/>
  <c r="R471" i="1"/>
  <c r="S471" i="1" s="1"/>
  <c r="X470" i="1"/>
  <c r="W470" i="1"/>
  <c r="V470" i="1"/>
  <c r="U470" i="1"/>
  <c r="R470" i="1"/>
  <c r="S470" i="1" s="1"/>
  <c r="X469" i="1"/>
  <c r="W469" i="1"/>
  <c r="V469" i="1"/>
  <c r="U469" i="1"/>
  <c r="R469" i="1"/>
  <c r="S469" i="1" s="1"/>
  <c r="X468" i="1"/>
  <c r="W468" i="1"/>
  <c r="V468" i="1"/>
  <c r="U468" i="1"/>
  <c r="R468" i="1"/>
  <c r="S468" i="1" s="1"/>
  <c r="X467" i="1"/>
  <c r="W467" i="1"/>
  <c r="V467" i="1"/>
  <c r="U467" i="1"/>
  <c r="R467" i="1"/>
  <c r="S467" i="1" s="1"/>
  <c r="X466" i="1"/>
  <c r="W466" i="1"/>
  <c r="V466" i="1"/>
  <c r="U466" i="1"/>
  <c r="R466" i="1"/>
  <c r="S466" i="1" s="1"/>
  <c r="X465" i="1"/>
  <c r="W465" i="1"/>
  <c r="V465" i="1"/>
  <c r="U465" i="1"/>
  <c r="R465" i="1"/>
  <c r="S465" i="1" s="1"/>
  <c r="X464" i="1"/>
  <c r="W464" i="1"/>
  <c r="V464" i="1"/>
  <c r="U464" i="1"/>
  <c r="R464" i="1"/>
  <c r="S464" i="1" s="1"/>
  <c r="X463" i="1"/>
  <c r="W463" i="1"/>
  <c r="V463" i="1"/>
  <c r="U463" i="1"/>
  <c r="R463" i="1"/>
  <c r="S463" i="1" s="1"/>
  <c r="X462" i="1"/>
  <c r="W462" i="1"/>
  <c r="V462" i="1"/>
  <c r="U462" i="1"/>
  <c r="R462" i="1"/>
  <c r="S462" i="1" s="1"/>
  <c r="X461" i="1"/>
  <c r="W461" i="1"/>
  <c r="V461" i="1"/>
  <c r="U461" i="1"/>
  <c r="R461" i="1"/>
  <c r="S461" i="1" s="1"/>
  <c r="X460" i="1"/>
  <c r="W460" i="1"/>
  <c r="V460" i="1"/>
  <c r="U460" i="1"/>
  <c r="R460" i="1"/>
  <c r="S460" i="1" s="1"/>
  <c r="X459" i="1"/>
  <c r="W459" i="1"/>
  <c r="V459" i="1"/>
  <c r="U459" i="1"/>
  <c r="R459" i="1"/>
  <c r="S459" i="1" s="1"/>
  <c r="X458" i="1"/>
  <c r="W458" i="1"/>
  <c r="V458" i="1"/>
  <c r="U458" i="1"/>
  <c r="R458" i="1"/>
  <c r="S458" i="1" s="1"/>
  <c r="X457" i="1"/>
  <c r="W457" i="1"/>
  <c r="V457" i="1"/>
  <c r="U457" i="1"/>
  <c r="R457" i="1"/>
  <c r="S457" i="1" s="1"/>
  <c r="X456" i="1"/>
  <c r="W456" i="1"/>
  <c r="V456" i="1"/>
  <c r="U456" i="1"/>
  <c r="R456" i="1"/>
  <c r="S456" i="1" s="1"/>
  <c r="X455" i="1"/>
  <c r="W455" i="1"/>
  <c r="V455" i="1"/>
  <c r="U455" i="1"/>
  <c r="R455" i="1"/>
  <c r="S455" i="1" s="1"/>
  <c r="X454" i="1"/>
  <c r="W454" i="1"/>
  <c r="V454" i="1"/>
  <c r="U454" i="1"/>
  <c r="R454" i="1"/>
  <c r="S454" i="1" s="1"/>
  <c r="X453" i="1"/>
  <c r="W453" i="1"/>
  <c r="V453" i="1"/>
  <c r="U453" i="1"/>
  <c r="R453" i="1"/>
  <c r="S453" i="1" s="1"/>
  <c r="X452" i="1"/>
  <c r="W452" i="1"/>
  <c r="V452" i="1"/>
  <c r="U452" i="1"/>
  <c r="R452" i="1"/>
  <c r="S452" i="1" s="1"/>
  <c r="X451" i="1"/>
  <c r="W451" i="1"/>
  <c r="V451" i="1"/>
  <c r="U451" i="1"/>
  <c r="R451" i="1"/>
  <c r="S451" i="1" s="1"/>
  <c r="X450" i="1"/>
  <c r="W450" i="1"/>
  <c r="V450" i="1"/>
  <c r="U450" i="1"/>
  <c r="R450" i="1"/>
  <c r="S450" i="1" s="1"/>
  <c r="X449" i="1"/>
  <c r="W449" i="1"/>
  <c r="V449" i="1"/>
  <c r="U449" i="1"/>
  <c r="R449" i="1"/>
  <c r="S449" i="1" s="1"/>
  <c r="X448" i="1"/>
  <c r="W448" i="1"/>
  <c r="V448" i="1"/>
  <c r="U448" i="1"/>
  <c r="R448" i="1"/>
  <c r="S448" i="1" s="1"/>
  <c r="X447" i="1"/>
  <c r="W447" i="1"/>
  <c r="V447" i="1"/>
  <c r="U447" i="1"/>
  <c r="R447" i="1"/>
  <c r="S447" i="1" s="1"/>
  <c r="X446" i="1"/>
  <c r="W446" i="1"/>
  <c r="V446" i="1"/>
  <c r="U446" i="1"/>
  <c r="R446" i="1"/>
  <c r="S446" i="1" s="1"/>
  <c r="X445" i="1"/>
  <c r="W445" i="1"/>
  <c r="V445" i="1"/>
  <c r="U445" i="1"/>
  <c r="R445" i="1"/>
  <c r="S445" i="1" s="1"/>
  <c r="X444" i="1"/>
  <c r="W444" i="1"/>
  <c r="V444" i="1"/>
  <c r="U444" i="1"/>
  <c r="R444" i="1"/>
  <c r="S444" i="1" s="1"/>
  <c r="X443" i="1"/>
  <c r="W443" i="1"/>
  <c r="V443" i="1"/>
  <c r="U443" i="1"/>
  <c r="R443" i="1"/>
  <c r="S443" i="1" s="1"/>
  <c r="X442" i="1"/>
  <c r="W442" i="1"/>
  <c r="V442" i="1"/>
  <c r="U442" i="1"/>
  <c r="R442" i="1"/>
  <c r="S442" i="1" s="1"/>
  <c r="X441" i="1"/>
  <c r="W441" i="1"/>
  <c r="V441" i="1"/>
  <c r="U441" i="1"/>
  <c r="R441" i="1"/>
  <c r="S441" i="1" s="1"/>
  <c r="X440" i="1"/>
  <c r="W440" i="1"/>
  <c r="V440" i="1"/>
  <c r="U440" i="1"/>
  <c r="R440" i="1"/>
  <c r="S440" i="1" s="1"/>
  <c r="X439" i="1"/>
  <c r="W439" i="1"/>
  <c r="V439" i="1"/>
  <c r="U439" i="1"/>
  <c r="R439" i="1"/>
  <c r="S439" i="1" s="1"/>
  <c r="X438" i="1"/>
  <c r="W438" i="1"/>
  <c r="V438" i="1"/>
  <c r="U438" i="1"/>
  <c r="R438" i="1"/>
  <c r="S438" i="1" s="1"/>
  <c r="X437" i="1"/>
  <c r="W437" i="1"/>
  <c r="V437" i="1"/>
  <c r="U437" i="1"/>
  <c r="R437" i="1"/>
  <c r="S437" i="1" s="1"/>
  <c r="X436" i="1"/>
  <c r="W436" i="1"/>
  <c r="V436" i="1"/>
  <c r="U436" i="1"/>
  <c r="R436" i="1"/>
  <c r="S436" i="1" s="1"/>
  <c r="X435" i="1"/>
  <c r="W435" i="1"/>
  <c r="V435" i="1"/>
  <c r="U435" i="1"/>
  <c r="R435" i="1"/>
  <c r="S435" i="1" s="1"/>
  <c r="X434" i="1"/>
  <c r="W434" i="1"/>
  <c r="V434" i="1"/>
  <c r="U434" i="1"/>
  <c r="R434" i="1"/>
  <c r="S434" i="1" s="1"/>
  <c r="X433" i="1"/>
  <c r="W433" i="1"/>
  <c r="V433" i="1"/>
  <c r="U433" i="1"/>
  <c r="R433" i="1"/>
  <c r="S433" i="1" s="1"/>
  <c r="X432" i="1"/>
  <c r="W432" i="1"/>
  <c r="V432" i="1"/>
  <c r="U432" i="1"/>
  <c r="R432" i="1"/>
  <c r="S432" i="1" s="1"/>
  <c r="X431" i="1"/>
  <c r="W431" i="1"/>
  <c r="V431" i="1"/>
  <c r="U431" i="1"/>
  <c r="R431" i="1"/>
  <c r="S431" i="1" s="1"/>
  <c r="X430" i="1"/>
  <c r="W430" i="1"/>
  <c r="V430" i="1"/>
  <c r="U430" i="1"/>
  <c r="R430" i="1"/>
  <c r="S430" i="1" s="1"/>
  <c r="X429" i="1"/>
  <c r="W429" i="1"/>
  <c r="V429" i="1"/>
  <c r="U429" i="1"/>
  <c r="R429" i="1"/>
  <c r="S429" i="1" s="1"/>
  <c r="X428" i="1"/>
  <c r="W428" i="1"/>
  <c r="V428" i="1"/>
  <c r="U428" i="1"/>
  <c r="R428" i="1"/>
  <c r="S428" i="1" s="1"/>
  <c r="X427" i="1"/>
  <c r="W427" i="1"/>
  <c r="V427" i="1"/>
  <c r="U427" i="1"/>
  <c r="R427" i="1"/>
  <c r="S427" i="1" s="1"/>
  <c r="X426" i="1"/>
  <c r="W426" i="1"/>
  <c r="V426" i="1"/>
  <c r="U426" i="1"/>
  <c r="R426" i="1"/>
  <c r="S426" i="1" s="1"/>
  <c r="X425" i="1"/>
  <c r="W425" i="1"/>
  <c r="V425" i="1"/>
  <c r="U425" i="1"/>
  <c r="R425" i="1"/>
  <c r="S425" i="1" s="1"/>
  <c r="X424" i="1"/>
  <c r="W424" i="1"/>
  <c r="V424" i="1"/>
  <c r="U424" i="1"/>
  <c r="R424" i="1"/>
  <c r="S424" i="1" s="1"/>
  <c r="X423" i="1"/>
  <c r="W423" i="1"/>
  <c r="V423" i="1"/>
  <c r="U423" i="1"/>
  <c r="R423" i="1"/>
  <c r="S423" i="1" s="1"/>
  <c r="X422" i="1"/>
  <c r="W422" i="1"/>
  <c r="V422" i="1"/>
  <c r="U422" i="1"/>
  <c r="R422" i="1"/>
  <c r="S422" i="1" s="1"/>
  <c r="X421" i="1"/>
  <c r="W421" i="1"/>
  <c r="V421" i="1"/>
  <c r="U421" i="1"/>
  <c r="R421" i="1"/>
  <c r="S421" i="1" s="1"/>
  <c r="X420" i="1"/>
  <c r="W420" i="1"/>
  <c r="V420" i="1"/>
  <c r="U420" i="1"/>
  <c r="R420" i="1"/>
  <c r="S420" i="1" s="1"/>
  <c r="X419" i="1"/>
  <c r="W419" i="1"/>
  <c r="V419" i="1"/>
  <c r="U419" i="1"/>
  <c r="R419" i="1"/>
  <c r="S419" i="1" s="1"/>
  <c r="X418" i="1"/>
  <c r="W418" i="1"/>
  <c r="V418" i="1"/>
  <c r="U418" i="1"/>
  <c r="R418" i="1"/>
  <c r="S418" i="1" s="1"/>
  <c r="X417" i="1"/>
  <c r="W417" i="1"/>
  <c r="V417" i="1"/>
  <c r="U417" i="1"/>
  <c r="R417" i="1"/>
  <c r="S417" i="1" s="1"/>
  <c r="X416" i="1"/>
  <c r="W416" i="1"/>
  <c r="V416" i="1"/>
  <c r="U416" i="1"/>
  <c r="R416" i="1"/>
  <c r="S416" i="1" s="1"/>
  <c r="X415" i="1"/>
  <c r="W415" i="1"/>
  <c r="V415" i="1"/>
  <c r="U415" i="1"/>
  <c r="R415" i="1"/>
  <c r="S415" i="1" s="1"/>
  <c r="X414" i="1"/>
  <c r="W414" i="1"/>
  <c r="V414" i="1"/>
  <c r="U414" i="1"/>
  <c r="R414" i="1"/>
  <c r="S414" i="1" s="1"/>
  <c r="X413" i="1"/>
  <c r="W413" i="1"/>
  <c r="V413" i="1"/>
  <c r="U413" i="1"/>
  <c r="R413" i="1"/>
  <c r="S413" i="1" s="1"/>
  <c r="X412" i="1"/>
  <c r="W412" i="1"/>
  <c r="V412" i="1"/>
  <c r="U412" i="1"/>
  <c r="R412" i="1"/>
  <c r="S412" i="1" s="1"/>
  <c r="X411" i="1"/>
  <c r="W411" i="1"/>
  <c r="V411" i="1"/>
  <c r="U411" i="1"/>
  <c r="R411" i="1"/>
  <c r="S411" i="1" s="1"/>
  <c r="X410" i="1"/>
  <c r="W410" i="1"/>
  <c r="V410" i="1"/>
  <c r="U410" i="1"/>
  <c r="R410" i="1"/>
  <c r="S410" i="1" s="1"/>
  <c r="X409" i="1"/>
  <c r="W409" i="1"/>
  <c r="V409" i="1"/>
  <c r="U409" i="1"/>
  <c r="R409" i="1"/>
  <c r="S409" i="1" s="1"/>
  <c r="X408" i="1"/>
  <c r="W408" i="1"/>
  <c r="V408" i="1"/>
  <c r="U408" i="1"/>
  <c r="R408" i="1"/>
  <c r="S408" i="1" s="1"/>
  <c r="X407" i="1"/>
  <c r="W407" i="1"/>
  <c r="V407" i="1"/>
  <c r="U407" i="1"/>
  <c r="R407" i="1"/>
  <c r="S407" i="1" s="1"/>
  <c r="X406" i="1"/>
  <c r="W406" i="1"/>
  <c r="V406" i="1"/>
  <c r="U406" i="1"/>
  <c r="R406" i="1"/>
  <c r="S406" i="1" s="1"/>
  <c r="X405" i="1"/>
  <c r="W405" i="1"/>
  <c r="V405" i="1"/>
  <c r="U405" i="1"/>
  <c r="R405" i="1"/>
  <c r="S405" i="1" s="1"/>
  <c r="X404" i="1"/>
  <c r="W404" i="1"/>
  <c r="V404" i="1"/>
  <c r="U404" i="1"/>
  <c r="R404" i="1"/>
  <c r="S404" i="1" s="1"/>
  <c r="X403" i="1"/>
  <c r="W403" i="1"/>
  <c r="V403" i="1"/>
  <c r="U403" i="1"/>
  <c r="R403" i="1"/>
  <c r="S403" i="1" s="1"/>
  <c r="X402" i="1"/>
  <c r="W402" i="1"/>
  <c r="V402" i="1"/>
  <c r="U402" i="1"/>
  <c r="R402" i="1"/>
  <c r="S402" i="1" s="1"/>
  <c r="X401" i="1"/>
  <c r="W401" i="1"/>
  <c r="V401" i="1"/>
  <c r="U401" i="1"/>
  <c r="R401" i="1"/>
  <c r="S401" i="1" s="1"/>
  <c r="X400" i="1"/>
  <c r="W400" i="1"/>
  <c r="V400" i="1"/>
  <c r="U400" i="1"/>
  <c r="R400" i="1"/>
  <c r="S400" i="1" s="1"/>
  <c r="X399" i="1"/>
  <c r="W399" i="1"/>
  <c r="V399" i="1"/>
  <c r="U399" i="1"/>
  <c r="R399" i="1"/>
  <c r="S399" i="1" s="1"/>
  <c r="X398" i="1"/>
  <c r="W398" i="1"/>
  <c r="V398" i="1"/>
  <c r="U398" i="1"/>
  <c r="R398" i="1"/>
  <c r="S398" i="1" s="1"/>
  <c r="X397" i="1"/>
  <c r="W397" i="1"/>
  <c r="V397" i="1"/>
  <c r="U397" i="1"/>
  <c r="R397" i="1"/>
  <c r="S397" i="1" s="1"/>
  <c r="X396" i="1"/>
  <c r="W396" i="1"/>
  <c r="V396" i="1"/>
  <c r="U396" i="1"/>
  <c r="R396" i="1"/>
  <c r="S396" i="1" s="1"/>
  <c r="X395" i="1"/>
  <c r="W395" i="1"/>
  <c r="V395" i="1"/>
  <c r="U395" i="1"/>
  <c r="R395" i="1"/>
  <c r="S395" i="1" s="1"/>
  <c r="X394" i="1"/>
  <c r="W394" i="1"/>
  <c r="V394" i="1"/>
  <c r="U394" i="1"/>
  <c r="R394" i="1"/>
  <c r="S394" i="1" s="1"/>
  <c r="X393" i="1"/>
  <c r="W393" i="1"/>
  <c r="V393" i="1"/>
  <c r="U393" i="1"/>
  <c r="R393" i="1"/>
  <c r="S393" i="1" s="1"/>
  <c r="X392" i="1"/>
  <c r="W392" i="1"/>
  <c r="V392" i="1"/>
  <c r="U392" i="1"/>
  <c r="R392" i="1"/>
  <c r="S392" i="1" s="1"/>
  <c r="X391" i="1"/>
  <c r="W391" i="1"/>
  <c r="V391" i="1"/>
  <c r="U391" i="1"/>
  <c r="R391" i="1"/>
  <c r="S391" i="1" s="1"/>
  <c r="X390" i="1"/>
  <c r="W390" i="1"/>
  <c r="V390" i="1"/>
  <c r="U390" i="1"/>
  <c r="R390" i="1"/>
  <c r="S390" i="1" s="1"/>
  <c r="X389" i="1"/>
  <c r="W389" i="1"/>
  <c r="V389" i="1"/>
  <c r="U389" i="1"/>
  <c r="R389" i="1"/>
  <c r="S389" i="1" s="1"/>
  <c r="X388" i="1"/>
  <c r="W388" i="1"/>
  <c r="V388" i="1"/>
  <c r="U388" i="1"/>
  <c r="R388" i="1"/>
  <c r="S388" i="1" s="1"/>
  <c r="X387" i="1"/>
  <c r="W387" i="1"/>
  <c r="V387" i="1"/>
  <c r="U387" i="1"/>
  <c r="R387" i="1"/>
  <c r="S387" i="1" s="1"/>
  <c r="X386" i="1"/>
  <c r="W386" i="1"/>
  <c r="V386" i="1"/>
  <c r="U386" i="1"/>
  <c r="R386" i="1"/>
  <c r="S386" i="1" s="1"/>
  <c r="X385" i="1"/>
  <c r="W385" i="1"/>
  <c r="V385" i="1"/>
  <c r="U385" i="1"/>
  <c r="R385" i="1"/>
  <c r="S385" i="1" s="1"/>
  <c r="X384" i="1"/>
  <c r="W384" i="1"/>
  <c r="V384" i="1"/>
  <c r="U384" i="1"/>
  <c r="R384" i="1"/>
  <c r="S384" i="1" s="1"/>
  <c r="X383" i="1"/>
  <c r="W383" i="1"/>
  <c r="V383" i="1"/>
  <c r="U383" i="1"/>
  <c r="R383" i="1"/>
  <c r="S383" i="1" s="1"/>
  <c r="X382" i="1"/>
  <c r="W382" i="1"/>
  <c r="V382" i="1"/>
  <c r="U382" i="1"/>
  <c r="R382" i="1"/>
  <c r="S382" i="1" s="1"/>
  <c r="X381" i="1"/>
  <c r="W381" i="1"/>
  <c r="V381" i="1"/>
  <c r="U381" i="1"/>
  <c r="R381" i="1"/>
  <c r="S381" i="1" s="1"/>
  <c r="X380" i="1"/>
  <c r="W380" i="1"/>
  <c r="V380" i="1"/>
  <c r="U380" i="1"/>
  <c r="R380" i="1"/>
  <c r="S380" i="1" s="1"/>
  <c r="X379" i="1"/>
  <c r="W379" i="1"/>
  <c r="V379" i="1"/>
  <c r="U379" i="1"/>
  <c r="R379" i="1"/>
  <c r="S379" i="1" s="1"/>
  <c r="X378" i="1"/>
  <c r="W378" i="1"/>
  <c r="V378" i="1"/>
  <c r="U378" i="1"/>
  <c r="R378" i="1"/>
  <c r="S378" i="1" s="1"/>
  <c r="X377" i="1"/>
  <c r="W377" i="1"/>
  <c r="V377" i="1"/>
  <c r="U377" i="1"/>
  <c r="R377" i="1"/>
  <c r="S377" i="1" s="1"/>
  <c r="X376" i="1"/>
  <c r="W376" i="1"/>
  <c r="V376" i="1"/>
  <c r="U376" i="1"/>
  <c r="R376" i="1"/>
  <c r="S376" i="1" s="1"/>
  <c r="X375" i="1"/>
  <c r="W375" i="1"/>
  <c r="V375" i="1"/>
  <c r="U375" i="1"/>
  <c r="R375" i="1"/>
  <c r="S375" i="1" s="1"/>
  <c r="X374" i="1"/>
  <c r="W374" i="1"/>
  <c r="V374" i="1"/>
  <c r="U374" i="1"/>
  <c r="R374" i="1"/>
  <c r="S374" i="1" s="1"/>
  <c r="X373" i="1"/>
  <c r="W373" i="1"/>
  <c r="V373" i="1"/>
  <c r="U373" i="1"/>
  <c r="R373" i="1"/>
  <c r="S373" i="1" s="1"/>
  <c r="X372" i="1"/>
  <c r="W372" i="1"/>
  <c r="V372" i="1"/>
  <c r="U372" i="1"/>
  <c r="R372" i="1"/>
  <c r="S372" i="1" s="1"/>
  <c r="X371" i="1"/>
  <c r="W371" i="1"/>
  <c r="V371" i="1"/>
  <c r="U371" i="1"/>
  <c r="R371" i="1"/>
  <c r="S371" i="1" s="1"/>
  <c r="X370" i="1"/>
  <c r="W370" i="1"/>
  <c r="V370" i="1"/>
  <c r="U370" i="1"/>
  <c r="R370" i="1"/>
  <c r="S370" i="1" s="1"/>
  <c r="X369" i="1"/>
  <c r="W369" i="1"/>
  <c r="V369" i="1"/>
  <c r="U369" i="1"/>
  <c r="R369" i="1"/>
  <c r="S369" i="1" s="1"/>
  <c r="X368" i="1"/>
  <c r="W368" i="1"/>
  <c r="V368" i="1"/>
  <c r="U368" i="1"/>
  <c r="R368" i="1"/>
  <c r="S368" i="1" s="1"/>
  <c r="X367" i="1"/>
  <c r="W367" i="1"/>
  <c r="V367" i="1"/>
  <c r="U367" i="1"/>
  <c r="R367" i="1"/>
  <c r="S367" i="1" s="1"/>
  <c r="X366" i="1"/>
  <c r="W366" i="1"/>
  <c r="V366" i="1"/>
  <c r="U366" i="1"/>
  <c r="R366" i="1"/>
  <c r="S366" i="1" s="1"/>
  <c r="X365" i="1"/>
  <c r="W365" i="1"/>
  <c r="V365" i="1"/>
  <c r="U365" i="1"/>
  <c r="R365" i="1"/>
  <c r="S365" i="1" s="1"/>
  <c r="X364" i="1"/>
  <c r="W364" i="1"/>
  <c r="V364" i="1"/>
  <c r="U364" i="1"/>
  <c r="R364" i="1"/>
  <c r="S364" i="1" s="1"/>
  <c r="X363" i="1"/>
  <c r="W363" i="1"/>
  <c r="V363" i="1"/>
  <c r="U363" i="1"/>
  <c r="R363" i="1"/>
  <c r="S363" i="1" s="1"/>
  <c r="X362" i="1"/>
  <c r="W362" i="1"/>
  <c r="V362" i="1"/>
  <c r="U362" i="1"/>
  <c r="R362" i="1"/>
  <c r="S362" i="1" s="1"/>
  <c r="X361" i="1"/>
  <c r="W361" i="1"/>
  <c r="V361" i="1"/>
  <c r="U361" i="1"/>
  <c r="R361" i="1"/>
  <c r="S361" i="1" s="1"/>
  <c r="X360" i="1"/>
  <c r="W360" i="1"/>
  <c r="V360" i="1"/>
  <c r="U360" i="1"/>
  <c r="R360" i="1"/>
  <c r="S360" i="1" s="1"/>
  <c r="X359" i="1"/>
  <c r="W359" i="1"/>
  <c r="V359" i="1"/>
  <c r="U359" i="1"/>
  <c r="R359" i="1"/>
  <c r="S359" i="1" s="1"/>
  <c r="X358" i="1"/>
  <c r="W358" i="1"/>
  <c r="V358" i="1"/>
  <c r="U358" i="1"/>
  <c r="R358" i="1"/>
  <c r="S358" i="1" s="1"/>
  <c r="X357" i="1"/>
  <c r="W357" i="1"/>
  <c r="V357" i="1"/>
  <c r="U357" i="1"/>
  <c r="R357" i="1"/>
  <c r="S357" i="1" s="1"/>
  <c r="X356" i="1"/>
  <c r="W356" i="1"/>
  <c r="V356" i="1"/>
  <c r="U356" i="1"/>
  <c r="R356" i="1"/>
  <c r="S356" i="1" s="1"/>
  <c r="X355" i="1"/>
  <c r="W355" i="1"/>
  <c r="V355" i="1"/>
  <c r="U355" i="1"/>
  <c r="R355" i="1"/>
  <c r="S355" i="1" s="1"/>
  <c r="X354" i="1"/>
  <c r="W354" i="1"/>
  <c r="V354" i="1"/>
  <c r="U354" i="1"/>
  <c r="R354" i="1"/>
  <c r="S354" i="1" s="1"/>
  <c r="X353" i="1"/>
  <c r="W353" i="1"/>
  <c r="V353" i="1"/>
  <c r="U353" i="1"/>
  <c r="R353" i="1"/>
  <c r="S353" i="1" s="1"/>
  <c r="X352" i="1"/>
  <c r="W352" i="1"/>
  <c r="V352" i="1"/>
  <c r="U352" i="1"/>
  <c r="R352" i="1"/>
  <c r="S352" i="1" s="1"/>
  <c r="X351" i="1"/>
  <c r="W351" i="1"/>
  <c r="V351" i="1"/>
  <c r="U351" i="1"/>
  <c r="R351" i="1"/>
  <c r="S351" i="1" s="1"/>
  <c r="X350" i="1"/>
  <c r="W350" i="1"/>
  <c r="V350" i="1"/>
  <c r="U350" i="1"/>
  <c r="R350" i="1"/>
  <c r="S350" i="1" s="1"/>
  <c r="X349" i="1"/>
  <c r="W349" i="1"/>
  <c r="V349" i="1"/>
  <c r="U349" i="1"/>
  <c r="R349" i="1"/>
  <c r="S349" i="1" s="1"/>
  <c r="X348" i="1"/>
  <c r="W348" i="1"/>
  <c r="V348" i="1"/>
  <c r="U348" i="1"/>
  <c r="R348" i="1"/>
  <c r="S348" i="1" s="1"/>
  <c r="X347" i="1"/>
  <c r="W347" i="1"/>
  <c r="V347" i="1"/>
  <c r="U347" i="1"/>
  <c r="R347" i="1"/>
  <c r="S347" i="1" s="1"/>
  <c r="X346" i="1"/>
  <c r="W346" i="1"/>
  <c r="V346" i="1"/>
  <c r="U346" i="1"/>
  <c r="R346" i="1"/>
  <c r="S346" i="1" s="1"/>
  <c r="X345" i="1"/>
  <c r="W345" i="1"/>
  <c r="V345" i="1"/>
  <c r="U345" i="1"/>
  <c r="R345" i="1"/>
  <c r="S345" i="1" s="1"/>
  <c r="X344" i="1"/>
  <c r="W344" i="1"/>
  <c r="V344" i="1"/>
  <c r="U344" i="1"/>
  <c r="R344" i="1"/>
  <c r="S344" i="1" s="1"/>
  <c r="X343" i="1"/>
  <c r="W343" i="1"/>
  <c r="V343" i="1"/>
  <c r="U343" i="1"/>
  <c r="R343" i="1"/>
  <c r="S343" i="1" s="1"/>
  <c r="X342" i="1"/>
  <c r="W342" i="1"/>
  <c r="V342" i="1"/>
  <c r="U342" i="1"/>
  <c r="R342" i="1"/>
  <c r="S342" i="1" s="1"/>
  <c r="X341" i="1"/>
  <c r="W341" i="1"/>
  <c r="V341" i="1"/>
  <c r="U341" i="1"/>
  <c r="R341" i="1"/>
  <c r="S341" i="1" s="1"/>
  <c r="X340" i="1"/>
  <c r="W340" i="1"/>
  <c r="V340" i="1"/>
  <c r="U340" i="1"/>
  <c r="R340" i="1"/>
  <c r="S340" i="1" s="1"/>
  <c r="X339" i="1"/>
  <c r="W339" i="1"/>
  <c r="V339" i="1"/>
  <c r="U339" i="1"/>
  <c r="R339" i="1"/>
  <c r="S339" i="1" s="1"/>
  <c r="X338" i="1"/>
  <c r="W338" i="1"/>
  <c r="V338" i="1"/>
  <c r="U338" i="1"/>
  <c r="R338" i="1"/>
  <c r="S338" i="1" s="1"/>
  <c r="X337" i="1"/>
  <c r="W337" i="1"/>
  <c r="V337" i="1"/>
  <c r="U337" i="1"/>
  <c r="R337" i="1"/>
  <c r="S337" i="1" s="1"/>
  <c r="X336" i="1"/>
  <c r="W336" i="1"/>
  <c r="V336" i="1"/>
  <c r="U336" i="1"/>
  <c r="R336" i="1"/>
  <c r="S336" i="1" s="1"/>
  <c r="X335" i="1"/>
  <c r="W335" i="1"/>
  <c r="V335" i="1"/>
  <c r="U335" i="1"/>
  <c r="R335" i="1"/>
  <c r="S335" i="1" s="1"/>
  <c r="X334" i="1"/>
  <c r="W334" i="1"/>
  <c r="V334" i="1"/>
  <c r="U334" i="1"/>
  <c r="R334" i="1"/>
  <c r="S334" i="1" s="1"/>
  <c r="X333" i="1"/>
  <c r="W333" i="1"/>
  <c r="V333" i="1"/>
  <c r="U333" i="1"/>
  <c r="R333" i="1"/>
  <c r="S333" i="1" s="1"/>
  <c r="X332" i="1"/>
  <c r="W332" i="1"/>
  <c r="V332" i="1"/>
  <c r="U332" i="1"/>
  <c r="R332" i="1"/>
  <c r="S332" i="1" s="1"/>
  <c r="X331" i="1"/>
  <c r="W331" i="1"/>
  <c r="V331" i="1"/>
  <c r="U331" i="1"/>
  <c r="R331" i="1"/>
  <c r="S331" i="1" s="1"/>
  <c r="X330" i="1"/>
  <c r="W330" i="1"/>
  <c r="V330" i="1"/>
  <c r="U330" i="1"/>
  <c r="R330" i="1"/>
  <c r="S330" i="1" s="1"/>
  <c r="X329" i="1"/>
  <c r="W329" i="1"/>
  <c r="V329" i="1"/>
  <c r="U329" i="1"/>
  <c r="R329" i="1"/>
  <c r="S329" i="1" s="1"/>
  <c r="X328" i="1"/>
  <c r="W328" i="1"/>
  <c r="V328" i="1"/>
  <c r="U328" i="1"/>
  <c r="R328" i="1"/>
  <c r="S328" i="1" s="1"/>
  <c r="X327" i="1"/>
  <c r="W327" i="1"/>
  <c r="V327" i="1"/>
  <c r="U327" i="1"/>
  <c r="R327" i="1"/>
  <c r="S327" i="1" s="1"/>
  <c r="X326" i="1"/>
  <c r="W326" i="1"/>
  <c r="V326" i="1"/>
  <c r="U326" i="1"/>
  <c r="R326" i="1"/>
  <c r="S326" i="1" s="1"/>
  <c r="X325" i="1"/>
  <c r="W325" i="1"/>
  <c r="V325" i="1"/>
  <c r="U325" i="1"/>
  <c r="R325" i="1"/>
  <c r="S325" i="1" s="1"/>
  <c r="X324" i="1"/>
  <c r="W324" i="1"/>
  <c r="V324" i="1"/>
  <c r="U324" i="1"/>
  <c r="R324" i="1"/>
  <c r="S324" i="1" s="1"/>
  <c r="X323" i="1"/>
  <c r="W323" i="1"/>
  <c r="V323" i="1"/>
  <c r="U323" i="1"/>
  <c r="R323" i="1"/>
  <c r="S323" i="1" s="1"/>
  <c r="X322" i="1"/>
  <c r="W322" i="1"/>
  <c r="V322" i="1"/>
  <c r="U322" i="1"/>
  <c r="R322" i="1"/>
  <c r="S322" i="1" s="1"/>
  <c r="X321" i="1"/>
  <c r="W321" i="1"/>
  <c r="V321" i="1"/>
  <c r="U321" i="1"/>
  <c r="R321" i="1"/>
  <c r="S321" i="1" s="1"/>
  <c r="X320" i="1"/>
  <c r="W320" i="1"/>
  <c r="V320" i="1"/>
  <c r="U320" i="1"/>
  <c r="R320" i="1"/>
  <c r="S320" i="1" s="1"/>
  <c r="X319" i="1"/>
  <c r="W319" i="1"/>
  <c r="V319" i="1"/>
  <c r="U319" i="1"/>
  <c r="R319" i="1"/>
  <c r="S319" i="1" s="1"/>
  <c r="X318" i="1"/>
  <c r="W318" i="1"/>
  <c r="V318" i="1"/>
  <c r="U318" i="1"/>
  <c r="R318" i="1"/>
  <c r="S318" i="1" s="1"/>
  <c r="X317" i="1"/>
  <c r="W317" i="1"/>
  <c r="V317" i="1"/>
  <c r="U317" i="1"/>
  <c r="R317" i="1"/>
  <c r="S317" i="1" s="1"/>
  <c r="X316" i="1"/>
  <c r="W316" i="1"/>
  <c r="V316" i="1"/>
  <c r="U316" i="1"/>
  <c r="R316" i="1"/>
  <c r="S316" i="1" s="1"/>
  <c r="X315" i="1"/>
  <c r="W315" i="1"/>
  <c r="V315" i="1"/>
  <c r="U315" i="1"/>
  <c r="R315" i="1"/>
  <c r="S315" i="1" s="1"/>
  <c r="X314" i="1"/>
  <c r="W314" i="1"/>
  <c r="V314" i="1"/>
  <c r="U314" i="1"/>
  <c r="R314" i="1"/>
  <c r="S314" i="1" s="1"/>
  <c r="X313" i="1"/>
  <c r="W313" i="1"/>
  <c r="V313" i="1"/>
  <c r="U313" i="1"/>
  <c r="R313" i="1"/>
  <c r="S313" i="1" s="1"/>
  <c r="X312" i="1"/>
  <c r="W312" i="1"/>
  <c r="V312" i="1"/>
  <c r="U312" i="1"/>
  <c r="R312" i="1"/>
  <c r="S312" i="1" s="1"/>
  <c r="X311" i="1"/>
  <c r="W311" i="1"/>
  <c r="V311" i="1"/>
  <c r="U311" i="1"/>
  <c r="R311" i="1"/>
  <c r="S311" i="1" s="1"/>
  <c r="X310" i="1"/>
  <c r="W310" i="1"/>
  <c r="V310" i="1"/>
  <c r="U310" i="1"/>
  <c r="R310" i="1"/>
  <c r="S310" i="1" s="1"/>
  <c r="X309" i="1"/>
  <c r="W309" i="1"/>
  <c r="V309" i="1"/>
  <c r="U309" i="1"/>
  <c r="R309" i="1"/>
  <c r="S309" i="1" s="1"/>
  <c r="X308" i="1"/>
  <c r="W308" i="1"/>
  <c r="V308" i="1"/>
  <c r="U308" i="1"/>
  <c r="R308" i="1"/>
  <c r="S308" i="1" s="1"/>
  <c r="X307" i="1"/>
  <c r="W307" i="1"/>
  <c r="V307" i="1"/>
  <c r="U307" i="1"/>
  <c r="R307" i="1"/>
  <c r="S307" i="1" s="1"/>
  <c r="X306" i="1"/>
  <c r="W306" i="1"/>
  <c r="V306" i="1"/>
  <c r="U306" i="1"/>
  <c r="R306" i="1"/>
  <c r="S306" i="1" s="1"/>
  <c r="X305" i="1"/>
  <c r="W305" i="1"/>
  <c r="V305" i="1"/>
  <c r="U305" i="1"/>
  <c r="R305" i="1"/>
  <c r="S305" i="1" s="1"/>
  <c r="X304" i="1"/>
  <c r="W304" i="1"/>
  <c r="V304" i="1"/>
  <c r="U304" i="1"/>
  <c r="R304" i="1"/>
  <c r="S304" i="1" s="1"/>
  <c r="X303" i="1"/>
  <c r="W303" i="1"/>
  <c r="V303" i="1"/>
  <c r="U303" i="1"/>
  <c r="R303" i="1"/>
  <c r="S303" i="1" s="1"/>
  <c r="X302" i="1"/>
  <c r="W302" i="1"/>
  <c r="V302" i="1"/>
  <c r="U302" i="1"/>
  <c r="R302" i="1"/>
  <c r="S302" i="1" s="1"/>
  <c r="X301" i="1"/>
  <c r="W301" i="1"/>
  <c r="V301" i="1"/>
  <c r="U301" i="1"/>
  <c r="R301" i="1"/>
  <c r="S301" i="1" s="1"/>
  <c r="X300" i="1"/>
  <c r="W300" i="1"/>
  <c r="V300" i="1"/>
  <c r="U300" i="1"/>
  <c r="R300" i="1"/>
  <c r="S300" i="1" s="1"/>
  <c r="X299" i="1"/>
  <c r="W299" i="1"/>
  <c r="V299" i="1"/>
  <c r="U299" i="1"/>
  <c r="R299" i="1"/>
  <c r="S299" i="1" s="1"/>
  <c r="X298" i="1"/>
  <c r="W298" i="1"/>
  <c r="V298" i="1"/>
  <c r="U298" i="1"/>
  <c r="R298" i="1"/>
  <c r="S298" i="1" s="1"/>
  <c r="X297" i="1"/>
  <c r="W297" i="1"/>
  <c r="V297" i="1"/>
  <c r="U297" i="1"/>
  <c r="R297" i="1"/>
  <c r="S297" i="1" s="1"/>
  <c r="X296" i="1"/>
  <c r="W296" i="1"/>
  <c r="V296" i="1"/>
  <c r="U296" i="1"/>
  <c r="R296" i="1"/>
  <c r="S296" i="1" s="1"/>
  <c r="X295" i="1"/>
  <c r="W295" i="1"/>
  <c r="V295" i="1"/>
  <c r="U295" i="1"/>
  <c r="R295" i="1"/>
  <c r="S295" i="1" s="1"/>
  <c r="X294" i="1"/>
  <c r="W294" i="1"/>
  <c r="V294" i="1"/>
  <c r="U294" i="1"/>
  <c r="R294" i="1"/>
  <c r="S294" i="1" s="1"/>
  <c r="X293" i="1"/>
  <c r="W293" i="1"/>
  <c r="V293" i="1"/>
  <c r="U293" i="1"/>
  <c r="R293" i="1"/>
  <c r="S293" i="1" s="1"/>
  <c r="X292" i="1"/>
  <c r="W292" i="1"/>
  <c r="V292" i="1"/>
  <c r="U292" i="1"/>
  <c r="R292" i="1"/>
  <c r="S292" i="1" s="1"/>
  <c r="X291" i="1"/>
  <c r="W291" i="1"/>
  <c r="V291" i="1"/>
  <c r="U291" i="1"/>
  <c r="R291" i="1"/>
  <c r="S291" i="1" s="1"/>
  <c r="X290" i="1"/>
  <c r="W290" i="1"/>
  <c r="V290" i="1"/>
  <c r="U290" i="1"/>
  <c r="R290" i="1"/>
  <c r="S290" i="1" s="1"/>
  <c r="X289" i="1"/>
  <c r="W289" i="1"/>
  <c r="V289" i="1"/>
  <c r="U289" i="1"/>
  <c r="R289" i="1"/>
  <c r="S289" i="1" s="1"/>
  <c r="X288" i="1"/>
  <c r="W288" i="1"/>
  <c r="V288" i="1"/>
  <c r="U288" i="1"/>
  <c r="R288" i="1"/>
  <c r="S288" i="1" s="1"/>
  <c r="X287" i="1"/>
  <c r="W287" i="1"/>
  <c r="V287" i="1"/>
  <c r="U287" i="1"/>
  <c r="R287" i="1"/>
  <c r="S287" i="1" s="1"/>
  <c r="X286" i="1"/>
  <c r="W286" i="1"/>
  <c r="V286" i="1"/>
  <c r="U286" i="1"/>
  <c r="R286" i="1"/>
  <c r="S286" i="1" s="1"/>
  <c r="X285" i="1"/>
  <c r="W285" i="1"/>
  <c r="V285" i="1"/>
  <c r="U285" i="1"/>
  <c r="R285" i="1"/>
  <c r="S285" i="1" s="1"/>
  <c r="X284" i="1"/>
  <c r="W284" i="1"/>
  <c r="V284" i="1"/>
  <c r="U284" i="1"/>
  <c r="R284" i="1"/>
  <c r="S284" i="1" s="1"/>
  <c r="X283" i="1"/>
  <c r="W283" i="1"/>
  <c r="V283" i="1"/>
  <c r="U283" i="1"/>
  <c r="R283" i="1"/>
  <c r="S283" i="1" s="1"/>
  <c r="X282" i="1"/>
  <c r="W282" i="1"/>
  <c r="V282" i="1"/>
  <c r="U282" i="1"/>
  <c r="R282" i="1"/>
  <c r="S282" i="1" s="1"/>
  <c r="X281" i="1"/>
  <c r="W281" i="1"/>
  <c r="V281" i="1"/>
  <c r="U281" i="1"/>
  <c r="R281" i="1"/>
  <c r="S281" i="1" s="1"/>
  <c r="X280" i="1"/>
  <c r="W280" i="1"/>
  <c r="V280" i="1"/>
  <c r="U280" i="1"/>
  <c r="R280" i="1"/>
  <c r="S280" i="1" s="1"/>
  <c r="X279" i="1"/>
  <c r="W279" i="1"/>
  <c r="V279" i="1"/>
  <c r="U279" i="1"/>
  <c r="R279" i="1"/>
  <c r="S279" i="1" s="1"/>
  <c r="X278" i="1"/>
  <c r="W278" i="1"/>
  <c r="V278" i="1"/>
  <c r="U278" i="1"/>
  <c r="R278" i="1"/>
  <c r="S278" i="1" s="1"/>
  <c r="X277" i="1"/>
  <c r="W277" i="1"/>
  <c r="V277" i="1"/>
  <c r="U277" i="1"/>
  <c r="R277" i="1"/>
  <c r="S277" i="1" s="1"/>
  <c r="X276" i="1"/>
  <c r="W276" i="1"/>
  <c r="V276" i="1"/>
  <c r="U276" i="1"/>
  <c r="R276" i="1"/>
  <c r="S276" i="1" s="1"/>
  <c r="X275" i="1"/>
  <c r="W275" i="1"/>
  <c r="V275" i="1"/>
  <c r="U275" i="1"/>
  <c r="R275" i="1"/>
  <c r="S275" i="1" s="1"/>
  <c r="X274" i="1"/>
  <c r="W274" i="1"/>
  <c r="V274" i="1"/>
  <c r="U274" i="1"/>
  <c r="R274" i="1"/>
  <c r="S274" i="1" s="1"/>
  <c r="X273" i="1"/>
  <c r="W273" i="1"/>
  <c r="V273" i="1"/>
  <c r="U273" i="1"/>
  <c r="R273" i="1"/>
  <c r="S273" i="1" s="1"/>
  <c r="X272" i="1"/>
  <c r="W272" i="1"/>
  <c r="V272" i="1"/>
  <c r="U272" i="1"/>
  <c r="R272" i="1"/>
  <c r="S272" i="1" s="1"/>
  <c r="X271" i="1"/>
  <c r="W271" i="1"/>
  <c r="V271" i="1"/>
  <c r="U271" i="1"/>
  <c r="R271" i="1"/>
  <c r="S271" i="1" s="1"/>
  <c r="X270" i="1"/>
  <c r="W270" i="1"/>
  <c r="V270" i="1"/>
  <c r="U270" i="1"/>
  <c r="R270" i="1"/>
  <c r="S270" i="1" s="1"/>
  <c r="X269" i="1"/>
  <c r="W269" i="1"/>
  <c r="V269" i="1"/>
  <c r="U269" i="1"/>
  <c r="R269" i="1"/>
  <c r="S269" i="1" s="1"/>
  <c r="X268" i="1"/>
  <c r="W268" i="1"/>
  <c r="V268" i="1"/>
  <c r="U268" i="1"/>
  <c r="R268" i="1"/>
  <c r="S268" i="1" s="1"/>
  <c r="X267" i="1"/>
  <c r="W267" i="1"/>
  <c r="V267" i="1"/>
  <c r="U267" i="1"/>
  <c r="R267" i="1"/>
  <c r="S267" i="1" s="1"/>
  <c r="X266" i="1"/>
  <c r="W266" i="1"/>
  <c r="V266" i="1"/>
  <c r="U266" i="1"/>
  <c r="R266" i="1"/>
  <c r="S266" i="1" s="1"/>
  <c r="X265" i="1"/>
  <c r="W265" i="1"/>
  <c r="V265" i="1"/>
  <c r="U265" i="1"/>
  <c r="R265" i="1"/>
  <c r="S265" i="1" s="1"/>
  <c r="X264" i="1"/>
  <c r="W264" i="1"/>
  <c r="V264" i="1"/>
  <c r="U264" i="1"/>
  <c r="R264" i="1"/>
  <c r="S264" i="1" s="1"/>
  <c r="X263" i="1"/>
  <c r="W263" i="1"/>
  <c r="V263" i="1"/>
  <c r="U263" i="1"/>
  <c r="R263" i="1"/>
  <c r="S263" i="1" s="1"/>
  <c r="X262" i="1"/>
  <c r="W262" i="1"/>
  <c r="V262" i="1"/>
  <c r="U262" i="1"/>
  <c r="R262" i="1"/>
  <c r="S262" i="1" s="1"/>
  <c r="X261" i="1"/>
  <c r="W261" i="1"/>
  <c r="V261" i="1"/>
  <c r="U261" i="1"/>
  <c r="R261" i="1"/>
  <c r="S261" i="1" s="1"/>
  <c r="X260" i="1"/>
  <c r="W260" i="1"/>
  <c r="V260" i="1"/>
  <c r="U260" i="1"/>
  <c r="R260" i="1"/>
  <c r="S260" i="1" s="1"/>
  <c r="X259" i="1"/>
  <c r="W259" i="1"/>
  <c r="V259" i="1"/>
  <c r="U259" i="1"/>
  <c r="R259" i="1"/>
  <c r="S259" i="1" s="1"/>
  <c r="X258" i="1"/>
  <c r="W258" i="1"/>
  <c r="V258" i="1"/>
  <c r="U258" i="1"/>
  <c r="R258" i="1"/>
  <c r="S258" i="1" s="1"/>
  <c r="X257" i="1"/>
  <c r="W257" i="1"/>
  <c r="V257" i="1"/>
  <c r="U257" i="1"/>
  <c r="R257" i="1"/>
  <c r="S257" i="1" s="1"/>
  <c r="X256" i="1"/>
  <c r="W256" i="1"/>
  <c r="V256" i="1"/>
  <c r="U256" i="1"/>
  <c r="R256" i="1"/>
  <c r="S256" i="1" s="1"/>
  <c r="X255" i="1"/>
  <c r="W255" i="1"/>
  <c r="V255" i="1"/>
  <c r="U255" i="1"/>
  <c r="R255" i="1"/>
  <c r="S255" i="1" s="1"/>
  <c r="X254" i="1"/>
  <c r="W254" i="1"/>
  <c r="V254" i="1"/>
  <c r="U254" i="1"/>
  <c r="R254" i="1"/>
  <c r="S254" i="1" s="1"/>
  <c r="X253" i="1"/>
  <c r="W253" i="1"/>
  <c r="V253" i="1"/>
  <c r="U253" i="1"/>
  <c r="R253" i="1"/>
  <c r="S253" i="1" s="1"/>
  <c r="X252" i="1"/>
  <c r="W252" i="1"/>
  <c r="V252" i="1"/>
  <c r="U252" i="1"/>
  <c r="R252" i="1"/>
  <c r="S252" i="1" s="1"/>
  <c r="X251" i="1"/>
  <c r="W251" i="1"/>
  <c r="V251" i="1"/>
  <c r="U251" i="1"/>
  <c r="R251" i="1"/>
  <c r="S251" i="1" s="1"/>
  <c r="X250" i="1"/>
  <c r="W250" i="1"/>
  <c r="V250" i="1"/>
  <c r="U250" i="1"/>
  <c r="R250" i="1"/>
  <c r="S250" i="1" s="1"/>
  <c r="X249" i="1"/>
  <c r="W249" i="1"/>
  <c r="V249" i="1"/>
  <c r="U249" i="1"/>
  <c r="R249" i="1"/>
  <c r="S249" i="1" s="1"/>
  <c r="X248" i="1"/>
  <c r="W248" i="1"/>
  <c r="V248" i="1"/>
  <c r="U248" i="1"/>
  <c r="R248" i="1"/>
  <c r="S248" i="1" s="1"/>
  <c r="X247" i="1"/>
  <c r="W247" i="1"/>
  <c r="V247" i="1"/>
  <c r="U247" i="1"/>
  <c r="R247" i="1"/>
  <c r="S247" i="1" s="1"/>
  <c r="X246" i="1"/>
  <c r="W246" i="1"/>
  <c r="V246" i="1"/>
  <c r="U246" i="1"/>
  <c r="R246" i="1"/>
  <c r="S246" i="1" s="1"/>
  <c r="X245" i="1"/>
  <c r="W245" i="1"/>
  <c r="V245" i="1"/>
  <c r="U245" i="1"/>
  <c r="R245" i="1"/>
  <c r="S245" i="1" s="1"/>
  <c r="X244" i="1"/>
  <c r="W244" i="1"/>
  <c r="V244" i="1"/>
  <c r="U244" i="1"/>
  <c r="R244" i="1"/>
  <c r="S244" i="1" s="1"/>
  <c r="X243" i="1"/>
  <c r="W243" i="1"/>
  <c r="V243" i="1"/>
  <c r="U243" i="1"/>
  <c r="R243" i="1"/>
  <c r="S243" i="1" s="1"/>
  <c r="X242" i="1"/>
  <c r="W242" i="1"/>
  <c r="V242" i="1"/>
  <c r="U242" i="1"/>
  <c r="R242" i="1"/>
  <c r="S242" i="1" s="1"/>
  <c r="X241" i="1"/>
  <c r="W241" i="1"/>
  <c r="V241" i="1"/>
  <c r="U241" i="1"/>
  <c r="R241" i="1"/>
  <c r="S241" i="1" s="1"/>
  <c r="X240" i="1"/>
  <c r="W240" i="1"/>
  <c r="V240" i="1"/>
  <c r="U240" i="1"/>
  <c r="R240" i="1"/>
  <c r="S240" i="1" s="1"/>
  <c r="X239" i="1"/>
  <c r="W239" i="1"/>
  <c r="V239" i="1"/>
  <c r="U239" i="1"/>
  <c r="R239" i="1"/>
  <c r="S239" i="1" s="1"/>
  <c r="X238" i="1"/>
  <c r="W238" i="1"/>
  <c r="V238" i="1"/>
  <c r="U238" i="1"/>
  <c r="R238" i="1"/>
  <c r="S238" i="1" s="1"/>
  <c r="X237" i="1"/>
  <c r="W237" i="1"/>
  <c r="V237" i="1"/>
  <c r="U237" i="1"/>
  <c r="R237" i="1"/>
  <c r="S237" i="1" s="1"/>
  <c r="X236" i="1"/>
  <c r="W236" i="1"/>
  <c r="V236" i="1"/>
  <c r="U236" i="1"/>
  <c r="R236" i="1"/>
  <c r="S236" i="1" s="1"/>
  <c r="X235" i="1"/>
  <c r="W235" i="1"/>
  <c r="V235" i="1"/>
  <c r="U235" i="1"/>
  <c r="R235" i="1"/>
  <c r="S235" i="1" s="1"/>
  <c r="X234" i="1"/>
  <c r="W234" i="1"/>
  <c r="V234" i="1"/>
  <c r="U234" i="1"/>
  <c r="R234" i="1"/>
  <c r="S234" i="1" s="1"/>
  <c r="X233" i="1"/>
  <c r="W233" i="1"/>
  <c r="V233" i="1"/>
  <c r="U233" i="1"/>
  <c r="R233" i="1"/>
  <c r="S233" i="1" s="1"/>
  <c r="X232" i="1"/>
  <c r="W232" i="1"/>
  <c r="V232" i="1"/>
  <c r="U232" i="1"/>
  <c r="R232" i="1"/>
  <c r="S232" i="1" s="1"/>
  <c r="X231" i="1"/>
  <c r="W231" i="1"/>
  <c r="V231" i="1"/>
  <c r="U231" i="1"/>
  <c r="R231" i="1"/>
  <c r="S231" i="1" s="1"/>
  <c r="X230" i="1"/>
  <c r="W230" i="1"/>
  <c r="V230" i="1"/>
  <c r="U230" i="1"/>
  <c r="R230" i="1"/>
  <c r="S230" i="1" s="1"/>
  <c r="X229" i="1"/>
  <c r="W229" i="1"/>
  <c r="V229" i="1"/>
  <c r="U229" i="1"/>
  <c r="R229" i="1"/>
  <c r="S229" i="1" s="1"/>
  <c r="X228" i="1"/>
  <c r="W228" i="1"/>
  <c r="V228" i="1"/>
  <c r="U228" i="1"/>
  <c r="R228" i="1"/>
  <c r="S228" i="1" s="1"/>
  <c r="X227" i="1"/>
  <c r="W227" i="1"/>
  <c r="V227" i="1"/>
  <c r="U227" i="1"/>
  <c r="R227" i="1"/>
  <c r="S227" i="1" s="1"/>
  <c r="X226" i="1"/>
  <c r="W226" i="1"/>
  <c r="V226" i="1"/>
  <c r="U226" i="1"/>
  <c r="R226" i="1"/>
  <c r="S226" i="1" s="1"/>
  <c r="X225" i="1"/>
  <c r="W225" i="1"/>
  <c r="V225" i="1"/>
  <c r="U225" i="1"/>
  <c r="R225" i="1"/>
  <c r="S225" i="1" s="1"/>
  <c r="X224" i="1"/>
  <c r="W224" i="1"/>
  <c r="V224" i="1"/>
  <c r="U224" i="1"/>
  <c r="R224" i="1"/>
  <c r="S224" i="1" s="1"/>
  <c r="X223" i="1"/>
  <c r="W223" i="1"/>
  <c r="V223" i="1"/>
  <c r="U223" i="1"/>
  <c r="R223" i="1"/>
  <c r="S223" i="1" s="1"/>
  <c r="X222" i="1"/>
  <c r="W222" i="1"/>
  <c r="V222" i="1"/>
  <c r="U222" i="1"/>
  <c r="R222" i="1"/>
  <c r="S222" i="1" s="1"/>
  <c r="X221" i="1"/>
  <c r="W221" i="1"/>
  <c r="V221" i="1"/>
  <c r="U221" i="1"/>
  <c r="R221" i="1"/>
  <c r="S221" i="1" s="1"/>
  <c r="X220" i="1"/>
  <c r="W220" i="1"/>
  <c r="V220" i="1"/>
  <c r="U220" i="1"/>
  <c r="R220" i="1"/>
  <c r="S220" i="1" s="1"/>
  <c r="X219" i="1"/>
  <c r="W219" i="1"/>
  <c r="V219" i="1"/>
  <c r="U219" i="1"/>
  <c r="R219" i="1"/>
  <c r="S219" i="1" s="1"/>
  <c r="X218" i="1"/>
  <c r="W218" i="1"/>
  <c r="V218" i="1"/>
  <c r="U218" i="1"/>
  <c r="R218" i="1"/>
  <c r="S218" i="1" s="1"/>
  <c r="X217" i="1"/>
  <c r="W217" i="1"/>
  <c r="V217" i="1"/>
  <c r="U217" i="1"/>
  <c r="R217" i="1"/>
  <c r="S217" i="1" s="1"/>
  <c r="X216" i="1"/>
  <c r="W216" i="1"/>
  <c r="V216" i="1"/>
  <c r="U216" i="1"/>
  <c r="R216" i="1"/>
  <c r="S216" i="1" s="1"/>
  <c r="X215" i="1"/>
  <c r="W215" i="1"/>
  <c r="V215" i="1"/>
  <c r="U215" i="1"/>
  <c r="R215" i="1"/>
  <c r="S215" i="1" s="1"/>
  <c r="X214" i="1"/>
  <c r="W214" i="1"/>
  <c r="V214" i="1"/>
  <c r="U214" i="1"/>
  <c r="R214" i="1"/>
  <c r="S214" i="1" s="1"/>
  <c r="X213" i="1"/>
  <c r="W213" i="1"/>
  <c r="V213" i="1"/>
  <c r="U213" i="1"/>
  <c r="R213" i="1"/>
  <c r="S213" i="1" s="1"/>
  <c r="X212" i="1"/>
  <c r="W212" i="1"/>
  <c r="V212" i="1"/>
  <c r="U212" i="1"/>
  <c r="R212" i="1"/>
  <c r="S212" i="1" s="1"/>
  <c r="X211" i="1"/>
  <c r="W211" i="1"/>
  <c r="V211" i="1"/>
  <c r="U211" i="1"/>
  <c r="R211" i="1"/>
  <c r="S211" i="1" s="1"/>
  <c r="X210" i="1"/>
  <c r="W210" i="1"/>
  <c r="V210" i="1"/>
  <c r="U210" i="1"/>
  <c r="R210" i="1"/>
  <c r="S210" i="1" s="1"/>
  <c r="X209" i="1"/>
  <c r="W209" i="1"/>
  <c r="V209" i="1"/>
  <c r="U209" i="1"/>
  <c r="R209" i="1"/>
  <c r="S209" i="1" s="1"/>
  <c r="X208" i="1"/>
  <c r="W208" i="1"/>
  <c r="V208" i="1"/>
  <c r="U208" i="1"/>
  <c r="R208" i="1"/>
  <c r="S208" i="1" s="1"/>
  <c r="X207" i="1"/>
  <c r="W207" i="1"/>
  <c r="V207" i="1"/>
  <c r="U207" i="1"/>
  <c r="R207" i="1"/>
  <c r="S207" i="1" s="1"/>
  <c r="X206" i="1"/>
  <c r="W206" i="1"/>
  <c r="V206" i="1"/>
  <c r="U206" i="1"/>
  <c r="R206" i="1"/>
  <c r="S206" i="1" s="1"/>
  <c r="X205" i="1"/>
  <c r="W205" i="1"/>
  <c r="V205" i="1"/>
  <c r="U205" i="1"/>
  <c r="R205" i="1"/>
  <c r="S205" i="1" s="1"/>
  <c r="X204" i="1"/>
  <c r="W204" i="1"/>
  <c r="V204" i="1"/>
  <c r="U204" i="1"/>
  <c r="R204" i="1"/>
  <c r="S204" i="1" s="1"/>
  <c r="X203" i="1"/>
  <c r="W203" i="1"/>
  <c r="V203" i="1"/>
  <c r="U203" i="1"/>
  <c r="R203" i="1"/>
  <c r="S203" i="1" s="1"/>
  <c r="X202" i="1"/>
  <c r="W202" i="1"/>
  <c r="V202" i="1"/>
  <c r="U202" i="1"/>
  <c r="R202" i="1"/>
  <c r="S202" i="1" s="1"/>
  <c r="X201" i="1"/>
  <c r="W201" i="1"/>
  <c r="V201" i="1"/>
  <c r="U201" i="1"/>
  <c r="R201" i="1"/>
  <c r="S201" i="1" s="1"/>
  <c r="X200" i="1"/>
  <c r="W200" i="1"/>
  <c r="V200" i="1"/>
  <c r="U200" i="1"/>
  <c r="R200" i="1"/>
  <c r="S200" i="1" s="1"/>
  <c r="X199" i="1"/>
  <c r="W199" i="1"/>
  <c r="V199" i="1"/>
  <c r="U199" i="1"/>
  <c r="R199" i="1"/>
  <c r="S199" i="1" s="1"/>
  <c r="X198" i="1"/>
  <c r="W198" i="1"/>
  <c r="V198" i="1"/>
  <c r="U198" i="1"/>
  <c r="R198" i="1"/>
  <c r="S198" i="1" s="1"/>
  <c r="X197" i="1"/>
  <c r="W197" i="1"/>
  <c r="V197" i="1"/>
  <c r="U197" i="1"/>
  <c r="R197" i="1"/>
  <c r="S197" i="1" s="1"/>
  <c r="X196" i="1"/>
  <c r="W196" i="1"/>
  <c r="V196" i="1"/>
  <c r="U196" i="1"/>
  <c r="R196" i="1"/>
  <c r="S196" i="1" s="1"/>
  <c r="X195" i="1"/>
  <c r="W195" i="1"/>
  <c r="V195" i="1"/>
  <c r="U195" i="1"/>
  <c r="R195" i="1"/>
  <c r="S195" i="1" s="1"/>
  <c r="X194" i="1"/>
  <c r="W194" i="1"/>
  <c r="V194" i="1"/>
  <c r="U194" i="1"/>
  <c r="R194" i="1"/>
  <c r="S194" i="1" s="1"/>
  <c r="X193" i="1"/>
  <c r="W193" i="1"/>
  <c r="V193" i="1"/>
  <c r="U193" i="1"/>
  <c r="R193" i="1"/>
  <c r="S193" i="1" s="1"/>
  <c r="X192" i="1"/>
  <c r="W192" i="1"/>
  <c r="V192" i="1"/>
  <c r="U192" i="1"/>
  <c r="R192" i="1"/>
  <c r="S192" i="1" s="1"/>
  <c r="X191" i="1"/>
  <c r="W191" i="1"/>
  <c r="V191" i="1"/>
  <c r="U191" i="1"/>
  <c r="R191" i="1"/>
  <c r="S191" i="1" s="1"/>
  <c r="X190" i="1"/>
  <c r="W190" i="1"/>
  <c r="V190" i="1"/>
  <c r="U190" i="1"/>
  <c r="R190" i="1"/>
  <c r="S190" i="1" s="1"/>
  <c r="X189" i="1"/>
  <c r="W189" i="1"/>
  <c r="V189" i="1"/>
  <c r="U189" i="1"/>
  <c r="R189" i="1"/>
  <c r="S189" i="1" s="1"/>
  <c r="X188" i="1"/>
  <c r="W188" i="1"/>
  <c r="V188" i="1"/>
  <c r="U188" i="1"/>
  <c r="R188" i="1"/>
  <c r="S188" i="1" s="1"/>
  <c r="X187" i="1"/>
  <c r="W187" i="1"/>
  <c r="V187" i="1"/>
  <c r="U187" i="1"/>
  <c r="R187" i="1"/>
  <c r="S187" i="1" s="1"/>
  <c r="X186" i="1"/>
  <c r="W186" i="1"/>
  <c r="V186" i="1"/>
  <c r="U186" i="1"/>
  <c r="R186" i="1"/>
  <c r="S186" i="1" s="1"/>
  <c r="X185" i="1"/>
  <c r="W185" i="1"/>
  <c r="V185" i="1"/>
  <c r="U185" i="1"/>
  <c r="R185" i="1"/>
  <c r="S185" i="1" s="1"/>
  <c r="X184" i="1"/>
  <c r="W184" i="1"/>
  <c r="V184" i="1"/>
  <c r="U184" i="1"/>
  <c r="R184" i="1"/>
  <c r="S184" i="1" s="1"/>
  <c r="X183" i="1"/>
  <c r="W183" i="1"/>
  <c r="V183" i="1"/>
  <c r="U183" i="1"/>
  <c r="R183" i="1"/>
  <c r="S183" i="1" s="1"/>
  <c r="X182" i="1"/>
  <c r="W182" i="1"/>
  <c r="V182" i="1"/>
  <c r="U182" i="1"/>
  <c r="R182" i="1"/>
  <c r="S182" i="1" s="1"/>
  <c r="X181" i="1"/>
  <c r="W181" i="1"/>
  <c r="V181" i="1"/>
  <c r="U181" i="1"/>
  <c r="R181" i="1"/>
  <c r="S181" i="1" s="1"/>
  <c r="X180" i="1"/>
  <c r="W180" i="1"/>
  <c r="V180" i="1"/>
  <c r="U180" i="1"/>
  <c r="R180" i="1"/>
  <c r="S180" i="1" s="1"/>
  <c r="X179" i="1"/>
  <c r="W179" i="1"/>
  <c r="V179" i="1"/>
  <c r="U179" i="1"/>
  <c r="R179" i="1"/>
  <c r="S179" i="1" s="1"/>
  <c r="X178" i="1"/>
  <c r="W178" i="1"/>
  <c r="V178" i="1"/>
  <c r="U178" i="1"/>
  <c r="R178" i="1"/>
  <c r="S178" i="1" s="1"/>
  <c r="X177" i="1"/>
  <c r="W177" i="1"/>
  <c r="V177" i="1"/>
  <c r="U177" i="1"/>
  <c r="R177" i="1"/>
  <c r="S177" i="1" s="1"/>
  <c r="X176" i="1"/>
  <c r="W176" i="1"/>
  <c r="V176" i="1"/>
  <c r="U176" i="1"/>
  <c r="R176" i="1"/>
  <c r="S176" i="1" s="1"/>
  <c r="X175" i="1"/>
  <c r="W175" i="1"/>
  <c r="V175" i="1"/>
  <c r="U175" i="1"/>
  <c r="R175" i="1"/>
  <c r="S175" i="1" s="1"/>
  <c r="X174" i="1"/>
  <c r="W174" i="1"/>
  <c r="V174" i="1"/>
  <c r="U174" i="1"/>
  <c r="R174" i="1"/>
  <c r="S174" i="1" s="1"/>
  <c r="X173" i="1"/>
  <c r="W173" i="1"/>
  <c r="V173" i="1"/>
  <c r="U173" i="1"/>
  <c r="R173" i="1"/>
  <c r="S173" i="1" s="1"/>
  <c r="X172" i="1"/>
  <c r="W172" i="1"/>
  <c r="V172" i="1"/>
  <c r="U172" i="1"/>
  <c r="R172" i="1"/>
  <c r="S172" i="1" s="1"/>
  <c r="X171" i="1"/>
  <c r="W171" i="1"/>
  <c r="V171" i="1"/>
  <c r="U171" i="1"/>
  <c r="R171" i="1"/>
  <c r="S171" i="1" s="1"/>
  <c r="X170" i="1"/>
  <c r="W170" i="1"/>
  <c r="V170" i="1"/>
  <c r="U170" i="1"/>
  <c r="R170" i="1"/>
  <c r="S170" i="1" s="1"/>
  <c r="X169" i="1"/>
  <c r="W169" i="1"/>
  <c r="V169" i="1"/>
  <c r="U169" i="1"/>
  <c r="R169" i="1"/>
  <c r="S169" i="1" s="1"/>
  <c r="X168" i="1"/>
  <c r="W168" i="1"/>
  <c r="V168" i="1"/>
  <c r="U168" i="1"/>
  <c r="R168" i="1"/>
  <c r="S168" i="1" s="1"/>
  <c r="X167" i="1"/>
  <c r="W167" i="1"/>
  <c r="V167" i="1"/>
  <c r="U167" i="1"/>
  <c r="R167" i="1"/>
  <c r="S167" i="1" s="1"/>
  <c r="X166" i="1"/>
  <c r="W166" i="1"/>
  <c r="V166" i="1"/>
  <c r="U166" i="1"/>
  <c r="R166" i="1"/>
  <c r="S166" i="1" s="1"/>
  <c r="X165" i="1"/>
  <c r="W165" i="1"/>
  <c r="V165" i="1"/>
  <c r="U165" i="1"/>
  <c r="R165" i="1"/>
  <c r="S165" i="1" s="1"/>
  <c r="X164" i="1"/>
  <c r="W164" i="1"/>
  <c r="V164" i="1"/>
  <c r="U164" i="1"/>
  <c r="R164" i="1"/>
  <c r="S164" i="1" s="1"/>
  <c r="X163" i="1"/>
  <c r="W163" i="1"/>
  <c r="V163" i="1"/>
  <c r="U163" i="1"/>
  <c r="R163" i="1"/>
  <c r="S163" i="1" s="1"/>
  <c r="X162" i="1"/>
  <c r="W162" i="1"/>
  <c r="V162" i="1"/>
  <c r="U162" i="1"/>
  <c r="R162" i="1"/>
  <c r="S162" i="1" s="1"/>
  <c r="X161" i="1"/>
  <c r="W161" i="1"/>
  <c r="V161" i="1"/>
  <c r="U161" i="1"/>
  <c r="R161" i="1"/>
  <c r="S161" i="1" s="1"/>
  <c r="X160" i="1"/>
  <c r="W160" i="1"/>
  <c r="V160" i="1"/>
  <c r="U160" i="1"/>
  <c r="R160" i="1"/>
  <c r="S160" i="1" s="1"/>
  <c r="X159" i="1"/>
  <c r="W159" i="1"/>
  <c r="V159" i="1"/>
  <c r="U159" i="1"/>
  <c r="R159" i="1"/>
  <c r="S159" i="1" s="1"/>
  <c r="X158" i="1"/>
  <c r="W158" i="1"/>
  <c r="V158" i="1"/>
  <c r="U158" i="1"/>
  <c r="R158" i="1"/>
  <c r="S158" i="1" s="1"/>
  <c r="X157" i="1"/>
  <c r="W157" i="1"/>
  <c r="V157" i="1"/>
  <c r="U157" i="1"/>
  <c r="R157" i="1"/>
  <c r="S157" i="1" s="1"/>
  <c r="X156" i="1"/>
  <c r="W156" i="1"/>
  <c r="V156" i="1"/>
  <c r="U156" i="1"/>
  <c r="R156" i="1"/>
  <c r="S156" i="1" s="1"/>
  <c r="X155" i="1"/>
  <c r="W155" i="1"/>
  <c r="V155" i="1"/>
  <c r="U155" i="1"/>
  <c r="R155" i="1"/>
  <c r="S155" i="1" s="1"/>
  <c r="X154" i="1"/>
  <c r="W154" i="1"/>
  <c r="V154" i="1"/>
  <c r="U154" i="1"/>
  <c r="R154" i="1"/>
  <c r="S154" i="1" s="1"/>
  <c r="X153" i="1"/>
  <c r="W153" i="1"/>
  <c r="V153" i="1"/>
  <c r="U153" i="1"/>
  <c r="R153" i="1"/>
  <c r="S153" i="1" s="1"/>
  <c r="X152" i="1"/>
  <c r="W152" i="1"/>
  <c r="V152" i="1"/>
  <c r="U152" i="1"/>
  <c r="R152" i="1"/>
  <c r="S152" i="1" s="1"/>
  <c r="X151" i="1"/>
  <c r="W151" i="1"/>
  <c r="V151" i="1"/>
  <c r="U151" i="1"/>
  <c r="R151" i="1"/>
  <c r="S151" i="1" s="1"/>
  <c r="X150" i="1"/>
  <c r="W150" i="1"/>
  <c r="V150" i="1"/>
  <c r="U150" i="1"/>
  <c r="R150" i="1"/>
  <c r="S150" i="1" s="1"/>
  <c r="X149" i="1"/>
  <c r="W149" i="1"/>
  <c r="V149" i="1"/>
  <c r="U149" i="1"/>
  <c r="R149" i="1"/>
  <c r="S149" i="1" s="1"/>
  <c r="X148" i="1"/>
  <c r="W148" i="1"/>
  <c r="V148" i="1"/>
  <c r="U148" i="1"/>
  <c r="R148" i="1"/>
  <c r="S148" i="1" s="1"/>
  <c r="X147" i="1"/>
  <c r="W147" i="1"/>
  <c r="V147" i="1"/>
  <c r="U147" i="1"/>
  <c r="R147" i="1"/>
  <c r="S147" i="1" s="1"/>
  <c r="X146" i="1"/>
  <c r="W146" i="1"/>
  <c r="V146" i="1"/>
  <c r="U146" i="1"/>
  <c r="R146" i="1"/>
  <c r="S146" i="1" s="1"/>
  <c r="X145" i="1"/>
  <c r="W145" i="1"/>
  <c r="V145" i="1"/>
  <c r="U145" i="1"/>
  <c r="R145" i="1"/>
  <c r="S145" i="1" s="1"/>
  <c r="X144" i="1"/>
  <c r="W144" i="1"/>
  <c r="V144" i="1"/>
  <c r="U144" i="1"/>
  <c r="R144" i="1"/>
  <c r="S144" i="1" s="1"/>
  <c r="X143" i="1"/>
  <c r="W143" i="1"/>
  <c r="V143" i="1"/>
  <c r="U143" i="1"/>
  <c r="R143" i="1"/>
  <c r="S143" i="1" s="1"/>
  <c r="X142" i="1"/>
  <c r="W142" i="1"/>
  <c r="V142" i="1"/>
  <c r="U142" i="1"/>
  <c r="R142" i="1"/>
  <c r="S142" i="1" s="1"/>
  <c r="X141" i="1"/>
  <c r="W141" i="1"/>
  <c r="V141" i="1"/>
  <c r="U141" i="1"/>
  <c r="R141" i="1"/>
  <c r="S141" i="1" s="1"/>
  <c r="X140" i="1"/>
  <c r="W140" i="1"/>
  <c r="V140" i="1"/>
  <c r="U140" i="1"/>
  <c r="R140" i="1"/>
  <c r="S140" i="1" s="1"/>
  <c r="X139" i="1"/>
  <c r="W139" i="1"/>
  <c r="V139" i="1"/>
  <c r="U139" i="1"/>
  <c r="R139" i="1"/>
  <c r="S139" i="1" s="1"/>
  <c r="X138" i="1"/>
  <c r="W138" i="1"/>
  <c r="V138" i="1"/>
  <c r="U138" i="1"/>
  <c r="R138" i="1"/>
  <c r="S138" i="1" s="1"/>
  <c r="X137" i="1"/>
  <c r="W137" i="1"/>
  <c r="V137" i="1"/>
  <c r="U137" i="1"/>
  <c r="R137" i="1"/>
  <c r="S137" i="1" s="1"/>
  <c r="X136" i="1"/>
  <c r="W136" i="1"/>
  <c r="V136" i="1"/>
  <c r="U136" i="1"/>
  <c r="R136" i="1"/>
  <c r="S136" i="1" s="1"/>
  <c r="X135" i="1"/>
  <c r="W135" i="1"/>
  <c r="V135" i="1"/>
  <c r="U135" i="1"/>
  <c r="R135" i="1"/>
  <c r="S135" i="1" s="1"/>
  <c r="X134" i="1"/>
  <c r="W134" i="1"/>
  <c r="V134" i="1"/>
  <c r="U134" i="1"/>
  <c r="R134" i="1"/>
  <c r="S134" i="1" s="1"/>
  <c r="X133" i="1"/>
  <c r="W133" i="1"/>
  <c r="V133" i="1"/>
  <c r="U133" i="1"/>
  <c r="R133" i="1"/>
  <c r="S133" i="1" s="1"/>
  <c r="X132" i="1"/>
  <c r="W132" i="1"/>
  <c r="V132" i="1"/>
  <c r="U132" i="1"/>
  <c r="R132" i="1"/>
  <c r="S132" i="1" s="1"/>
  <c r="X131" i="1"/>
  <c r="W131" i="1"/>
  <c r="V131" i="1"/>
  <c r="U131" i="1"/>
  <c r="R131" i="1"/>
  <c r="S131" i="1" s="1"/>
  <c r="X130" i="1"/>
  <c r="W130" i="1"/>
  <c r="V130" i="1"/>
  <c r="U130" i="1"/>
  <c r="R130" i="1"/>
  <c r="S130" i="1" s="1"/>
  <c r="X129" i="1"/>
  <c r="W129" i="1"/>
  <c r="V129" i="1"/>
  <c r="U129" i="1"/>
  <c r="R129" i="1"/>
  <c r="S129" i="1" s="1"/>
  <c r="X128" i="1"/>
  <c r="W128" i="1"/>
  <c r="V128" i="1"/>
  <c r="U128" i="1"/>
  <c r="R128" i="1"/>
  <c r="S128" i="1" s="1"/>
  <c r="X127" i="1"/>
  <c r="W127" i="1"/>
  <c r="V127" i="1"/>
  <c r="U127" i="1"/>
  <c r="R127" i="1"/>
  <c r="S127" i="1" s="1"/>
  <c r="X126" i="1"/>
  <c r="W126" i="1"/>
  <c r="V126" i="1"/>
  <c r="U126" i="1"/>
  <c r="R126" i="1"/>
  <c r="S126" i="1" s="1"/>
  <c r="X125" i="1"/>
  <c r="W125" i="1"/>
  <c r="V125" i="1"/>
  <c r="U125" i="1"/>
  <c r="R125" i="1"/>
  <c r="S125" i="1" s="1"/>
  <c r="X124" i="1"/>
  <c r="W124" i="1"/>
  <c r="V124" i="1"/>
  <c r="U124" i="1"/>
  <c r="R124" i="1"/>
  <c r="S124" i="1" s="1"/>
  <c r="X123" i="1"/>
  <c r="W123" i="1"/>
  <c r="V123" i="1"/>
  <c r="U123" i="1"/>
  <c r="R123" i="1"/>
  <c r="S123" i="1" s="1"/>
  <c r="X122" i="1"/>
  <c r="W122" i="1"/>
  <c r="V122" i="1"/>
  <c r="U122" i="1"/>
  <c r="R122" i="1"/>
  <c r="S122" i="1" s="1"/>
  <c r="X121" i="1"/>
  <c r="W121" i="1"/>
  <c r="V121" i="1"/>
  <c r="U121" i="1"/>
  <c r="R121" i="1"/>
  <c r="S121" i="1" s="1"/>
  <c r="X120" i="1"/>
  <c r="W120" i="1"/>
  <c r="V120" i="1"/>
  <c r="U120" i="1"/>
  <c r="R120" i="1"/>
  <c r="S120" i="1" s="1"/>
  <c r="X119" i="1"/>
  <c r="W119" i="1"/>
  <c r="V119" i="1"/>
  <c r="U119" i="1"/>
  <c r="R119" i="1"/>
  <c r="S119" i="1" s="1"/>
  <c r="X118" i="1"/>
  <c r="W118" i="1"/>
  <c r="V118" i="1"/>
  <c r="U118" i="1"/>
  <c r="R118" i="1"/>
  <c r="S118" i="1" s="1"/>
  <c r="X117" i="1"/>
  <c r="W117" i="1"/>
  <c r="V117" i="1"/>
  <c r="U117" i="1"/>
  <c r="R117" i="1"/>
  <c r="S117" i="1" s="1"/>
  <c r="X116" i="1"/>
  <c r="W116" i="1"/>
  <c r="V116" i="1"/>
  <c r="U116" i="1"/>
  <c r="R116" i="1"/>
  <c r="S116" i="1" s="1"/>
  <c r="X115" i="1"/>
  <c r="W115" i="1"/>
  <c r="V115" i="1"/>
  <c r="U115" i="1"/>
  <c r="R115" i="1"/>
  <c r="S115" i="1" s="1"/>
  <c r="X114" i="1"/>
  <c r="W114" i="1"/>
  <c r="V114" i="1"/>
  <c r="U114" i="1"/>
  <c r="R114" i="1"/>
  <c r="S114" i="1" s="1"/>
  <c r="X113" i="1"/>
  <c r="W113" i="1"/>
  <c r="V113" i="1"/>
  <c r="U113" i="1"/>
  <c r="R113" i="1"/>
  <c r="S113" i="1" s="1"/>
  <c r="X112" i="1"/>
  <c r="W112" i="1"/>
  <c r="V112" i="1"/>
  <c r="U112" i="1"/>
  <c r="R112" i="1"/>
  <c r="S112" i="1" s="1"/>
  <c r="X111" i="1"/>
  <c r="W111" i="1"/>
  <c r="V111" i="1"/>
  <c r="U111" i="1"/>
  <c r="R111" i="1"/>
  <c r="S111" i="1" s="1"/>
  <c r="X110" i="1"/>
  <c r="W110" i="1"/>
  <c r="V110" i="1"/>
  <c r="U110" i="1"/>
  <c r="R110" i="1"/>
  <c r="S110" i="1" s="1"/>
  <c r="X109" i="1"/>
  <c r="W109" i="1"/>
  <c r="V109" i="1"/>
  <c r="U109" i="1"/>
  <c r="R109" i="1"/>
  <c r="S109" i="1" s="1"/>
  <c r="X108" i="1"/>
  <c r="W108" i="1"/>
  <c r="V108" i="1"/>
  <c r="U108" i="1"/>
  <c r="R108" i="1"/>
  <c r="S108" i="1" s="1"/>
  <c r="X107" i="1"/>
  <c r="W107" i="1"/>
  <c r="V107" i="1"/>
  <c r="U107" i="1"/>
  <c r="R107" i="1"/>
  <c r="S107" i="1" s="1"/>
  <c r="X106" i="1"/>
  <c r="W106" i="1"/>
  <c r="V106" i="1"/>
  <c r="U106" i="1"/>
  <c r="R106" i="1"/>
  <c r="S106" i="1" s="1"/>
  <c r="X105" i="1"/>
  <c r="W105" i="1"/>
  <c r="V105" i="1"/>
  <c r="U105" i="1"/>
  <c r="R105" i="1"/>
  <c r="S105" i="1" s="1"/>
  <c r="X104" i="1"/>
  <c r="W104" i="1"/>
  <c r="V104" i="1"/>
  <c r="U104" i="1"/>
  <c r="R104" i="1"/>
  <c r="S104" i="1" s="1"/>
  <c r="X103" i="1"/>
  <c r="W103" i="1"/>
  <c r="V103" i="1"/>
  <c r="U103" i="1"/>
  <c r="R103" i="1"/>
  <c r="S103" i="1" s="1"/>
  <c r="X102" i="1"/>
  <c r="W102" i="1"/>
  <c r="V102" i="1"/>
  <c r="U102" i="1"/>
  <c r="R102" i="1"/>
  <c r="S102" i="1" s="1"/>
  <c r="X101" i="1"/>
  <c r="W101" i="1"/>
  <c r="V101" i="1"/>
  <c r="U101" i="1"/>
  <c r="R101" i="1"/>
  <c r="S101" i="1" s="1"/>
  <c r="X100" i="1"/>
  <c r="W100" i="1"/>
  <c r="V100" i="1"/>
  <c r="U100" i="1"/>
  <c r="R100" i="1"/>
  <c r="S100" i="1" s="1"/>
  <c r="X99" i="1"/>
  <c r="W99" i="1"/>
  <c r="V99" i="1"/>
  <c r="U99" i="1"/>
  <c r="R99" i="1"/>
  <c r="S99" i="1" s="1"/>
  <c r="X98" i="1"/>
  <c r="W98" i="1"/>
  <c r="V98" i="1"/>
  <c r="U98" i="1"/>
  <c r="R98" i="1"/>
  <c r="S98" i="1" s="1"/>
  <c r="X97" i="1"/>
  <c r="W97" i="1"/>
  <c r="V97" i="1"/>
  <c r="U97" i="1"/>
  <c r="R97" i="1"/>
  <c r="S97" i="1" s="1"/>
  <c r="X96" i="1"/>
  <c r="W96" i="1"/>
  <c r="V96" i="1"/>
  <c r="U96" i="1"/>
  <c r="R96" i="1"/>
  <c r="S96" i="1" s="1"/>
  <c r="X95" i="1"/>
  <c r="W95" i="1"/>
  <c r="V95" i="1"/>
  <c r="U95" i="1"/>
  <c r="R95" i="1"/>
  <c r="S95" i="1" s="1"/>
  <c r="X94" i="1"/>
  <c r="W94" i="1"/>
  <c r="V94" i="1"/>
  <c r="U94" i="1"/>
  <c r="R94" i="1"/>
  <c r="S94" i="1" s="1"/>
  <c r="X93" i="1"/>
  <c r="W93" i="1"/>
  <c r="V93" i="1"/>
  <c r="U93" i="1"/>
  <c r="R93" i="1"/>
  <c r="S93" i="1" s="1"/>
  <c r="X92" i="1"/>
  <c r="W92" i="1"/>
  <c r="V92" i="1"/>
  <c r="U92" i="1"/>
  <c r="R92" i="1"/>
  <c r="S92" i="1" s="1"/>
  <c r="X91" i="1"/>
  <c r="W91" i="1"/>
  <c r="V91" i="1"/>
  <c r="U91" i="1"/>
  <c r="R91" i="1"/>
  <c r="S91" i="1" s="1"/>
  <c r="X90" i="1"/>
  <c r="W90" i="1"/>
  <c r="V90" i="1"/>
  <c r="U90" i="1"/>
  <c r="R90" i="1"/>
  <c r="S90" i="1" s="1"/>
  <c r="X89" i="1"/>
  <c r="W89" i="1"/>
  <c r="V89" i="1"/>
  <c r="U89" i="1"/>
  <c r="R89" i="1"/>
  <c r="S89" i="1" s="1"/>
  <c r="X88" i="1"/>
  <c r="W88" i="1"/>
  <c r="V88" i="1"/>
  <c r="U88" i="1"/>
  <c r="R88" i="1"/>
  <c r="S88" i="1" s="1"/>
  <c r="X87" i="1"/>
  <c r="W87" i="1"/>
  <c r="V87" i="1"/>
  <c r="U87" i="1"/>
  <c r="R87" i="1"/>
  <c r="S87" i="1" s="1"/>
  <c r="X86" i="1"/>
  <c r="W86" i="1"/>
  <c r="V86" i="1"/>
  <c r="U86" i="1"/>
  <c r="R86" i="1"/>
  <c r="S86" i="1" s="1"/>
  <c r="X85" i="1"/>
  <c r="W85" i="1"/>
  <c r="V85" i="1"/>
  <c r="U85" i="1"/>
  <c r="R85" i="1"/>
  <c r="S85" i="1" s="1"/>
  <c r="X84" i="1"/>
  <c r="W84" i="1"/>
  <c r="V84" i="1"/>
  <c r="U84" i="1"/>
  <c r="R84" i="1"/>
  <c r="S84" i="1" s="1"/>
  <c r="X83" i="1"/>
  <c r="W83" i="1"/>
  <c r="V83" i="1"/>
  <c r="U83" i="1"/>
  <c r="R83" i="1"/>
  <c r="S83" i="1" s="1"/>
  <c r="X82" i="1"/>
  <c r="W82" i="1"/>
  <c r="V82" i="1"/>
  <c r="U82" i="1"/>
  <c r="R82" i="1"/>
  <c r="S82" i="1" s="1"/>
  <c r="X81" i="1"/>
  <c r="W81" i="1"/>
  <c r="V81" i="1"/>
  <c r="U81" i="1"/>
  <c r="R81" i="1"/>
  <c r="S81" i="1" s="1"/>
  <c r="X80" i="1"/>
  <c r="W80" i="1"/>
  <c r="V80" i="1"/>
  <c r="U80" i="1"/>
  <c r="R80" i="1"/>
  <c r="S80" i="1" s="1"/>
  <c r="X79" i="1"/>
  <c r="W79" i="1"/>
  <c r="V79" i="1"/>
  <c r="U79" i="1"/>
  <c r="R79" i="1"/>
  <c r="S79" i="1" s="1"/>
  <c r="X78" i="1"/>
  <c r="W78" i="1"/>
  <c r="V78" i="1"/>
  <c r="U78" i="1"/>
  <c r="R78" i="1"/>
  <c r="S78" i="1" s="1"/>
  <c r="X77" i="1"/>
  <c r="W77" i="1"/>
  <c r="V77" i="1"/>
  <c r="U77" i="1"/>
  <c r="R77" i="1"/>
  <c r="S77" i="1" s="1"/>
  <c r="X76" i="1"/>
  <c r="W76" i="1"/>
  <c r="V76" i="1"/>
  <c r="U76" i="1"/>
  <c r="R76" i="1"/>
  <c r="S76" i="1" s="1"/>
  <c r="X75" i="1"/>
  <c r="W75" i="1"/>
  <c r="V75" i="1"/>
  <c r="U75" i="1"/>
  <c r="R75" i="1"/>
  <c r="S75" i="1" s="1"/>
  <c r="X74" i="1"/>
  <c r="W74" i="1"/>
  <c r="V74" i="1"/>
  <c r="U74" i="1"/>
  <c r="R74" i="1"/>
  <c r="S74" i="1" s="1"/>
  <c r="X73" i="1"/>
  <c r="W73" i="1"/>
  <c r="V73" i="1"/>
  <c r="U73" i="1"/>
  <c r="R73" i="1"/>
  <c r="S73" i="1" s="1"/>
  <c r="X72" i="1"/>
  <c r="W72" i="1"/>
  <c r="V72" i="1"/>
  <c r="U72" i="1"/>
  <c r="R72" i="1"/>
  <c r="S72" i="1" s="1"/>
  <c r="X71" i="1"/>
  <c r="W71" i="1"/>
  <c r="V71" i="1"/>
  <c r="U71" i="1"/>
  <c r="R71" i="1"/>
  <c r="S71" i="1" s="1"/>
  <c r="X70" i="1"/>
  <c r="W70" i="1"/>
  <c r="V70" i="1"/>
  <c r="U70" i="1"/>
  <c r="R70" i="1"/>
  <c r="S70" i="1" s="1"/>
  <c r="X69" i="1"/>
  <c r="W69" i="1"/>
  <c r="V69" i="1"/>
  <c r="U69" i="1"/>
  <c r="R69" i="1"/>
  <c r="S69" i="1" s="1"/>
  <c r="X68" i="1"/>
  <c r="W68" i="1"/>
  <c r="V68" i="1"/>
  <c r="U68" i="1"/>
  <c r="R68" i="1"/>
  <c r="S68" i="1" s="1"/>
  <c r="X67" i="1"/>
  <c r="W67" i="1"/>
  <c r="V67" i="1"/>
  <c r="U67" i="1"/>
  <c r="R67" i="1"/>
  <c r="S67" i="1" s="1"/>
  <c r="X66" i="1"/>
  <c r="W66" i="1"/>
  <c r="V66" i="1"/>
  <c r="U66" i="1"/>
  <c r="R66" i="1"/>
  <c r="S66" i="1" s="1"/>
  <c r="X65" i="1"/>
  <c r="W65" i="1"/>
  <c r="V65" i="1"/>
  <c r="U65" i="1"/>
  <c r="R65" i="1"/>
  <c r="S65" i="1" s="1"/>
  <c r="X64" i="1"/>
  <c r="W64" i="1"/>
  <c r="V64" i="1"/>
  <c r="U64" i="1"/>
  <c r="R64" i="1"/>
  <c r="S64" i="1" s="1"/>
  <c r="X63" i="1"/>
  <c r="W63" i="1"/>
  <c r="V63" i="1"/>
  <c r="U63" i="1"/>
  <c r="R63" i="1"/>
  <c r="S63" i="1" s="1"/>
  <c r="X62" i="1"/>
  <c r="W62" i="1"/>
  <c r="V62" i="1"/>
  <c r="U62" i="1"/>
  <c r="R62" i="1"/>
  <c r="S62" i="1" s="1"/>
  <c r="X61" i="1"/>
  <c r="W61" i="1"/>
  <c r="V61" i="1"/>
  <c r="U61" i="1"/>
  <c r="R61" i="1"/>
  <c r="S61" i="1" s="1"/>
  <c r="X60" i="1"/>
  <c r="W60" i="1"/>
  <c r="V60" i="1"/>
  <c r="U60" i="1"/>
  <c r="R60" i="1"/>
  <c r="S60" i="1" s="1"/>
  <c r="X59" i="1"/>
  <c r="W59" i="1"/>
  <c r="V59" i="1"/>
  <c r="U59" i="1"/>
  <c r="R59" i="1"/>
  <c r="S59" i="1" s="1"/>
  <c r="X58" i="1"/>
  <c r="W58" i="1"/>
  <c r="V58" i="1"/>
  <c r="U58" i="1"/>
  <c r="R58" i="1"/>
  <c r="S58" i="1" s="1"/>
  <c r="X57" i="1"/>
  <c r="W57" i="1"/>
  <c r="V57" i="1"/>
  <c r="U57" i="1"/>
  <c r="R57" i="1"/>
  <c r="S57" i="1" s="1"/>
  <c r="X56" i="1"/>
  <c r="W56" i="1"/>
  <c r="V56" i="1"/>
  <c r="U56" i="1"/>
  <c r="R56" i="1"/>
  <c r="S56" i="1" s="1"/>
  <c r="X55" i="1"/>
  <c r="W55" i="1"/>
  <c r="V55" i="1"/>
  <c r="U55" i="1"/>
  <c r="R55" i="1"/>
  <c r="S55" i="1" s="1"/>
  <c r="X54" i="1"/>
  <c r="W54" i="1"/>
  <c r="V54" i="1"/>
  <c r="U54" i="1"/>
  <c r="R54" i="1"/>
  <c r="S54" i="1" s="1"/>
  <c r="X53" i="1"/>
  <c r="W53" i="1"/>
  <c r="V53" i="1"/>
  <c r="U53" i="1"/>
  <c r="R53" i="1"/>
  <c r="S53" i="1" s="1"/>
  <c r="X52" i="1"/>
  <c r="W52" i="1"/>
  <c r="V52" i="1"/>
  <c r="U52" i="1"/>
  <c r="R52" i="1"/>
  <c r="S52" i="1" s="1"/>
  <c r="X51" i="1"/>
  <c r="W51" i="1"/>
  <c r="V51" i="1"/>
  <c r="U51" i="1"/>
  <c r="R51" i="1"/>
  <c r="S51" i="1" s="1"/>
  <c r="X50" i="1"/>
  <c r="W50" i="1"/>
  <c r="V50" i="1"/>
  <c r="U50" i="1"/>
  <c r="R50" i="1"/>
  <c r="S50" i="1" s="1"/>
  <c r="X49" i="1"/>
  <c r="W49" i="1"/>
  <c r="V49" i="1"/>
  <c r="U49" i="1"/>
  <c r="R49" i="1"/>
  <c r="S49" i="1" s="1"/>
  <c r="X48" i="1"/>
  <c r="W48" i="1"/>
  <c r="V48" i="1"/>
  <c r="U48" i="1"/>
  <c r="R48" i="1"/>
  <c r="S48" i="1" s="1"/>
  <c r="X47" i="1"/>
  <c r="W47" i="1"/>
  <c r="V47" i="1"/>
  <c r="U47" i="1"/>
  <c r="R47" i="1"/>
  <c r="S47" i="1" s="1"/>
  <c r="X46" i="1"/>
  <c r="W46" i="1"/>
  <c r="V46" i="1"/>
  <c r="U46" i="1"/>
  <c r="R46" i="1"/>
  <c r="S46" i="1" s="1"/>
  <c r="X45" i="1"/>
  <c r="W45" i="1"/>
  <c r="V45" i="1"/>
  <c r="U45" i="1"/>
  <c r="R45" i="1"/>
  <c r="S45" i="1" s="1"/>
  <c r="X44" i="1"/>
  <c r="W44" i="1"/>
  <c r="V44" i="1"/>
  <c r="U44" i="1"/>
  <c r="R44" i="1"/>
  <c r="S44" i="1" s="1"/>
  <c r="X43" i="1"/>
  <c r="W43" i="1"/>
  <c r="V43" i="1"/>
  <c r="U43" i="1"/>
  <c r="R43" i="1"/>
  <c r="S43" i="1" s="1"/>
  <c r="X42" i="1"/>
  <c r="W42" i="1"/>
  <c r="V42" i="1"/>
  <c r="U42" i="1"/>
  <c r="R42" i="1"/>
  <c r="S42" i="1" s="1"/>
  <c r="X41" i="1"/>
  <c r="W41" i="1"/>
  <c r="V41" i="1"/>
  <c r="U41" i="1"/>
  <c r="R41" i="1"/>
  <c r="S41" i="1" s="1"/>
  <c r="X40" i="1"/>
  <c r="W40" i="1"/>
  <c r="V40" i="1"/>
  <c r="U40" i="1"/>
  <c r="R40" i="1"/>
  <c r="S40" i="1" s="1"/>
  <c r="X39" i="1"/>
  <c r="W39" i="1"/>
  <c r="V39" i="1"/>
  <c r="U39" i="1"/>
  <c r="R39" i="1"/>
  <c r="S39" i="1" s="1"/>
  <c r="X38" i="1"/>
  <c r="W38" i="1"/>
  <c r="V38" i="1"/>
  <c r="U38" i="1"/>
  <c r="R38" i="1"/>
  <c r="S38" i="1" s="1"/>
  <c r="X37" i="1"/>
  <c r="W37" i="1"/>
  <c r="V37" i="1"/>
  <c r="U37" i="1"/>
  <c r="R37" i="1"/>
  <c r="S37" i="1" s="1"/>
  <c r="X36" i="1"/>
  <c r="W36" i="1"/>
  <c r="V36" i="1"/>
  <c r="U36" i="1"/>
  <c r="R36" i="1"/>
  <c r="S36" i="1" s="1"/>
  <c r="X35" i="1"/>
  <c r="W35" i="1"/>
  <c r="V35" i="1"/>
  <c r="U35" i="1"/>
  <c r="R35" i="1"/>
  <c r="S35" i="1" s="1"/>
  <c r="X34" i="1"/>
  <c r="W34" i="1"/>
  <c r="V34" i="1"/>
  <c r="U34" i="1"/>
  <c r="R34" i="1"/>
  <c r="S34" i="1" s="1"/>
  <c r="X33" i="1"/>
  <c r="W33" i="1"/>
  <c r="V33" i="1"/>
  <c r="U33" i="1"/>
  <c r="R33" i="1"/>
  <c r="S33" i="1" s="1"/>
  <c r="X32" i="1"/>
  <c r="W32" i="1"/>
  <c r="V32" i="1"/>
  <c r="U32" i="1"/>
  <c r="R32" i="1"/>
  <c r="S32" i="1" s="1"/>
  <c r="X31" i="1"/>
  <c r="W31" i="1"/>
  <c r="V31" i="1"/>
  <c r="U31" i="1"/>
  <c r="R31" i="1"/>
  <c r="S31" i="1" s="1"/>
  <c r="X30" i="1"/>
  <c r="W30" i="1"/>
  <c r="V30" i="1"/>
  <c r="U30" i="1"/>
  <c r="R30" i="1"/>
  <c r="S30" i="1" s="1"/>
  <c r="X29" i="1"/>
  <c r="W29" i="1"/>
  <c r="V29" i="1"/>
  <c r="U29" i="1"/>
  <c r="R29" i="1"/>
  <c r="S29" i="1" s="1"/>
  <c r="X28" i="1"/>
  <c r="W28" i="1"/>
  <c r="V28" i="1"/>
  <c r="U28" i="1"/>
  <c r="R28" i="1"/>
  <c r="S28" i="1" s="1"/>
  <c r="X27" i="1"/>
  <c r="W27" i="1"/>
  <c r="V27" i="1"/>
  <c r="U27" i="1"/>
  <c r="R27" i="1"/>
  <c r="S27" i="1" s="1"/>
  <c r="X26" i="1"/>
  <c r="W26" i="1"/>
  <c r="V26" i="1"/>
  <c r="U26" i="1"/>
  <c r="R26" i="1"/>
  <c r="S26" i="1" s="1"/>
  <c r="X25" i="1"/>
  <c r="W25" i="1"/>
  <c r="V25" i="1"/>
  <c r="U25" i="1"/>
  <c r="R25" i="1"/>
  <c r="S25" i="1" s="1"/>
  <c r="X24" i="1"/>
  <c r="W24" i="1"/>
  <c r="V24" i="1"/>
  <c r="U24" i="1"/>
  <c r="R24" i="1"/>
  <c r="S24" i="1" s="1"/>
  <c r="X23" i="1"/>
  <c r="W23" i="1"/>
  <c r="V23" i="1"/>
  <c r="U23" i="1"/>
  <c r="R23" i="1"/>
  <c r="S23" i="1" s="1"/>
  <c r="X22" i="1"/>
  <c r="W22" i="1"/>
  <c r="V22" i="1"/>
  <c r="U22" i="1"/>
  <c r="R22" i="1"/>
  <c r="S22" i="1" s="1"/>
  <c r="X21" i="1"/>
  <c r="W21" i="1"/>
  <c r="V21" i="1"/>
  <c r="U21" i="1"/>
  <c r="R21" i="1"/>
  <c r="S21" i="1" s="1"/>
  <c r="X20" i="1"/>
  <c r="W20" i="1"/>
  <c r="V20" i="1"/>
  <c r="U20" i="1"/>
  <c r="R20" i="1"/>
  <c r="S20" i="1" s="1"/>
  <c r="X19" i="1"/>
  <c r="W19" i="1"/>
  <c r="V19" i="1"/>
  <c r="U19" i="1"/>
  <c r="R19" i="1"/>
  <c r="S19" i="1" s="1"/>
  <c r="X18" i="1"/>
  <c r="W18" i="1"/>
  <c r="V18" i="1"/>
  <c r="U18" i="1"/>
  <c r="R18" i="1"/>
  <c r="S18" i="1" s="1"/>
  <c r="X17" i="1"/>
  <c r="W17" i="1"/>
  <c r="V17" i="1"/>
  <c r="U17" i="1"/>
  <c r="R17" i="1"/>
  <c r="S17" i="1" s="1"/>
  <c r="X16" i="1"/>
  <c r="W16" i="1"/>
  <c r="V16" i="1"/>
  <c r="U16" i="1"/>
  <c r="R16" i="1"/>
  <c r="S16" i="1" s="1"/>
  <c r="X15" i="1"/>
  <c r="W15" i="1"/>
  <c r="V15" i="1"/>
  <c r="U15" i="1"/>
  <c r="R15" i="1"/>
  <c r="S15" i="1" s="1"/>
  <c r="X14" i="1"/>
  <c r="W14" i="1"/>
  <c r="V14" i="1"/>
  <c r="U14" i="1"/>
  <c r="R14" i="1"/>
  <c r="S14" i="1" s="1"/>
  <c r="X13" i="1"/>
  <c r="W13" i="1"/>
  <c r="V13" i="1"/>
  <c r="U13" i="1"/>
  <c r="R13" i="1"/>
  <c r="S13" i="1" s="1"/>
  <c r="X12" i="1"/>
  <c r="W12" i="1"/>
  <c r="V12" i="1"/>
  <c r="U12" i="1"/>
  <c r="R12" i="1"/>
  <c r="S12" i="1" s="1"/>
  <c r="X11" i="1"/>
  <c r="W11" i="1"/>
  <c r="V11" i="1"/>
  <c r="U11" i="1"/>
  <c r="R11" i="1"/>
  <c r="S11" i="1" s="1"/>
  <c r="X10" i="1"/>
  <c r="W10" i="1"/>
  <c r="V10" i="1"/>
  <c r="U10" i="1"/>
  <c r="R10" i="1"/>
  <c r="S10" i="1" s="1"/>
  <c r="X9" i="1"/>
  <c r="W9" i="1"/>
  <c r="V9" i="1"/>
  <c r="U9" i="1"/>
  <c r="R9" i="1"/>
  <c r="S9" i="1" s="1"/>
  <c r="X8" i="1"/>
  <c r="W8" i="1"/>
  <c r="V8" i="1"/>
  <c r="U8" i="1"/>
  <c r="R8" i="1"/>
  <c r="S8" i="1" s="1"/>
  <c r="X7" i="1"/>
  <c r="W7" i="1"/>
  <c r="V7" i="1"/>
  <c r="U7" i="1"/>
  <c r="R7" i="1"/>
  <c r="S7" i="1" s="1"/>
  <c r="X6" i="1"/>
  <c r="W6" i="1"/>
  <c r="V6" i="1"/>
  <c r="U6" i="1"/>
  <c r="R6" i="1"/>
  <c r="S6" i="1" s="1"/>
  <c r="X5" i="1"/>
  <c r="W5" i="1"/>
  <c r="V5" i="1"/>
  <c r="U5" i="1"/>
  <c r="R5" i="1"/>
  <c r="S5" i="1" s="1"/>
  <c r="X4" i="1"/>
  <c r="W4" i="1"/>
  <c r="V4" i="1"/>
  <c r="U4" i="1"/>
  <c r="R4" i="1"/>
  <c r="S4" i="1" s="1"/>
  <c r="X3" i="1"/>
  <c r="W3" i="1"/>
  <c r="V3" i="1"/>
  <c r="U3" i="1"/>
  <c r="R3" i="1"/>
  <c r="S3" i="1" s="1"/>
  <c r="X2" i="1"/>
  <c r="W2" i="1"/>
  <c r="V2" i="1"/>
  <c r="U2" i="1"/>
  <c r="R2" i="1"/>
  <c r="S2" i="1" s="1"/>
  <c r="AA2" i="1" l="1"/>
  <c r="AA402" i="1"/>
  <c r="AA4" i="1"/>
  <c r="AA6" i="1"/>
  <c r="AA3" i="1"/>
  <c r="AA16" i="1"/>
  <c r="AA5" i="1"/>
  <c r="AA393" i="1"/>
  <c r="AA9" i="1"/>
  <c r="AA14" i="1"/>
  <c r="AA19" i="1"/>
  <c r="AA25" i="1"/>
  <c r="AA33" i="1"/>
  <c r="AA41" i="1"/>
  <c r="AA47" i="1"/>
  <c r="AA53" i="1"/>
  <c r="AA59" i="1"/>
  <c r="AA66" i="1"/>
  <c r="AA73" i="1"/>
  <c r="AA78" i="1"/>
  <c r="AA84" i="1"/>
  <c r="AA90" i="1"/>
  <c r="AA96" i="1"/>
  <c r="AA102" i="1"/>
  <c r="AA111" i="1"/>
  <c r="AA116" i="1"/>
  <c r="AA122" i="1"/>
  <c r="AA128" i="1"/>
  <c r="AA134" i="1"/>
  <c r="AA140" i="1"/>
  <c r="AA146" i="1"/>
  <c r="AA151" i="1"/>
  <c r="AA157" i="1"/>
  <c r="AA163" i="1"/>
  <c r="AA171" i="1"/>
  <c r="AA179" i="1"/>
  <c r="AA199" i="1"/>
  <c r="AA287" i="1"/>
  <c r="AA293" i="1"/>
  <c r="AA300" i="1"/>
  <c r="AA317" i="1"/>
  <c r="AA918" i="1"/>
  <c r="AA942" i="1"/>
  <c r="AA13" i="1"/>
  <c r="AA20" i="1"/>
  <c r="AA30" i="1"/>
  <c r="AA36" i="1"/>
  <c r="AA42" i="1"/>
  <c r="AA50" i="1"/>
  <c r="AA56" i="1"/>
  <c r="AA62" i="1"/>
  <c r="AA70" i="1"/>
  <c r="AA79" i="1"/>
  <c r="AA86" i="1"/>
  <c r="AA95" i="1"/>
  <c r="AA101" i="1"/>
  <c r="AA108" i="1"/>
  <c r="AA117" i="1"/>
  <c r="AA123" i="1"/>
  <c r="AA131" i="1"/>
  <c r="AA139" i="1"/>
  <c r="AA145" i="1"/>
  <c r="AA152" i="1"/>
  <c r="AA162" i="1"/>
  <c r="AA168" i="1"/>
  <c r="AA174" i="1"/>
  <c r="AA182" i="1"/>
  <c r="AA187" i="1"/>
  <c r="AA192" i="1"/>
  <c r="AA202" i="1"/>
  <c r="AA207" i="1"/>
  <c r="AA214" i="1"/>
  <c r="AA220" i="1"/>
  <c r="AA225" i="1"/>
  <c r="AA230" i="1"/>
  <c r="AA232" i="1"/>
  <c r="AA239" i="1"/>
  <c r="AA244" i="1"/>
  <c r="AA249" i="1"/>
  <c r="AA254" i="1"/>
  <c r="AA259" i="1"/>
  <c r="AA264" i="1"/>
  <c r="AA273" i="1"/>
  <c r="AA282" i="1"/>
  <c r="AA288" i="1"/>
  <c r="AA294" i="1"/>
  <c r="AA299" i="1"/>
  <c r="AA318" i="1"/>
  <c r="AA926" i="1"/>
  <c r="AA934" i="1"/>
  <c r="AA7" i="1"/>
  <c r="AA12" i="1"/>
  <c r="AA18" i="1"/>
  <c r="AA24" i="1"/>
  <c r="AA27" i="1"/>
  <c r="AA32" i="1"/>
  <c r="AA38" i="1"/>
  <c r="AA43" i="1"/>
  <c r="AA49" i="1"/>
  <c r="AA55" i="1"/>
  <c r="AA61" i="1"/>
  <c r="AA67" i="1"/>
  <c r="AA72" i="1"/>
  <c r="AA77" i="1"/>
  <c r="AA83" i="1"/>
  <c r="AA88" i="1"/>
  <c r="AA93" i="1"/>
  <c r="AA99" i="1"/>
  <c r="AA105" i="1"/>
  <c r="AA110" i="1"/>
  <c r="AA115" i="1"/>
  <c r="AA121" i="1"/>
  <c r="AA126" i="1"/>
  <c r="AA132" i="1"/>
  <c r="AA137" i="1"/>
  <c r="AA144" i="1"/>
  <c r="AA147" i="1"/>
  <c r="AA153" i="1"/>
  <c r="AA158" i="1"/>
  <c r="AA165" i="1"/>
  <c r="AA169" i="1"/>
  <c r="AA175" i="1"/>
  <c r="AA180" i="1"/>
  <c r="AA185" i="1"/>
  <c r="AA190" i="1"/>
  <c r="AA195" i="1"/>
  <c r="AA200" i="1"/>
  <c r="AA205" i="1"/>
  <c r="AA210" i="1"/>
  <c r="AA215" i="1"/>
  <c r="AA219" i="1"/>
  <c r="AA223" i="1"/>
  <c r="AA227" i="1"/>
  <c r="AA233" i="1"/>
  <c r="AA237" i="1"/>
  <c r="AA242" i="1"/>
  <c r="AA247" i="1"/>
  <c r="AA252" i="1"/>
  <c r="AA257" i="1"/>
  <c r="AA262" i="1"/>
  <c r="AA267" i="1"/>
  <c r="AA271" i="1"/>
  <c r="AA274" i="1"/>
  <c r="AA278" i="1"/>
  <c r="AA283" i="1"/>
  <c r="AA289" i="1"/>
  <c r="AA295" i="1"/>
  <c r="AA301" i="1"/>
  <c r="AA305" i="1"/>
  <c r="AA310" i="1"/>
  <c r="AA314" i="1"/>
  <c r="AA320" i="1"/>
  <c r="AA324" i="1"/>
  <c r="AA328" i="1"/>
  <c r="AA332" i="1"/>
  <c r="AA335" i="1"/>
  <c r="AA338" i="1"/>
  <c r="AA342" i="1"/>
  <c r="AA346" i="1"/>
  <c r="AA350" i="1"/>
  <c r="AA354" i="1"/>
  <c r="AA358" i="1"/>
  <c r="AA362" i="1"/>
  <c r="AA366" i="1"/>
  <c r="AA370" i="1"/>
  <c r="AA372" i="1"/>
  <c r="AA376" i="1"/>
  <c r="AA380" i="1"/>
  <c r="AA391" i="1"/>
  <c r="AA22" i="1"/>
  <c r="AA29" i="1"/>
  <c r="AA35" i="1"/>
  <c r="AA40" i="1"/>
  <c r="AA46" i="1"/>
  <c r="AA51" i="1"/>
  <c r="AA57" i="1"/>
  <c r="AA64" i="1"/>
  <c r="AA68" i="1"/>
  <c r="AA75" i="1"/>
  <c r="AA81" i="1"/>
  <c r="AA87" i="1"/>
  <c r="AA92" i="1"/>
  <c r="AA100" i="1"/>
  <c r="AA106" i="1"/>
  <c r="AA112" i="1"/>
  <c r="AA118" i="1"/>
  <c r="AA125" i="1"/>
  <c r="AA129" i="1"/>
  <c r="AA135" i="1"/>
  <c r="AA141" i="1"/>
  <c r="AA150" i="1"/>
  <c r="AA155" i="1"/>
  <c r="AA160" i="1"/>
  <c r="AA166" i="1"/>
  <c r="AA173" i="1"/>
  <c r="AA177" i="1"/>
  <c r="AA183" i="1"/>
  <c r="AA188" i="1"/>
  <c r="AA193" i="1"/>
  <c r="AA197" i="1"/>
  <c r="AA203" i="1"/>
  <c r="AA208" i="1"/>
  <c r="AA212" i="1"/>
  <c r="AA218" i="1"/>
  <c r="AA224" i="1"/>
  <c r="AA231" i="1"/>
  <c r="AA236" i="1"/>
  <c r="AA241" i="1"/>
  <c r="AA246" i="1"/>
  <c r="AA250" i="1"/>
  <c r="AA255" i="1"/>
  <c r="AA260" i="1"/>
  <c r="AA265" i="1"/>
  <c r="AA269" i="1"/>
  <c r="AA276" i="1"/>
  <c r="AA281" i="1"/>
  <c r="AA286" i="1"/>
  <c r="AA291" i="1"/>
  <c r="AA298" i="1"/>
  <c r="AA304" i="1"/>
  <c r="AA308" i="1"/>
  <c r="AA312" i="1"/>
  <c r="AA316" i="1"/>
  <c r="AA321" i="1"/>
  <c r="AA325" i="1"/>
  <c r="AA329" i="1"/>
  <c r="AA334" i="1"/>
  <c r="AA339" i="1"/>
  <c r="AA343" i="1"/>
  <c r="AA348" i="1"/>
  <c r="AA351" i="1"/>
  <c r="AA355" i="1"/>
  <c r="AA359" i="1"/>
  <c r="AA364" i="1"/>
  <c r="AA368" i="1"/>
  <c r="AA374" i="1"/>
  <c r="AA377" i="1"/>
  <c r="AA381" i="1"/>
  <c r="AA392" i="1"/>
  <c r="AA10" i="1"/>
  <c r="AA15" i="1"/>
  <c r="AA21" i="1"/>
  <c r="AA28" i="1"/>
  <c r="AA34" i="1"/>
  <c r="AA39" i="1"/>
  <c r="AA45" i="1"/>
  <c r="AA52" i="1"/>
  <c r="AA58" i="1"/>
  <c r="AA63" i="1"/>
  <c r="AA69" i="1"/>
  <c r="AA74" i="1"/>
  <c r="AA80" i="1"/>
  <c r="AA85" i="1"/>
  <c r="AA91" i="1"/>
  <c r="AA97" i="1"/>
  <c r="AA103" i="1"/>
  <c r="AA107" i="1"/>
  <c r="AA113" i="1"/>
  <c r="AA119" i="1"/>
  <c r="AA124" i="1"/>
  <c r="AA130" i="1"/>
  <c r="AA136" i="1"/>
  <c r="AA142" i="1"/>
  <c r="AA149" i="1"/>
  <c r="AA156" i="1"/>
  <c r="AA161" i="1"/>
  <c r="AA167" i="1"/>
  <c r="AA172" i="1"/>
  <c r="AA178" i="1"/>
  <c r="AA184" i="1"/>
  <c r="AA189" i="1"/>
  <c r="AA194" i="1"/>
  <c r="AA198" i="1"/>
  <c r="AA204" i="1"/>
  <c r="AA209" i="1"/>
  <c r="AA213" i="1"/>
  <c r="AA217" i="1"/>
  <c r="AA222" i="1"/>
  <c r="AA228" i="1"/>
  <c r="AA235" i="1"/>
  <c r="AA240" i="1"/>
  <c r="AA245" i="1"/>
  <c r="AA251" i="1"/>
  <c r="AA256" i="1"/>
  <c r="AA261" i="1"/>
  <c r="AA266" i="1"/>
  <c r="AA270" i="1"/>
  <c r="AA275" i="1"/>
  <c r="AA279" i="1"/>
  <c r="AA285" i="1"/>
  <c r="AA292" i="1"/>
  <c r="AA297" i="1"/>
  <c r="AA303" i="1"/>
  <c r="AA307" i="1"/>
  <c r="AA311" i="1"/>
  <c r="AA315" i="1"/>
  <c r="AA322" i="1"/>
  <c r="AA326" i="1"/>
  <c r="AA331" i="1"/>
  <c r="AA336" i="1"/>
  <c r="AA340" i="1"/>
  <c r="AA344" i="1"/>
  <c r="AA347" i="1"/>
  <c r="AA352" i="1"/>
  <c r="AA356" i="1"/>
  <c r="AA361" i="1"/>
  <c r="AA365" i="1"/>
  <c r="AA369" i="1"/>
  <c r="AA373" i="1"/>
  <c r="AA378" i="1"/>
  <c r="AA382" i="1"/>
  <c r="AA385" i="1"/>
  <c r="AA394" i="1"/>
  <c r="AA8" i="1"/>
  <c r="AA11" i="1"/>
  <c r="AA17" i="1"/>
  <c r="AA23" i="1"/>
  <c r="AA26" i="1"/>
  <c r="AA31" i="1"/>
  <c r="AA37" i="1"/>
  <c r="AA44" i="1"/>
  <c r="AA48" i="1"/>
  <c r="AA54" i="1"/>
  <c r="AA60" i="1"/>
  <c r="AA65" i="1"/>
  <c r="AA71" i="1"/>
  <c r="AA76" i="1"/>
  <c r="AA82" i="1"/>
  <c r="AA89" i="1"/>
  <c r="AA94" i="1"/>
  <c r="AA98" i="1"/>
  <c r="AA104" i="1"/>
  <c r="AA109" i="1"/>
  <c r="AA114" i="1"/>
  <c r="AA120" i="1"/>
  <c r="AA127" i="1"/>
  <c r="AA133" i="1"/>
  <c r="AA138" i="1"/>
  <c r="AA143" i="1"/>
  <c r="AA148" i="1"/>
  <c r="AA154" i="1"/>
  <c r="AA159" i="1"/>
  <c r="AA164" i="1"/>
  <c r="AA170" i="1"/>
  <c r="AA176" i="1"/>
  <c r="AA181" i="1"/>
  <c r="AA186" i="1"/>
  <c r="AA191" i="1"/>
  <c r="AA196" i="1"/>
  <c r="AA201" i="1"/>
  <c r="AA206" i="1"/>
  <c r="AA211" i="1"/>
  <c r="AA216" i="1"/>
  <c r="AA221" i="1"/>
  <c r="AA226" i="1"/>
  <c r="AA229" i="1"/>
  <c r="AA234" i="1"/>
  <c r="AA238" i="1"/>
  <c r="AA243" i="1"/>
  <c r="AA248" i="1"/>
  <c r="AA253" i="1"/>
  <c r="AA258" i="1"/>
  <c r="AA263" i="1"/>
  <c r="AA268" i="1"/>
  <c r="AA272" i="1"/>
  <c r="AA277" i="1"/>
  <c r="AA280" i="1"/>
  <c r="AA284" i="1"/>
  <c r="AA290" i="1"/>
  <c r="AA296" i="1"/>
  <c r="AA302" i="1"/>
  <c r="AA306" i="1"/>
  <c r="AA309" i="1"/>
  <c r="AA313" i="1"/>
  <c r="AA319" i="1"/>
  <c r="AA323" i="1"/>
  <c r="AA327" i="1"/>
  <c r="AA330" i="1"/>
  <c r="AA333" i="1"/>
  <c r="AA337" i="1"/>
  <c r="AA341" i="1"/>
  <c r="AA345" i="1"/>
  <c r="AA349" i="1"/>
  <c r="AA353" i="1"/>
  <c r="AA357" i="1"/>
  <c r="AA360" i="1"/>
  <c r="AA363" i="1"/>
  <c r="AA367" i="1"/>
  <c r="AA371" i="1"/>
  <c r="AA375" i="1"/>
  <c r="AA379" i="1"/>
  <c r="AA383" i="1"/>
  <c r="AA384" i="1"/>
  <c r="AA386" i="1"/>
  <c r="AA387" i="1"/>
  <c r="AA388" i="1"/>
  <c r="AA389" i="1"/>
  <c r="AA390" i="1"/>
  <c r="AA408" i="1"/>
  <c r="AA414" i="1"/>
  <c r="AA420" i="1"/>
  <c r="AA425" i="1"/>
  <c r="AA430" i="1"/>
  <c r="AA437" i="1"/>
  <c r="AA443" i="1"/>
  <c r="AA449" i="1"/>
  <c r="AA454" i="1"/>
  <c r="AA461" i="1"/>
  <c r="AA468" i="1"/>
  <c r="AA473" i="1"/>
  <c r="AA479" i="1"/>
  <c r="AA484" i="1"/>
  <c r="AA495" i="1"/>
  <c r="AA578" i="1"/>
  <c r="AA636" i="1"/>
  <c r="AA398" i="1"/>
  <c r="AA401" i="1"/>
  <c r="AA407" i="1"/>
  <c r="AA412" i="1"/>
  <c r="AA417" i="1"/>
  <c r="AA421" i="1"/>
  <c r="AA427" i="1"/>
  <c r="AA433" i="1"/>
  <c r="AA438" i="1"/>
  <c r="AA444" i="1"/>
  <c r="AA450" i="1"/>
  <c r="AA456" i="1"/>
  <c r="AA462" i="1"/>
  <c r="AA467" i="1"/>
  <c r="AA471" i="1"/>
  <c r="AA477" i="1"/>
  <c r="AA482" i="1"/>
  <c r="AA488" i="1"/>
  <c r="AA492" i="1"/>
  <c r="AA497" i="1"/>
  <c r="AA500" i="1"/>
  <c r="AA503" i="1"/>
  <c r="AA507" i="1"/>
  <c r="AA509" i="1"/>
  <c r="AA513" i="1"/>
  <c r="AA517" i="1"/>
  <c r="AA522" i="1"/>
  <c r="AA526" i="1"/>
  <c r="AA530" i="1"/>
  <c r="AA533" i="1"/>
  <c r="AA535" i="1"/>
  <c r="AA538" i="1"/>
  <c r="AA543" i="1"/>
  <c r="AA545" i="1"/>
  <c r="AA549" i="1"/>
  <c r="AA552" i="1"/>
  <c r="AA554" i="1"/>
  <c r="AA557" i="1"/>
  <c r="AA559" i="1"/>
  <c r="AA562" i="1"/>
  <c r="AA565" i="1"/>
  <c r="AA567" i="1"/>
  <c r="AA570" i="1"/>
  <c r="AA583" i="1"/>
  <c r="AA919" i="1"/>
  <c r="AA927" i="1"/>
  <c r="AA935" i="1"/>
  <c r="AA943" i="1"/>
  <c r="AA951" i="1"/>
  <c r="AA950" i="1"/>
  <c r="AA958" i="1"/>
  <c r="AA966" i="1"/>
  <c r="AA974" i="1"/>
  <c r="AA982" i="1"/>
  <c r="AA990" i="1"/>
  <c r="AA998" i="1"/>
  <c r="AA397" i="1"/>
  <c r="AA403" i="1"/>
  <c r="AA409" i="1"/>
  <c r="AA413" i="1"/>
  <c r="AA419" i="1"/>
  <c r="AA426" i="1"/>
  <c r="AA431" i="1"/>
  <c r="AA436" i="1"/>
  <c r="AA442" i="1"/>
  <c r="AA448" i="1"/>
  <c r="AA453" i="1"/>
  <c r="AA459" i="1"/>
  <c r="AA466" i="1"/>
  <c r="AA472" i="1"/>
  <c r="AA478" i="1"/>
  <c r="AA483" i="1"/>
  <c r="AA489" i="1"/>
  <c r="AA493" i="1"/>
  <c r="AA498" i="1"/>
  <c r="AA506" i="1"/>
  <c r="AA510" i="1"/>
  <c r="AA515" i="1"/>
  <c r="AA521" i="1"/>
  <c r="AA527" i="1"/>
  <c r="AA531" i="1"/>
  <c r="AA537" i="1"/>
  <c r="AA541" i="1"/>
  <c r="AA546" i="1"/>
  <c r="AA550" i="1"/>
  <c r="AA556" i="1"/>
  <c r="AA560" i="1"/>
  <c r="AA564" i="1"/>
  <c r="AA568" i="1"/>
  <c r="AA572" i="1"/>
  <c r="AA574" i="1"/>
  <c r="AA576" i="1"/>
  <c r="AA579" i="1"/>
  <c r="AA588" i="1"/>
  <c r="AA589" i="1"/>
  <c r="AA592" i="1"/>
  <c r="AA594" i="1"/>
  <c r="AA597" i="1"/>
  <c r="AA600" i="1"/>
  <c r="AA603" i="1"/>
  <c r="AA605" i="1"/>
  <c r="AA608" i="1"/>
  <c r="AA625" i="1"/>
  <c r="AA628" i="1"/>
  <c r="AA396" i="1"/>
  <c r="AA400" i="1"/>
  <c r="AA406" i="1"/>
  <c r="AA411" i="1"/>
  <c r="AA418" i="1"/>
  <c r="AA422" i="1"/>
  <c r="AA428" i="1"/>
  <c r="AA434" i="1"/>
  <c r="AA439" i="1"/>
  <c r="AA445" i="1"/>
  <c r="AA451" i="1"/>
  <c r="AA455" i="1"/>
  <c r="AA460" i="1"/>
  <c r="AA464" i="1"/>
  <c r="AA470" i="1"/>
  <c r="AA476" i="1"/>
  <c r="AA481" i="1"/>
  <c r="AA486" i="1"/>
  <c r="AA490" i="1"/>
  <c r="AA494" i="1"/>
  <c r="AA499" i="1"/>
  <c r="AA502" i="1"/>
  <c r="AA505" i="1"/>
  <c r="AA508" i="1"/>
  <c r="AA511" i="1"/>
  <c r="AA516" i="1"/>
  <c r="AA520" i="1"/>
  <c r="AA525" i="1"/>
  <c r="AA529" i="1"/>
  <c r="AA532" i="1"/>
  <c r="AA536" i="1"/>
  <c r="AA539" i="1"/>
  <c r="AA542" i="1"/>
  <c r="AA544" i="1"/>
  <c r="AA548" i="1"/>
  <c r="AA551" i="1"/>
  <c r="AA553" i="1"/>
  <c r="AA555" i="1"/>
  <c r="AA558" i="1"/>
  <c r="AA561" i="1"/>
  <c r="AA563" i="1"/>
  <c r="AA566" i="1"/>
  <c r="AA569" i="1"/>
  <c r="AA571" i="1"/>
  <c r="AA573" i="1"/>
  <c r="AA575" i="1"/>
  <c r="AA577" i="1"/>
  <c r="AA580" i="1"/>
  <c r="AA581" i="1"/>
  <c r="AA582" i="1"/>
  <c r="AA584" i="1"/>
  <c r="AA585" i="1"/>
  <c r="AA586" i="1"/>
  <c r="AA587" i="1"/>
  <c r="AA590" i="1"/>
  <c r="AA591" i="1"/>
  <c r="AA593" i="1"/>
  <c r="AA595" i="1"/>
  <c r="AA596" i="1"/>
  <c r="AA598" i="1"/>
  <c r="AA599" i="1"/>
  <c r="AA601" i="1"/>
  <c r="AA602" i="1"/>
  <c r="AA604" i="1"/>
  <c r="AA606" i="1"/>
  <c r="AA607" i="1"/>
  <c r="AA609" i="1"/>
  <c r="AA610" i="1"/>
  <c r="AA611" i="1"/>
  <c r="AA612" i="1"/>
  <c r="AA613" i="1"/>
  <c r="AA614" i="1"/>
  <c r="AA615" i="1"/>
  <c r="AA616" i="1"/>
  <c r="AA617" i="1"/>
  <c r="AA618" i="1"/>
  <c r="AA619" i="1"/>
  <c r="AA620" i="1"/>
  <c r="AA621" i="1"/>
  <c r="AA622" i="1"/>
  <c r="AA623" i="1"/>
  <c r="AA624" i="1"/>
  <c r="AA626" i="1"/>
  <c r="AA627" i="1"/>
  <c r="AA709" i="1"/>
  <c r="AA399" i="1"/>
  <c r="AA405" i="1"/>
  <c r="AA410" i="1"/>
  <c r="AA416" i="1"/>
  <c r="AA423" i="1"/>
  <c r="AA429" i="1"/>
  <c r="AA435" i="1"/>
  <c r="AA441" i="1"/>
  <c r="AA446" i="1"/>
  <c r="AA452" i="1"/>
  <c r="AA458" i="1"/>
  <c r="AA465" i="1"/>
  <c r="AA474" i="1"/>
  <c r="AA480" i="1"/>
  <c r="AA485" i="1"/>
  <c r="AA491" i="1"/>
  <c r="AA496" i="1"/>
  <c r="AA501" i="1"/>
  <c r="AA504" i="1"/>
  <c r="AA514" i="1"/>
  <c r="AA519" i="1"/>
  <c r="AA524" i="1"/>
  <c r="AA540" i="1"/>
  <c r="AA629" i="1"/>
  <c r="AA395" i="1"/>
  <c r="AA404" i="1"/>
  <c r="AA415" i="1"/>
  <c r="AA424" i="1"/>
  <c r="AA432" i="1"/>
  <c r="AA440" i="1"/>
  <c r="AA447" i="1"/>
  <c r="AA457" i="1"/>
  <c r="AA463" i="1"/>
  <c r="AA469" i="1"/>
  <c r="AA475" i="1"/>
  <c r="AA487" i="1"/>
  <c r="AA512" i="1"/>
  <c r="AA518" i="1"/>
  <c r="AA523" i="1"/>
  <c r="AA528" i="1"/>
  <c r="AA534" i="1"/>
  <c r="AA547" i="1"/>
  <c r="AA665" i="1"/>
  <c r="AA642" i="1"/>
  <c r="AA646" i="1"/>
  <c r="AA651" i="1"/>
  <c r="AA655" i="1"/>
  <c r="AA659" i="1"/>
  <c r="AA662" i="1"/>
  <c r="AA666" i="1"/>
  <c r="AA671" i="1"/>
  <c r="AA677" i="1"/>
  <c r="AA693" i="1"/>
  <c r="AA695" i="1"/>
  <c r="AA698" i="1"/>
  <c r="AA700" i="1"/>
  <c r="AA702" i="1"/>
  <c r="AA705" i="1"/>
  <c r="AA708" i="1"/>
  <c r="AA712" i="1"/>
  <c r="AA714" i="1"/>
  <c r="AA717" i="1"/>
  <c r="AA720" i="1"/>
  <c r="AA723" i="1"/>
  <c r="AA726" i="1"/>
  <c r="AA728" i="1"/>
  <c r="AA731" i="1"/>
  <c r="AA734" i="1"/>
  <c r="AA737" i="1"/>
  <c r="AA740" i="1"/>
  <c r="AA743" i="1"/>
  <c r="AA746" i="1"/>
  <c r="AA749" i="1"/>
  <c r="AA752" i="1"/>
  <c r="AA755" i="1"/>
  <c r="AA758" i="1"/>
  <c r="AA761" i="1"/>
  <c r="AA763" i="1"/>
  <c r="AA766" i="1"/>
  <c r="AA769" i="1"/>
  <c r="AA772" i="1"/>
  <c r="AA775" i="1"/>
  <c r="AA778" i="1"/>
  <c r="AA781" i="1"/>
  <c r="AA784" i="1"/>
  <c r="AA787" i="1"/>
  <c r="AA790" i="1"/>
  <c r="AA792" i="1"/>
  <c r="AA794" i="1"/>
  <c r="AA797" i="1"/>
  <c r="AA800" i="1"/>
  <c r="AA803" i="1"/>
  <c r="AA806" i="1"/>
  <c r="AA809" i="1"/>
  <c r="AA812" i="1"/>
  <c r="AA815" i="1"/>
  <c r="AA818" i="1"/>
  <c r="AA821" i="1"/>
  <c r="AA824" i="1"/>
  <c r="AA828" i="1"/>
  <c r="AA830" i="1"/>
  <c r="AA833" i="1"/>
  <c r="AA836" i="1"/>
  <c r="AA839" i="1"/>
  <c r="AA842" i="1"/>
  <c r="AA845" i="1"/>
  <c r="AA847" i="1"/>
  <c r="AA850" i="1"/>
  <c r="AA854" i="1"/>
  <c r="AA857" i="1"/>
  <c r="AA869" i="1"/>
  <c r="AA920" i="1"/>
  <c r="AA928" i="1"/>
  <c r="AA936" i="1"/>
  <c r="AA944" i="1"/>
  <c r="AA952" i="1"/>
  <c r="AA960" i="1"/>
  <c r="AA968" i="1"/>
  <c r="AA976" i="1"/>
  <c r="AA984" i="1"/>
  <c r="AA992" i="1"/>
  <c r="AA1000" i="1"/>
  <c r="AA959" i="1"/>
  <c r="AA967" i="1"/>
  <c r="AA975" i="1"/>
  <c r="AA983" i="1"/>
  <c r="AA991" i="1"/>
  <c r="AA999" i="1"/>
  <c r="AA917" i="1"/>
  <c r="AA925" i="1"/>
  <c r="AA933" i="1"/>
  <c r="AA941" i="1"/>
  <c r="AA949" i="1"/>
  <c r="AA957" i="1"/>
  <c r="AA965" i="1"/>
  <c r="AA973" i="1"/>
  <c r="AA981" i="1"/>
  <c r="AA989" i="1"/>
  <c r="AA997" i="1"/>
  <c r="AA631" i="1"/>
  <c r="AA633" i="1"/>
  <c r="AA635" i="1"/>
  <c r="AA638" i="1"/>
  <c r="AA640" i="1"/>
  <c r="AA643" i="1"/>
  <c r="AA645" i="1"/>
  <c r="AA648" i="1"/>
  <c r="AA650" i="1"/>
  <c r="AA653" i="1"/>
  <c r="AA656" i="1"/>
  <c r="AA658" i="1"/>
  <c r="AA661" i="1"/>
  <c r="AA663" i="1"/>
  <c r="AA667" i="1"/>
  <c r="AA670" i="1"/>
  <c r="AA674" i="1"/>
  <c r="AA676" i="1"/>
  <c r="AA679" i="1"/>
  <c r="AA682" i="1"/>
  <c r="AA684" i="1"/>
  <c r="AA687" i="1"/>
  <c r="AA688" i="1"/>
  <c r="AA690" i="1"/>
  <c r="AA691" i="1"/>
  <c r="AA694" i="1"/>
  <c r="AA697" i="1"/>
  <c r="AA699" i="1"/>
  <c r="AA701" i="1"/>
  <c r="AA704" i="1"/>
  <c r="AA707" i="1"/>
  <c r="AA710" i="1"/>
  <c r="AA713" i="1"/>
  <c r="AA716" i="1"/>
  <c r="AA719" i="1"/>
  <c r="AA721" i="1"/>
  <c r="AA724" i="1"/>
  <c r="AA727" i="1"/>
  <c r="AA730" i="1"/>
  <c r="AA733" i="1"/>
  <c r="AA736" i="1"/>
  <c r="AA739" i="1"/>
  <c r="AA742" i="1"/>
  <c r="AA745" i="1"/>
  <c r="AA748" i="1"/>
  <c r="AA751" i="1"/>
  <c r="AA754" i="1"/>
  <c r="AA757" i="1"/>
  <c r="AA759" i="1"/>
  <c r="AA762" i="1"/>
  <c r="AA765" i="1"/>
  <c r="AA768" i="1"/>
  <c r="AA771" i="1"/>
  <c r="AA774" i="1"/>
  <c r="AA777" i="1"/>
  <c r="AA780" i="1"/>
  <c r="AA783" i="1"/>
  <c r="AA786" i="1"/>
  <c r="AA789" i="1"/>
  <c r="AA793" i="1"/>
  <c r="AA796" i="1"/>
  <c r="AA799" i="1"/>
  <c r="AA801" i="1"/>
  <c r="AA804" i="1"/>
  <c r="AA807" i="1"/>
  <c r="AA810" i="1"/>
  <c r="AA813" i="1"/>
  <c r="AA816" i="1"/>
  <c r="AA819" i="1"/>
  <c r="AA822" i="1"/>
  <c r="AA825" i="1"/>
  <c r="AA827" i="1"/>
  <c r="AA831" i="1"/>
  <c r="AA834" i="1"/>
  <c r="AA837" i="1"/>
  <c r="AA840" i="1"/>
  <c r="AA843" i="1"/>
  <c r="AA846" i="1"/>
  <c r="AA848" i="1"/>
  <c r="AA851" i="1"/>
  <c r="AA853" i="1"/>
  <c r="AA856" i="1"/>
  <c r="AA858" i="1"/>
  <c r="AA859" i="1"/>
  <c r="AA860" i="1"/>
  <c r="AA861" i="1"/>
  <c r="AA862" i="1"/>
  <c r="AA864" i="1"/>
  <c r="AA865" i="1"/>
  <c r="AA866" i="1"/>
  <c r="AA867"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24" i="1"/>
  <c r="AA932" i="1"/>
  <c r="AA940" i="1"/>
  <c r="AA948" i="1"/>
  <c r="AA956" i="1"/>
  <c r="AA964" i="1"/>
  <c r="AA972" i="1"/>
  <c r="AA980" i="1"/>
  <c r="AA988" i="1"/>
  <c r="AA996" i="1"/>
  <c r="AA931" i="1"/>
  <c r="AA939" i="1"/>
  <c r="AA947" i="1"/>
  <c r="AA955" i="1"/>
  <c r="AA963" i="1"/>
  <c r="AA971" i="1"/>
  <c r="AA979" i="1"/>
  <c r="AA987" i="1"/>
  <c r="AA995" i="1"/>
  <c r="AA630" i="1"/>
  <c r="AA632" i="1"/>
  <c r="AA634" i="1"/>
  <c r="AA637" i="1"/>
  <c r="AA639" i="1"/>
  <c r="AA641" i="1"/>
  <c r="AA644" i="1"/>
  <c r="AA647" i="1"/>
  <c r="AA649" i="1"/>
  <c r="AA652" i="1"/>
  <c r="AA654" i="1"/>
  <c r="AA657" i="1"/>
  <c r="AA660" i="1"/>
  <c r="AA664" i="1"/>
  <c r="AA668" i="1"/>
  <c r="AA672" i="1"/>
  <c r="AA675" i="1"/>
  <c r="AA678" i="1"/>
  <c r="AA680" i="1"/>
  <c r="AA683" i="1"/>
  <c r="AA685" i="1"/>
  <c r="AA686" i="1"/>
  <c r="AA689" i="1"/>
  <c r="AA692" i="1"/>
  <c r="AA696" i="1"/>
  <c r="AA703" i="1"/>
  <c r="AA706" i="1"/>
  <c r="AA711" i="1"/>
  <c r="AA715" i="1"/>
  <c r="AA718" i="1"/>
  <c r="AA722" i="1"/>
  <c r="AA725" i="1"/>
  <c r="AA729" i="1"/>
  <c r="AA732" i="1"/>
  <c r="AA735" i="1"/>
  <c r="AA738" i="1"/>
  <c r="AA741" i="1"/>
  <c r="AA744" i="1"/>
  <c r="AA747" i="1"/>
  <c r="AA750" i="1"/>
  <c r="AA753" i="1"/>
  <c r="AA756" i="1"/>
  <c r="AA760" i="1"/>
  <c r="AA764" i="1"/>
  <c r="AA767" i="1"/>
  <c r="AA770" i="1"/>
  <c r="AA773" i="1"/>
  <c r="AA776" i="1"/>
  <c r="AA779" i="1"/>
  <c r="AA782" i="1"/>
  <c r="AA785" i="1"/>
  <c r="AA788" i="1"/>
  <c r="AA791" i="1"/>
  <c r="AA795" i="1"/>
  <c r="AA798" i="1"/>
  <c r="AA802" i="1"/>
  <c r="AA805" i="1"/>
  <c r="AA808" i="1"/>
  <c r="AA811" i="1"/>
  <c r="AA814" i="1"/>
  <c r="AA817" i="1"/>
  <c r="AA820" i="1"/>
  <c r="AA823" i="1"/>
  <c r="AA826" i="1"/>
  <c r="AA829" i="1"/>
  <c r="AA832" i="1"/>
  <c r="AA835" i="1"/>
  <c r="AA838" i="1"/>
  <c r="AA841" i="1"/>
  <c r="AA844" i="1"/>
  <c r="AA849" i="1"/>
  <c r="AA852" i="1"/>
  <c r="AA855" i="1"/>
  <c r="AA868" i="1"/>
  <c r="AA923" i="1"/>
  <c r="AA922" i="1"/>
  <c r="AA930" i="1"/>
  <c r="AA938" i="1"/>
  <c r="AA946" i="1"/>
  <c r="AA954" i="1"/>
  <c r="AA962" i="1"/>
  <c r="AA970" i="1"/>
  <c r="AA978" i="1"/>
  <c r="AA986" i="1"/>
  <c r="AA994" i="1"/>
  <c r="AA669" i="1"/>
  <c r="AA673" i="1"/>
  <c r="AA681" i="1"/>
  <c r="AA863" i="1"/>
  <c r="AA921" i="1"/>
  <c r="AA929" i="1"/>
  <c r="AA937" i="1"/>
  <c r="AA945" i="1"/>
  <c r="AA953" i="1"/>
  <c r="AA961" i="1"/>
  <c r="AA969" i="1"/>
  <c r="AA977" i="1"/>
  <c r="AA985" i="1"/>
  <c r="AA993" i="1"/>
  <c r="AA1001" i="1"/>
  <c r="AZ14" i="3"/>
  <c r="AZ12" i="3"/>
  <c r="BK13" i="3"/>
  <c r="AZ15" i="3"/>
  <c r="AO12" i="3"/>
  <c r="BV12" i="3"/>
  <c r="CZ13" i="3"/>
  <c r="X11" i="3"/>
  <c r="AZ11" i="3"/>
  <c r="BV11" i="3"/>
  <c r="BK12" i="3"/>
  <c r="X13" i="3"/>
  <c r="AZ13" i="3"/>
  <c r="AO11" i="3"/>
  <c r="BK11" i="3"/>
  <c r="X14" i="3"/>
  <c r="BK14" i="3"/>
  <c r="X12" i="3"/>
  <c r="AZ16" i="3"/>
  <c r="BK15" i="3"/>
  <c r="AO13" i="3"/>
  <c r="BK16" i="3"/>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supermarket_sales!$A$1:$X$1001" type="102" refreshedVersion="6" minRefreshableVersion="5">
    <extLst>
      <ext xmlns:x15="http://schemas.microsoft.com/office/spreadsheetml/2010/11/main" uri="{DE250136-89BD-433C-8126-D09CA5730AF9}">
        <x15:connection id="Range" autoDelete="1">
          <x15:rangePr sourceName="_xlcn.WorksheetConnection_supermarket_salesA1X10011"/>
        </x15:connection>
      </ext>
    </extLst>
  </connection>
  <connection id="3" name="WorksheetConnection_supermarket_sales.xlsx!Table2" type="102" refreshedVersion="6" minRefreshableVersion="5">
    <extLst>
      <ext xmlns:x15="http://schemas.microsoft.com/office/spreadsheetml/2010/11/main" uri="{DE250136-89BD-433C-8126-D09CA5730AF9}">
        <x15:connection id="Table2">
          <x15:rangePr sourceName="_xlcn.WorksheetConnection_supermarket_sales.xlsxTable21"/>
        </x15:connection>
      </ext>
    </extLst>
  </connection>
</connections>
</file>

<file path=xl/sharedStrings.xml><?xml version="1.0" encoding="utf-8"?>
<sst xmlns="http://schemas.openxmlformats.org/spreadsheetml/2006/main" count="7251" uniqueCount="1114">
  <si>
    <t>Invoice ID</t>
  </si>
  <si>
    <t>Branch</t>
  </si>
  <si>
    <t>City</t>
  </si>
  <si>
    <t>Customer type</t>
  </si>
  <si>
    <t>Gender</t>
  </si>
  <si>
    <t>Product line</t>
  </si>
  <si>
    <t>Unit price</t>
  </si>
  <si>
    <t>Quantity</t>
  </si>
  <si>
    <t>Tax 5%</t>
  </si>
  <si>
    <t>Time</t>
  </si>
  <si>
    <t>Payment</t>
  </si>
  <si>
    <t>Rating</t>
  </si>
  <si>
    <t>750-67-8428</t>
  </si>
  <si>
    <t>Yangon</t>
  </si>
  <si>
    <t>Member</t>
  </si>
  <si>
    <t>Female</t>
  </si>
  <si>
    <t>Health and beauty</t>
  </si>
  <si>
    <t>Ewallet</t>
  </si>
  <si>
    <t>226-31-3081</t>
  </si>
  <si>
    <t>Naypyitaw</t>
  </si>
  <si>
    <t>Normal</t>
  </si>
  <si>
    <t>Electronic accessories</t>
  </si>
  <si>
    <t>Cash</t>
  </si>
  <si>
    <t>631-41-3108</t>
  </si>
  <si>
    <t>Male</t>
  </si>
  <si>
    <t>Home and lifestyle</t>
  </si>
  <si>
    <t>Credit card</t>
  </si>
  <si>
    <t>123-19-1176</t>
  </si>
  <si>
    <t>373-73-7910</t>
  </si>
  <si>
    <t>Sports and travel</t>
  </si>
  <si>
    <t>699-14-3026</t>
  </si>
  <si>
    <t>355-53-5943</t>
  </si>
  <si>
    <t>315-22-5665</t>
  </si>
  <si>
    <t>665-32-9167</t>
  </si>
  <si>
    <t>692-92-5582</t>
  </si>
  <si>
    <t>Mandalay</t>
  </si>
  <si>
    <t>Food and beverages</t>
  </si>
  <si>
    <t>351-62-0822</t>
  </si>
  <si>
    <t>Fashion accessories</t>
  </si>
  <si>
    <t>529-56-3974</t>
  </si>
  <si>
    <t>365-64-0515</t>
  </si>
  <si>
    <t>252-56-2699</t>
  </si>
  <si>
    <t>829-34-3910</t>
  </si>
  <si>
    <t>299-46-1805</t>
  </si>
  <si>
    <t>656-95-9349</t>
  </si>
  <si>
    <t>765-26-6951</t>
  </si>
  <si>
    <t>329-62-1586</t>
  </si>
  <si>
    <t>319-50-3348</t>
  </si>
  <si>
    <t>300-71-4605</t>
  </si>
  <si>
    <t>371-85-5789</t>
  </si>
  <si>
    <t>273-16-6619</t>
  </si>
  <si>
    <t>636-48-8204</t>
  </si>
  <si>
    <t>549-59-1358</t>
  </si>
  <si>
    <t>227-03-5010</t>
  </si>
  <si>
    <t>649-29-6775</t>
  </si>
  <si>
    <t>189-17-4241</t>
  </si>
  <si>
    <t>145-94-9061</t>
  </si>
  <si>
    <t>848-62-7243</t>
  </si>
  <si>
    <t>871-79-8483</t>
  </si>
  <si>
    <t>149-71-6266</t>
  </si>
  <si>
    <t>640-49-2076</t>
  </si>
  <si>
    <t>595-11-5460</t>
  </si>
  <si>
    <t>183-56-6882</t>
  </si>
  <si>
    <t>232-16-2483</t>
  </si>
  <si>
    <t>129-29-8530</t>
  </si>
  <si>
    <t>272-65-1806</t>
  </si>
  <si>
    <t>333-73-7901</t>
  </si>
  <si>
    <t>777-82-7220</t>
  </si>
  <si>
    <t>280-35-5823</t>
  </si>
  <si>
    <t>554-53-8700</t>
  </si>
  <si>
    <t>354-25-5821</t>
  </si>
  <si>
    <t>228-96-1411</t>
  </si>
  <si>
    <t>617-15-4209</t>
  </si>
  <si>
    <t>132-32-9879</t>
  </si>
  <si>
    <t>370-41-7321</t>
  </si>
  <si>
    <t>727-46-3608</t>
  </si>
  <si>
    <t>669-54-1719</t>
  </si>
  <si>
    <t>574-22-5561</t>
  </si>
  <si>
    <t>326-78-5178</t>
  </si>
  <si>
    <t>162-48-8011</t>
  </si>
  <si>
    <t>616-24-2851</t>
  </si>
  <si>
    <t>778-71-5554</t>
  </si>
  <si>
    <t>242-55-6721</t>
  </si>
  <si>
    <t>399-46-5918</t>
  </si>
  <si>
    <t>106-35-6779</t>
  </si>
  <si>
    <t>635-40-6220</t>
  </si>
  <si>
    <t>817-48-8732</t>
  </si>
  <si>
    <t>120-06-4233</t>
  </si>
  <si>
    <t>285-68-5083</t>
  </si>
  <si>
    <t>803-83-5989</t>
  </si>
  <si>
    <t>347-34-2234</t>
  </si>
  <si>
    <t>199-75-8169</t>
  </si>
  <si>
    <t>853-23-2453</t>
  </si>
  <si>
    <t>877-22-3308</t>
  </si>
  <si>
    <t>838-78-4295</t>
  </si>
  <si>
    <t>109-28-2512</t>
  </si>
  <si>
    <t>232-11-3025</t>
  </si>
  <si>
    <t>382-03-4532</t>
  </si>
  <si>
    <t>393-65-2792</t>
  </si>
  <si>
    <t>796-12-2025</t>
  </si>
  <si>
    <t>510-95-6347</t>
  </si>
  <si>
    <t>841-35-6630</t>
  </si>
  <si>
    <t>287-21-9091</t>
  </si>
  <si>
    <t>732-94-0499</t>
  </si>
  <si>
    <t>263-10-3913</t>
  </si>
  <si>
    <t>381-20-0914</t>
  </si>
  <si>
    <t>829-49-1914</t>
  </si>
  <si>
    <t>756-01-7507</t>
  </si>
  <si>
    <t>870-72-4431</t>
  </si>
  <si>
    <t>847-38-7188</t>
  </si>
  <si>
    <t>480-63-2856</t>
  </si>
  <si>
    <t>787-56-0757</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</si>
  <si>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</si>
  <si>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</si>
  <si>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</si>
  <si>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</si>
  <si>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</si>
  <si>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</si>
  <si>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</si>
  <si>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</si>
  <si>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</si>
  <si>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</si>
  <si>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</si>
  <si>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</si>
  <si>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</si>
  <si>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</si>
  <si>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</si>
  <si>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</si>
  <si>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</si>
  <si>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189-98-2939</t>
  </si>
  <si>
    <t>551-21-3069</t>
  </si>
  <si>
    <t>212-62-1842</t>
  </si>
  <si>
    <t>716-39-1409</t>
  </si>
  <si>
    <t>704-48-3927</t>
  </si>
  <si>
    <t>628-34-3388</t>
  </si>
  <si>
    <t>630-74-5166</t>
  </si>
  <si>
    <t>588-01-7461</t>
  </si>
  <si>
    <t>861-77-0145</t>
  </si>
  <si>
    <t>479-26-8945</t>
  </si>
  <si>
    <t>210-67-5886</t>
  </si>
  <si>
    <t>227-78-1148</t>
  </si>
  <si>
    <t>645-44-1170</t>
  </si>
  <si>
    <t>237-01-6122</t>
  </si>
  <si>
    <t>225-98-1496</t>
  </si>
  <si>
    <t>291-32-1427</t>
  </si>
  <si>
    <t>659-65-8956</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</si>
  <si>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</si>
  <si>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</si>
  <si>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</si>
  <si>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</si>
  <si>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</si>
  <si>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</si>
  <si>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</si>
  <si>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</si>
  <si>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</si>
  <si>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</si>
  <si>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</si>
  <si>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</si>
  <si>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</si>
  <si>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</si>
  <si>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</si>
  <si>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</si>
  <si>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</si>
  <si>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</si>
  <si>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700-81-1757</t>
  </si>
  <si>
    <t>354-39-5160</t>
  </si>
  <si>
    <t>241-72-9525</t>
  </si>
  <si>
    <t>575-30-8091</t>
  </si>
  <si>
    <t>731-81-9469</t>
  </si>
  <si>
    <t>280-17-4359</t>
  </si>
  <si>
    <t>338-65-2210</t>
  </si>
  <si>
    <t>488-25-4221</t>
  </si>
  <si>
    <t>239-10-7476</t>
  </si>
  <si>
    <t>458-41-1477</t>
  </si>
  <si>
    <t>685-64-1609</t>
  </si>
  <si>
    <t>568-90-5112</t>
  </si>
  <si>
    <t>262-47-2794</t>
  </si>
  <si>
    <t>238-49-0436</t>
  </si>
  <si>
    <t>608-96-3517</t>
  </si>
  <si>
    <t>584-86-7256</t>
  </si>
  <si>
    <t>746-94-0204</t>
  </si>
  <si>
    <t>214-17-6927</t>
  </si>
  <si>
    <t>400-89-4171</t>
  </si>
  <si>
    <t>782-95-9291</t>
  </si>
  <si>
    <t>279-74-2924</t>
  </si>
  <si>
    <t>307-85-2293</t>
  </si>
  <si>
    <t>743-04-1105</t>
  </si>
  <si>
    <t>423-57-2993</t>
  </si>
  <si>
    <t>894-41-5205</t>
  </si>
  <si>
    <t>275-28-0149</t>
  </si>
  <si>
    <t>101-17-6199</t>
  </si>
  <si>
    <t>423-80-0988</t>
  </si>
  <si>
    <t>548-46-9322</t>
  </si>
  <si>
    <t>505-02-0892</t>
  </si>
  <si>
    <t>234-65-2137</t>
  </si>
  <si>
    <t>687-47-8271</t>
  </si>
  <si>
    <t>796-32-9050</t>
  </si>
  <si>
    <t>105-31-1824</t>
  </si>
  <si>
    <t>249-42-3782</t>
  </si>
  <si>
    <t>316-55-4634</t>
  </si>
  <si>
    <t>733-33-4967</t>
  </si>
  <si>
    <t>608-27-6295</t>
  </si>
  <si>
    <t>414-12-7047</t>
  </si>
  <si>
    <t>827-26-2100</t>
  </si>
  <si>
    <t>175-54-2529</t>
  </si>
  <si>
    <t>139-52-2867</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</si>
  <si>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</si>
  <si>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</si>
  <si>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</si>
  <si>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</si>
  <si>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</si>
  <si>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</si>
  <si>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</si>
  <si>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</si>
  <si>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</si>
  <si>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</si>
  <si>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</si>
  <si>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</si>
  <si>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</si>
  <si>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</si>
  <si>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</si>
  <si>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</si>
  <si>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</si>
  <si>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</si>
  <si>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</si>
  <si>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</si>
  <si>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</si>
  <si>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</si>
  <si>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</si>
  <si>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</si>
  <si>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</si>
  <si>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875-46-5808</t>
  </si>
  <si>
    <t>394-43-4238</t>
  </si>
  <si>
    <t>749-24-1565</t>
  </si>
  <si>
    <t>672-51-8681</t>
  </si>
  <si>
    <t>263-87-5680</t>
  </si>
  <si>
    <t>573-58-9734</t>
  </si>
  <si>
    <t>817-69-8206</t>
  </si>
  <si>
    <t>888-02-0338</t>
  </si>
  <si>
    <t>677-11-0152</t>
  </si>
  <si>
    <t>142-63-6033</t>
  </si>
  <si>
    <t>656-16-1063</t>
  </si>
  <si>
    <t>891-58-8335</t>
  </si>
  <si>
    <t>802-43-8934</t>
  </si>
  <si>
    <t>560-30-5617</t>
  </si>
  <si>
    <t>319-74-2561</t>
  </si>
  <si>
    <t>549-03-9315</t>
  </si>
  <si>
    <t>790-29-1172</t>
  </si>
  <si>
    <t>239-36-3640</t>
  </si>
  <si>
    <t>468-01-2051</t>
  </si>
  <si>
    <t>389-25-3394</t>
  </si>
  <si>
    <t>279-62-1445</t>
  </si>
  <si>
    <t>213-72-6612</t>
  </si>
  <si>
    <t>746-68-6593</t>
  </si>
  <si>
    <t>836-82-5858</t>
  </si>
  <si>
    <t>583-72-1480</t>
  </si>
  <si>
    <t>466-61-5506</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</si>
  <si>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</si>
  <si>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</si>
  <si>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</si>
  <si>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</si>
  <si>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</si>
  <si>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</si>
  <si>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</si>
  <si>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</si>
  <si>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</si>
  <si>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</si>
  <si>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</si>
  <si>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</si>
  <si>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</si>
  <si>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</si>
  <si>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</si>
  <si>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</si>
  <si>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</si>
  <si>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</si>
  <si>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</si>
  <si>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</si>
  <si>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</si>
  <si>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</si>
  <si>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</si>
  <si>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883-17-4236</t>
  </si>
  <si>
    <t>290-68-2984</t>
  </si>
  <si>
    <t>704-11-6354</t>
  </si>
  <si>
    <t>110-48-7033</t>
  </si>
  <si>
    <t>366-93-0948</t>
  </si>
  <si>
    <t>729-09-9681</t>
  </si>
  <si>
    <t>151-16-1484</t>
  </si>
  <si>
    <t>380-94-4661</t>
  </si>
  <si>
    <t>850-41-9669</t>
  </si>
  <si>
    <t>821-07-3596</t>
  </si>
  <si>
    <t>655-85-5130</t>
  </si>
  <si>
    <t>447-15-7839</t>
  </si>
  <si>
    <t>154-74-7179</t>
  </si>
  <si>
    <t>253-12-6086</t>
  </si>
  <si>
    <t>808-65-0703</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</si>
  <si>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</si>
  <si>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</si>
  <si>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</si>
  <si>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</si>
  <si>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</si>
  <si>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</si>
  <si>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</si>
  <si>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</si>
  <si>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</si>
  <si>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</si>
  <si>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</si>
  <si>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</si>
  <si>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</si>
  <si>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</si>
  <si>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</si>
  <si>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</si>
  <si>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</si>
  <si>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</si>
  <si>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</si>
  <si>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</si>
  <si>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</si>
  <si>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</si>
  <si>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</si>
  <si>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</si>
  <si>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</si>
  <si>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</si>
  <si>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</si>
  <si>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</si>
  <si>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</si>
  <si>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</si>
  <si>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</si>
  <si>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</si>
  <si>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</si>
  <si>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</si>
  <si>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</si>
  <si>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</si>
  <si>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</si>
  <si>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</si>
  <si>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</si>
  <si>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</si>
  <si>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</si>
  <si>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</si>
  <si>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</si>
  <si>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</si>
  <si>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</si>
  <si>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</si>
  <si>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</si>
  <si>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</si>
  <si>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</si>
  <si>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</si>
  <si>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</si>
  <si>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</si>
  <si>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</si>
  <si>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</si>
  <si>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</si>
  <si>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</si>
  <si>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</si>
  <si>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</si>
  <si>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</si>
  <si>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</si>
  <si>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</si>
  <si>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</si>
  <si>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</si>
  <si>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</si>
  <si>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</si>
  <si>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</si>
  <si>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</si>
  <si>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</si>
  <si>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</si>
  <si>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</si>
  <si>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</si>
  <si>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</si>
  <si>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</si>
  <si>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</si>
  <si>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</si>
  <si>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</si>
  <si>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</si>
  <si>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</si>
  <si>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</si>
  <si>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</si>
  <si>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</si>
  <si>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</si>
  <si>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</si>
  <si>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</si>
  <si>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</si>
  <si>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</si>
  <si>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</si>
  <si>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</si>
  <si>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</si>
  <si>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</si>
  <si>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</si>
  <si>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</si>
  <si>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</si>
  <si>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</si>
  <si>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</si>
  <si>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</si>
  <si>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</si>
  <si>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</si>
  <si>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</si>
  <si>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</si>
  <si>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</si>
  <si>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</si>
  <si>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</si>
  <si>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</si>
  <si>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</si>
  <si>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</si>
  <si>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</si>
  <si>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</si>
  <si>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</si>
  <si>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</si>
  <si>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</si>
  <si>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</si>
  <si>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</si>
  <si>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</si>
  <si>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</si>
  <si>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</si>
  <si>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</si>
  <si>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</si>
  <si>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</si>
  <si>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</si>
  <si>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</si>
  <si>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</si>
  <si>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</si>
  <si>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</si>
  <si>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</si>
  <si>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</si>
  <si>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</si>
  <si>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</si>
  <si>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</si>
  <si>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</si>
  <si>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</si>
  <si>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</si>
  <si>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</si>
  <si>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</si>
  <si>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</si>
  <si>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</si>
  <si>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</si>
  <si>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</si>
  <si>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</si>
  <si>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</si>
  <si>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</si>
  <si>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</si>
  <si>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</si>
  <si>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</si>
  <si>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</si>
  <si>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</si>
  <si>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</si>
  <si>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</si>
  <si>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</si>
  <si>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</si>
  <si>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</si>
  <si>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</si>
  <si>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</si>
  <si>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</si>
  <si>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</si>
  <si>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</si>
  <si>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</si>
  <si>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</si>
  <si>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</si>
  <si>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</si>
  <si>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</si>
  <si>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</si>
  <si>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</si>
  <si>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</si>
  <si>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</si>
  <si>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</si>
  <si>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</si>
  <si>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</si>
  <si>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</si>
  <si>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</si>
  <si>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</si>
  <si>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</si>
  <si>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</si>
  <si>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</si>
  <si>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</si>
  <si>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</si>
  <si>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</si>
  <si>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</si>
  <si>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</si>
  <si>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</si>
  <si>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</si>
  <si>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</si>
  <si>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</si>
  <si>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</si>
  <si>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</si>
  <si>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</si>
  <si>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</si>
  <si>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</si>
  <si>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</si>
  <si>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</si>
  <si>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</si>
  <si>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</si>
  <si>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</si>
  <si>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</si>
  <si>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</si>
  <si>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</si>
  <si>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</si>
  <si>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</si>
  <si>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</si>
  <si>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</si>
  <si>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</si>
  <si>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</si>
  <si>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</si>
  <si>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</si>
  <si>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</si>
  <si>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</si>
  <si>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</si>
  <si>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</si>
  <si>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</si>
  <si>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</si>
  <si>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</si>
  <si>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</si>
  <si>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</si>
  <si>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</si>
  <si>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</si>
  <si>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</si>
  <si>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</si>
  <si>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</si>
  <si>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</si>
  <si>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</si>
  <si>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</si>
  <si>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</si>
  <si>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</si>
  <si>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</si>
  <si>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</si>
  <si>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</si>
  <si>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</si>
  <si>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</si>
  <si>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</si>
  <si>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</si>
  <si>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</si>
  <si>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</si>
  <si>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</si>
  <si>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</si>
  <si>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</si>
  <si>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</si>
  <si>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</si>
  <si>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</si>
  <si>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</si>
  <si>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</si>
  <si>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</si>
  <si>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</si>
  <si>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</si>
  <si>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</si>
  <si>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</si>
  <si>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</si>
  <si>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</si>
  <si>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</si>
  <si>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</si>
  <si>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</si>
  <si>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</si>
  <si>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</si>
  <si>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</si>
  <si>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</si>
  <si>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</si>
  <si>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</si>
  <si>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</si>
  <si>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</si>
  <si>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</si>
  <si>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</si>
  <si>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</si>
  <si>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</si>
  <si>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</si>
  <si>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</si>
  <si>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</si>
  <si>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</si>
  <si>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</si>
  <si>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</si>
  <si>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</si>
  <si>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</si>
  <si>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</si>
  <si>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</si>
  <si>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</si>
  <si>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</si>
  <si>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</si>
  <si>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</si>
  <si>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</si>
  <si>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</si>
  <si>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</si>
  <si>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</si>
  <si>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</si>
  <si>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</si>
  <si>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</si>
  <si>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</si>
  <si>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</si>
  <si>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</si>
  <si>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</si>
  <si>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</si>
  <si>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</si>
  <si>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</si>
  <si>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</si>
  <si>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</si>
  <si>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</si>
  <si>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</si>
  <si>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</si>
  <si>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</si>
  <si>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</si>
  <si>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</si>
  <si>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</si>
  <si>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</si>
  <si>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</si>
  <si>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</si>
  <si>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</si>
  <si>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</si>
  <si>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</si>
  <si>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</si>
  <si>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</si>
  <si>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</si>
  <si>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</si>
  <si>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</si>
  <si>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</si>
  <si>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</si>
  <si>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</si>
  <si>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</si>
  <si>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</si>
  <si>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</si>
  <si>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</si>
  <si>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</si>
  <si>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</si>
  <si>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</si>
  <si>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</si>
  <si>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</si>
  <si>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</si>
  <si>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</si>
  <si>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</si>
  <si>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</si>
  <si>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</si>
  <si>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</si>
  <si>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</si>
  <si>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</si>
  <si>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</si>
  <si>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</si>
  <si>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</si>
  <si>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</si>
  <si>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</si>
  <si>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</si>
  <si>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</si>
  <si>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</si>
  <si>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</si>
  <si>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</si>
  <si>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</si>
  <si>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</si>
  <si>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</si>
  <si>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</si>
  <si>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</si>
  <si>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</si>
  <si>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</si>
  <si>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</si>
  <si>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</si>
  <si>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</si>
  <si>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</si>
  <si>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</si>
  <si>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</si>
  <si>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</si>
  <si>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</si>
  <si>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</si>
  <si>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</si>
  <si>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</si>
  <si>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</si>
  <si>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</si>
  <si>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</si>
  <si>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</si>
  <si>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</si>
  <si>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</si>
  <si>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</si>
  <si>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</si>
  <si>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</si>
  <si>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</si>
  <si>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</si>
  <si>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</si>
  <si>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</si>
  <si>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</si>
  <si>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</si>
  <si>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</si>
  <si>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</si>
  <si>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</si>
  <si>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</si>
  <si>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</si>
  <si>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</si>
  <si>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</si>
  <si>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</si>
  <si>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</si>
  <si>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</si>
  <si>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</si>
  <si>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</si>
  <si>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</si>
  <si>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</si>
  <si>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</si>
  <si>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</si>
  <si>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</si>
  <si>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</si>
  <si>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</si>
  <si>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</si>
  <si>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</si>
  <si>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</si>
  <si>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</si>
  <si>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</si>
  <si>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</si>
  <si>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</si>
  <si>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</si>
  <si>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</si>
  <si>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</si>
  <si>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</si>
  <si>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</si>
  <si>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</si>
  <si>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</si>
  <si>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</si>
  <si>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</si>
  <si>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</si>
  <si>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</si>
  <si>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</si>
  <si>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</si>
  <si>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</si>
  <si>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</si>
  <si>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</si>
  <si>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</si>
  <si>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</si>
  <si>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</si>
  <si>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</si>
  <si>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</si>
  <si>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</si>
  <si>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</si>
  <si>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</si>
  <si>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</si>
  <si>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</si>
  <si>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</si>
  <si>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</si>
  <si>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</si>
  <si>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</si>
  <si>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</si>
  <si>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</si>
  <si>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</si>
  <si>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</si>
  <si>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</si>
  <si>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</si>
  <si>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</si>
  <si>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</si>
  <si>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</si>
  <si>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</si>
  <si>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</si>
  <si>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</si>
  <si>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</si>
  <si>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</si>
  <si>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</si>
  <si>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</si>
  <si>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</si>
  <si>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</si>
  <si>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</si>
  <si>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</si>
  <si>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</si>
  <si>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</si>
  <si>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</si>
  <si>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</si>
  <si>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</si>
  <si>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</si>
  <si>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</si>
  <si>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</si>
  <si>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</si>
  <si>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</si>
  <si>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</si>
  <si>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</si>
  <si>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</si>
  <si>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</si>
  <si>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</si>
  <si>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</si>
  <si>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</si>
  <si>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</si>
  <si>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</si>
  <si>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</si>
  <si>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</si>
  <si>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</si>
  <si>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</si>
  <si>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</si>
  <si>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</si>
  <si>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</si>
  <si>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</si>
  <si>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</si>
  <si>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</si>
  <si>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</si>
  <si>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</si>
  <si>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</si>
  <si>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</si>
  <si>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</si>
  <si>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</si>
  <si>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</si>
  <si>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</si>
  <si>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</si>
  <si>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</si>
  <si>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</si>
  <si>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</si>
  <si>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</si>
  <si>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</si>
  <si>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</si>
  <si>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</si>
  <si>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</si>
  <si>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</si>
  <si>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</si>
  <si>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</si>
  <si>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</si>
  <si>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</si>
  <si>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</si>
  <si>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</si>
  <si>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</si>
  <si>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</si>
  <si>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</si>
  <si>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</si>
  <si>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</si>
  <si>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</si>
  <si>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</si>
  <si>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</si>
  <si>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</si>
  <si>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</si>
  <si>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</si>
  <si>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</si>
  <si>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</si>
  <si>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</si>
  <si>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</si>
  <si>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</si>
  <si>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</si>
  <si>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</si>
  <si>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</si>
  <si>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</si>
  <si>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</si>
  <si>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</si>
  <si>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</si>
  <si>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</si>
  <si>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</si>
  <si>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</si>
  <si>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</si>
  <si>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</si>
  <si>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</si>
  <si>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</si>
  <si>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</si>
  <si>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</si>
  <si>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</si>
  <si>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</si>
  <si>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</si>
  <si>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</si>
  <si>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</si>
  <si>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</si>
  <si>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</si>
  <si>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</si>
  <si>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</si>
  <si>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</si>
  <si>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</si>
  <si>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</si>
  <si>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</si>
  <si>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</si>
  <si>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</si>
  <si>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</si>
  <si>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</si>
  <si>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</si>
  <si>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</si>
  <si>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</si>
  <si>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</si>
  <si>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</si>
  <si>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</si>
  <si>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</si>
  <si>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</si>
  <si>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</si>
  <si>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</si>
  <si>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</si>
  <si>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</si>
  <si>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</si>
  <si>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</si>
  <si>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</si>
  <si>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</si>
  <si>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</si>
  <si>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</si>
  <si>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</si>
  <si>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</si>
  <si>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</si>
  <si>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</si>
  <si>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</si>
  <si>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</si>
  <si>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</si>
  <si>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</si>
  <si>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</si>
  <si>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</si>
  <si>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</si>
  <si>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</si>
  <si>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</si>
  <si>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</si>
  <si>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</si>
  <si>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</si>
  <si>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</si>
  <si>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</si>
  <si>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</si>
  <si>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</si>
  <si>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</si>
  <si>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</si>
  <si>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</si>
  <si>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</si>
  <si>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</si>
  <si>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</si>
  <si>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</si>
  <si>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</si>
  <si>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</si>
  <si>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</si>
  <si>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</si>
  <si>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</si>
  <si>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</si>
  <si>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</si>
  <si>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</si>
  <si>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</si>
  <si>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</si>
  <si>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</si>
  <si>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</si>
  <si>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</si>
  <si>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</si>
  <si>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</si>
  <si>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</si>
  <si>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</si>
  <si>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</si>
  <si>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</si>
  <si>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</si>
  <si>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</si>
  <si>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</si>
  <si>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</si>
  <si>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</si>
  <si>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</si>
  <si>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</si>
  <si>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</si>
  <si>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</si>
  <si>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</si>
  <si>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</si>
  <si>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</si>
  <si>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</si>
  <si>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</si>
  <si>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</si>
  <si>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</si>
  <si>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</si>
  <si>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</si>
  <si>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</si>
  <si>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</si>
  <si>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</si>
  <si>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</si>
  <si>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</si>
  <si>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</si>
  <si>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</si>
  <si>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</si>
  <si>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</si>
  <si>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</si>
  <si>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</si>
  <si>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</si>
  <si>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</si>
  <si>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</si>
  <si>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</si>
  <si>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</si>
  <si>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</si>
  <si>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</si>
  <si>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</si>
  <si>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</si>
  <si>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</si>
  <si>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</si>
  <si>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</si>
  <si>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</si>
  <si>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</si>
  <si>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</si>
  <si>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</si>
  <si>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</si>
  <si>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</si>
  <si>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</si>
  <si>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</si>
  <si>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</si>
  <si>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</si>
  <si>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</si>
  <si>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</si>
  <si>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</si>
  <si>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</si>
  <si>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</si>
  <si>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</si>
  <si>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</si>
  <si>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</si>
  <si>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</si>
  <si>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</si>
  <si>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</si>
  <si>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</si>
  <si>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</si>
  <si>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</si>
  <si>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</si>
  <si>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</si>
  <si>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</si>
  <si>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</si>
  <si>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</si>
  <si>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</si>
  <si>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</si>
  <si>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</si>
  <si>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</si>
  <si>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</si>
  <si>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</si>
  <si>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</si>
  <si>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</si>
  <si>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</si>
  <si>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</si>
  <si>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</si>
  <si>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</si>
  <si>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</si>
  <si>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</si>
  <si>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</si>
  <si>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</si>
  <si>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</si>
  <si>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</si>
  <si>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</si>
  <si>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</si>
  <si>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</si>
  <si>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</si>
  <si>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</si>
  <si>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</si>
  <si>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</si>
  <si>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</si>
  <si>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</si>
  <si>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</si>
  <si>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</si>
  <si>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</si>
  <si>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</si>
  <si>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</si>
  <si>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</si>
  <si>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</si>
  <si>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</si>
  <si>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</si>
  <si>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</si>
  <si>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</si>
  <si>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</si>
  <si>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</si>
  <si>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</si>
  <si>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</si>
  <si>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</si>
  <si>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</si>
  <si>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</si>
  <si>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</si>
  <si>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</si>
  <si>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</si>
  <si>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Age</t>
  </si>
  <si>
    <t>Revenue</t>
  </si>
  <si>
    <t>COGS</t>
  </si>
  <si>
    <t>gross margin %</t>
  </si>
  <si>
    <t>Time of the Day</t>
  </si>
  <si>
    <t>Price Range</t>
  </si>
  <si>
    <t>Weekday</t>
  </si>
  <si>
    <t>Weektype</t>
  </si>
  <si>
    <t>Transaction Date</t>
  </si>
  <si>
    <t>Customer DOB</t>
  </si>
  <si>
    <t>Age Group</t>
  </si>
  <si>
    <t>KPIs</t>
  </si>
  <si>
    <t>Sum of Revenue</t>
  </si>
  <si>
    <t>Profit</t>
  </si>
  <si>
    <t>%Profit Margin</t>
  </si>
  <si>
    <t xml:space="preserve"> Quantity</t>
  </si>
  <si>
    <t xml:space="preserve"> COGS</t>
  </si>
  <si>
    <t xml:space="preserve"> Revenue</t>
  </si>
  <si>
    <t xml:space="preserve"> Profit</t>
  </si>
  <si>
    <t>30-44</t>
  </si>
  <si>
    <t>Expensive</t>
  </si>
  <si>
    <t>15-29</t>
  </si>
  <si>
    <t>Less Expensive</t>
  </si>
  <si>
    <t>45-59</t>
  </si>
  <si>
    <t>60-74</t>
  </si>
  <si>
    <t>Profitability View</t>
  </si>
  <si>
    <t>Options</t>
  </si>
  <si>
    <t>Revenue By Age Group</t>
  </si>
  <si>
    <t xml:space="preserve"> </t>
  </si>
  <si>
    <t>Highlight</t>
  </si>
  <si>
    <t>Check</t>
  </si>
  <si>
    <t>Switch</t>
  </si>
  <si>
    <t>Full Percentage</t>
  </si>
  <si>
    <t>Revenue By Payment</t>
  </si>
  <si>
    <t>Branch1</t>
  </si>
  <si>
    <t>Branch2</t>
  </si>
  <si>
    <t>Bago</t>
  </si>
  <si>
    <t>Mawlamyine</t>
  </si>
  <si>
    <t>Taunggyi</t>
  </si>
  <si>
    <t>Junction City</t>
  </si>
  <si>
    <t>Hledan Center</t>
  </si>
  <si>
    <t>Thapyaygone</t>
  </si>
  <si>
    <t>Zay Cho</t>
  </si>
  <si>
    <t>Shwemawdaw</t>
  </si>
  <si>
    <t>Strand Road</t>
  </si>
  <si>
    <t>Aye Tharyar</t>
  </si>
  <si>
    <t>Ocean Supercenter</t>
  </si>
  <si>
    <t>Diamond Plaza</t>
  </si>
  <si>
    <t>Hanthawaddy</t>
  </si>
  <si>
    <t>Lower Main</t>
  </si>
  <si>
    <t>Myo Ma</t>
  </si>
  <si>
    <t>Ratings Group</t>
  </si>
  <si>
    <t>Row Labels</t>
  </si>
  <si>
    <t>Grand Total</t>
  </si>
  <si>
    <t>Revenue By Product Category</t>
  </si>
  <si>
    <t>Revenue By City</t>
  </si>
  <si>
    <t>Sum of Quantity</t>
  </si>
  <si>
    <t>Sum of COGS</t>
  </si>
  <si>
    <t>Sum of Profit</t>
  </si>
  <si>
    <t>Revenue By Price Level</t>
  </si>
  <si>
    <t>WeekNum</t>
  </si>
  <si>
    <t>IsRolling13</t>
  </si>
  <si>
    <t>Show</t>
  </si>
  <si>
    <t>Jan</t>
  </si>
  <si>
    <t>Feb</t>
  </si>
  <si>
    <t>Mar</t>
  </si>
  <si>
    <t>Months</t>
  </si>
  <si>
    <t>%</t>
  </si>
  <si>
    <t xml:space="preserve">Revenue </t>
  </si>
  <si>
    <t>%Change</t>
  </si>
  <si>
    <t>ReportingMonth</t>
  </si>
  <si>
    <t>January</t>
  </si>
  <si>
    <t>February</t>
  </si>
  <si>
    <t>March</t>
  </si>
  <si>
    <t>Data Label</t>
  </si>
  <si>
    <t>Caption:</t>
  </si>
  <si>
    <t>Bottom</t>
  </si>
  <si>
    <t>Top</t>
  </si>
  <si>
    <t>Weekends</t>
  </si>
  <si>
    <t>Weekdays</t>
  </si>
  <si>
    <t>Reference</t>
  </si>
  <si>
    <t>Weeks</t>
  </si>
  <si>
    <t>Top 3 Week Values</t>
  </si>
  <si>
    <t>Percentage</t>
  </si>
  <si>
    <t>Quarter</t>
  </si>
  <si>
    <t>Unique 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</si>
</sst>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 #,##0.00_-;_-* &quot;-&quot;??_-;_-@_-"/>
    <numFmt numFmtId="164" formatCode="[$$-409]#,##0.00"/>
    <numFmt numFmtId="165" formatCode="ddd"/>
    <numFmt numFmtId="166" formatCode="[$$-409]#,##0"/>
    <numFmt numFmtId="167" formatCode="_-* #,##0_-;\-* #,##0_-;_-* &quot;-&quot;??_-;_-@_-"/>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sz val="11"/>
      <color theme="0" tint="-4.9989318521683403E-2"/>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rgb="FFFF000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43" fontId="1" fillId="0" borderId="0" applyFont="0" applyFill="0" applyBorder="0" applyAlignment="0" applyProtection="0"/>
  </cellStyleXfs>
  <cellXfs count="43">
    <xf numFmtId="0" fontId="0" fillId="0" borderId="0" xfId="0"/>
    <xf numFmtId="14" fontId="0" fillId="0" borderId="0" xfId="0" applyNumberFormat="1"/>
    <xf numFmtId="20" fontId="0" fillId="0" borderId="0" xfId="0" applyNumberFormat="1"/>
    <xf numFmtId="164" fontId="0" fillId="0" borderId="0" xfId="0" applyNumberFormat="1"/>
    <xf numFmtId="165" fontId="0" fillId="0" borderId="0" xfId="0" applyNumberFormat="1"/>
    <xf numFmtId="1" fontId="0" fillId="0" borderId="0" xfId="0" applyNumberFormat="1"/>
    <xf numFmtId="0" fontId="0" fillId="33" borderId="0" xfId="0" applyFill="1"/>
    <xf numFmtId="0" fontId="18" fillId="34" borderId="0" xfId="0" applyFont="1" applyFill="1"/>
    <xf numFmtId="0" fontId="16" fillId="35" borderId="10" xfId="0" applyFont="1" applyFill="1" applyBorder="1"/>
    <xf numFmtId="0" fontId="16" fillId="0" borderId="0" xfId="0" applyFont="1"/>
    <xf numFmtId="10" fontId="0" fillId="0" borderId="0" xfId="0" applyNumberFormat="1"/>
    <xf numFmtId="166" fontId="0" fillId="0" borderId="0" xfId="0" applyNumberFormat="1"/>
    <xf numFmtId="43" fontId="0" fillId="0" borderId="0" xfId="0" applyNumberFormat="1"/>
    <xf numFmtId="167" fontId="0" fillId="0" borderId="0" xfId="0" applyNumberFormat="1"/>
    <xf numFmtId="0" fontId="0" fillId="0" borderId="0" xfId="0" pivotButton="1"/>
    <xf numFmtId="43" fontId="0" fillId="0" borderId="0" xfId="42" applyFont="1"/>
    <xf numFmtId="9" fontId="0" fillId="0" borderId="0" xfId="0" applyNumberFormat="1"/>
    <xf numFmtId="0" fontId="0" fillId="0" borderId="0" xfId="0"/>
    <xf numFmtId="14" fontId="0" fillId="0" borderId="0" xfId="0" applyNumberFormat="1"/>
    <xf numFmtId="0" fontId="0" fillId="0" borderId="0" xfId="0" applyNumberFormat="1"/>
    <xf numFmtId="0" fontId="0" fillId="0" borderId="0" xfId="0" applyAlignment="1">
      <alignment horizontal="left"/>
    </xf>
    <xf numFmtId="0" fontId="0" fillId="0" borderId="0" xfId="0" applyAlignment="1">
      <alignment horizontal="left" indent="1"/>
    </xf>
    <xf numFmtId="0" fontId="19" fillId="33" borderId="0" xfId="0" applyFont="1" applyFill="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9" fontId="16" fillId="0" borderId="0" xfId="0" applyNumberFormat="1" applyFont="1"/>
    <xf numFmtId="0" fontId="16" fillId="35" borderId="0" xfId="0" applyFont="1" applyFill="1" applyBorder="1"/>
    <xf numFmtId="167" fontId="0" fillId="0" borderId="0" xfId="0" applyNumberFormat="1" applyFont="1"/>
    <xf numFmtId="167" fontId="0" fillId="0" borderId="14" xfId="0" applyNumberFormat="1" applyBorder="1"/>
    <xf numFmtId="167" fontId="0" fillId="0" borderId="15" xfId="0" applyNumberFormat="1" applyBorder="1"/>
    <xf numFmtId="167" fontId="0" fillId="0" borderId="16" xfId="0" applyNumberFormat="1" applyBorder="1"/>
    <xf numFmtId="167" fontId="0" fillId="0" borderId="17" xfId="0" applyNumberFormat="1" applyBorder="1"/>
    <xf numFmtId="167" fontId="0" fillId="0" borderId="18" xfId="0" applyNumberFormat="1" applyBorder="1"/>
    <xf numFmtId="167" fontId="0" fillId="0" borderId="19" xfId="0" applyNumberFormat="1" applyBorder="1"/>
    <xf numFmtId="0" fontId="13" fillId="36" borderId="0" xfId="0" applyFont="1" applyFill="1"/>
    <xf numFmtId="0" fontId="0"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07">
    <dxf>
      <numFmt numFmtId="19" formatCode="dd/mm/yyyy"/>
    </dxf>
    <dxf>
      <numFmt numFmtId="0" formatCode="General"/>
    </dxf>
    <dxf>
      <numFmt numFmtId="164" formatCode="[$$-409]#,##0.00"/>
    </dxf>
    <dxf>
      <font>
        <b val="0"/>
      </font>
    </dxf>
    <dxf>
      <font>
        <b/>
      </font>
    </dxf>
    <dxf>
      <numFmt numFmtId="167" formatCode="_-* #,##0_-;\-* #,##0_-;_-* &quot;-&quot;??_-;_-@_-"/>
    </dxf>
    <dxf>
      <numFmt numFmtId="171" formatCode="_-* #,##0.0_-;\-* #,##0.0_-;_-* &quot;-&quot;??_-;_-@_-"/>
    </dxf>
    <dxf>
      <numFmt numFmtId="35" formatCode="_-* #,##0.00_-;\-* #,##0.00_-;_-* &quot;-&quot;??_-;_-@_-"/>
    </dxf>
    <dxf>
      <numFmt numFmtId="170" formatCode="_-* #,##0.000_-;\-* #,##0.000_-;_-* &quot;-&quot;??_-;_-@_-"/>
    </dxf>
    <dxf>
      <numFmt numFmtId="35" formatCode="_-* #,##0.00_-;\-* #,##0.00_-;_-* &quot;-&quot;??_-;_-@_-"/>
    </dxf>
    <dxf>
      <numFmt numFmtId="166" formatCode="[$$-409]#,##0"/>
    </dxf>
    <dxf>
      <numFmt numFmtId="169" formatCode="[$$-409]#,##0.0"/>
    </dxf>
    <dxf>
      <numFmt numFmtId="164" formatCode="[$$-409]#,##0.00"/>
    </dxf>
    <dxf>
      <numFmt numFmtId="168" formatCode="[$$-409]#,##0.000"/>
    </dxf>
    <dxf>
      <numFmt numFmtId="164" formatCode="[$$-409]#,##0.00"/>
    </dxf>
    <dxf>
      <numFmt numFmtId="35" formatCode="_-* #,##0.00_-;\-* #,##0.00_-;_-* &quot;-&quot;??_-;_-@_-"/>
    </dxf>
    <dxf>
      <numFmt numFmtId="35" formatCode="_-* #,##0.00_-;\-* #,##0.00_-;_-* &quot;-&quot;??_-;_-@_-"/>
    </dxf>
    <dxf>
      <numFmt numFmtId="14" formatCode="0.00%"/>
    </dxf>
    <dxf>
      <numFmt numFmtId="166" formatCode="[$$-409]#,##0"/>
    </dxf>
    <dxf>
      <numFmt numFmtId="169" formatCode="[$$-409]#,##0.0"/>
    </dxf>
    <dxf>
      <numFmt numFmtId="164" formatCode="[$$-409]#,##0.00"/>
    </dxf>
    <dxf>
      <numFmt numFmtId="168" formatCode="[$$-409]#,##0.000"/>
    </dxf>
    <dxf>
      <numFmt numFmtId="164" formatCode="[$$-409]#,##0.00"/>
    </dxf>
    <dxf>
      <numFmt numFmtId="35" formatCode="_-* #,##0.00_-;\-* #,##0.00_-;_-* &quot;-&quot;??_-;_-@_-"/>
    </dxf>
    <dxf>
      <numFmt numFmtId="35" formatCode="_-* #,##0.00_-;\-* #,##0.00_-;_-* &quot;-&quot;??_-;_-@_-"/>
    </dxf>
    <dxf>
      <numFmt numFmtId="14" formatCode="0.00%"/>
    </dxf>
    <dxf>
      <numFmt numFmtId="167" formatCode="_-* #,##0_-;\-* #,##0_-;_-* &quot;-&quot;??_-;_-@_-"/>
    </dxf>
    <dxf>
      <numFmt numFmtId="167" formatCode="_-* #,##0_-;\-* #,##0_-;_-* &quot;-&quot;??_-;_-@_-"/>
    </dxf>
    <dxf>
      <numFmt numFmtId="167" formatCode="_-* #,##0_-;\-* #,##0_-;_-* &quot;-&quot;??_-;_-@_-"/>
    </dxf>
    <dxf>
      <numFmt numFmtId="171" formatCode="_-* #,##0.0_-;\-* #,##0.0_-;_-* &quot;-&quot;??_-;_-@_-"/>
    </dxf>
    <dxf>
      <numFmt numFmtId="171" formatCode="_-* #,##0.0_-;\-* #,##0.0_-;_-* &quot;-&quot;??_-;_-@_-"/>
    </dxf>
    <dxf>
      <numFmt numFmtId="171" formatCode="_-* #,##0.0_-;\-* #,##0.0_-;_-* &quot;-&quot;??_-;_-@_-"/>
    </dxf>
    <dxf>
      <numFmt numFmtId="35" formatCode="_-* #,##0.00_-;\-* #,##0.00_-;_-* &quot;-&quot;??_-;_-@_-"/>
    </dxf>
    <dxf>
      <numFmt numFmtId="35" formatCode="_-* #,##0.00_-;\-* #,##0.00_-;_-* &quot;-&quot;??_-;_-@_-"/>
    </dxf>
    <dxf>
      <numFmt numFmtId="35" formatCode="_-* #,##0.00_-;\-* #,##0.00_-;_-* &quot;-&quot;??_-;_-@_-"/>
    </dxf>
    <dxf>
      <numFmt numFmtId="170" formatCode="_-* #,##0.000_-;\-* #,##0.000_-;_-* &quot;-&quot;??_-;_-@_-"/>
    </dxf>
    <dxf>
      <numFmt numFmtId="170" formatCode="_-* #,##0.000_-;\-* #,##0.000_-;_-* &quot;-&quot;??_-;_-@_-"/>
    </dxf>
    <dxf>
      <numFmt numFmtId="170" formatCode="_-* #,##0.000_-;\-* #,##0.000_-;_-* &quot;-&quot;??_-;_-@_-"/>
    </dxf>
    <dxf>
      <numFmt numFmtId="35" formatCode="_-* #,##0.00_-;\-* #,##0.00_-;_-* &quot;-&quot;??_-;_-@_-"/>
    </dxf>
    <dxf>
      <numFmt numFmtId="35" formatCode="_-* #,##0.00_-;\-* #,##0.00_-;_-* &quot;-&quot;??_-;_-@_-"/>
    </dxf>
    <dxf>
      <numFmt numFmtId="35" formatCode="_-* #,##0.00_-;\-* #,##0.00_-;_-* &quot;-&quot;??_-;_-@_-"/>
    </dxf>
    <dxf>
      <numFmt numFmtId="14" formatCode="0.00%"/>
    </dxf>
    <dxf>
      <numFmt numFmtId="35" formatCode="_-* #,##0.00_-;\-* #,##0.00_-;_-* &quot;-&quot;??_-;_-@_-"/>
    </dxf>
    <dxf>
      <numFmt numFmtId="35" formatCode="_-* #,##0.00_-;\-* #,##0.00_-;_-* &quot;-&quot;??_-;_-@_-"/>
    </dxf>
    <dxf>
      <numFmt numFmtId="14" formatCode="0.00%"/>
    </dxf>
    <dxf>
      <numFmt numFmtId="166" formatCode="[$$-409]#,##0"/>
    </dxf>
    <dxf>
      <numFmt numFmtId="169" formatCode="[$$-409]#,##0.0"/>
    </dxf>
    <dxf>
      <numFmt numFmtId="164" formatCode="[$$-409]#,##0.00"/>
    </dxf>
    <dxf>
      <numFmt numFmtId="168" formatCode="[$$-409]#,##0.000"/>
    </dxf>
    <dxf>
      <numFmt numFmtId="164" formatCode="[$$-409]#,##0.00"/>
    </dxf>
    <dxf>
      <numFmt numFmtId="166" formatCode="[$$-409]#,##0"/>
    </dxf>
    <dxf>
      <numFmt numFmtId="169" formatCode="[$$-409]#,##0.0"/>
    </dxf>
    <dxf>
      <numFmt numFmtId="164" formatCode="[$$-409]#,##0.00"/>
    </dxf>
    <dxf>
      <numFmt numFmtId="168" formatCode="[$$-409]#,##0.000"/>
    </dxf>
    <dxf>
      <numFmt numFmtId="164" formatCode="[$$-409]#,##0.00"/>
    </dxf>
    <dxf>
      <numFmt numFmtId="35" formatCode="_-* #,##0.00_-;\-* #,##0.00_-;_-* &quot;-&quot;??_-;_-@_-"/>
    </dxf>
    <dxf>
      <numFmt numFmtId="35" formatCode="_-* #,##0.00_-;\-* #,##0.00_-;_-* &quot;-&quot;??_-;_-@_-"/>
    </dxf>
    <dxf>
      <numFmt numFmtId="14" formatCode="0.00%"/>
    </dxf>
    <dxf>
      <numFmt numFmtId="14" formatCode="0.00%"/>
    </dxf>
    <dxf>
      <numFmt numFmtId="167" formatCode="_-* #,##0_-;\-* #,##0_-;_-* &quot;-&quot;??_-;_-@_-"/>
    </dxf>
    <dxf>
      <numFmt numFmtId="167" formatCode="_-* #,##0_-;\-* #,##0_-;_-* &quot;-&quot;??_-;_-@_-"/>
    </dxf>
    <dxf>
      <numFmt numFmtId="167" formatCode="_-* #,##0_-;\-* #,##0_-;_-* &quot;-&quot;??_-;_-@_-"/>
    </dxf>
    <dxf>
      <numFmt numFmtId="171" formatCode="_-* #,##0.0_-;\-* #,##0.0_-;_-* &quot;-&quot;??_-;_-@_-"/>
    </dxf>
    <dxf>
      <numFmt numFmtId="171" formatCode="_-* #,##0.0_-;\-* #,##0.0_-;_-* &quot;-&quot;??_-;_-@_-"/>
    </dxf>
    <dxf>
      <numFmt numFmtId="171" formatCode="_-* #,##0.0_-;\-* #,##0.0_-;_-* &quot;-&quot;??_-;_-@_-"/>
    </dxf>
    <dxf>
      <numFmt numFmtId="35" formatCode="_-* #,##0.00_-;\-* #,##0.00_-;_-* &quot;-&quot;??_-;_-@_-"/>
    </dxf>
    <dxf>
      <numFmt numFmtId="35" formatCode="_-* #,##0.00_-;\-* #,##0.00_-;_-* &quot;-&quot;??_-;_-@_-"/>
    </dxf>
    <dxf>
      <numFmt numFmtId="35" formatCode="_-* #,##0.00_-;\-* #,##0.00_-;_-* &quot;-&quot;??_-;_-@_-"/>
    </dxf>
    <dxf>
      <numFmt numFmtId="170" formatCode="_-* #,##0.000_-;\-* #,##0.000_-;_-* &quot;-&quot;??_-;_-@_-"/>
    </dxf>
    <dxf>
      <numFmt numFmtId="170" formatCode="_-* #,##0.000_-;\-* #,##0.000_-;_-* &quot;-&quot;??_-;_-@_-"/>
    </dxf>
    <dxf>
      <numFmt numFmtId="170" formatCode="_-* #,##0.000_-;\-* #,##0.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14" formatCode="0.00%"/>
    </dxf>
    <dxf>
      <numFmt numFmtId="166" formatCode="[$$-409]#,##0"/>
    </dxf>
    <dxf>
      <numFmt numFmtId="169" formatCode="[$$-409]#,##0.0"/>
    </dxf>
    <dxf>
      <numFmt numFmtId="164" formatCode="[$$-409]#,##0.00"/>
    </dxf>
    <dxf>
      <numFmt numFmtId="168" formatCode="[$$-409]#,##0.000"/>
    </dxf>
    <dxf>
      <numFmt numFmtId="164" formatCode="[$$-409]#,##0.00"/>
    </dxf>
    <dxf>
      <numFmt numFmtId="166" formatCode="[$$-409]#,##0"/>
    </dxf>
    <dxf>
      <numFmt numFmtId="169" formatCode="[$$-409]#,##0.0"/>
    </dxf>
    <dxf>
      <numFmt numFmtId="164" formatCode="[$$-409]#,##0.00"/>
    </dxf>
    <dxf>
      <numFmt numFmtId="168" formatCode="[$$-409]#,##0.000"/>
    </dxf>
    <dxf>
      <numFmt numFmtId="164" formatCode="[$$-409]#,##0.00"/>
    </dxf>
    <dxf>
      <numFmt numFmtId="35" formatCode="_-* #,##0.00_-;\-* #,##0.00_-;_-* &quot;-&quot;??_-;_-@_-"/>
    </dxf>
    <dxf>
      <numFmt numFmtId="35" formatCode="_-* #,##0.00_-;\-* #,##0.00_-;_-* &quot;-&quot;??_-;_-@_-"/>
    </dxf>
    <dxf>
      <numFmt numFmtId="14" formatCode="0.00%"/>
    </dxf>
    <dxf>
      <numFmt numFmtId="0" formatCode="General"/>
    </dxf>
    <dxf>
      <numFmt numFmtId="0" formatCode="General"/>
    </dxf>
    <dxf>
      <numFmt numFmtId="0" formatCode="General"/>
    </dxf>
    <dxf>
      <numFmt numFmtId="165" formatCode="ddd"/>
    </dxf>
    <dxf>
      <numFmt numFmtId="0" formatCode="General"/>
    </dxf>
    <dxf>
      <numFmt numFmtId="1" formatCode="0"/>
    </dxf>
    <dxf>
      <numFmt numFmtId="1" formatCode="0"/>
    </dxf>
    <dxf>
      <numFmt numFmtId="19" formatCode="dd/mm/yyyy"/>
    </dxf>
    <dxf>
      <numFmt numFmtId="164" formatCode="[$$-409]#,##0.00"/>
    </dxf>
    <dxf>
      <numFmt numFmtId="164" formatCode="[$$-409]#,##0.00"/>
    </dxf>
    <dxf>
      <numFmt numFmtId="25" formatCode="hh:mm"/>
    </dxf>
    <dxf>
      <numFmt numFmtId="164" formatCode="[$$-409]#,##0.00"/>
    </dxf>
    <dxf>
      <numFmt numFmtId="164" formatCode="[$$-409]#,##0.00"/>
    </dxf>
    <dxf>
      <font>
        <b/>
        <color theme="1"/>
      </font>
      <border>
        <bottom style="thin">
          <color theme="5"/>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5"/>
        </bottom>
        <vertical/>
        <horizontal/>
      </border>
    </dxf>
    <dxf>
      <font>
        <color theme="1"/>
      </font>
      <fill>
        <patternFill>
          <bgColor theme="0"/>
        </patternFill>
      </fill>
      <border diagonalUp="0" diagonalDown="0">
        <left/>
        <right/>
        <top/>
        <bottom/>
        <vertical/>
        <horizontal/>
      </border>
    </dxf>
  </dxfs>
  <tableStyles count="2" defaultTableStyle="TableStyleMedium2" defaultPivotStyle="PivotStyleLight16">
    <tableStyle name="MyStyle" pivot="0" table="0" count="10">
      <tableStyleElement type="wholeTable" dxfId="106"/>
      <tableStyleElement type="headerRow" dxfId="105"/>
    </tableStyle>
    <tableStyle name="MyStyle 3" pivot="0" table="0" count="10">
      <tableStyleElement type="wholeTable" dxfId="104"/>
      <tableStyleElement type="headerRow" dxfId="103"/>
    </tableStyle>
  </tableStyles>
  <colors>
    <mruColors>
      <color rgb="FF09B3F7"/>
      <color rgb="FF068BBF"/>
      <color rgb="FFF09456"/>
      <color rgb="FFF5B88F"/>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0" tint="-0.14993743705557422"/>
              <bgColor theme="0"/>
            </patternFill>
          </fill>
          <border diagonalUp="0" diagonalDown="0">
            <left style="thin">
              <color theme="1" tint="4.9989318521683403E-2"/>
            </left>
            <right style="thin">
              <color theme="1" tint="4.9989318521683403E-2"/>
            </right>
            <top style="thin">
              <color theme="1" tint="4.9989318521683403E-2"/>
            </top>
            <bottom style="thin">
              <color theme="1" tint="4.9989318521683403E-2"/>
            </bottom>
            <vertical/>
            <horizontal/>
          </border>
        </dxf>
        <dxf>
          <font>
            <color theme="2" tint="-0.89996032593768116"/>
          </font>
          <fill>
            <patternFill patternType="solid">
              <fgColor theme="0" tint="-0.24994659260841701"/>
              <bgColor theme="0" tint="-0.14996795556505021"/>
            </patternFill>
          </fill>
          <border diagonalUp="0" diagonalDown="0">
            <left style="thin">
              <color auto="1"/>
            </left>
            <right style="thin">
              <color auto="1"/>
            </right>
            <top style="thin">
              <color auto="1"/>
            </top>
            <bottom style="thin">
              <color auto="1"/>
            </bottom>
            <vertical/>
            <horizontal/>
          </border>
        </dxf>
        <dxf>
          <font>
            <color theme="1" tint="4.9989318521683403E-2"/>
          </font>
          <fill>
            <patternFill patternType="solid">
              <fgColor theme="0" tint="-0.24994659260841701"/>
              <bgColor theme="0"/>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14981536301767021"/>
              <bgColor theme="0"/>
            </patternFill>
          </fill>
          <border diagonalUp="0" diagonalDown="0">
            <left/>
            <right/>
            <top/>
            <bottom/>
            <vertical/>
            <horizontal/>
          </border>
        </dxf>
        <dxf>
          <font>
            <color theme="1" tint="4.9989318521683403E-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1" tint="4.9989318521683403E-2"/>
          </font>
          <fill>
            <patternFill patternType="solid">
              <fgColor rgb="FFFFFFFF"/>
              <bgColor theme="0" tint="-0.14996795556505021"/>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0" tint="-0.14993743705557422"/>
              <bgColor theme="0"/>
            </patternFill>
          </fill>
          <border diagonalUp="0" diagonalDown="0">
            <left style="thin">
              <color theme="1" tint="4.9989318521683403E-2"/>
            </left>
            <right style="thin">
              <color theme="1" tint="4.9989318521683403E-2"/>
            </right>
            <top style="thin">
              <color theme="1" tint="4.9989318521683403E-2"/>
            </top>
            <bottom style="thin">
              <color theme="1" tint="4.9989318521683403E-2"/>
            </bottom>
            <vertical/>
            <horizontal/>
          </border>
        </dxf>
        <dxf>
          <font>
            <color theme="2" tint="-0.89996032593768116"/>
          </font>
          <fill>
            <patternFill patternType="solid">
              <fgColor theme="0" tint="-0.24994659260841701"/>
              <bgColor theme="0" tint="-0.14996795556505021"/>
            </patternFill>
          </fill>
          <border diagonalUp="0" diagonalDown="0">
            <left style="thin">
              <color auto="1"/>
            </left>
            <right style="thin">
              <color auto="1"/>
            </right>
            <top style="thin">
              <color auto="1"/>
            </top>
            <bottom style="thin">
              <color auto="1"/>
            </bottom>
            <vertical/>
            <horizontal/>
          </border>
        </dxf>
        <dxf>
          <font>
            <color theme="1" tint="4.9989318521683403E-2"/>
          </font>
          <fill>
            <patternFill patternType="solid">
              <fgColor theme="0" tint="-0.24994659260841701"/>
              <bgColor theme="0"/>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14981536301767021"/>
              <bgColor theme="0"/>
            </patternFill>
          </fill>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tint="4.9989318521683403E-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1" tint="4.9989318521683403E-2"/>
          </font>
          <fill>
            <patternFill patternType="solid">
              <fgColor rgb="FFFFFFFF"/>
              <bgColor theme="0" tint="-0.14996795556505021"/>
            </patternFill>
          </fill>
          <border diagonalUp="0" diagonalDown="0">
            <left style="medium">
              <color rgb="FFCCCCCC"/>
            </left>
            <right style="medium">
              <color rgb="FFCCCCCC"/>
            </right>
            <top style="medium">
              <color rgb="FFCCCCCC"/>
            </top>
            <bottom style="medium">
              <color rgb="FFCCCCCC"/>
            </bottom>
            <vertical/>
            <horizontal/>
          </border>
        </dxf>
      </x14:dxfs>
    </ext>
    <ext xmlns:x14="http://schemas.microsoft.com/office/spreadsheetml/2009/9/main" uri="{EB79DEF2-80B8-43e5-95BD-54CBDDF9020C}">
      <x14:slicerStyles defaultSlicerStyle="SlicerStyleLight1">
        <x14:slicerStyle name="MyStyle">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Style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4.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11/relationships/chartColorStyle" Target="colors10.xml"/><Relationship Id="rId1" Type="http://schemas.microsoft.com/office/2011/relationships/chartStyle" Target="style10.xml"/><Relationship Id="rId4" Type="http://schemas.openxmlformats.org/officeDocument/2006/relationships/image" Target="../media/image4.png"/></Relationships>
</file>

<file path=xl/charts/_rels/chart11.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11/relationships/chartColorStyle" Target="colors11.xml"/><Relationship Id="rId1" Type="http://schemas.microsoft.com/office/2011/relationships/chartStyle" Target="style11.xml"/><Relationship Id="rId4" Type="http://schemas.openxmlformats.org/officeDocument/2006/relationships/image" Target="../media/image4.png"/></Relationships>
</file>

<file path=xl/charts/_rels/chart12.xml.rels><?xml version="1.0" encoding="UTF-8" standalone="yes"?>
<Relationships xmlns="http://schemas.openxmlformats.org/package/2006/relationships"><Relationship Id="rId3" Type="http://schemas.openxmlformats.org/officeDocument/2006/relationships/image" Target="../media/image5.png"/><Relationship Id="rId2" Type="http://schemas.microsoft.com/office/2011/relationships/chartColorStyle" Target="colors12.xml"/><Relationship Id="rId1" Type="http://schemas.microsoft.com/office/2011/relationships/chartStyle" Target="style12.xml"/><Relationship Id="rId4" Type="http://schemas.openxmlformats.org/officeDocument/2006/relationships/image" Target="../media/image6.png"/></Relationships>
</file>

<file path=xl/charts/_rels/chart13.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5.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image" Target="../media/image6.png"/></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-Updated (Repaired).xlsm]Analysis 1!PivotTable30</c:name>
    <c:fmtId val="17"/>
  </c:pivotSource>
  <c:chart>
    <c:autoTitleDeleted val="1"/>
    <c:pivotFmts>
      <c:pivotFmt>
        <c:idx val="0"/>
        <c:spPr>
          <a:solidFill>
            <a:schemeClr val="accent1"/>
          </a:solidFill>
          <a:ln w="28575" cap="rnd">
            <a:solidFill>
              <a:srgbClr val="09B3F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rgbClr val="09B3F7"/>
            </a:solidFill>
            <a:round/>
          </a:ln>
          <a:effectLst/>
        </c:spPr>
        <c:marker>
          <c:symbol val="none"/>
        </c:marker>
      </c:pivotFmt>
      <c:pivotFmt>
        <c:idx val="5"/>
        <c:spPr>
          <a:solidFill>
            <a:schemeClr val="accent1"/>
          </a:solidFill>
          <a:ln w="28575" cap="rnd">
            <a:solidFill>
              <a:srgbClr val="09B3F7"/>
            </a:solidFill>
            <a:round/>
          </a:ln>
          <a:effectLst/>
        </c:spPr>
        <c:marker>
          <c:symbol val="none"/>
        </c:marker>
      </c:pivotFmt>
      <c:pivotFmt>
        <c:idx val="6"/>
        <c:spPr>
          <a:solidFill>
            <a:schemeClr val="accent1"/>
          </a:solidFill>
          <a:ln w="28575" cap="rnd">
            <a:solidFill>
              <a:srgbClr val="09B3F7"/>
            </a:solidFill>
            <a:round/>
          </a:ln>
          <a:effectLst/>
        </c:spPr>
        <c:marker>
          <c:symbol val="none"/>
        </c:marker>
      </c:pivotFmt>
      <c:pivotFmt>
        <c:idx val="7"/>
        <c:spPr>
          <a:ln w="28575" cap="rnd">
            <a:solidFill>
              <a:srgbClr val="09B3F7"/>
            </a:solidFill>
            <a:round/>
          </a:ln>
          <a:effectLst/>
        </c:spPr>
        <c:marker>
          <c:symbol val="none"/>
        </c:marker>
      </c:pivotFmt>
    </c:pivotFmts>
    <c:plotArea>
      <c:layout>
        <c:manualLayout>
          <c:layoutTarget val="inner"/>
          <c:xMode val="edge"/>
          <c:yMode val="edge"/>
          <c:x val="1.1415525114155251E-2"/>
          <c:y val="0"/>
          <c:w val="0.98858447488584478"/>
          <c:h val="1"/>
        </c:manualLayout>
      </c:layout>
      <c:lineChart>
        <c:grouping val="standard"/>
        <c:varyColors val="0"/>
        <c:ser>
          <c:idx val="0"/>
          <c:order val="0"/>
          <c:tx>
            <c:strRef>
              <c:f>'Analysis 1'!$CA$8</c:f>
              <c:strCache>
                <c:ptCount val="1"/>
                <c:pt idx="0">
                  <c:v>Total</c:v>
                </c:pt>
              </c:strCache>
            </c:strRef>
          </c:tx>
          <c:spPr>
            <a:ln w="28575" cap="rnd">
              <a:solidFill>
                <a:srgbClr val="09B3F7"/>
              </a:solidFill>
              <a:round/>
            </a:ln>
            <a:effectLst/>
          </c:spPr>
          <c:marker>
            <c:symbol val="none"/>
          </c:marker>
          <c:cat>
            <c:strRef>
              <c:f>'Analysis 1'!$BZ$9:$BZ$22</c:f>
              <c:strCache>
                <c:ptCount val="13"/>
                <c:pt idx="0">
                  <c:v>1</c:v>
                </c:pt>
                <c:pt idx="1">
                  <c:v>2</c:v>
                </c:pt>
                <c:pt idx="2">
                  <c:v>3</c:v>
                </c:pt>
                <c:pt idx="3">
                  <c:v>4</c:v>
                </c:pt>
                <c:pt idx="4">
                  <c:v>5</c:v>
                </c:pt>
                <c:pt idx="5">
                  <c:v>6</c:v>
                </c:pt>
                <c:pt idx="6">
                  <c:v>7</c:v>
                </c:pt>
                <c:pt idx="7">
                  <c:v>8</c:v>
                </c:pt>
                <c:pt idx="8">
                  <c:v>9</c:v>
                </c:pt>
                <c:pt idx="9">
                  <c:v>10</c:v>
                </c:pt>
                <c:pt idx="10">
                  <c:v>11</c:v>
                </c:pt>
                <c:pt idx="11">
                  <c:v>12</c:v>
                </c:pt>
                <c:pt idx="12">
                  <c:v>13</c:v>
                </c:pt>
              </c:strCache>
            </c:strRef>
          </c:cat>
          <c:val>
            <c:numRef>
              <c:f>'Analysis 1'!$CA$9:$CA$22</c:f>
              <c:numCache>
                <c:formatCode>General</c:formatCode>
                <c:ptCount val="13"/>
                <c:pt idx="0">
                  <c:v>305</c:v>
                </c:pt>
                <c:pt idx="1">
                  <c:v>431</c:v>
                </c:pt>
                <c:pt idx="2">
                  <c:v>461</c:v>
                </c:pt>
                <c:pt idx="3">
                  <c:v>489</c:v>
                </c:pt>
                <c:pt idx="4">
                  <c:v>484</c:v>
                </c:pt>
                <c:pt idx="5">
                  <c:v>506</c:v>
                </c:pt>
                <c:pt idx="6">
                  <c:v>399</c:v>
                </c:pt>
                <c:pt idx="7">
                  <c:v>314</c:v>
                </c:pt>
                <c:pt idx="8">
                  <c:v>465</c:v>
                </c:pt>
                <c:pt idx="9">
                  <c:v>496</c:v>
                </c:pt>
                <c:pt idx="10">
                  <c:v>447</c:v>
                </c:pt>
                <c:pt idx="11">
                  <c:v>405</c:v>
                </c:pt>
                <c:pt idx="12">
                  <c:v>308</c:v>
                </c:pt>
              </c:numCache>
            </c:numRef>
          </c:val>
          <c:smooth val="1"/>
          <c:extLst>
            <c:ext xmlns:c16="http://schemas.microsoft.com/office/drawing/2014/chart" uri="{C3380CC4-5D6E-409C-BE32-E72D297353CC}">
              <c16:uniqueId val="{00000000-6431-4F5E-94D0-9F0F86FB2443}"/>
            </c:ext>
          </c:extLst>
        </c:ser>
        <c:dLbls>
          <c:showLegendKey val="0"/>
          <c:showVal val="0"/>
          <c:showCatName val="0"/>
          <c:showSerName val="0"/>
          <c:showPercent val="0"/>
          <c:showBubbleSize val="0"/>
        </c:dLbls>
        <c:smooth val="0"/>
        <c:axId val="282792944"/>
        <c:axId val="282793272"/>
      </c:lineChart>
      <c:catAx>
        <c:axId val="282792944"/>
        <c:scaling>
          <c:orientation val="minMax"/>
        </c:scaling>
        <c:delete val="1"/>
        <c:axPos val="b"/>
        <c:numFmt formatCode="General" sourceLinked="1"/>
        <c:majorTickMark val="none"/>
        <c:minorTickMark val="none"/>
        <c:tickLblPos val="nextTo"/>
        <c:crossAx val="282793272"/>
        <c:crosses val="autoZero"/>
        <c:auto val="1"/>
        <c:lblAlgn val="ctr"/>
        <c:lblOffset val="100"/>
        <c:noMultiLvlLbl val="0"/>
      </c:catAx>
      <c:valAx>
        <c:axId val="282793272"/>
        <c:scaling>
          <c:orientation val="minMax"/>
        </c:scaling>
        <c:delete val="1"/>
        <c:axPos val="l"/>
        <c:numFmt formatCode="General" sourceLinked="1"/>
        <c:majorTickMark val="none"/>
        <c:minorTickMark val="none"/>
        <c:tickLblPos val="nextTo"/>
        <c:crossAx val="2827929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-Updated (Repaired).xlsm]Analysis 1!PivotTable34</c:name>
    <c:fmtId val="21"/>
  </c:pivotSource>
  <c:chart>
    <c:autoTitleDeleted val="1"/>
    <c:pivotFmts>
      <c:pivotFmt>
        <c:idx val="0"/>
        <c:spPr>
          <a:solidFill>
            <a:schemeClr val="accent1"/>
          </a:solidFill>
          <a:ln w="28575" cap="rnd">
            <a:solidFill>
              <a:srgbClr val="09B3F7"/>
            </a:solidFill>
            <a:round/>
          </a:ln>
          <a:effectLst/>
        </c:spPr>
        <c:marker>
          <c:symbol val="none"/>
        </c:marker>
      </c:pivotFmt>
      <c:pivotFmt>
        <c:idx val="1"/>
        <c:spPr>
          <a:solidFill>
            <a:schemeClr val="accent1"/>
          </a:solidFill>
          <a:ln w="28575" cap="rnd">
            <a:solidFill>
              <a:srgbClr val="09B3F7"/>
            </a:solidFill>
            <a:round/>
          </a:ln>
          <a:effectLst/>
        </c:spPr>
        <c:marker>
          <c:symbol val="none"/>
        </c:marker>
      </c:pivotFmt>
      <c:pivotFmt>
        <c:idx val="2"/>
        <c:spPr>
          <a:solidFill>
            <a:schemeClr val="accent1"/>
          </a:solidFill>
          <a:ln w="28575" cap="rnd">
            <a:solidFill>
              <a:srgbClr val="09B3F7"/>
            </a:solidFill>
            <a:round/>
          </a:ln>
          <a:effectLst/>
        </c:spPr>
        <c:marker>
          <c:symbol val="none"/>
        </c:marker>
      </c:pivotFmt>
      <c:pivotFmt>
        <c:idx val="3"/>
        <c:spPr>
          <a:solidFill>
            <a:schemeClr val="accent1"/>
          </a:solidFill>
          <a:ln w="28575" cap="rnd">
            <a:solidFill>
              <a:srgbClr val="09B3F7"/>
            </a:solidFill>
            <a:round/>
          </a:ln>
          <a:effectLst/>
        </c:spPr>
        <c:marker>
          <c:symbol val="none"/>
        </c:marker>
      </c:pivotFmt>
      <c:pivotFmt>
        <c:idx val="4"/>
        <c:spPr>
          <a:ln w="28575" cap="rnd">
            <a:solidFill>
              <a:srgbClr val="09B3F7"/>
            </a:solidFill>
            <a:round/>
          </a:ln>
          <a:effectLst/>
        </c:spPr>
        <c:marker>
          <c:symbol val="none"/>
        </c:marker>
      </c:pivotFmt>
    </c:pivotFmts>
    <c:plotArea>
      <c:layout>
        <c:manualLayout>
          <c:layoutTarget val="inner"/>
          <c:xMode val="edge"/>
          <c:yMode val="edge"/>
          <c:x val="0"/>
          <c:y val="1.4492753623188406E-2"/>
          <c:w val="0.96031746031746035"/>
          <c:h val="0.98550724637681164"/>
        </c:manualLayout>
      </c:layout>
      <c:lineChart>
        <c:grouping val="standard"/>
        <c:varyColors val="0"/>
        <c:ser>
          <c:idx val="0"/>
          <c:order val="0"/>
          <c:tx>
            <c:strRef>
              <c:f>'Analysis 1'!$CG$8</c:f>
              <c:strCache>
                <c:ptCount val="1"/>
                <c:pt idx="0">
                  <c:v>Total</c:v>
                </c:pt>
              </c:strCache>
            </c:strRef>
          </c:tx>
          <c:spPr>
            <a:ln w="28575" cap="rnd">
              <a:solidFill>
                <a:srgbClr val="09B3F7"/>
              </a:solidFill>
              <a:round/>
            </a:ln>
            <a:effectLst/>
          </c:spPr>
          <c:marker>
            <c:symbol val="none"/>
          </c:marker>
          <c:cat>
            <c:strRef>
              <c:f>'Analysis 1'!$CF$9:$CF$22</c:f>
              <c:strCache>
                <c:ptCount val="13"/>
                <c:pt idx="0">
                  <c:v>1</c:v>
                </c:pt>
                <c:pt idx="1">
                  <c:v>2</c:v>
                </c:pt>
                <c:pt idx="2">
                  <c:v>3</c:v>
                </c:pt>
                <c:pt idx="3">
                  <c:v>4</c:v>
                </c:pt>
                <c:pt idx="4">
                  <c:v>5</c:v>
                </c:pt>
                <c:pt idx="5">
                  <c:v>6</c:v>
                </c:pt>
                <c:pt idx="6">
                  <c:v>7</c:v>
                </c:pt>
                <c:pt idx="7">
                  <c:v>8</c:v>
                </c:pt>
                <c:pt idx="8">
                  <c:v>9</c:v>
                </c:pt>
                <c:pt idx="9">
                  <c:v>10</c:v>
                </c:pt>
                <c:pt idx="10">
                  <c:v>11</c:v>
                </c:pt>
                <c:pt idx="11">
                  <c:v>12</c:v>
                </c:pt>
                <c:pt idx="12">
                  <c:v>13</c:v>
                </c:pt>
              </c:strCache>
            </c:strRef>
          </c:cat>
          <c:val>
            <c:numRef>
              <c:f>'Analysis 1'!$CG$9:$CG$22</c:f>
              <c:numCache>
                <c:formatCode>[$$-409]#,##0</c:formatCode>
                <c:ptCount val="13"/>
                <c:pt idx="0">
                  <c:v>16707.989999999998</c:v>
                </c:pt>
                <c:pt idx="1">
                  <c:v>23296.379999999997</c:v>
                </c:pt>
                <c:pt idx="2">
                  <c:v>27327.010000000013</c:v>
                </c:pt>
                <c:pt idx="3">
                  <c:v>27892.27</c:v>
                </c:pt>
                <c:pt idx="4">
                  <c:v>27009.94999999999</c:v>
                </c:pt>
                <c:pt idx="5">
                  <c:v>25811.269999999986</c:v>
                </c:pt>
                <c:pt idx="6">
                  <c:v>24346.28</c:v>
                </c:pt>
                <c:pt idx="7">
                  <c:v>16503.489999999998</c:v>
                </c:pt>
                <c:pt idx="8">
                  <c:v>27828.300000000007</c:v>
                </c:pt>
                <c:pt idx="9">
                  <c:v>27065.56</c:v>
                </c:pt>
                <c:pt idx="10">
                  <c:v>22847.83</c:v>
                </c:pt>
                <c:pt idx="11">
                  <c:v>23924.380000000005</c:v>
                </c:pt>
                <c:pt idx="12">
                  <c:v>17026.669999999998</c:v>
                </c:pt>
              </c:numCache>
            </c:numRef>
          </c:val>
          <c:smooth val="1"/>
          <c:extLst>
            <c:ext xmlns:c16="http://schemas.microsoft.com/office/drawing/2014/chart" uri="{C3380CC4-5D6E-409C-BE32-E72D297353CC}">
              <c16:uniqueId val="{00000000-1977-46D0-BBA7-B6F26733D282}"/>
            </c:ext>
          </c:extLst>
        </c:ser>
        <c:dLbls>
          <c:showLegendKey val="0"/>
          <c:showVal val="0"/>
          <c:showCatName val="0"/>
          <c:showSerName val="0"/>
          <c:showPercent val="0"/>
          <c:showBubbleSize val="0"/>
        </c:dLbls>
        <c:smooth val="0"/>
        <c:axId val="779549344"/>
        <c:axId val="779549672"/>
      </c:lineChart>
      <c:catAx>
        <c:axId val="779549344"/>
        <c:scaling>
          <c:orientation val="minMax"/>
        </c:scaling>
        <c:delete val="1"/>
        <c:axPos val="b"/>
        <c:numFmt formatCode="General" sourceLinked="1"/>
        <c:majorTickMark val="none"/>
        <c:minorTickMark val="none"/>
        <c:tickLblPos val="nextTo"/>
        <c:crossAx val="779549672"/>
        <c:crosses val="autoZero"/>
        <c:auto val="1"/>
        <c:lblAlgn val="ctr"/>
        <c:lblOffset val="100"/>
        <c:noMultiLvlLbl val="0"/>
      </c:catAx>
      <c:valAx>
        <c:axId val="779549672"/>
        <c:scaling>
          <c:orientation val="minMax"/>
        </c:scaling>
        <c:delete val="1"/>
        <c:axPos val="l"/>
        <c:numFmt formatCode="[$$-409]#,##0" sourceLinked="1"/>
        <c:majorTickMark val="none"/>
        <c:minorTickMark val="none"/>
        <c:tickLblPos val="nextTo"/>
        <c:crossAx val="779549344"/>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-Updated (Repaired).xlsm]Analysis 1!PivotTable32</c:name>
    <c:fmtId val="21"/>
  </c:pivotSource>
  <c:chart>
    <c:autoTitleDeleted val="1"/>
    <c:pivotFmts>
      <c:pivotFmt>
        <c:idx val="0"/>
        <c:spPr>
          <a:solidFill>
            <a:schemeClr val="accent1"/>
          </a:solidFill>
          <a:ln w="28575" cap="rnd">
            <a:solidFill>
              <a:srgbClr val="09B3F7"/>
            </a:solidFill>
            <a:round/>
          </a:ln>
          <a:effectLst/>
        </c:spPr>
        <c:marker>
          <c:symbol val="none"/>
        </c:marker>
      </c:pivotFmt>
      <c:pivotFmt>
        <c:idx val="1"/>
        <c:spPr>
          <a:solidFill>
            <a:schemeClr val="accent1"/>
          </a:solidFill>
          <a:ln w="28575" cap="rnd">
            <a:solidFill>
              <a:srgbClr val="09B3F7"/>
            </a:solidFill>
            <a:round/>
          </a:ln>
          <a:effectLst/>
        </c:spPr>
        <c:marker>
          <c:symbol val="none"/>
        </c:marker>
      </c:pivotFmt>
      <c:pivotFmt>
        <c:idx val="2"/>
        <c:spPr>
          <a:solidFill>
            <a:schemeClr val="accent1"/>
          </a:solidFill>
          <a:ln w="28575" cap="rnd">
            <a:solidFill>
              <a:srgbClr val="09B3F7"/>
            </a:solidFill>
            <a:round/>
          </a:ln>
          <a:effectLst/>
        </c:spPr>
        <c:marker>
          <c:symbol val="none"/>
        </c:marker>
      </c:pivotFmt>
      <c:pivotFmt>
        <c:idx val="3"/>
        <c:spPr>
          <a:solidFill>
            <a:schemeClr val="accent1"/>
          </a:solidFill>
          <a:ln w="28575" cap="rnd">
            <a:solidFill>
              <a:srgbClr val="09B3F7"/>
            </a:solidFill>
            <a:round/>
          </a:ln>
          <a:effectLst/>
        </c:spPr>
        <c:marker>
          <c:symbol val="none"/>
        </c:marker>
      </c:pivotFmt>
      <c:pivotFmt>
        <c:idx val="4"/>
        <c:spPr>
          <a:ln w="28575" cap="rnd">
            <a:solidFill>
              <a:srgbClr val="09B3F7"/>
            </a:solidFill>
            <a:round/>
          </a:ln>
          <a:effectLst/>
        </c:spPr>
        <c:marker>
          <c:symbol val="none"/>
        </c:marker>
      </c:pivotFmt>
    </c:pivotFmts>
    <c:plotArea>
      <c:layout>
        <c:manualLayout>
          <c:layoutTarget val="inner"/>
          <c:xMode val="edge"/>
          <c:yMode val="edge"/>
          <c:x val="2.3310023310023312E-2"/>
          <c:y val="0"/>
          <c:w val="0.9766899766899767"/>
          <c:h val="0.98538011695906447"/>
        </c:manualLayout>
      </c:layout>
      <c:lineChart>
        <c:grouping val="standard"/>
        <c:varyColors val="0"/>
        <c:ser>
          <c:idx val="0"/>
          <c:order val="0"/>
          <c:tx>
            <c:strRef>
              <c:f>'Analysis 1'!$CD$8</c:f>
              <c:strCache>
                <c:ptCount val="1"/>
                <c:pt idx="0">
                  <c:v>Total</c:v>
                </c:pt>
              </c:strCache>
            </c:strRef>
          </c:tx>
          <c:spPr>
            <a:ln w="28575" cap="rnd">
              <a:solidFill>
                <a:srgbClr val="09B3F7"/>
              </a:solidFill>
              <a:round/>
            </a:ln>
            <a:effectLst/>
          </c:spPr>
          <c:marker>
            <c:symbol val="none"/>
          </c:marker>
          <c:cat>
            <c:strRef>
              <c:f>'Analysis 1'!$CC$9:$CC$22</c:f>
              <c:strCache>
                <c:ptCount val="13"/>
                <c:pt idx="0">
                  <c:v>1</c:v>
                </c:pt>
                <c:pt idx="1">
                  <c:v>2</c:v>
                </c:pt>
                <c:pt idx="2">
                  <c:v>3</c:v>
                </c:pt>
                <c:pt idx="3">
                  <c:v>4</c:v>
                </c:pt>
                <c:pt idx="4">
                  <c:v>5</c:v>
                </c:pt>
                <c:pt idx="5">
                  <c:v>6</c:v>
                </c:pt>
                <c:pt idx="6">
                  <c:v>7</c:v>
                </c:pt>
                <c:pt idx="7">
                  <c:v>8</c:v>
                </c:pt>
                <c:pt idx="8">
                  <c:v>9</c:v>
                </c:pt>
                <c:pt idx="9">
                  <c:v>10</c:v>
                </c:pt>
                <c:pt idx="10">
                  <c:v>11</c:v>
                </c:pt>
                <c:pt idx="11">
                  <c:v>12</c:v>
                </c:pt>
                <c:pt idx="12">
                  <c:v>13</c:v>
                </c:pt>
              </c:strCache>
            </c:strRef>
          </c:cat>
          <c:val>
            <c:numRef>
              <c:f>'Analysis 1'!$CD$9:$CD$22</c:f>
              <c:numCache>
                <c:formatCode>[$$-409]#,##0</c:formatCode>
                <c:ptCount val="13"/>
                <c:pt idx="0">
                  <c:v>17543.389500000005</c:v>
                </c:pt>
                <c:pt idx="1">
                  <c:v>24461.199000000001</c:v>
                </c:pt>
                <c:pt idx="2">
                  <c:v>28693.360499999988</c:v>
                </c:pt>
                <c:pt idx="3">
                  <c:v>29286.883499999993</c:v>
                </c:pt>
                <c:pt idx="4">
                  <c:v>28360.447500000006</c:v>
                </c:pt>
                <c:pt idx="5">
                  <c:v>27101.833499999993</c:v>
                </c:pt>
                <c:pt idx="6">
                  <c:v>25563.594000000008</c:v>
                </c:pt>
                <c:pt idx="7">
                  <c:v>17328.664500000003</c:v>
                </c:pt>
                <c:pt idx="8">
                  <c:v>29219.715000000007</c:v>
                </c:pt>
                <c:pt idx="9">
                  <c:v>28418.837999999996</c:v>
                </c:pt>
                <c:pt idx="10">
                  <c:v>23990.221500000003</c:v>
                </c:pt>
                <c:pt idx="11">
                  <c:v>25120.598999999998</c:v>
                </c:pt>
                <c:pt idx="12">
                  <c:v>17878.003499999995</c:v>
                </c:pt>
              </c:numCache>
            </c:numRef>
          </c:val>
          <c:smooth val="1"/>
          <c:extLst>
            <c:ext xmlns:c16="http://schemas.microsoft.com/office/drawing/2014/chart" uri="{C3380CC4-5D6E-409C-BE32-E72D297353CC}">
              <c16:uniqueId val="{00000000-C856-4BAF-A9EC-ED014D3B093B}"/>
            </c:ext>
          </c:extLst>
        </c:ser>
        <c:dLbls>
          <c:showLegendKey val="0"/>
          <c:showVal val="0"/>
          <c:showCatName val="0"/>
          <c:showSerName val="0"/>
          <c:showPercent val="0"/>
          <c:showBubbleSize val="0"/>
        </c:dLbls>
        <c:smooth val="0"/>
        <c:axId val="789939240"/>
        <c:axId val="789942520"/>
      </c:lineChart>
      <c:catAx>
        <c:axId val="789939240"/>
        <c:scaling>
          <c:orientation val="minMax"/>
        </c:scaling>
        <c:delete val="1"/>
        <c:axPos val="b"/>
        <c:numFmt formatCode="General" sourceLinked="1"/>
        <c:majorTickMark val="none"/>
        <c:minorTickMark val="none"/>
        <c:tickLblPos val="nextTo"/>
        <c:crossAx val="789942520"/>
        <c:crosses val="autoZero"/>
        <c:auto val="1"/>
        <c:lblAlgn val="ctr"/>
        <c:lblOffset val="100"/>
        <c:noMultiLvlLbl val="0"/>
      </c:catAx>
      <c:valAx>
        <c:axId val="789942520"/>
        <c:scaling>
          <c:orientation val="minMax"/>
        </c:scaling>
        <c:delete val="1"/>
        <c:axPos val="l"/>
        <c:numFmt formatCode="[$$-409]#,##0" sourceLinked="1"/>
        <c:majorTickMark val="none"/>
        <c:minorTickMark val="none"/>
        <c:tickLblPos val="nextTo"/>
        <c:crossAx val="7899392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-Updated (Repaired).xlsm]Analysis 1!PivotTable36</c:name>
    <c:fmtId val="24"/>
  </c:pivotSource>
  <c:chart>
    <c:autoTitleDeleted val="1"/>
    <c:pivotFmts>
      <c:pivotFmt>
        <c:idx val="0"/>
        <c:spPr>
          <a:solidFill>
            <a:schemeClr val="accent1"/>
          </a:solidFill>
          <a:ln w="28575" cap="rnd">
            <a:solidFill>
              <a:srgbClr val="09B3F7"/>
            </a:solidFill>
            <a:round/>
          </a:ln>
          <a:effectLst/>
        </c:spPr>
        <c:marker>
          <c:symbol val="none"/>
        </c:marker>
      </c:pivotFmt>
      <c:pivotFmt>
        <c:idx val="1"/>
        <c:spPr>
          <a:solidFill>
            <a:schemeClr val="accent1"/>
          </a:solidFill>
          <a:ln w="28575" cap="rnd">
            <a:solidFill>
              <a:srgbClr val="09B3F7"/>
            </a:solidFill>
            <a:round/>
          </a:ln>
          <a:effectLst/>
        </c:spPr>
        <c:marker>
          <c:symbol val="none"/>
        </c:marker>
      </c:pivotFmt>
      <c:pivotFmt>
        <c:idx val="2"/>
        <c:spPr>
          <a:solidFill>
            <a:schemeClr val="accent1"/>
          </a:solidFill>
          <a:ln w="28575" cap="rnd">
            <a:solidFill>
              <a:srgbClr val="09B3F7"/>
            </a:solidFill>
            <a:round/>
          </a:ln>
          <a:effectLst/>
        </c:spPr>
        <c:marker>
          <c:symbol val="none"/>
        </c:marker>
      </c:pivotFmt>
      <c:pivotFmt>
        <c:idx val="3"/>
        <c:spPr>
          <a:solidFill>
            <a:schemeClr val="accent1"/>
          </a:solidFill>
          <a:ln w="28575" cap="rnd">
            <a:solidFill>
              <a:srgbClr val="09B3F7"/>
            </a:solidFill>
            <a:round/>
          </a:ln>
          <a:effectLst/>
        </c:spPr>
        <c:marker>
          <c:symbol val="none"/>
        </c:marker>
      </c:pivotFmt>
      <c:pivotFmt>
        <c:idx val="4"/>
        <c:spPr>
          <a:ln w="28575" cap="rnd">
            <a:solidFill>
              <a:srgbClr val="09B3F7"/>
            </a:solidFill>
            <a:round/>
          </a:ln>
          <a:effectLst/>
        </c:spPr>
        <c:marker>
          <c:symbol val="none"/>
        </c:marker>
      </c:pivotFmt>
    </c:pivotFmts>
    <c:plotArea>
      <c:layout>
        <c:manualLayout>
          <c:layoutTarget val="inner"/>
          <c:xMode val="edge"/>
          <c:yMode val="edge"/>
          <c:x val="1.1037527593818985E-2"/>
          <c:y val="0"/>
          <c:w val="0.98896247240618107"/>
          <c:h val="1"/>
        </c:manualLayout>
      </c:layout>
      <c:lineChart>
        <c:grouping val="standard"/>
        <c:varyColors val="0"/>
        <c:ser>
          <c:idx val="0"/>
          <c:order val="0"/>
          <c:tx>
            <c:strRef>
              <c:f>'Analysis 1'!$CK$8</c:f>
              <c:strCache>
                <c:ptCount val="1"/>
                <c:pt idx="0">
                  <c:v>Total</c:v>
                </c:pt>
              </c:strCache>
            </c:strRef>
          </c:tx>
          <c:spPr>
            <a:ln w="28575" cap="rnd">
              <a:solidFill>
                <a:srgbClr val="09B3F7"/>
              </a:solidFill>
              <a:round/>
            </a:ln>
            <a:effectLst/>
          </c:spPr>
          <c:marker>
            <c:symbol val="none"/>
          </c:marker>
          <c:cat>
            <c:strRef>
              <c:f>'Analysis 1'!$CJ$9:$CJ$22</c:f>
              <c:strCache>
                <c:ptCount val="13"/>
                <c:pt idx="0">
                  <c:v>1</c:v>
                </c:pt>
                <c:pt idx="1">
                  <c:v>2</c:v>
                </c:pt>
                <c:pt idx="2">
                  <c:v>3</c:v>
                </c:pt>
                <c:pt idx="3">
                  <c:v>4</c:v>
                </c:pt>
                <c:pt idx="4">
                  <c:v>5</c:v>
                </c:pt>
                <c:pt idx="5">
                  <c:v>6</c:v>
                </c:pt>
                <c:pt idx="6">
                  <c:v>7</c:v>
                </c:pt>
                <c:pt idx="7">
                  <c:v>8</c:v>
                </c:pt>
                <c:pt idx="8">
                  <c:v>9</c:v>
                </c:pt>
                <c:pt idx="9">
                  <c:v>10</c:v>
                </c:pt>
                <c:pt idx="10">
                  <c:v>11</c:v>
                </c:pt>
                <c:pt idx="11">
                  <c:v>12</c:v>
                </c:pt>
                <c:pt idx="12">
                  <c:v>13</c:v>
                </c:pt>
              </c:strCache>
            </c:strRef>
          </c:cat>
          <c:val>
            <c:numRef>
              <c:f>'Analysis 1'!$CK$9:$CK$22</c:f>
              <c:numCache>
                <c:formatCode>[$$-409]#,##0</c:formatCode>
                <c:ptCount val="13"/>
                <c:pt idx="0">
                  <c:v>835.39949999999999</c:v>
                </c:pt>
                <c:pt idx="1">
                  <c:v>1164.8190000000002</c:v>
                </c:pt>
                <c:pt idx="2">
                  <c:v>1366.3505000000002</c:v>
                </c:pt>
                <c:pt idx="3">
                  <c:v>1394.6135000000002</c:v>
                </c:pt>
                <c:pt idx="4">
                  <c:v>1350.4974999999997</c:v>
                </c:pt>
                <c:pt idx="5">
                  <c:v>1290.5635</c:v>
                </c:pt>
                <c:pt idx="6">
                  <c:v>1217.3140000000003</c:v>
                </c:pt>
                <c:pt idx="7">
                  <c:v>825.17450000000019</c:v>
                </c:pt>
                <c:pt idx="8">
                  <c:v>1391.415</c:v>
                </c:pt>
                <c:pt idx="9">
                  <c:v>1353.2779999999991</c:v>
                </c:pt>
                <c:pt idx="10">
                  <c:v>1142.3914999999997</c:v>
                </c:pt>
                <c:pt idx="11">
                  <c:v>1196.2189999999996</c:v>
                </c:pt>
                <c:pt idx="12">
                  <c:v>851.33349999999973</c:v>
                </c:pt>
              </c:numCache>
            </c:numRef>
          </c:val>
          <c:smooth val="1"/>
          <c:extLst>
            <c:ext xmlns:c16="http://schemas.microsoft.com/office/drawing/2014/chart" uri="{C3380CC4-5D6E-409C-BE32-E72D297353CC}">
              <c16:uniqueId val="{00000000-124E-47F1-8369-5459493AAF2C}"/>
            </c:ext>
          </c:extLst>
        </c:ser>
        <c:dLbls>
          <c:showLegendKey val="0"/>
          <c:showVal val="0"/>
          <c:showCatName val="0"/>
          <c:showSerName val="0"/>
          <c:showPercent val="0"/>
          <c:showBubbleSize val="0"/>
        </c:dLbls>
        <c:smooth val="0"/>
        <c:axId val="861970840"/>
        <c:axId val="861971168"/>
      </c:lineChart>
      <c:catAx>
        <c:axId val="861970840"/>
        <c:scaling>
          <c:orientation val="minMax"/>
        </c:scaling>
        <c:delete val="1"/>
        <c:axPos val="b"/>
        <c:numFmt formatCode="General" sourceLinked="1"/>
        <c:majorTickMark val="none"/>
        <c:minorTickMark val="none"/>
        <c:tickLblPos val="nextTo"/>
        <c:crossAx val="861971168"/>
        <c:crosses val="autoZero"/>
        <c:auto val="1"/>
        <c:lblAlgn val="ctr"/>
        <c:lblOffset val="100"/>
        <c:noMultiLvlLbl val="0"/>
      </c:catAx>
      <c:valAx>
        <c:axId val="861971168"/>
        <c:scaling>
          <c:orientation val="minMax"/>
        </c:scaling>
        <c:delete val="1"/>
        <c:axPos val="l"/>
        <c:numFmt formatCode="[$$-409]#,##0" sourceLinked="1"/>
        <c:majorTickMark val="none"/>
        <c:minorTickMark val="none"/>
        <c:tickLblPos val="nextTo"/>
        <c:crossAx val="8619708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647222222222222E-2"/>
          <c:y val="5.0925925925925923E-2"/>
          <c:w val="0.91797922134733156"/>
          <c:h val="0.8416746864975212"/>
        </c:manualLayout>
      </c:layout>
      <c:scatterChart>
        <c:scatterStyle val="lineMarker"/>
        <c:varyColors val="0"/>
        <c:ser>
          <c:idx val="0"/>
          <c:order val="0"/>
          <c:tx>
            <c:strRef>
              <c:f>'Analysis 2'!$AA$5</c:f>
              <c:strCache>
                <c:ptCount val="1"/>
                <c:pt idx="0">
                  <c:v>Revenue </c:v>
                </c:pt>
              </c:strCache>
            </c:strRef>
          </c:tx>
          <c:spPr>
            <a:ln w="19050" cap="rnd">
              <a:noFill/>
              <a:round/>
            </a:ln>
            <a:effectLst/>
          </c:spPr>
          <c:marker>
            <c:symbol val="circle"/>
            <c:size val="12"/>
            <c:spPr>
              <a:solidFill>
                <a:srgbClr val="09B3F7"/>
              </a:solidFill>
              <a:ln w="9525">
                <a:noFill/>
              </a:ln>
              <a:effectLst/>
            </c:spPr>
          </c:marker>
          <c:dLbls>
            <c:dLbl>
              <c:idx val="0"/>
              <c:layout/>
              <c:tx>
                <c:rich>
                  <a:bodyPr/>
                  <a:lstStyle/>
                  <a:p>
                    <a:fld id="{0125F113-20B9-46B3-81A3-B95CDB6F4E4A}"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5516-4A63-A774-875EA9BB6157}"/>
                </c:ext>
              </c:extLst>
            </c:dLbl>
            <c:dLbl>
              <c:idx val="1"/>
              <c:layout/>
              <c:tx>
                <c:rich>
                  <a:bodyPr/>
                  <a:lstStyle/>
                  <a:p>
                    <a:fld id="{E1834DFA-04C1-4209-9357-944931E0D43B}"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5516-4A63-A774-875EA9BB6157}"/>
                </c:ext>
              </c:extLst>
            </c:dLbl>
            <c:dLbl>
              <c:idx val="2"/>
              <c:layout/>
              <c:tx>
                <c:rich>
                  <a:bodyPr/>
                  <a:lstStyle/>
                  <a:p>
                    <a:fld id="{A82C8EEB-1383-48BC-A0C8-A109EEE031CD}"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5516-4A63-A774-875EA9BB6157}"/>
                </c:ext>
              </c:extLst>
            </c:dLbl>
            <c:dLbl>
              <c:idx val="3"/>
              <c:layout/>
              <c:tx>
                <c:rich>
                  <a:bodyPr/>
                  <a:lstStyle/>
                  <a:p>
                    <a:fld id="{E8CB9E2A-92DE-421C-B559-D55A25726CBA}"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5516-4A63-A774-875EA9BB6157}"/>
                </c:ext>
              </c:extLst>
            </c:dLbl>
            <c:dLbl>
              <c:idx val="4"/>
              <c:layout/>
              <c:tx>
                <c:rich>
                  <a:bodyPr/>
                  <a:lstStyle/>
                  <a:p>
                    <a:fld id="{E5526329-2054-4B98-B3DB-C2E886E43338}"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5516-4A63-A774-875EA9BB6157}"/>
                </c:ext>
              </c:extLst>
            </c:dLbl>
            <c:dLbl>
              <c:idx val="5"/>
              <c:layout/>
              <c:tx>
                <c:rich>
                  <a:bodyPr/>
                  <a:lstStyle/>
                  <a:p>
                    <a:fld id="{FCAD2FE3-97AB-4FBF-BB34-B776DD044016}"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5516-4A63-A774-875EA9BB6157}"/>
                </c:ext>
              </c:extLst>
            </c:dLbl>
            <c:dLbl>
              <c:idx val="6"/>
              <c:layout/>
              <c:tx>
                <c:rich>
                  <a:bodyPr/>
                  <a:lstStyle/>
                  <a:p>
                    <a:fld id="{C9EBB4DD-F38E-460A-82C8-78C24396C414}"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8-5516-4A63-A774-875EA9BB615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errBars>
            <c:errDir val="y"/>
            <c:errBarType val="minus"/>
            <c:errValType val="percentage"/>
            <c:noEndCap val="1"/>
            <c:val val="100"/>
            <c:spPr>
              <a:noFill/>
              <a:ln w="63500" cap="rnd" cmpd="sng" algn="ctr">
                <a:solidFill>
                  <a:srgbClr val="09B3F7">
                    <a:alpha val="33000"/>
                  </a:srgbClr>
                </a:solidFill>
                <a:round/>
              </a:ln>
              <a:effectLst/>
            </c:spPr>
          </c:errBars>
          <c:xVal>
            <c:numRef>
              <c:f>'Analysis 2'!$Z$6:$Z$12</c:f>
              <c:numCache>
                <c:formatCode>ddd</c:formatCode>
                <c:ptCount val="7"/>
                <c:pt idx="0">
                  <c:v>1</c:v>
                </c:pt>
                <c:pt idx="1">
                  <c:v>2</c:v>
                </c:pt>
                <c:pt idx="2">
                  <c:v>3</c:v>
                </c:pt>
                <c:pt idx="3">
                  <c:v>4</c:v>
                </c:pt>
                <c:pt idx="4">
                  <c:v>5</c:v>
                </c:pt>
                <c:pt idx="5">
                  <c:v>6</c:v>
                </c:pt>
                <c:pt idx="6">
                  <c:v>7</c:v>
                </c:pt>
              </c:numCache>
            </c:numRef>
          </c:xVal>
          <c:yVal>
            <c:numRef>
              <c:f>'Analysis 2'!$AA$6:$AA$12</c:f>
              <c:numCache>
                <c:formatCode>General</c:formatCode>
                <c:ptCount val="7"/>
                <c:pt idx="0">
                  <c:v>44457.892499999994</c:v>
                </c:pt>
                <c:pt idx="1">
                  <c:v>37899.077999999987</c:v>
                </c:pt>
                <c:pt idx="2">
                  <c:v>51482.245500000012</c:v>
                </c:pt>
                <c:pt idx="3">
                  <c:v>43731.135000000002</c:v>
                </c:pt>
                <c:pt idx="4">
                  <c:v>45349.248000000014</c:v>
                </c:pt>
                <c:pt idx="5">
                  <c:v>43926.34050000002</c:v>
                </c:pt>
                <c:pt idx="6">
                  <c:v>56120.809499999988</c:v>
                </c:pt>
              </c:numCache>
            </c:numRef>
          </c:yVal>
          <c:smooth val="0"/>
          <c:extLst>
            <c:ext xmlns:c15="http://schemas.microsoft.com/office/drawing/2012/chart" uri="{02D57815-91ED-43cb-92C2-25804820EDAC}">
              <c15:datalabelsRange>
                <c15:f>'Analysis 2'!$AC$6:$AC$12</c15:f>
                <c15:dlblRangeCache>
                  <c:ptCount val="7"/>
                  <c:pt idx="0">
                    <c:v>0.0%</c:v>
                  </c:pt>
                  <c:pt idx="1">
                    <c:v>-14.8%</c:v>
                  </c:pt>
                  <c:pt idx="2">
                    <c:v>35.8%</c:v>
                  </c:pt>
                  <c:pt idx="3">
                    <c:v>-15.1%</c:v>
                  </c:pt>
                  <c:pt idx="4">
                    <c:v>3.7%</c:v>
                  </c:pt>
                  <c:pt idx="5">
                    <c:v>-3.1%</c:v>
                  </c:pt>
                  <c:pt idx="6">
                    <c:v>27.8%</c:v>
                  </c:pt>
                </c15:dlblRangeCache>
              </c15:datalabelsRange>
            </c:ext>
            <c:ext xmlns:c16="http://schemas.microsoft.com/office/drawing/2014/chart" uri="{C3380CC4-5D6E-409C-BE32-E72D297353CC}">
              <c16:uniqueId val="{00000000-5516-4A63-A774-875EA9BB6157}"/>
            </c:ext>
          </c:extLst>
        </c:ser>
        <c:ser>
          <c:idx val="1"/>
          <c:order val="1"/>
          <c:tx>
            <c:strRef>
              <c:f>'Analysis 2'!$AB$5</c:f>
              <c:strCache>
                <c:ptCount val="1"/>
                <c:pt idx="0">
                  <c:v>Highlight</c:v>
                </c:pt>
              </c:strCache>
            </c:strRef>
          </c:tx>
          <c:spPr>
            <a:ln w="19050" cap="rnd">
              <a:noFill/>
              <a:round/>
            </a:ln>
            <a:effectLst/>
          </c:spPr>
          <c:marker>
            <c:symbol val="circle"/>
            <c:size val="12"/>
            <c:spPr>
              <a:solidFill>
                <a:schemeClr val="accent1">
                  <a:lumMod val="50000"/>
                </a:schemeClr>
              </a:solidFill>
              <a:ln w="9525">
                <a:noFill/>
              </a:ln>
              <a:effectLst/>
            </c:spPr>
          </c:marker>
          <c:dLbls>
            <c:delete val="1"/>
          </c:dLbls>
          <c:errBars>
            <c:errDir val="y"/>
            <c:errBarType val="minus"/>
            <c:errValType val="percentage"/>
            <c:noEndCap val="1"/>
            <c:val val="100"/>
            <c:spPr>
              <a:noFill/>
              <a:ln w="57150" cap="flat" cmpd="sng" algn="ctr">
                <a:solidFill>
                  <a:schemeClr val="accent1">
                    <a:lumMod val="50000"/>
                    <a:alpha val="33000"/>
                  </a:schemeClr>
                </a:solidFill>
                <a:round/>
              </a:ln>
              <a:effectLst/>
            </c:spPr>
          </c:errBars>
          <c:xVal>
            <c:numRef>
              <c:f>'Analysis 2'!$Z$6:$Z$12</c:f>
              <c:numCache>
                <c:formatCode>ddd</c:formatCode>
                <c:ptCount val="7"/>
                <c:pt idx="0">
                  <c:v>1</c:v>
                </c:pt>
                <c:pt idx="1">
                  <c:v>2</c:v>
                </c:pt>
                <c:pt idx="2">
                  <c:v>3</c:v>
                </c:pt>
                <c:pt idx="3">
                  <c:v>4</c:v>
                </c:pt>
                <c:pt idx="4">
                  <c:v>5</c:v>
                </c:pt>
                <c:pt idx="5">
                  <c:v>6</c:v>
                </c:pt>
                <c:pt idx="6">
                  <c:v>7</c:v>
                </c:pt>
              </c:numCache>
            </c:numRef>
          </c:xVal>
          <c:yVal>
            <c:numRef>
              <c:f>'Analysis 2'!$AB$6:$AB$12</c:f>
              <c:numCache>
                <c:formatCode>General</c:formatCode>
                <c:ptCount val="7"/>
                <c:pt idx="0">
                  <c:v>#N/A</c:v>
                </c:pt>
                <c:pt idx="1">
                  <c:v>#N/A</c:v>
                </c:pt>
                <c:pt idx="2">
                  <c:v>51482.245500000012</c:v>
                </c:pt>
                <c:pt idx="3">
                  <c:v>#N/A</c:v>
                </c:pt>
                <c:pt idx="4">
                  <c:v>45349.248000000014</c:v>
                </c:pt>
                <c:pt idx="5">
                  <c:v>#N/A</c:v>
                </c:pt>
                <c:pt idx="6">
                  <c:v>56120.809499999988</c:v>
                </c:pt>
              </c:numCache>
            </c:numRef>
          </c:yVal>
          <c:smooth val="1"/>
          <c:extLst>
            <c:ext xmlns:c16="http://schemas.microsoft.com/office/drawing/2014/chart" uri="{C3380CC4-5D6E-409C-BE32-E72D297353CC}">
              <c16:uniqueId val="{00000001-5516-4A63-A774-875EA9BB6157}"/>
            </c:ext>
          </c:extLst>
        </c:ser>
        <c:dLbls>
          <c:dLblPos val="t"/>
          <c:showLegendKey val="0"/>
          <c:showVal val="1"/>
          <c:showCatName val="0"/>
          <c:showSerName val="0"/>
          <c:showPercent val="0"/>
          <c:showBubbleSize val="0"/>
        </c:dLbls>
        <c:axId val="651682376"/>
        <c:axId val="651684016"/>
      </c:scatterChart>
      <c:valAx>
        <c:axId val="651682376"/>
        <c:scaling>
          <c:orientation val="minMax"/>
          <c:max val="8"/>
          <c:min val="0"/>
        </c:scaling>
        <c:delete val="0"/>
        <c:axPos val="b"/>
        <c:numFmt formatCode="[&gt;7]&quot;&quot;;[&lt;1]&quot;&quot;;ddd"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684016"/>
        <c:crosses val="autoZero"/>
        <c:crossBetween val="midCat"/>
      </c:valAx>
      <c:valAx>
        <c:axId val="651684016"/>
        <c:scaling>
          <c:orientation val="minMax"/>
        </c:scaling>
        <c:delete val="1"/>
        <c:axPos val="l"/>
        <c:numFmt formatCode="General" sourceLinked="1"/>
        <c:majorTickMark val="none"/>
        <c:minorTickMark val="none"/>
        <c:tickLblPos val="nextTo"/>
        <c:crossAx val="65168237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 2'!$O$5</c:f>
              <c:strCache>
                <c:ptCount val="1"/>
                <c:pt idx="0">
                  <c:v>Revenue </c:v>
                </c:pt>
              </c:strCache>
            </c:strRef>
          </c:tx>
          <c:spPr>
            <a:ln w="28575" cap="rnd">
              <a:solidFill>
                <a:srgbClr val="09B3F7"/>
              </a:solidFill>
              <a:round/>
            </a:ln>
            <a:effectLst/>
          </c:spPr>
          <c:marker>
            <c:symbol val="circle"/>
            <c:size val="5"/>
            <c:spPr>
              <a:solidFill>
                <a:schemeClr val="accent1">
                  <a:lumMod val="50000"/>
                </a:schemeClr>
              </a:solidFill>
              <a:ln w="9525">
                <a:noFill/>
              </a:ln>
              <a:effectLst/>
            </c:spPr>
          </c:marker>
          <c:dLbls>
            <c:dLbl>
              <c:idx val="0"/>
              <c:layout/>
              <c:tx>
                <c:rich>
                  <a:bodyPr/>
                  <a:lstStyle/>
                  <a:p>
                    <a:fld id="{0F167DE4-5102-4E86-8B75-DB02A075665B}"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315B-4348-8DCA-FD89EAD5C49E}"/>
                </c:ext>
              </c:extLst>
            </c:dLbl>
            <c:dLbl>
              <c:idx val="1"/>
              <c:layout/>
              <c:tx>
                <c:rich>
                  <a:bodyPr/>
                  <a:lstStyle/>
                  <a:p>
                    <a:fld id="{FBFF6B86-84F6-454C-8828-75CE08800E87}"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315B-4348-8DCA-FD89EAD5C49E}"/>
                </c:ext>
              </c:extLst>
            </c:dLbl>
            <c:dLbl>
              <c:idx val="2"/>
              <c:layout/>
              <c:tx>
                <c:rich>
                  <a:bodyPr/>
                  <a:lstStyle/>
                  <a:p>
                    <a:fld id="{D2BB98F7-B09E-4B53-B43C-30957D27AA53}"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315B-4348-8DCA-FD89EAD5C49E}"/>
                </c:ext>
              </c:extLst>
            </c:dLbl>
            <c:dLbl>
              <c:idx val="3"/>
              <c:layout/>
              <c:tx>
                <c:rich>
                  <a:bodyPr/>
                  <a:lstStyle/>
                  <a:p>
                    <a:fld id="{45B15496-5B41-4F60-9AF1-467F8FB82824}"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315B-4348-8DCA-FD89EAD5C49E}"/>
                </c:ext>
              </c:extLst>
            </c:dLbl>
            <c:dLbl>
              <c:idx val="4"/>
              <c:layout/>
              <c:tx>
                <c:rich>
                  <a:bodyPr/>
                  <a:lstStyle/>
                  <a:p>
                    <a:fld id="{290CFDF6-2779-4E36-AADB-38C667CAC9A2}"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315B-4348-8DCA-FD89EAD5C49E}"/>
                </c:ext>
              </c:extLst>
            </c:dLbl>
            <c:dLbl>
              <c:idx val="5"/>
              <c:layout/>
              <c:tx>
                <c:rich>
                  <a:bodyPr/>
                  <a:lstStyle/>
                  <a:p>
                    <a:fld id="{BE496EA0-C4AE-4873-B312-93368664EE21}"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315B-4348-8DCA-FD89EAD5C49E}"/>
                </c:ext>
              </c:extLst>
            </c:dLbl>
            <c:dLbl>
              <c:idx val="6"/>
              <c:layout/>
              <c:tx>
                <c:rich>
                  <a:bodyPr/>
                  <a:lstStyle/>
                  <a:p>
                    <a:fld id="{11BBA4E7-C347-48E5-8EC6-38F38D973A3A}"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315B-4348-8DCA-FD89EAD5C49E}"/>
                </c:ext>
              </c:extLst>
            </c:dLbl>
            <c:dLbl>
              <c:idx val="7"/>
              <c:layout/>
              <c:tx>
                <c:rich>
                  <a:bodyPr/>
                  <a:lstStyle/>
                  <a:p>
                    <a:fld id="{98176734-BBF3-4B5F-8E1F-3134E9F42D8A}"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315B-4348-8DCA-FD89EAD5C49E}"/>
                </c:ext>
              </c:extLst>
            </c:dLbl>
            <c:dLbl>
              <c:idx val="8"/>
              <c:layout/>
              <c:tx>
                <c:rich>
                  <a:bodyPr/>
                  <a:lstStyle/>
                  <a:p>
                    <a:fld id="{0F43910C-CC8E-488B-B581-D541DB44408A}"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8-315B-4348-8DCA-FD89EAD5C49E}"/>
                </c:ext>
              </c:extLst>
            </c:dLbl>
            <c:dLbl>
              <c:idx val="9"/>
              <c:layout/>
              <c:tx>
                <c:rich>
                  <a:bodyPr/>
                  <a:lstStyle/>
                  <a:p>
                    <a:fld id="{84B0736D-F659-4E94-848B-4D33DAF35F6E}"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9-315B-4348-8DCA-FD89EAD5C49E}"/>
                </c:ext>
              </c:extLst>
            </c:dLbl>
            <c:dLbl>
              <c:idx val="10"/>
              <c:layout/>
              <c:tx>
                <c:rich>
                  <a:bodyPr/>
                  <a:lstStyle/>
                  <a:p>
                    <a:fld id="{0A8851EE-A50B-4688-AE86-3BDD9004C536}"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A-315B-4348-8DCA-FD89EAD5C49E}"/>
                </c:ext>
              </c:extLst>
            </c:dLbl>
            <c:dLbl>
              <c:idx val="11"/>
              <c:layout/>
              <c:tx>
                <c:rich>
                  <a:bodyPr/>
                  <a:lstStyle/>
                  <a:p>
                    <a:fld id="{783B6C84-1317-4DD6-8159-0EC579439E42}"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B-315B-4348-8DCA-FD89EAD5C49E}"/>
                </c:ext>
              </c:extLst>
            </c:dLbl>
            <c:dLbl>
              <c:idx val="12"/>
              <c:layout/>
              <c:tx>
                <c:rich>
                  <a:bodyPr/>
                  <a:lstStyle/>
                  <a:p>
                    <a:fld id="{6E5C18AB-7C6D-4A3B-8058-54CEE146F371}" type="CELLRANGE">
                      <a:rPr lang="en-DE"/>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C-315B-4348-8DCA-FD89EAD5C4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2'!$N$6:$N$18</c:f>
              <c:strCache>
                <c:ptCount val="13"/>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pt idx="12">
                  <c:v>Week 13</c:v>
                </c:pt>
              </c:strCache>
            </c:strRef>
          </c:cat>
          <c:val>
            <c:numRef>
              <c:f>'Analysis 2'!$O$6:$O$18</c:f>
              <c:numCache>
                <c:formatCode>General</c:formatCode>
                <c:ptCount val="13"/>
                <c:pt idx="0">
                  <c:v>17543.389500000005</c:v>
                </c:pt>
                <c:pt idx="1">
                  <c:v>24461.199000000001</c:v>
                </c:pt>
                <c:pt idx="2">
                  <c:v>28693.360499999988</c:v>
                </c:pt>
                <c:pt idx="3">
                  <c:v>29286.883499999993</c:v>
                </c:pt>
                <c:pt idx="4">
                  <c:v>28360.447500000006</c:v>
                </c:pt>
                <c:pt idx="5">
                  <c:v>27101.833499999993</c:v>
                </c:pt>
                <c:pt idx="6">
                  <c:v>25563.594000000008</c:v>
                </c:pt>
                <c:pt idx="7">
                  <c:v>17328.664500000003</c:v>
                </c:pt>
                <c:pt idx="8">
                  <c:v>29219.715000000007</c:v>
                </c:pt>
                <c:pt idx="9">
                  <c:v>28418.837999999996</c:v>
                </c:pt>
                <c:pt idx="10">
                  <c:v>23990.221500000003</c:v>
                </c:pt>
                <c:pt idx="11">
                  <c:v>25120.598999999998</c:v>
                </c:pt>
                <c:pt idx="12">
                  <c:v>17878.003499999995</c:v>
                </c:pt>
              </c:numCache>
            </c:numRef>
          </c:val>
          <c:smooth val="1"/>
          <c:extLst>
            <c:ext xmlns:c15="http://schemas.microsoft.com/office/drawing/2012/chart" uri="{02D57815-91ED-43cb-92C2-25804820EDAC}">
              <c15:datalabelsRange>
                <c15:f>'Analysis 2'!$P$6:$P$18</c15:f>
                <c15:dlblRangeCache>
                  <c:ptCount val="13"/>
                  <c:pt idx="0">
                    <c:v>0.0%</c:v>
                  </c:pt>
                  <c:pt idx="1">
                    <c:v>39.4%</c:v>
                  </c:pt>
                  <c:pt idx="2">
                    <c:v>17.3%</c:v>
                  </c:pt>
                  <c:pt idx="3">
                    <c:v>2.1%</c:v>
                  </c:pt>
                  <c:pt idx="4">
                    <c:v>-3.2%</c:v>
                  </c:pt>
                  <c:pt idx="5">
                    <c:v>-4.4%</c:v>
                  </c:pt>
                  <c:pt idx="6">
                    <c:v>-5.7%</c:v>
                  </c:pt>
                  <c:pt idx="7">
                    <c:v>-32.2%</c:v>
                  </c:pt>
                  <c:pt idx="8">
                    <c:v>68.6%</c:v>
                  </c:pt>
                  <c:pt idx="9">
                    <c:v>-2.7%</c:v>
                  </c:pt>
                  <c:pt idx="10">
                    <c:v>-15.6%</c:v>
                  </c:pt>
                  <c:pt idx="11">
                    <c:v>4.7%</c:v>
                  </c:pt>
                  <c:pt idx="12">
                    <c:v>-28.8%</c:v>
                  </c:pt>
                </c15:dlblRangeCache>
              </c15:datalabelsRange>
            </c:ext>
            <c:ext xmlns:c16="http://schemas.microsoft.com/office/drawing/2014/chart" uri="{C3380CC4-5D6E-409C-BE32-E72D297353CC}">
              <c16:uniqueId val="{0000000D-315B-4348-8DCA-FD89EAD5C49E}"/>
            </c:ext>
          </c:extLst>
        </c:ser>
        <c:dLbls>
          <c:dLblPos val="t"/>
          <c:showLegendKey val="0"/>
          <c:showVal val="1"/>
          <c:showCatName val="0"/>
          <c:showSerName val="0"/>
          <c:showPercent val="0"/>
          <c:showBubbleSize val="0"/>
        </c:dLbls>
        <c:marker val="1"/>
        <c:smooth val="0"/>
        <c:axId val="742364920"/>
        <c:axId val="742363608"/>
      </c:lineChart>
      <c:catAx>
        <c:axId val="742364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363608"/>
        <c:crosses val="autoZero"/>
        <c:auto val="1"/>
        <c:lblAlgn val="ctr"/>
        <c:lblOffset val="100"/>
        <c:noMultiLvlLbl val="0"/>
      </c:catAx>
      <c:valAx>
        <c:axId val="742363608"/>
        <c:scaling>
          <c:orientation val="minMax"/>
        </c:scaling>
        <c:delete val="1"/>
        <c:axPos val="l"/>
        <c:numFmt formatCode="General" sourceLinked="1"/>
        <c:majorTickMark val="none"/>
        <c:minorTickMark val="none"/>
        <c:tickLblPos val="nextTo"/>
        <c:crossAx val="7423649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2'!$AS$5</c:f>
              <c:strCache>
                <c:ptCount val="1"/>
                <c:pt idx="0">
                  <c:v>Revenue </c:v>
                </c:pt>
              </c:strCache>
            </c:strRef>
          </c:tx>
          <c:spPr>
            <a:blipFill>
              <a:blip xmlns:r="http://schemas.openxmlformats.org/officeDocument/2006/relationships" r:embed="rId3"/>
              <a:stretch>
                <a:fillRect/>
              </a:stretch>
            </a:blipFill>
            <a:ln>
              <a:noFill/>
            </a:ln>
            <a:effectLst/>
          </c:spPr>
          <c:invertIfNegative val="0"/>
          <c:dLbls>
            <c:dLbl>
              <c:idx val="0"/>
              <c:layout/>
              <c:tx>
                <c:rich>
                  <a:bodyPr/>
                  <a:lstStyle/>
                  <a:p>
                    <a:fld id="{989305B2-04E8-44EC-93D7-95249F986AA2}"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133F-43E1-B9B3-F9DE533894E2}"/>
                </c:ext>
              </c:extLst>
            </c:dLbl>
            <c:dLbl>
              <c:idx val="1"/>
              <c:layout/>
              <c:tx>
                <c:rich>
                  <a:bodyPr/>
                  <a:lstStyle/>
                  <a:p>
                    <a:fld id="{6FF70BA8-2585-47B7-A84C-31EFD66F27FB}"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133F-43E1-B9B3-F9DE533894E2}"/>
                </c:ext>
              </c:extLst>
            </c:dLbl>
            <c:dLbl>
              <c:idx val="2"/>
              <c:layout/>
              <c:tx>
                <c:rich>
                  <a:bodyPr/>
                  <a:lstStyle/>
                  <a:p>
                    <a:fld id="{985D234D-2FF3-41FF-9ABB-EAA91262BDE9}"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133F-43E1-B9B3-F9DE533894E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2'!$AR$6:$AR$8</c:f>
              <c:strCache>
                <c:ptCount val="3"/>
                <c:pt idx="0">
                  <c:v>Jan</c:v>
                </c:pt>
                <c:pt idx="1">
                  <c:v>Feb</c:v>
                </c:pt>
                <c:pt idx="2">
                  <c:v>Mar</c:v>
                </c:pt>
              </c:strCache>
            </c:strRef>
          </c:cat>
          <c:val>
            <c:numRef>
              <c:f>'Analysis 2'!$AS$6:$AS$8</c:f>
              <c:numCache>
                <c:formatCode>General</c:formatCode>
                <c:ptCount val="3"/>
                <c:pt idx="0">
                  <c:v>116291.86800000005</c:v>
                </c:pt>
                <c:pt idx="1">
                  <c:v>97219.373999999967</c:v>
                </c:pt>
                <c:pt idx="2">
                  <c:v>109455.50700000004</c:v>
                </c:pt>
              </c:numCache>
            </c:numRef>
          </c:val>
          <c:extLst>
            <c:ext xmlns:c15="http://schemas.microsoft.com/office/drawing/2012/chart" uri="{02D57815-91ED-43cb-92C2-25804820EDAC}">
              <c15:datalabelsRange>
                <c15:f>'Analysis 2'!$AU$6:$AU$17</c15:f>
                <c15:dlblRangeCache>
                  <c:ptCount val="12"/>
                  <c:pt idx="0">
                    <c:v>0.0%</c:v>
                  </c:pt>
                  <c:pt idx="1">
                    <c:v>-16.4%</c:v>
                  </c:pt>
                  <c:pt idx="2">
                    <c:v>12.6%</c:v>
                  </c:pt>
                </c15:dlblRangeCache>
              </c15:datalabelsRange>
            </c:ext>
            <c:ext xmlns:c16="http://schemas.microsoft.com/office/drawing/2014/chart" uri="{C3380CC4-5D6E-409C-BE32-E72D297353CC}">
              <c16:uniqueId val="{00000003-133F-43E1-B9B3-F9DE533894E2}"/>
            </c:ext>
          </c:extLst>
        </c:ser>
        <c:dLbls>
          <c:dLblPos val="outEnd"/>
          <c:showLegendKey val="0"/>
          <c:showVal val="1"/>
          <c:showCatName val="0"/>
          <c:showSerName val="0"/>
          <c:showPercent val="0"/>
          <c:showBubbleSize val="0"/>
        </c:dLbls>
        <c:gapWidth val="70"/>
        <c:overlap val="-27"/>
        <c:axId val="737949576"/>
        <c:axId val="737950232"/>
      </c:barChart>
      <c:catAx>
        <c:axId val="73794957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950232"/>
        <c:crosses val="autoZero"/>
        <c:auto val="1"/>
        <c:lblAlgn val="ctr"/>
        <c:lblOffset val="100"/>
        <c:noMultiLvlLbl val="0"/>
      </c:catAx>
      <c:valAx>
        <c:axId val="737950232"/>
        <c:scaling>
          <c:orientation val="minMax"/>
        </c:scaling>
        <c:delete val="1"/>
        <c:axPos val="l"/>
        <c:numFmt formatCode="General" sourceLinked="1"/>
        <c:majorTickMark val="none"/>
        <c:minorTickMark val="none"/>
        <c:tickLblPos val="nextTo"/>
        <c:crossAx val="7379495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2'!$AF$11</c:f>
              <c:strCache>
                <c:ptCount val="1"/>
                <c:pt idx="0">
                  <c:v>Weekends</c:v>
                </c:pt>
              </c:strCache>
            </c:strRef>
          </c:tx>
          <c:spPr>
            <a:solidFill>
              <a:srgbClr val="09B3F7"/>
            </a:solidFill>
            <a:ln>
              <a:noFill/>
            </a:ln>
          </c:spPr>
          <c:dPt>
            <c:idx val="0"/>
            <c:bubble3D val="0"/>
            <c:spPr>
              <a:solidFill>
                <a:schemeClr val="accent1">
                  <a:lumMod val="50000"/>
                </a:schemeClr>
              </a:solidFill>
              <a:ln w="76200">
                <a:solidFill>
                  <a:schemeClr val="accent1">
                    <a:lumMod val="50000"/>
                  </a:schemeClr>
                </a:solidFill>
              </a:ln>
              <a:effectLst/>
            </c:spPr>
            <c:extLst>
              <c:ext xmlns:c16="http://schemas.microsoft.com/office/drawing/2014/chart" uri="{C3380CC4-5D6E-409C-BE32-E72D297353CC}">
                <c16:uniqueId val="{00000001-D8EE-4FC7-9B11-3AACBFAAAEE7}"/>
              </c:ext>
            </c:extLst>
          </c:dPt>
          <c:dPt>
            <c:idx val="1"/>
            <c:bubble3D val="0"/>
            <c:spPr>
              <a:noFill/>
              <a:ln w="19050">
                <a:noFill/>
              </a:ln>
              <a:effectLst/>
            </c:spPr>
            <c:extLst>
              <c:ext xmlns:c16="http://schemas.microsoft.com/office/drawing/2014/chart" uri="{C3380CC4-5D6E-409C-BE32-E72D297353CC}">
                <c16:uniqueId val="{00000003-D8EE-4FC7-9B11-3AACBFAAAEE7}"/>
              </c:ext>
            </c:extLst>
          </c:dPt>
          <c:val>
            <c:numRef>
              <c:f>'Analysis 2'!$AG$11:$AH$11</c:f>
              <c:numCache>
                <c:formatCode>0.00%</c:formatCode>
                <c:ptCount val="2"/>
                <c:pt idx="0">
                  <c:v>0.31142122931051336</c:v>
                </c:pt>
                <c:pt idx="1">
                  <c:v>1</c:v>
                </c:pt>
              </c:numCache>
            </c:numRef>
          </c:val>
          <c:extLst>
            <c:ext xmlns:c16="http://schemas.microsoft.com/office/drawing/2014/chart" uri="{C3380CC4-5D6E-409C-BE32-E72D297353CC}">
              <c16:uniqueId val="{00000004-D8EE-4FC7-9B11-3AACBFAAAEE7}"/>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2'!$AF$12</c:f>
              <c:strCache>
                <c:ptCount val="1"/>
                <c:pt idx="0">
                  <c:v>Weekdays</c:v>
                </c:pt>
              </c:strCache>
            </c:strRef>
          </c:tx>
          <c:dPt>
            <c:idx val="0"/>
            <c:bubble3D val="0"/>
            <c:spPr>
              <a:solidFill>
                <a:srgbClr val="00B0F0"/>
              </a:solidFill>
              <a:ln w="76200">
                <a:solidFill>
                  <a:srgbClr val="09B3F7"/>
                </a:solidFill>
              </a:ln>
              <a:effectLst/>
            </c:spPr>
            <c:extLst>
              <c:ext xmlns:c16="http://schemas.microsoft.com/office/drawing/2014/chart" uri="{C3380CC4-5D6E-409C-BE32-E72D297353CC}">
                <c16:uniqueId val="{00000001-50D9-4A29-9606-D50EC0E7CD1F}"/>
              </c:ext>
            </c:extLst>
          </c:dPt>
          <c:dPt>
            <c:idx val="1"/>
            <c:bubble3D val="0"/>
            <c:spPr>
              <a:noFill/>
              <a:ln w="19050">
                <a:noFill/>
              </a:ln>
              <a:effectLst/>
            </c:spPr>
            <c:extLst>
              <c:ext xmlns:c16="http://schemas.microsoft.com/office/drawing/2014/chart" uri="{C3380CC4-5D6E-409C-BE32-E72D297353CC}">
                <c16:uniqueId val="{00000003-50D9-4A29-9606-D50EC0E7CD1F}"/>
              </c:ext>
            </c:extLst>
          </c:dPt>
          <c:val>
            <c:numRef>
              <c:f>'Analysis 2'!$AG$12:$AH$12</c:f>
              <c:numCache>
                <c:formatCode>0.00%</c:formatCode>
                <c:ptCount val="2"/>
                <c:pt idx="0">
                  <c:v>0.6885787706894867</c:v>
                </c:pt>
                <c:pt idx="1">
                  <c:v>1</c:v>
                </c:pt>
              </c:numCache>
            </c:numRef>
          </c:val>
          <c:extLst>
            <c:ext xmlns:c16="http://schemas.microsoft.com/office/drawing/2014/chart" uri="{C3380CC4-5D6E-409C-BE32-E72D297353CC}">
              <c16:uniqueId val="{00000004-50D9-4A29-9606-D50EC0E7CD1F}"/>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4.6296296296296294E-3"/>
          <c:w val="0.93888888888888888"/>
          <c:h val="0.88797098279381748"/>
        </c:manualLayout>
      </c:layout>
      <c:barChart>
        <c:barDir val="col"/>
        <c:grouping val="clustered"/>
        <c:varyColors val="0"/>
        <c:ser>
          <c:idx val="0"/>
          <c:order val="0"/>
          <c:tx>
            <c:strRef>
              <c:f>'Analysis 1'!$W$10</c:f>
              <c:strCache>
                <c:ptCount val="1"/>
                <c:pt idx="0">
                  <c:v>Sum of Revenue</c:v>
                </c:pt>
              </c:strCache>
            </c:strRef>
          </c:tx>
          <c:spPr>
            <a:blipFill>
              <a:blip xmlns:r="http://schemas.openxmlformats.org/officeDocument/2006/relationships" r:embed="rId3"/>
              <a:stretch>
                <a:fillRect/>
              </a:stretch>
            </a:blipFill>
            <a:ln>
              <a:noFill/>
            </a:ln>
            <a:effectLst/>
          </c:spPr>
          <c:invertIfNegative val="0"/>
          <c:dPt>
            <c:idx val="2"/>
            <c:invertIfNegative val="0"/>
            <c:bubble3D val="0"/>
            <c:spPr>
              <a:blipFill>
                <a:blip xmlns:r="http://schemas.openxmlformats.org/officeDocument/2006/relationships" r:embed="rId3"/>
                <a:stretch>
                  <a:fillRect/>
                </a:stretch>
              </a:blipFill>
              <a:ln>
                <a:noFill/>
              </a:ln>
              <a:effectLst>
                <a:softEdge rad="0"/>
              </a:effectLst>
            </c:spPr>
            <c:extLst>
              <c:ext xmlns:c16="http://schemas.microsoft.com/office/drawing/2014/chart" uri="{C3380CC4-5D6E-409C-BE32-E72D297353CC}">
                <c16:uniqueId val="{00000002-BF9E-4D38-AADA-6A3FD810AA6B}"/>
              </c:ext>
            </c:extLst>
          </c:dPt>
          <c:dLbls>
            <c:dLbl>
              <c:idx val="0"/>
              <c:layout/>
              <c:tx>
                <c:rich>
                  <a:bodyPr/>
                  <a:lstStyle/>
                  <a:p>
                    <a:fld id="{4292CC98-E228-4DE7-8695-BE46B805830F}"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BF9E-4D38-AADA-6A3FD810AA6B}"/>
                </c:ext>
              </c:extLst>
            </c:dLbl>
            <c:dLbl>
              <c:idx val="1"/>
              <c:layout/>
              <c:tx>
                <c:rich>
                  <a:bodyPr/>
                  <a:lstStyle/>
                  <a:p>
                    <a:fld id="{3CFCCFB3-3F68-4DE3-B740-FF3ED81D9921}"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BF9E-4D38-AADA-6A3FD810AA6B}"/>
                </c:ext>
              </c:extLst>
            </c:dLbl>
            <c:dLbl>
              <c:idx val="2"/>
              <c:layout/>
              <c:tx>
                <c:rich>
                  <a:bodyPr/>
                  <a:lstStyle/>
                  <a:p>
                    <a:fld id="{F534E506-F95A-4E86-83E2-331BC7A10149}"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BF9E-4D38-AADA-6A3FD810AA6B}"/>
                </c:ext>
              </c:extLst>
            </c:dLbl>
            <c:dLbl>
              <c:idx val="3"/>
              <c:layout/>
              <c:tx>
                <c:rich>
                  <a:bodyPr/>
                  <a:lstStyle/>
                  <a:p>
                    <a:fld id="{918E8E1E-988E-4572-B6B8-A346357C3652}"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BF9E-4D38-AADA-6A3FD810AA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1'!$V$11:$V$14</c:f>
              <c:strCache>
                <c:ptCount val="4"/>
                <c:pt idx="0">
                  <c:v>15-29</c:v>
                </c:pt>
                <c:pt idx="1">
                  <c:v>30-44</c:v>
                </c:pt>
                <c:pt idx="2">
                  <c:v>45-59</c:v>
                </c:pt>
                <c:pt idx="3">
                  <c:v>60-74</c:v>
                </c:pt>
              </c:strCache>
            </c:strRef>
          </c:cat>
          <c:val>
            <c:numRef>
              <c:f>'Analysis 1'!$W$11:$W$14</c:f>
              <c:numCache>
                <c:formatCode>_(* #,##0.00_);_(* \(#,##0.00\);_(* "-"??_);_(@_)</c:formatCode>
                <c:ptCount val="4"/>
                <c:pt idx="0">
                  <c:v>84983.881500000032</c:v>
                </c:pt>
                <c:pt idx="1">
                  <c:v>100826.07149999998</c:v>
                </c:pt>
                <c:pt idx="2">
                  <c:v>97955.035499999925</c:v>
                </c:pt>
                <c:pt idx="3">
                  <c:v>39201.760500000004</c:v>
                </c:pt>
              </c:numCache>
            </c:numRef>
          </c:val>
          <c:extLst>
            <c:ext xmlns:c15="http://schemas.microsoft.com/office/drawing/2012/chart" uri="{02D57815-91ED-43cb-92C2-25804820EDAC}">
              <c15:datalabelsRange>
                <c15:f>'Analysis 1'!$Z$11:$Z$14</c15:f>
                <c15:dlblRangeCache>
                  <c:ptCount val="4"/>
                  <c:pt idx="0">
                    <c:v>85.0K</c:v>
                  </c:pt>
                  <c:pt idx="1">
                    <c:v>100.8K</c:v>
                  </c:pt>
                  <c:pt idx="2">
                    <c:v>98.0K</c:v>
                  </c:pt>
                  <c:pt idx="3">
                    <c:v>39.2K</c:v>
                  </c:pt>
                </c15:dlblRangeCache>
              </c15:datalabelsRange>
            </c:ext>
            <c:ext xmlns:c16="http://schemas.microsoft.com/office/drawing/2014/chart" uri="{C3380CC4-5D6E-409C-BE32-E72D297353CC}">
              <c16:uniqueId val="{00000004-BF9E-4D38-AADA-6A3FD810AA6B}"/>
            </c:ext>
          </c:extLst>
        </c:ser>
        <c:ser>
          <c:idx val="1"/>
          <c:order val="1"/>
          <c:tx>
            <c:strRef>
              <c:f>'Analysis 1'!$X$10</c:f>
              <c:strCache>
                <c:ptCount val="1"/>
                <c:pt idx="0">
                  <c:v>Highlight</c:v>
                </c:pt>
              </c:strCache>
            </c:strRef>
          </c:tx>
          <c:spPr>
            <a:blipFill>
              <a:blip xmlns:r="http://schemas.openxmlformats.org/officeDocument/2006/relationships" r:embed="rId4"/>
              <a:stretch>
                <a:fillRect/>
              </a:stretch>
            </a:blipFill>
            <a:ln>
              <a:noFill/>
            </a:ln>
            <a:effectLst/>
          </c:spPr>
          <c:invertIfNegative val="0"/>
          <c:dLbls>
            <c:delete val="1"/>
          </c:dLbls>
          <c:val>
            <c:numRef>
              <c:f>'Analysis 1'!$X$11:$X$14</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5-BF9E-4D38-AADA-6A3FD810AA6B}"/>
            </c:ext>
          </c:extLst>
        </c:ser>
        <c:dLbls>
          <c:dLblPos val="outEnd"/>
          <c:showLegendKey val="0"/>
          <c:showVal val="1"/>
          <c:showCatName val="0"/>
          <c:showSerName val="0"/>
          <c:showPercent val="0"/>
          <c:showBubbleSize val="0"/>
        </c:dLbls>
        <c:gapWidth val="80"/>
        <c:overlap val="100"/>
        <c:axId val="423382120"/>
        <c:axId val="423383760"/>
      </c:barChart>
      <c:catAx>
        <c:axId val="42338212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383760"/>
        <c:crosses val="autoZero"/>
        <c:auto val="1"/>
        <c:lblAlgn val="ctr"/>
        <c:lblOffset val="100"/>
        <c:noMultiLvlLbl val="0"/>
      </c:catAx>
      <c:valAx>
        <c:axId val="423383760"/>
        <c:scaling>
          <c:orientation val="minMax"/>
        </c:scaling>
        <c:delete val="1"/>
        <c:axPos val="l"/>
        <c:numFmt formatCode="_(* #,##0.00_);_(* \(#,##0.00\);_(* &quot;-&quot;??_);_(@_)" sourceLinked="1"/>
        <c:majorTickMark val="none"/>
        <c:minorTickMark val="none"/>
        <c:tickLblPos val="nextTo"/>
        <c:crossAx val="4233821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1'!$AN$10</c:f>
              <c:strCache>
                <c:ptCount val="1"/>
                <c:pt idx="0">
                  <c:v>Sum of Revenue</c:v>
                </c:pt>
              </c:strCache>
            </c:strRef>
          </c:tx>
          <c:spPr>
            <a:blipFill>
              <a:blip xmlns:r="http://schemas.openxmlformats.org/officeDocument/2006/relationships" r:embed="rId3"/>
              <a:stretch>
                <a:fillRect/>
              </a:stretch>
            </a:blipFill>
            <a:ln>
              <a:noFill/>
            </a:ln>
            <a:effectLst/>
          </c:spPr>
          <c:invertIfNegative val="0"/>
          <c:dLbls>
            <c:dLbl>
              <c:idx val="0"/>
              <c:layout/>
              <c:tx>
                <c:rich>
                  <a:bodyPr/>
                  <a:lstStyle/>
                  <a:p>
                    <a:fld id="{7855ED75-B374-4796-9C75-EED696650093}"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5CFE-4DDE-9671-B14639A45A71}"/>
                </c:ext>
              </c:extLst>
            </c:dLbl>
            <c:dLbl>
              <c:idx val="1"/>
              <c:layout/>
              <c:tx>
                <c:rich>
                  <a:bodyPr/>
                  <a:lstStyle/>
                  <a:p>
                    <a:fld id="{E7479B91-A2FD-4D10-968A-C94F00545F2E}"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5CFE-4DDE-9671-B14639A45A71}"/>
                </c:ext>
              </c:extLst>
            </c:dLbl>
            <c:dLbl>
              <c:idx val="2"/>
              <c:layout/>
              <c:tx>
                <c:rich>
                  <a:bodyPr/>
                  <a:lstStyle/>
                  <a:p>
                    <a:fld id="{E4BD6866-951B-4091-8BDB-1465DE638DD5}"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5CFE-4DDE-9671-B14639A45A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1'!$AM$11:$AM$13</c:f>
              <c:strCache>
                <c:ptCount val="3"/>
                <c:pt idx="0">
                  <c:v>Cash</c:v>
                </c:pt>
                <c:pt idx="1">
                  <c:v>Credit card</c:v>
                </c:pt>
                <c:pt idx="2">
                  <c:v>Ewallet</c:v>
                </c:pt>
              </c:strCache>
            </c:strRef>
          </c:cat>
          <c:val>
            <c:numRef>
              <c:f>'Analysis 1'!$AN$11:$AN$13</c:f>
              <c:numCache>
                <c:formatCode>_(* #,##0.00_);_(* \(#,##0.00\);_(* "-"??_);_(@_)</c:formatCode>
                <c:ptCount val="3"/>
                <c:pt idx="0">
                  <c:v>112206.56999999995</c:v>
                </c:pt>
                <c:pt idx="1">
                  <c:v>100767.07200000006</c:v>
                </c:pt>
                <c:pt idx="2">
                  <c:v>109993.107</c:v>
                </c:pt>
              </c:numCache>
            </c:numRef>
          </c:val>
          <c:extLst>
            <c:ext xmlns:c15="http://schemas.microsoft.com/office/drawing/2012/chart" uri="{02D57815-91ED-43cb-92C2-25804820EDAC}">
              <c15:datalabelsRange>
                <c15:f>'Analysis 1'!$AQ$11:$AQ$13</c15:f>
                <c15:dlblRangeCache>
                  <c:ptCount val="3"/>
                  <c:pt idx="0">
                    <c:v>112.2K</c:v>
                  </c:pt>
                  <c:pt idx="1">
                    <c:v>100.8K</c:v>
                  </c:pt>
                  <c:pt idx="2">
                    <c:v>110.0K</c:v>
                  </c:pt>
                </c15:dlblRangeCache>
              </c15:datalabelsRange>
            </c:ext>
            <c:ext xmlns:c16="http://schemas.microsoft.com/office/drawing/2014/chart" uri="{C3380CC4-5D6E-409C-BE32-E72D297353CC}">
              <c16:uniqueId val="{00000003-5CFE-4DDE-9671-B14639A45A71}"/>
            </c:ext>
          </c:extLst>
        </c:ser>
        <c:ser>
          <c:idx val="1"/>
          <c:order val="1"/>
          <c:tx>
            <c:strRef>
              <c:f>'Analysis 1'!$AO$10</c:f>
              <c:strCache>
                <c:ptCount val="1"/>
                <c:pt idx="0">
                  <c:v>Highlight</c:v>
                </c:pt>
              </c:strCache>
            </c:strRef>
          </c:tx>
          <c:spPr>
            <a:blipFill>
              <a:blip xmlns:r="http://schemas.openxmlformats.org/officeDocument/2006/relationships" r:embed="rId4"/>
              <a:stretch>
                <a:fillRect/>
              </a:stretch>
            </a:blipFill>
            <a:ln>
              <a:noFill/>
            </a:ln>
            <a:effectLst/>
          </c:spPr>
          <c:invertIfNegative val="0"/>
          <c:val>
            <c:numRef>
              <c:f>'Analysis 1'!$AO$11:$AO$13</c:f>
              <c:numCache>
                <c:formatCode>General</c:formatCode>
                <c:ptCount val="3"/>
                <c:pt idx="0">
                  <c:v>0</c:v>
                </c:pt>
                <c:pt idx="1">
                  <c:v>0</c:v>
                </c:pt>
                <c:pt idx="2">
                  <c:v>0</c:v>
                </c:pt>
              </c:numCache>
            </c:numRef>
          </c:val>
          <c:extLst>
            <c:ext xmlns:c16="http://schemas.microsoft.com/office/drawing/2014/chart" uri="{C3380CC4-5D6E-409C-BE32-E72D297353CC}">
              <c16:uniqueId val="{00000004-5CFE-4DDE-9671-B14639A45A71}"/>
            </c:ext>
          </c:extLst>
        </c:ser>
        <c:dLbls>
          <c:showLegendKey val="0"/>
          <c:showVal val="0"/>
          <c:showCatName val="0"/>
          <c:showSerName val="0"/>
          <c:showPercent val="0"/>
          <c:showBubbleSize val="0"/>
        </c:dLbls>
        <c:gapWidth val="80"/>
        <c:overlap val="100"/>
        <c:axId val="342321848"/>
        <c:axId val="342319880"/>
      </c:barChart>
      <c:catAx>
        <c:axId val="34232184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2319880"/>
        <c:crosses val="autoZero"/>
        <c:auto val="1"/>
        <c:lblAlgn val="ctr"/>
        <c:lblOffset val="100"/>
        <c:noMultiLvlLbl val="0"/>
      </c:catAx>
      <c:valAx>
        <c:axId val="342319880"/>
        <c:scaling>
          <c:orientation val="minMax"/>
        </c:scaling>
        <c:delete val="1"/>
        <c:axPos val="l"/>
        <c:numFmt formatCode="_(* #,##0.00_);_(* \(#,##0.00\);_(* &quot;-&quot;??_);_(@_)" sourceLinked="1"/>
        <c:majorTickMark val="none"/>
        <c:minorTickMark val="none"/>
        <c:tickLblPos val="nextTo"/>
        <c:crossAx val="34232184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37158526425247"/>
          <c:y val="0.17148981779206859"/>
          <c:w val="0.85440666127951193"/>
          <c:h val="0.76956055734190787"/>
        </c:manualLayout>
      </c:layout>
      <c:barChart>
        <c:barDir val="bar"/>
        <c:grouping val="clustered"/>
        <c:varyColors val="0"/>
        <c:ser>
          <c:idx val="0"/>
          <c:order val="0"/>
          <c:tx>
            <c:strRef>
              <c:f>'Analysis 1'!$AY$10</c:f>
              <c:strCache>
                <c:ptCount val="1"/>
                <c:pt idx="0">
                  <c:v>Sum of Revenue</c:v>
                </c:pt>
              </c:strCache>
            </c:strRef>
          </c:tx>
          <c:spPr>
            <a:blipFill>
              <a:blip xmlns:r="http://schemas.openxmlformats.org/officeDocument/2006/relationships" r:embed="rId3"/>
              <a:stretch>
                <a:fillRect/>
              </a:stretch>
            </a:blipFill>
            <a:ln>
              <a:noFill/>
            </a:ln>
            <a:effectLst/>
          </c:spPr>
          <c:invertIfNegative val="0"/>
          <c:dLbls>
            <c:dLbl>
              <c:idx val="0"/>
              <c:layout/>
              <c:tx>
                <c:rich>
                  <a:bodyPr/>
                  <a:lstStyle/>
                  <a:p>
                    <a:fld id="{8975F228-9A39-4033-8230-A54915A62705}"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6396-4CF2-89C3-77DCDB058E27}"/>
                </c:ext>
              </c:extLst>
            </c:dLbl>
            <c:dLbl>
              <c:idx val="1"/>
              <c:layout/>
              <c:tx>
                <c:rich>
                  <a:bodyPr/>
                  <a:lstStyle/>
                  <a:p>
                    <a:fld id="{643E1D5D-FA46-420D-AD58-DC5C7ABCEAB1}"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6396-4CF2-89C3-77DCDB058E27}"/>
                </c:ext>
              </c:extLst>
            </c:dLbl>
            <c:dLbl>
              <c:idx val="2"/>
              <c:layout/>
              <c:tx>
                <c:rich>
                  <a:bodyPr/>
                  <a:lstStyle/>
                  <a:p>
                    <a:fld id="{F90BFC9B-9100-46F8-B16A-863764DF40F9}"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6396-4CF2-89C3-77DCDB058E27}"/>
                </c:ext>
              </c:extLst>
            </c:dLbl>
            <c:dLbl>
              <c:idx val="3"/>
              <c:layout/>
              <c:tx>
                <c:rich>
                  <a:bodyPr/>
                  <a:lstStyle/>
                  <a:p>
                    <a:fld id="{30337920-8E38-45EB-9C95-697D4DE4EEDC}"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6396-4CF2-89C3-77DCDB058E27}"/>
                </c:ext>
              </c:extLst>
            </c:dLbl>
            <c:dLbl>
              <c:idx val="4"/>
              <c:layout/>
              <c:tx>
                <c:rich>
                  <a:bodyPr/>
                  <a:lstStyle/>
                  <a:p>
                    <a:fld id="{F9449AE8-3E98-4C40-946D-140F2481AFA0}"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6396-4CF2-89C3-77DCDB058E27}"/>
                </c:ext>
              </c:extLst>
            </c:dLbl>
            <c:dLbl>
              <c:idx val="5"/>
              <c:layout/>
              <c:tx>
                <c:rich>
                  <a:bodyPr/>
                  <a:lstStyle/>
                  <a:p>
                    <a:fld id="{66A05BB6-0CE0-43C1-A33F-61C152C94256}"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6396-4CF2-89C3-77DCDB058E2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1'!$AX$11:$AX$16</c:f>
              <c:strCache>
                <c:ptCount val="6"/>
                <c:pt idx="0">
                  <c:v>Mandalay</c:v>
                </c:pt>
                <c:pt idx="1">
                  <c:v>Naypyitaw</c:v>
                </c:pt>
                <c:pt idx="2">
                  <c:v>Yangon</c:v>
                </c:pt>
                <c:pt idx="3">
                  <c:v>Bago</c:v>
                </c:pt>
                <c:pt idx="4">
                  <c:v>Taunggyi</c:v>
                </c:pt>
                <c:pt idx="5">
                  <c:v>Mawlamyine</c:v>
                </c:pt>
              </c:strCache>
            </c:strRef>
          </c:cat>
          <c:val>
            <c:numRef>
              <c:f>'Analysis 1'!$AY$11:$AY$16</c:f>
              <c:numCache>
                <c:formatCode>_(* #,##0.00_);_(* \(#,##0.00\);_(* "-"??_);_(@_)</c:formatCode>
                <c:ptCount val="6"/>
                <c:pt idx="0">
                  <c:v>106197.67199999996</c:v>
                </c:pt>
                <c:pt idx="1">
                  <c:v>55920.752999999997</c:v>
                </c:pt>
                <c:pt idx="2">
                  <c:v>44189.218499999974</c:v>
                </c:pt>
                <c:pt idx="3">
                  <c:v>39189.538499999995</c:v>
                </c:pt>
                <c:pt idx="4">
                  <c:v>54647.953499999996</c:v>
                </c:pt>
                <c:pt idx="5">
                  <c:v>22821.613499999999</c:v>
                </c:pt>
              </c:numCache>
            </c:numRef>
          </c:val>
          <c:extLst>
            <c:ext xmlns:c15="http://schemas.microsoft.com/office/drawing/2012/chart" uri="{02D57815-91ED-43cb-92C2-25804820EDAC}">
              <c15:datalabelsRange>
                <c15:f>'Analysis 1'!$BB$11:$BB$16</c15:f>
                <c15:dlblRangeCache>
                  <c:ptCount val="6"/>
                  <c:pt idx="0">
                    <c:v>106.2K</c:v>
                  </c:pt>
                  <c:pt idx="1">
                    <c:v>55.9K</c:v>
                  </c:pt>
                  <c:pt idx="2">
                    <c:v>44.2K</c:v>
                  </c:pt>
                  <c:pt idx="3">
                    <c:v>39.2K</c:v>
                  </c:pt>
                  <c:pt idx="4">
                    <c:v>54.6K</c:v>
                  </c:pt>
                  <c:pt idx="5">
                    <c:v>22.8K</c:v>
                  </c:pt>
                </c15:dlblRangeCache>
              </c15:datalabelsRange>
            </c:ext>
            <c:ext xmlns:c16="http://schemas.microsoft.com/office/drawing/2014/chart" uri="{C3380CC4-5D6E-409C-BE32-E72D297353CC}">
              <c16:uniqueId val="{00000006-6396-4CF2-89C3-77DCDB058E27}"/>
            </c:ext>
          </c:extLst>
        </c:ser>
        <c:ser>
          <c:idx val="1"/>
          <c:order val="1"/>
          <c:tx>
            <c:strRef>
              <c:f>'Analysis 1'!$AZ$10</c:f>
              <c:strCache>
                <c:ptCount val="1"/>
                <c:pt idx="0">
                  <c:v>Highlight</c:v>
                </c:pt>
              </c:strCache>
            </c:strRef>
          </c:tx>
          <c:spPr>
            <a:blipFill>
              <a:blip xmlns:r="http://schemas.openxmlformats.org/officeDocument/2006/relationships" r:embed="rId4"/>
              <a:stretch>
                <a:fillRect/>
              </a:stretch>
            </a:blipFill>
            <a:ln>
              <a:noFill/>
            </a:ln>
            <a:effectLst/>
          </c:spPr>
          <c:invertIfNegative val="0"/>
          <c:dLbls>
            <c:delete val="1"/>
          </c:dLbls>
          <c:cat>
            <c:strRef>
              <c:f>'Analysis 1'!$AX$11:$AX$16</c:f>
              <c:strCache>
                <c:ptCount val="6"/>
                <c:pt idx="0">
                  <c:v>Mandalay</c:v>
                </c:pt>
                <c:pt idx="1">
                  <c:v>Naypyitaw</c:v>
                </c:pt>
                <c:pt idx="2">
                  <c:v>Yangon</c:v>
                </c:pt>
                <c:pt idx="3">
                  <c:v>Bago</c:v>
                </c:pt>
                <c:pt idx="4">
                  <c:v>Taunggyi</c:v>
                </c:pt>
                <c:pt idx="5">
                  <c:v>Mawlamyine</c:v>
                </c:pt>
              </c:strCache>
            </c:strRef>
          </c:cat>
          <c:val>
            <c:numRef>
              <c:f>'Analysis 1'!$AZ$11:$AZ$16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7-6396-4CF2-89C3-77DCDB058E27}"/>
            </c:ext>
          </c:extLst>
        </c:ser>
        <c:dLbls>
          <c:dLblPos val="outEnd"/>
          <c:showLegendKey val="0"/>
          <c:showVal val="1"/>
          <c:showCatName val="0"/>
          <c:showSerName val="0"/>
          <c:showPercent val="0"/>
          <c:showBubbleSize val="0"/>
        </c:dLbls>
        <c:gapWidth val="80"/>
        <c:overlap val="100"/>
        <c:axId val="421315520"/>
        <c:axId val="421315848"/>
      </c:barChart>
      <c:catAx>
        <c:axId val="421315520"/>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15848"/>
        <c:crosses val="autoZero"/>
        <c:auto val="1"/>
        <c:lblAlgn val="ctr"/>
        <c:lblOffset val="100"/>
        <c:noMultiLvlLbl val="0"/>
      </c:catAx>
      <c:valAx>
        <c:axId val="421315848"/>
        <c:scaling>
          <c:orientation val="minMax"/>
        </c:scaling>
        <c:delete val="1"/>
        <c:axPos val="t"/>
        <c:numFmt formatCode="_(* #,##0.00_);_(* \(#,##0.00\);_(* &quot;-&quot;??_);_(@_)" sourceLinked="1"/>
        <c:majorTickMark val="none"/>
        <c:minorTickMark val="none"/>
        <c:tickLblPos val="nextTo"/>
        <c:crossAx val="4213155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'Analysis 1'!$AE$15</c:f>
              <c:strCache>
                <c:ptCount val="1"/>
                <c:pt idx="0">
                  <c:v>Full Percentage</c:v>
                </c:pt>
              </c:strCache>
            </c:strRef>
          </c:tx>
          <c:spPr>
            <a:solidFill>
              <a:schemeClr val="bg1">
                <a:lumMod val="95000"/>
              </a:schemeClr>
            </a:solidFill>
            <a:ln>
              <a:noFill/>
            </a:ln>
            <a:effectLst/>
          </c:spPr>
          <c:invertIfNegative val="0"/>
          <c:dLbls>
            <c:dLbl>
              <c:idx val="0"/>
              <c:layout/>
              <c:tx>
                <c:rich>
                  <a:bodyPr/>
                  <a:lstStyle/>
                  <a:p>
                    <a:fld id="{C26EBBE5-D77C-40F8-B2E8-8E73F2E1B456}" type="CELLRANGE">
                      <a:rPr lang="en-DE"/>
                      <a:pPr/>
                      <a:t>[CELLRANGE]</a:t>
                    </a:fld>
                    <a:endParaRPr lang="en-GB"/>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1C52-491A-8C7F-3DF0FCE15167}"/>
                </c:ext>
              </c:extLst>
            </c:dLbl>
            <c:dLbl>
              <c:idx val="1"/>
              <c:layout/>
              <c:tx>
                <c:rich>
                  <a:bodyPr/>
                  <a:lstStyle/>
                  <a:p>
                    <a:fld id="{5C978D30-6E5D-4C8C-926D-04CA42D9D42E}" type="CELLRANGE">
                      <a:rPr lang="en-DE"/>
                      <a:pPr/>
                      <a:t>[CELLRANGE]</a:t>
                    </a:fld>
                    <a:endParaRPr lang="en-GB"/>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1C52-491A-8C7F-3DF0FCE151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1'!$AC$16:$AC$17</c:f>
              <c:strCache>
                <c:ptCount val="2"/>
                <c:pt idx="0">
                  <c:v>Expensive</c:v>
                </c:pt>
                <c:pt idx="1">
                  <c:v>Less Expensive</c:v>
                </c:pt>
              </c:strCache>
            </c:strRef>
          </c:cat>
          <c:val>
            <c:numRef>
              <c:f>'Analysis 1'!$AE$16:$AE$17</c:f>
              <c:numCache>
                <c:formatCode>0%</c:formatCode>
                <c:ptCount val="2"/>
                <c:pt idx="0">
                  <c:v>1</c:v>
                </c:pt>
                <c:pt idx="1">
                  <c:v>1</c:v>
                </c:pt>
              </c:numCache>
            </c:numRef>
          </c:val>
          <c:extLst>
            <c:ext xmlns:c15="http://schemas.microsoft.com/office/drawing/2012/chart" uri="{02D57815-91ED-43cb-92C2-25804820EDAC}">
              <c15:datalabelsRange>
                <c15:f>'Analysis 1'!$DB$12:$DB$13</c15:f>
                <c15:dlblRangeCache>
                  <c:ptCount val="2"/>
                  <c:pt idx="0">
                    <c:v>97%</c:v>
                  </c:pt>
                  <c:pt idx="1">
                    <c:v>3%</c:v>
                  </c:pt>
                </c15:dlblRangeCache>
              </c15:datalabelsRange>
            </c:ext>
            <c:ext xmlns:c16="http://schemas.microsoft.com/office/drawing/2014/chart" uri="{C3380CC4-5D6E-409C-BE32-E72D297353CC}">
              <c16:uniqueId val="{00000000-164E-4BD3-8C69-7F03639B24C2}"/>
            </c:ext>
          </c:extLst>
        </c:ser>
        <c:ser>
          <c:idx val="0"/>
          <c:order val="1"/>
          <c:tx>
            <c:v>Sum of Revenue</c:v>
          </c:tx>
          <c:spPr>
            <a:blipFill>
              <a:blip xmlns:r="http://schemas.openxmlformats.org/officeDocument/2006/relationships" r:embed="rId3"/>
              <a:stretch>
                <a:fillRect/>
              </a:stretch>
            </a:blipFill>
            <a:ln>
              <a:noFill/>
            </a:ln>
            <a:effectLst/>
          </c:spPr>
          <c:invertIfNegative val="0"/>
          <c:cat>
            <c:strRef>
              <c:f>'Analysis 1'!$AC$16:$AC$17</c:f>
              <c:strCache>
                <c:ptCount val="2"/>
                <c:pt idx="0">
                  <c:v>Expensive</c:v>
                </c:pt>
                <c:pt idx="1">
                  <c:v>Less Expensive</c:v>
                </c:pt>
              </c:strCache>
            </c:strRef>
          </c:cat>
          <c:val>
            <c:numRef>
              <c:f>'Analysis 1'!$DB$12:$DB$13</c:f>
              <c:numCache>
                <c:formatCode>0%</c:formatCode>
                <c:ptCount val="2"/>
                <c:pt idx="0">
                  <c:v>0.97115271764400746</c:v>
                </c:pt>
                <c:pt idx="1">
                  <c:v>2.8847282355992633E-2</c:v>
                </c:pt>
              </c:numCache>
            </c:numRef>
          </c:val>
          <c:extLst>
            <c:ext xmlns:c16="http://schemas.microsoft.com/office/drawing/2014/chart" uri="{C3380CC4-5D6E-409C-BE32-E72D297353CC}">
              <c16:uniqueId val="{00000001-164E-4BD3-8C69-7F03639B24C2}"/>
            </c:ext>
          </c:extLst>
        </c:ser>
        <c:dLbls>
          <c:showLegendKey val="0"/>
          <c:showVal val="0"/>
          <c:showCatName val="0"/>
          <c:showSerName val="0"/>
          <c:showPercent val="0"/>
          <c:showBubbleSize val="0"/>
        </c:dLbls>
        <c:gapWidth val="18"/>
        <c:overlap val="100"/>
        <c:axId val="493405288"/>
        <c:axId val="493405944"/>
      </c:barChart>
      <c:catAx>
        <c:axId val="493405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05944"/>
        <c:crosses val="autoZero"/>
        <c:auto val="1"/>
        <c:lblAlgn val="ctr"/>
        <c:lblOffset val="100"/>
        <c:noMultiLvlLbl val="0"/>
      </c:catAx>
      <c:valAx>
        <c:axId val="493405944"/>
        <c:scaling>
          <c:orientation val="minMax"/>
          <c:max val="1"/>
        </c:scaling>
        <c:delete val="1"/>
        <c:axPos val="l"/>
        <c:numFmt formatCode="0%" sourceLinked="1"/>
        <c:majorTickMark val="none"/>
        <c:minorTickMark val="none"/>
        <c:tickLblPos val="nextTo"/>
        <c:crossAx val="49340528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1'!$BJ$10</c:f>
              <c:strCache>
                <c:ptCount val="1"/>
                <c:pt idx="0">
                  <c:v>Sum of Revenue</c:v>
                </c:pt>
              </c:strCache>
            </c:strRef>
          </c:tx>
          <c:spPr>
            <a:blipFill>
              <a:blip xmlns:r="http://schemas.openxmlformats.org/officeDocument/2006/relationships" r:embed="rId3"/>
              <a:stretch>
                <a:fillRect/>
              </a:stretch>
            </a:blipFill>
            <a:ln>
              <a:noFill/>
            </a:ln>
            <a:effectLst/>
          </c:spPr>
          <c:invertIfNegative val="0"/>
          <c:dLbls>
            <c:dLbl>
              <c:idx val="0"/>
              <c:layout/>
              <c:tx>
                <c:rich>
                  <a:bodyPr/>
                  <a:lstStyle/>
                  <a:p>
                    <a:fld id="{51B47190-7CFE-49C9-B646-703ABB7675CA}"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B78E-432D-A814-07377F956C0F}"/>
                </c:ext>
              </c:extLst>
            </c:dLbl>
            <c:dLbl>
              <c:idx val="1"/>
              <c:layout/>
              <c:tx>
                <c:rich>
                  <a:bodyPr/>
                  <a:lstStyle/>
                  <a:p>
                    <a:fld id="{CFE57624-691A-4155-B779-6B1A768CC4F9}"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B78E-432D-A814-07377F956C0F}"/>
                </c:ext>
              </c:extLst>
            </c:dLbl>
            <c:dLbl>
              <c:idx val="2"/>
              <c:layout/>
              <c:tx>
                <c:rich>
                  <a:bodyPr/>
                  <a:lstStyle/>
                  <a:p>
                    <a:fld id="{15B80515-79E6-41D9-9E2F-34EBF28705AB}"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B78E-432D-A814-07377F956C0F}"/>
                </c:ext>
              </c:extLst>
            </c:dLbl>
            <c:dLbl>
              <c:idx val="3"/>
              <c:layout/>
              <c:tx>
                <c:rich>
                  <a:bodyPr/>
                  <a:lstStyle/>
                  <a:p>
                    <a:fld id="{9F383C45-EF54-41E2-A347-9F6DC78EFE07}"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B78E-432D-A814-07377F956C0F}"/>
                </c:ext>
              </c:extLst>
            </c:dLbl>
            <c:dLbl>
              <c:idx val="4"/>
              <c:layout/>
              <c:tx>
                <c:rich>
                  <a:bodyPr/>
                  <a:lstStyle/>
                  <a:p>
                    <a:fld id="{5971FD78-8B69-4A12-BC0B-FF8BFC5B7BEB}"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B78E-432D-A814-07377F956C0F}"/>
                </c:ext>
              </c:extLst>
            </c:dLbl>
            <c:dLbl>
              <c:idx val="5"/>
              <c:layout/>
              <c:tx>
                <c:rich>
                  <a:bodyPr/>
                  <a:lstStyle/>
                  <a:p>
                    <a:fld id="{824746FC-DCD3-481A-8A6B-6D22C1FE9473}" type="CELLRANGE">
                      <a:rPr lang="en-DE"/>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B78E-432D-A814-07377F956C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1'!$BI$11:$BI$16</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'Analysis 1'!$BJ$11:$BJ$16</c:f>
              <c:numCache>
                <c:formatCode>_(* #,##0.00_);_(* \(#,##0.00\);_(* "-"??_);_(@_)</c:formatCode>
                <c:ptCount val="6"/>
                <c:pt idx="0">
                  <c:v>54337.531500000005</c:v>
                </c:pt>
                <c:pt idx="1">
                  <c:v>54305.894999999997</c:v>
                </c:pt>
                <c:pt idx="2">
                  <c:v>56144.844000000005</c:v>
                </c:pt>
                <c:pt idx="3">
                  <c:v>49193.739000000016</c:v>
                </c:pt>
                <c:pt idx="4">
                  <c:v>53861.913000000008</c:v>
                </c:pt>
                <c:pt idx="5">
                  <c:v>55122.826499999996</c:v>
                </c:pt>
              </c:numCache>
            </c:numRef>
          </c:val>
          <c:extLst>
            <c:ext xmlns:c15="http://schemas.microsoft.com/office/drawing/2012/chart" uri="{02D57815-91ED-43cb-92C2-25804820EDAC}">
              <c15:datalabelsRange>
                <c15:f>'Analysis 1'!$BM$11:$BM$16</c15:f>
                <c15:dlblRangeCache>
                  <c:ptCount val="6"/>
                  <c:pt idx="0">
                    <c:v>54.3K</c:v>
                  </c:pt>
                  <c:pt idx="1">
                    <c:v>54.3K</c:v>
                  </c:pt>
                  <c:pt idx="2">
                    <c:v>56.1K</c:v>
                  </c:pt>
                  <c:pt idx="3">
                    <c:v>49.2K</c:v>
                  </c:pt>
                  <c:pt idx="4">
                    <c:v>53.9K</c:v>
                  </c:pt>
                  <c:pt idx="5">
                    <c:v>55.1K</c:v>
                  </c:pt>
                </c15:dlblRangeCache>
              </c15:datalabelsRange>
            </c:ext>
            <c:ext xmlns:c16="http://schemas.microsoft.com/office/drawing/2014/chart" uri="{C3380CC4-5D6E-409C-BE32-E72D297353CC}">
              <c16:uniqueId val="{00000006-B78E-432D-A814-07377F956C0F}"/>
            </c:ext>
          </c:extLst>
        </c:ser>
        <c:ser>
          <c:idx val="1"/>
          <c:order val="1"/>
          <c:tx>
            <c:strRef>
              <c:f>'Analysis 1'!$BK$10</c:f>
              <c:strCache>
                <c:ptCount val="1"/>
                <c:pt idx="0">
                  <c:v>Highlight</c:v>
                </c:pt>
              </c:strCache>
            </c:strRef>
          </c:tx>
          <c:spPr>
            <a:blipFill>
              <a:blip xmlns:r="http://schemas.openxmlformats.org/officeDocument/2006/relationships" r:embed="rId4"/>
              <a:stretch>
                <a:fillRect/>
              </a:stretch>
            </a:blipFill>
            <a:ln>
              <a:noFill/>
            </a:ln>
            <a:effectLst/>
          </c:spPr>
          <c:invertIfNegative val="0"/>
          <c:cat>
            <c:strRef>
              <c:f>'Analysis 1'!$BI$11:$BI$16</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'Analysis 1'!$BK$11:$BK$16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7-B78E-432D-A814-07377F956C0F}"/>
            </c:ext>
          </c:extLst>
        </c:ser>
        <c:dLbls>
          <c:showLegendKey val="0"/>
          <c:showVal val="0"/>
          <c:showCatName val="0"/>
          <c:showSerName val="0"/>
          <c:showPercent val="0"/>
          <c:showBubbleSize val="0"/>
        </c:dLbls>
        <c:gapWidth val="80"/>
        <c:overlap val="100"/>
        <c:axId val="776673776"/>
        <c:axId val="776678368"/>
      </c:barChart>
      <c:catAx>
        <c:axId val="776673776"/>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6678368"/>
        <c:crosses val="autoZero"/>
        <c:auto val="1"/>
        <c:lblAlgn val="ctr"/>
        <c:lblOffset val="100"/>
        <c:noMultiLvlLbl val="0"/>
      </c:catAx>
      <c:valAx>
        <c:axId val="776678368"/>
        <c:scaling>
          <c:orientation val="minMax"/>
        </c:scaling>
        <c:delete val="1"/>
        <c:axPos val="t"/>
        <c:numFmt formatCode="_(* #,##0.00_);_(* \(#,##0.00\);_(* &quot;-&quot;??_);_(@_)" sourceLinked="1"/>
        <c:majorTickMark val="none"/>
        <c:minorTickMark val="none"/>
        <c:tickLblPos val="nextTo"/>
        <c:crossAx val="77667377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-Updated (Repaired).xlsm]Analysis 1!PivotTable30</c:name>
    <c:fmtId val="11"/>
  </c:pivotSource>
  <c:chart>
    <c:autoTitleDeleted val="1"/>
    <c:pivotFmts>
      <c:pivotFmt>
        <c:idx val="0"/>
        <c:spPr>
          <a:solidFill>
            <a:schemeClr val="accent1"/>
          </a:solidFill>
          <a:ln w="28575" cap="rnd">
            <a:solidFill>
              <a:srgbClr val="09B3F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rgbClr val="09B3F7"/>
            </a:solidFill>
            <a:round/>
          </a:ln>
          <a:effectLst/>
        </c:spPr>
        <c:marker>
          <c:symbol val="none"/>
        </c:marker>
      </c:pivotFmt>
      <c:pivotFmt>
        <c:idx val="5"/>
        <c:spPr>
          <a:ln w="28575" cap="rnd">
            <a:solidFill>
              <a:srgbClr val="09B3F7"/>
            </a:solidFill>
            <a:round/>
          </a:ln>
          <a:effectLst/>
        </c:spPr>
        <c:marker>
          <c:symbol val="none"/>
        </c:marker>
      </c:pivotFmt>
    </c:pivotFmts>
    <c:plotArea>
      <c:layout>
        <c:manualLayout>
          <c:layoutTarget val="inner"/>
          <c:xMode val="edge"/>
          <c:yMode val="edge"/>
          <c:x val="1.1415525114155251E-2"/>
          <c:y val="0"/>
          <c:w val="0.98858447488584478"/>
          <c:h val="1"/>
        </c:manualLayout>
      </c:layout>
      <c:lineChart>
        <c:grouping val="standard"/>
        <c:varyColors val="0"/>
        <c:ser>
          <c:idx val="0"/>
          <c:order val="0"/>
          <c:tx>
            <c:strRef>
              <c:f>'Analysis 1'!$CA$8</c:f>
              <c:strCache>
                <c:ptCount val="1"/>
                <c:pt idx="0">
                  <c:v>Total</c:v>
                </c:pt>
              </c:strCache>
            </c:strRef>
          </c:tx>
          <c:spPr>
            <a:ln w="28575" cap="rnd">
              <a:solidFill>
                <a:srgbClr val="09B3F7"/>
              </a:solidFill>
              <a:round/>
            </a:ln>
            <a:effectLst/>
          </c:spPr>
          <c:marker>
            <c:symbol val="none"/>
          </c:marker>
          <c:cat>
            <c:strRef>
              <c:f>'Analysis 1'!$BZ$9:$BZ$22</c:f>
              <c:strCache>
                <c:ptCount val="13"/>
                <c:pt idx="0">
                  <c:v>1</c:v>
                </c:pt>
                <c:pt idx="1">
                  <c:v>2</c:v>
                </c:pt>
                <c:pt idx="2">
                  <c:v>3</c:v>
                </c:pt>
                <c:pt idx="3">
                  <c:v>4</c:v>
                </c:pt>
                <c:pt idx="4">
                  <c:v>5</c:v>
                </c:pt>
                <c:pt idx="5">
                  <c:v>6</c:v>
                </c:pt>
                <c:pt idx="6">
                  <c:v>7</c:v>
                </c:pt>
                <c:pt idx="7">
                  <c:v>8</c:v>
                </c:pt>
                <c:pt idx="8">
                  <c:v>9</c:v>
                </c:pt>
                <c:pt idx="9">
                  <c:v>10</c:v>
                </c:pt>
                <c:pt idx="10">
                  <c:v>11</c:v>
                </c:pt>
                <c:pt idx="11">
                  <c:v>12</c:v>
                </c:pt>
                <c:pt idx="12">
                  <c:v>13</c:v>
                </c:pt>
              </c:strCache>
            </c:strRef>
          </c:cat>
          <c:val>
            <c:numRef>
              <c:f>'Analysis 1'!$CA$9:$CA$22</c:f>
              <c:numCache>
                <c:formatCode>General</c:formatCode>
                <c:ptCount val="13"/>
                <c:pt idx="0">
                  <c:v>305</c:v>
                </c:pt>
                <c:pt idx="1">
                  <c:v>431</c:v>
                </c:pt>
                <c:pt idx="2">
                  <c:v>461</c:v>
                </c:pt>
                <c:pt idx="3">
                  <c:v>489</c:v>
                </c:pt>
                <c:pt idx="4">
                  <c:v>484</c:v>
                </c:pt>
                <c:pt idx="5">
                  <c:v>506</c:v>
                </c:pt>
                <c:pt idx="6">
                  <c:v>399</c:v>
                </c:pt>
                <c:pt idx="7">
                  <c:v>314</c:v>
                </c:pt>
                <c:pt idx="8">
                  <c:v>465</c:v>
                </c:pt>
                <c:pt idx="9">
                  <c:v>496</c:v>
                </c:pt>
                <c:pt idx="10">
                  <c:v>447</c:v>
                </c:pt>
                <c:pt idx="11">
                  <c:v>405</c:v>
                </c:pt>
                <c:pt idx="12">
                  <c:v>308</c:v>
                </c:pt>
              </c:numCache>
            </c:numRef>
          </c:val>
          <c:smooth val="1"/>
          <c:extLst>
            <c:ext xmlns:c16="http://schemas.microsoft.com/office/drawing/2014/chart" uri="{C3380CC4-5D6E-409C-BE32-E72D297353CC}">
              <c16:uniqueId val="{00000000-BD9D-4D88-99BA-CD466079B44F}"/>
            </c:ext>
          </c:extLst>
        </c:ser>
        <c:dLbls>
          <c:showLegendKey val="0"/>
          <c:showVal val="0"/>
          <c:showCatName val="0"/>
          <c:showSerName val="0"/>
          <c:showPercent val="0"/>
          <c:showBubbleSize val="0"/>
        </c:dLbls>
        <c:smooth val="0"/>
        <c:axId val="282792944"/>
        <c:axId val="282793272"/>
      </c:lineChart>
      <c:catAx>
        <c:axId val="282792944"/>
        <c:scaling>
          <c:orientation val="minMax"/>
        </c:scaling>
        <c:delete val="1"/>
        <c:axPos val="b"/>
        <c:numFmt formatCode="General" sourceLinked="1"/>
        <c:majorTickMark val="none"/>
        <c:minorTickMark val="none"/>
        <c:tickLblPos val="nextTo"/>
        <c:crossAx val="282793272"/>
        <c:crosses val="autoZero"/>
        <c:auto val="1"/>
        <c:lblAlgn val="ctr"/>
        <c:lblOffset val="100"/>
        <c:noMultiLvlLbl val="0"/>
      </c:catAx>
      <c:valAx>
        <c:axId val="282793272"/>
        <c:scaling>
          <c:orientation val="minMax"/>
        </c:scaling>
        <c:delete val="1"/>
        <c:axPos val="l"/>
        <c:numFmt formatCode="General" sourceLinked="1"/>
        <c:majorTickMark val="none"/>
        <c:minorTickMark val="none"/>
        <c:tickLblPos val="nextTo"/>
        <c:crossAx val="2827929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-Updated (Repaired).xlsm]Analysis 1!PivotTable34</c:name>
    <c:fmtId val="19"/>
  </c:pivotSource>
  <c:chart>
    <c:autoTitleDeleted val="1"/>
    <c:pivotFmts>
      <c:pivotFmt>
        <c:idx val="0"/>
        <c:spPr>
          <a:solidFill>
            <a:schemeClr val="accent1"/>
          </a:solidFill>
          <a:ln w="28575" cap="rnd">
            <a:solidFill>
              <a:srgbClr val="09B3F7"/>
            </a:solidFill>
            <a:round/>
          </a:ln>
          <a:effectLst/>
        </c:spPr>
        <c:marker>
          <c:symbol val="none"/>
        </c:marker>
      </c:pivotFmt>
      <c:pivotFmt>
        <c:idx val="1"/>
        <c:spPr>
          <a:solidFill>
            <a:schemeClr val="accent1"/>
          </a:solidFill>
          <a:ln w="28575" cap="rnd">
            <a:solidFill>
              <a:srgbClr val="09B3F7"/>
            </a:solidFill>
            <a:round/>
          </a:ln>
          <a:effectLst/>
        </c:spPr>
        <c:marker>
          <c:symbol val="none"/>
        </c:marker>
      </c:pivotFmt>
      <c:pivotFmt>
        <c:idx val="2"/>
        <c:spPr>
          <a:ln w="28575" cap="rnd">
            <a:solidFill>
              <a:srgbClr val="09B3F7"/>
            </a:solidFill>
            <a:round/>
          </a:ln>
          <a:effectLst/>
        </c:spPr>
        <c:marker>
          <c:symbol val="none"/>
        </c:marker>
      </c:pivotFmt>
    </c:pivotFmts>
    <c:plotArea>
      <c:layout>
        <c:manualLayout>
          <c:layoutTarget val="inner"/>
          <c:xMode val="edge"/>
          <c:yMode val="edge"/>
          <c:x val="0"/>
          <c:y val="1.4492753623188406E-2"/>
          <c:w val="0.96031746031746035"/>
          <c:h val="0.98550724637681164"/>
        </c:manualLayout>
      </c:layout>
      <c:lineChart>
        <c:grouping val="standard"/>
        <c:varyColors val="0"/>
        <c:ser>
          <c:idx val="0"/>
          <c:order val="0"/>
          <c:tx>
            <c:strRef>
              <c:f>'Analysis 1'!$CG$8</c:f>
              <c:strCache>
                <c:ptCount val="1"/>
                <c:pt idx="0">
                  <c:v>Total</c:v>
                </c:pt>
              </c:strCache>
            </c:strRef>
          </c:tx>
          <c:spPr>
            <a:ln w="28575" cap="rnd">
              <a:solidFill>
                <a:srgbClr val="09B3F7"/>
              </a:solidFill>
              <a:round/>
            </a:ln>
            <a:effectLst/>
          </c:spPr>
          <c:marker>
            <c:symbol val="none"/>
          </c:marker>
          <c:cat>
            <c:strRef>
              <c:f>'Analysis 1'!$CF$9:$CF$22</c:f>
              <c:strCache>
                <c:ptCount val="13"/>
                <c:pt idx="0">
                  <c:v>1</c:v>
                </c:pt>
                <c:pt idx="1">
                  <c:v>2</c:v>
                </c:pt>
                <c:pt idx="2">
                  <c:v>3</c:v>
                </c:pt>
                <c:pt idx="3">
                  <c:v>4</c:v>
                </c:pt>
                <c:pt idx="4">
                  <c:v>5</c:v>
                </c:pt>
                <c:pt idx="5">
                  <c:v>6</c:v>
                </c:pt>
                <c:pt idx="6">
                  <c:v>7</c:v>
                </c:pt>
                <c:pt idx="7">
                  <c:v>8</c:v>
                </c:pt>
                <c:pt idx="8">
                  <c:v>9</c:v>
                </c:pt>
                <c:pt idx="9">
                  <c:v>10</c:v>
                </c:pt>
                <c:pt idx="10">
                  <c:v>11</c:v>
                </c:pt>
                <c:pt idx="11">
                  <c:v>12</c:v>
                </c:pt>
                <c:pt idx="12">
                  <c:v>13</c:v>
                </c:pt>
              </c:strCache>
            </c:strRef>
          </c:cat>
          <c:val>
            <c:numRef>
              <c:f>'Analysis 1'!$CG$9:$CG$22</c:f>
              <c:numCache>
                <c:formatCode>[$$-409]#,##0</c:formatCode>
                <c:ptCount val="13"/>
                <c:pt idx="0">
                  <c:v>16707.989999999998</c:v>
                </c:pt>
                <c:pt idx="1">
                  <c:v>23296.379999999997</c:v>
                </c:pt>
                <c:pt idx="2">
                  <c:v>27327.010000000013</c:v>
                </c:pt>
                <c:pt idx="3">
                  <c:v>27892.27</c:v>
                </c:pt>
                <c:pt idx="4">
                  <c:v>27009.94999999999</c:v>
                </c:pt>
                <c:pt idx="5">
                  <c:v>25811.269999999986</c:v>
                </c:pt>
                <c:pt idx="6">
                  <c:v>24346.28</c:v>
                </c:pt>
                <c:pt idx="7">
                  <c:v>16503.489999999998</c:v>
                </c:pt>
                <c:pt idx="8">
                  <c:v>27828.300000000007</c:v>
                </c:pt>
                <c:pt idx="9">
                  <c:v>27065.56</c:v>
                </c:pt>
                <c:pt idx="10">
                  <c:v>22847.83</c:v>
                </c:pt>
                <c:pt idx="11">
                  <c:v>23924.380000000005</c:v>
                </c:pt>
                <c:pt idx="12">
                  <c:v>17026.669999999998</c:v>
                </c:pt>
              </c:numCache>
            </c:numRef>
          </c:val>
          <c:smooth val="1"/>
          <c:extLst>
            <c:ext xmlns:c16="http://schemas.microsoft.com/office/drawing/2014/chart" uri="{C3380CC4-5D6E-409C-BE32-E72D297353CC}">
              <c16:uniqueId val="{00000000-9703-4EF1-840D-EECE8A17FF70}"/>
            </c:ext>
          </c:extLst>
        </c:ser>
        <c:dLbls>
          <c:showLegendKey val="0"/>
          <c:showVal val="0"/>
          <c:showCatName val="0"/>
          <c:showSerName val="0"/>
          <c:showPercent val="0"/>
          <c:showBubbleSize val="0"/>
        </c:dLbls>
        <c:smooth val="0"/>
        <c:axId val="779549344"/>
        <c:axId val="779549672"/>
      </c:lineChart>
      <c:catAx>
        <c:axId val="779549344"/>
        <c:scaling>
          <c:orientation val="minMax"/>
        </c:scaling>
        <c:delete val="1"/>
        <c:axPos val="b"/>
        <c:numFmt formatCode="General" sourceLinked="1"/>
        <c:majorTickMark val="none"/>
        <c:minorTickMark val="none"/>
        <c:tickLblPos val="nextTo"/>
        <c:crossAx val="779549672"/>
        <c:crosses val="autoZero"/>
        <c:auto val="1"/>
        <c:lblAlgn val="ctr"/>
        <c:lblOffset val="100"/>
        <c:noMultiLvlLbl val="0"/>
      </c:catAx>
      <c:valAx>
        <c:axId val="779549672"/>
        <c:scaling>
          <c:orientation val="minMax"/>
        </c:scaling>
        <c:delete val="1"/>
        <c:axPos val="l"/>
        <c:numFmt formatCode="[$$-409]#,##0" sourceLinked="1"/>
        <c:majorTickMark val="none"/>
        <c:minorTickMark val="none"/>
        <c:tickLblPos val="nextTo"/>
        <c:crossAx val="779549344"/>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-Updated (Repaired).xlsm]Analysis 1!PivotTable32</c:name>
    <c:fmtId val="19"/>
  </c:pivotSource>
  <c:chart>
    <c:autoTitleDeleted val="1"/>
    <c:pivotFmts>
      <c:pivotFmt>
        <c:idx val="0"/>
        <c:spPr>
          <a:solidFill>
            <a:schemeClr val="accent1"/>
          </a:solidFill>
          <a:ln w="28575" cap="rnd">
            <a:solidFill>
              <a:srgbClr val="09B3F7"/>
            </a:solidFill>
            <a:round/>
          </a:ln>
          <a:effectLst/>
        </c:spPr>
        <c:marker>
          <c:symbol val="none"/>
        </c:marker>
      </c:pivotFmt>
      <c:pivotFmt>
        <c:idx val="1"/>
        <c:spPr>
          <a:solidFill>
            <a:schemeClr val="accent1"/>
          </a:solidFill>
          <a:ln w="28575" cap="rnd">
            <a:solidFill>
              <a:srgbClr val="09B3F7"/>
            </a:solidFill>
            <a:round/>
          </a:ln>
          <a:effectLst/>
        </c:spPr>
        <c:marker>
          <c:symbol val="none"/>
        </c:marker>
      </c:pivotFmt>
      <c:pivotFmt>
        <c:idx val="2"/>
        <c:spPr>
          <a:ln w="28575" cap="rnd">
            <a:solidFill>
              <a:srgbClr val="09B3F7"/>
            </a:solidFill>
            <a:round/>
          </a:ln>
          <a:effectLst/>
        </c:spPr>
        <c:marker>
          <c:symbol val="none"/>
        </c:marker>
      </c:pivotFmt>
    </c:pivotFmts>
    <c:plotArea>
      <c:layout>
        <c:manualLayout>
          <c:layoutTarget val="inner"/>
          <c:xMode val="edge"/>
          <c:yMode val="edge"/>
          <c:x val="2.3310023310023312E-2"/>
          <c:y val="0"/>
          <c:w val="0.9766899766899767"/>
          <c:h val="0.98538011695906447"/>
        </c:manualLayout>
      </c:layout>
      <c:lineChart>
        <c:grouping val="standard"/>
        <c:varyColors val="0"/>
        <c:ser>
          <c:idx val="0"/>
          <c:order val="0"/>
          <c:tx>
            <c:strRef>
              <c:f>'Analysis 1'!$CD$8</c:f>
              <c:strCache>
                <c:ptCount val="1"/>
                <c:pt idx="0">
                  <c:v>Total</c:v>
                </c:pt>
              </c:strCache>
            </c:strRef>
          </c:tx>
          <c:spPr>
            <a:ln w="28575" cap="rnd">
              <a:solidFill>
                <a:srgbClr val="09B3F7"/>
              </a:solidFill>
              <a:round/>
            </a:ln>
            <a:effectLst/>
          </c:spPr>
          <c:marker>
            <c:symbol val="none"/>
          </c:marker>
          <c:cat>
            <c:strRef>
              <c:f>'Analysis 1'!$CC$9:$CC$22</c:f>
              <c:strCache>
                <c:ptCount val="13"/>
                <c:pt idx="0">
                  <c:v>1</c:v>
                </c:pt>
                <c:pt idx="1">
                  <c:v>2</c:v>
                </c:pt>
                <c:pt idx="2">
                  <c:v>3</c:v>
                </c:pt>
                <c:pt idx="3">
                  <c:v>4</c:v>
                </c:pt>
                <c:pt idx="4">
                  <c:v>5</c:v>
                </c:pt>
                <c:pt idx="5">
                  <c:v>6</c:v>
                </c:pt>
                <c:pt idx="6">
                  <c:v>7</c:v>
                </c:pt>
                <c:pt idx="7">
                  <c:v>8</c:v>
                </c:pt>
                <c:pt idx="8">
                  <c:v>9</c:v>
                </c:pt>
                <c:pt idx="9">
                  <c:v>10</c:v>
                </c:pt>
                <c:pt idx="10">
                  <c:v>11</c:v>
                </c:pt>
                <c:pt idx="11">
                  <c:v>12</c:v>
                </c:pt>
                <c:pt idx="12">
                  <c:v>13</c:v>
                </c:pt>
              </c:strCache>
            </c:strRef>
          </c:cat>
          <c:val>
            <c:numRef>
              <c:f>'Analysis 1'!$CD$9:$CD$22</c:f>
              <c:numCache>
                <c:formatCode>[$$-409]#,##0</c:formatCode>
                <c:ptCount val="13"/>
                <c:pt idx="0">
                  <c:v>17543.389500000005</c:v>
                </c:pt>
                <c:pt idx="1">
                  <c:v>24461.199000000001</c:v>
                </c:pt>
                <c:pt idx="2">
                  <c:v>28693.360499999988</c:v>
                </c:pt>
                <c:pt idx="3">
                  <c:v>29286.883499999993</c:v>
                </c:pt>
                <c:pt idx="4">
                  <c:v>28360.447500000006</c:v>
                </c:pt>
                <c:pt idx="5">
                  <c:v>27101.833499999993</c:v>
                </c:pt>
                <c:pt idx="6">
                  <c:v>25563.594000000008</c:v>
                </c:pt>
                <c:pt idx="7">
                  <c:v>17328.664500000003</c:v>
                </c:pt>
                <c:pt idx="8">
                  <c:v>29219.715000000007</c:v>
                </c:pt>
                <c:pt idx="9">
                  <c:v>28418.837999999996</c:v>
                </c:pt>
                <c:pt idx="10">
                  <c:v>23990.221500000003</c:v>
                </c:pt>
                <c:pt idx="11">
                  <c:v>25120.598999999998</c:v>
                </c:pt>
                <c:pt idx="12">
                  <c:v>17878.003499999995</c:v>
                </c:pt>
              </c:numCache>
            </c:numRef>
          </c:val>
          <c:smooth val="1"/>
          <c:extLst>
            <c:ext xmlns:c16="http://schemas.microsoft.com/office/drawing/2014/chart" uri="{C3380CC4-5D6E-409C-BE32-E72D297353CC}">
              <c16:uniqueId val="{00000000-0D7D-49A5-9BEC-B1921824C1F4}"/>
            </c:ext>
          </c:extLst>
        </c:ser>
        <c:dLbls>
          <c:showLegendKey val="0"/>
          <c:showVal val="0"/>
          <c:showCatName val="0"/>
          <c:showSerName val="0"/>
          <c:showPercent val="0"/>
          <c:showBubbleSize val="0"/>
        </c:dLbls>
        <c:smooth val="0"/>
        <c:axId val="789939240"/>
        <c:axId val="789942520"/>
      </c:lineChart>
      <c:catAx>
        <c:axId val="789939240"/>
        <c:scaling>
          <c:orientation val="minMax"/>
        </c:scaling>
        <c:delete val="1"/>
        <c:axPos val="b"/>
        <c:numFmt formatCode="General" sourceLinked="1"/>
        <c:majorTickMark val="none"/>
        <c:minorTickMark val="none"/>
        <c:tickLblPos val="nextTo"/>
        <c:crossAx val="789942520"/>
        <c:crosses val="autoZero"/>
        <c:auto val="1"/>
        <c:lblAlgn val="ctr"/>
        <c:lblOffset val="100"/>
        <c:noMultiLvlLbl val="0"/>
      </c:catAx>
      <c:valAx>
        <c:axId val="789942520"/>
        <c:scaling>
          <c:orientation val="minMax"/>
        </c:scaling>
        <c:delete val="1"/>
        <c:axPos val="l"/>
        <c:numFmt formatCode="[$$-409]#,##0" sourceLinked="1"/>
        <c:majorTickMark val="none"/>
        <c:minorTickMark val="none"/>
        <c:tickLblPos val="nextTo"/>
        <c:crossAx val="7899392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-Updated (Repaired).xlsm]Analysis 1!PivotTable36</c:name>
    <c:fmtId val="22"/>
  </c:pivotSource>
  <c:chart>
    <c:autoTitleDeleted val="1"/>
    <c:pivotFmts>
      <c:pivotFmt>
        <c:idx val="0"/>
        <c:spPr>
          <a:solidFill>
            <a:schemeClr val="accent1"/>
          </a:solidFill>
          <a:ln w="28575" cap="rnd">
            <a:solidFill>
              <a:srgbClr val="09B3F7"/>
            </a:solidFill>
            <a:round/>
          </a:ln>
          <a:effectLst/>
        </c:spPr>
        <c:marker>
          <c:symbol val="none"/>
        </c:marker>
      </c:pivotFmt>
      <c:pivotFmt>
        <c:idx val="1"/>
        <c:spPr>
          <a:solidFill>
            <a:schemeClr val="accent1"/>
          </a:solidFill>
          <a:ln w="28575" cap="rnd">
            <a:solidFill>
              <a:srgbClr val="09B3F7"/>
            </a:solidFill>
            <a:round/>
          </a:ln>
          <a:effectLst/>
        </c:spPr>
        <c:marker>
          <c:symbol val="none"/>
        </c:marker>
      </c:pivotFmt>
      <c:pivotFmt>
        <c:idx val="2"/>
        <c:spPr>
          <a:ln w="28575" cap="rnd">
            <a:solidFill>
              <a:srgbClr val="09B3F7"/>
            </a:solidFill>
            <a:round/>
          </a:ln>
          <a:effectLst/>
        </c:spPr>
        <c:marker>
          <c:symbol val="none"/>
        </c:marker>
      </c:pivotFmt>
    </c:pivotFmts>
    <c:plotArea>
      <c:layout>
        <c:manualLayout>
          <c:layoutTarget val="inner"/>
          <c:xMode val="edge"/>
          <c:yMode val="edge"/>
          <c:x val="1.1037527593818985E-2"/>
          <c:y val="0"/>
          <c:w val="0.98896247240618107"/>
          <c:h val="1"/>
        </c:manualLayout>
      </c:layout>
      <c:lineChart>
        <c:grouping val="standard"/>
        <c:varyColors val="0"/>
        <c:ser>
          <c:idx val="0"/>
          <c:order val="0"/>
          <c:tx>
            <c:strRef>
              <c:f>'Analysis 1'!$CK$8</c:f>
              <c:strCache>
                <c:ptCount val="1"/>
                <c:pt idx="0">
                  <c:v>Total</c:v>
                </c:pt>
              </c:strCache>
            </c:strRef>
          </c:tx>
          <c:spPr>
            <a:ln w="28575" cap="rnd">
              <a:solidFill>
                <a:srgbClr val="09B3F7"/>
              </a:solidFill>
              <a:round/>
            </a:ln>
            <a:effectLst/>
          </c:spPr>
          <c:marker>
            <c:symbol val="none"/>
          </c:marker>
          <c:cat>
            <c:strRef>
              <c:f>'Analysis 1'!$CJ$9:$CJ$22</c:f>
              <c:strCache>
                <c:ptCount val="13"/>
                <c:pt idx="0">
                  <c:v>1</c:v>
                </c:pt>
                <c:pt idx="1">
                  <c:v>2</c:v>
                </c:pt>
                <c:pt idx="2">
                  <c:v>3</c:v>
                </c:pt>
                <c:pt idx="3">
                  <c:v>4</c:v>
                </c:pt>
                <c:pt idx="4">
                  <c:v>5</c:v>
                </c:pt>
                <c:pt idx="5">
                  <c:v>6</c:v>
                </c:pt>
                <c:pt idx="6">
                  <c:v>7</c:v>
                </c:pt>
                <c:pt idx="7">
                  <c:v>8</c:v>
                </c:pt>
                <c:pt idx="8">
                  <c:v>9</c:v>
                </c:pt>
                <c:pt idx="9">
                  <c:v>10</c:v>
                </c:pt>
                <c:pt idx="10">
                  <c:v>11</c:v>
                </c:pt>
                <c:pt idx="11">
                  <c:v>12</c:v>
                </c:pt>
                <c:pt idx="12">
                  <c:v>13</c:v>
                </c:pt>
              </c:strCache>
            </c:strRef>
          </c:cat>
          <c:val>
            <c:numRef>
              <c:f>'Analysis 1'!$CK$9:$CK$22</c:f>
              <c:numCache>
                <c:formatCode>[$$-409]#,##0</c:formatCode>
                <c:ptCount val="13"/>
                <c:pt idx="0">
                  <c:v>835.39949999999999</c:v>
                </c:pt>
                <c:pt idx="1">
                  <c:v>1164.8190000000002</c:v>
                </c:pt>
                <c:pt idx="2">
                  <c:v>1366.3505000000002</c:v>
                </c:pt>
                <c:pt idx="3">
                  <c:v>1394.6135000000002</c:v>
                </c:pt>
                <c:pt idx="4">
                  <c:v>1350.4974999999997</c:v>
                </c:pt>
                <c:pt idx="5">
                  <c:v>1290.5635</c:v>
                </c:pt>
                <c:pt idx="6">
                  <c:v>1217.3140000000003</c:v>
                </c:pt>
                <c:pt idx="7">
                  <c:v>825.17450000000019</c:v>
                </c:pt>
                <c:pt idx="8">
                  <c:v>1391.415</c:v>
                </c:pt>
                <c:pt idx="9">
                  <c:v>1353.2779999999991</c:v>
                </c:pt>
                <c:pt idx="10">
                  <c:v>1142.3914999999997</c:v>
                </c:pt>
                <c:pt idx="11">
                  <c:v>1196.2189999999996</c:v>
                </c:pt>
                <c:pt idx="12">
                  <c:v>851.33349999999973</c:v>
                </c:pt>
              </c:numCache>
            </c:numRef>
          </c:val>
          <c:smooth val="1"/>
          <c:extLst>
            <c:ext xmlns:c16="http://schemas.microsoft.com/office/drawing/2014/chart" uri="{C3380CC4-5D6E-409C-BE32-E72D297353CC}">
              <c16:uniqueId val="{00000000-78E5-4D10-A6ED-767B19D28935}"/>
            </c:ext>
          </c:extLst>
        </c:ser>
        <c:dLbls>
          <c:showLegendKey val="0"/>
          <c:showVal val="0"/>
          <c:showCatName val="0"/>
          <c:showSerName val="0"/>
          <c:showPercent val="0"/>
          <c:showBubbleSize val="0"/>
        </c:dLbls>
        <c:smooth val="0"/>
        <c:axId val="861970840"/>
        <c:axId val="861971168"/>
      </c:lineChart>
      <c:catAx>
        <c:axId val="861970840"/>
        <c:scaling>
          <c:orientation val="minMax"/>
        </c:scaling>
        <c:delete val="1"/>
        <c:axPos val="b"/>
        <c:numFmt formatCode="General" sourceLinked="1"/>
        <c:majorTickMark val="none"/>
        <c:minorTickMark val="none"/>
        <c:tickLblPos val="nextTo"/>
        <c:crossAx val="861971168"/>
        <c:crosses val="autoZero"/>
        <c:auto val="1"/>
        <c:lblAlgn val="ctr"/>
        <c:lblOffset val="100"/>
        <c:noMultiLvlLbl val="0"/>
      </c:catAx>
      <c:valAx>
        <c:axId val="861971168"/>
        <c:scaling>
          <c:orientation val="minMax"/>
        </c:scaling>
        <c:delete val="1"/>
        <c:axPos val="l"/>
        <c:numFmt formatCode="[$$-409]#,##0" sourceLinked="1"/>
        <c:majorTickMark val="none"/>
        <c:minorTickMark val="none"/>
        <c:tickLblPos val="nextTo"/>
        <c:crossAx val="8619708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2'!$L$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checked="Checked" firstButton="1" fmlaLink="'Analysis 2'!$U$2"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Analysis 1'!$R$3" lockText="1" noThreeD="1"/>
</file>

<file path=xl/ctrlProps/ctrlProp8.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2.xml"/><Relationship Id="rId7" Type="http://schemas.openxmlformats.org/officeDocument/2006/relationships/chart" Target="../charts/chart15.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image" Target="../media/image1.png"/><Relationship Id="rId5" Type="http://schemas.openxmlformats.org/officeDocument/2006/relationships/chart" Target="../charts/chart14.xml"/><Relationship Id="rId10" Type="http://schemas.openxmlformats.org/officeDocument/2006/relationships/chart" Target="../charts/chart18.xml"/><Relationship Id="rId4" Type="http://schemas.openxmlformats.org/officeDocument/2006/relationships/chart" Target="../charts/chart13.xml"/><Relationship Id="rId9"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9</xdr:col>
      <xdr:colOff>575610</xdr:colOff>
      <xdr:row>5</xdr:row>
      <xdr:rowOff>106320</xdr:rowOff>
    </xdr:from>
    <xdr:to>
      <xdr:col>13</xdr:col>
      <xdr:colOff>498810</xdr:colOff>
      <xdr:row>10</xdr:row>
      <xdr:rowOff>16320</xdr:rowOff>
    </xdr:to>
    <xdr:sp macro="" textlink="">
      <xdr:nvSpPr>
        <xdr:cNvPr id="113" name="Round Same Side Corner Rectangle 112"/>
        <xdr:cNvSpPr/>
      </xdr:nvSpPr>
      <xdr:spPr>
        <a:xfrm>
          <a:off x="6062010" y="1020720"/>
          <a:ext cx="2361600" cy="824400"/>
        </a:xfrm>
        <a:prstGeom prst="round2SameRect">
          <a:avLst>
            <a:gd name="adj1" fmla="val 35211"/>
            <a:gd name="adj2" fmla="val 32438"/>
          </a:avLst>
        </a:prstGeom>
        <a:solidFill>
          <a:schemeClr val="bg1"/>
        </a:solidFill>
        <a:ln w="44450">
          <a:solidFill>
            <a:srgbClr val="09B3F7">
              <a:alpha val="3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1" forceAA="0" compatLnSpc="1">
          <a:prstTxWarp prst="textNoShape">
            <a:avLst/>
          </a:prstTxWarp>
          <a:noAutofit/>
        </a:bodyPr>
        <a:lstStyle/>
        <a:p>
          <a:pPr marL="0" indent="0" algn="ctr"/>
          <a:endParaRPr lang="en-GB" sz="1100">
            <a:solidFill>
              <a:schemeClr val="lt1"/>
            </a:solidFill>
            <a:latin typeface="+mn-lt"/>
            <a:ea typeface="+mn-ea"/>
            <a:cs typeface="+mn-cs"/>
          </a:endParaRPr>
        </a:p>
      </xdr:txBody>
    </xdr:sp>
    <xdr:clientData/>
  </xdr:twoCellAnchor>
  <xdr:twoCellAnchor>
    <xdr:from>
      <xdr:col>14</xdr:col>
      <xdr:colOff>329715</xdr:colOff>
      <xdr:row>5</xdr:row>
      <xdr:rowOff>106320</xdr:rowOff>
    </xdr:from>
    <xdr:to>
      <xdr:col>18</xdr:col>
      <xdr:colOff>252915</xdr:colOff>
      <xdr:row>10</xdr:row>
      <xdr:rowOff>16320</xdr:rowOff>
    </xdr:to>
    <xdr:sp macro="" textlink="">
      <xdr:nvSpPr>
        <xdr:cNvPr id="114" name="Round Same Side Corner Rectangle 113"/>
        <xdr:cNvSpPr/>
      </xdr:nvSpPr>
      <xdr:spPr>
        <a:xfrm>
          <a:off x="8864115" y="1020720"/>
          <a:ext cx="2361600" cy="824400"/>
        </a:xfrm>
        <a:prstGeom prst="round2SameRect">
          <a:avLst>
            <a:gd name="adj1" fmla="val 35211"/>
            <a:gd name="adj2" fmla="val 32438"/>
          </a:avLst>
        </a:prstGeom>
        <a:solidFill>
          <a:schemeClr val="bg1"/>
        </a:solidFill>
        <a:ln w="44450">
          <a:solidFill>
            <a:srgbClr val="09B3F7">
              <a:alpha val="3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1" forceAA="0" compatLnSpc="1">
          <a:prstTxWarp prst="textNoShape">
            <a:avLst/>
          </a:prstTxWarp>
          <a:noAutofit/>
        </a:bodyPr>
        <a:lstStyle/>
        <a:p>
          <a:pPr marL="0" indent="0" algn="ctr"/>
          <a:endParaRPr lang="en-GB" sz="1100">
            <a:solidFill>
              <a:schemeClr val="lt1"/>
            </a:solidFill>
            <a:latin typeface="+mn-lt"/>
            <a:ea typeface="+mn-ea"/>
            <a:cs typeface="+mn-cs"/>
          </a:endParaRPr>
        </a:p>
      </xdr:txBody>
    </xdr:sp>
    <xdr:clientData/>
  </xdr:twoCellAnchor>
  <xdr:twoCellAnchor>
    <xdr:from>
      <xdr:col>19</xdr:col>
      <xdr:colOff>76200</xdr:colOff>
      <xdr:row>5</xdr:row>
      <xdr:rowOff>106320</xdr:rowOff>
    </xdr:from>
    <xdr:to>
      <xdr:col>22</xdr:col>
      <xdr:colOff>609000</xdr:colOff>
      <xdr:row>10</xdr:row>
      <xdr:rowOff>16320</xdr:rowOff>
    </xdr:to>
    <xdr:sp macro="" textlink="">
      <xdr:nvSpPr>
        <xdr:cNvPr id="115" name="Round Same Side Corner Rectangle 114"/>
        <xdr:cNvSpPr/>
      </xdr:nvSpPr>
      <xdr:spPr>
        <a:xfrm>
          <a:off x="11658600" y="1020720"/>
          <a:ext cx="2361600" cy="824400"/>
        </a:xfrm>
        <a:prstGeom prst="round2SameRect">
          <a:avLst>
            <a:gd name="adj1" fmla="val 35211"/>
            <a:gd name="adj2" fmla="val 32438"/>
          </a:avLst>
        </a:prstGeom>
        <a:solidFill>
          <a:schemeClr val="bg1"/>
        </a:solidFill>
        <a:ln w="44450">
          <a:solidFill>
            <a:srgbClr val="09B3F7">
              <a:alpha val="3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1" forceAA="0" compatLnSpc="1">
          <a:prstTxWarp prst="textNoShape">
            <a:avLst/>
          </a:prstTxWarp>
          <a:noAutofit/>
        </a:bodyPr>
        <a:lstStyle/>
        <a:p>
          <a:pPr marL="0" indent="0" algn="ctr"/>
          <a:endParaRPr lang="en-GB" sz="1100">
            <a:solidFill>
              <a:schemeClr val="lt1"/>
            </a:solidFill>
            <a:latin typeface="+mn-lt"/>
            <a:ea typeface="+mn-ea"/>
            <a:cs typeface="+mn-cs"/>
          </a:endParaRPr>
        </a:p>
      </xdr:txBody>
    </xdr:sp>
    <xdr:clientData/>
  </xdr:twoCellAnchor>
  <xdr:twoCellAnchor>
    <xdr:from>
      <xdr:col>0</xdr:col>
      <xdr:colOff>480060</xdr:colOff>
      <xdr:row>5</xdr:row>
      <xdr:rowOff>105945</xdr:rowOff>
    </xdr:from>
    <xdr:to>
      <xdr:col>4</xdr:col>
      <xdr:colOff>403260</xdr:colOff>
      <xdr:row>10</xdr:row>
      <xdr:rowOff>15945</xdr:rowOff>
    </xdr:to>
    <xdr:sp macro="" textlink="">
      <xdr:nvSpPr>
        <xdr:cNvPr id="110" name="Round Same Side Corner Rectangle 109"/>
        <xdr:cNvSpPr/>
      </xdr:nvSpPr>
      <xdr:spPr>
        <a:xfrm>
          <a:off x="480060" y="1020345"/>
          <a:ext cx="2361600" cy="824400"/>
        </a:xfrm>
        <a:prstGeom prst="round2SameRect">
          <a:avLst>
            <a:gd name="adj1" fmla="val 35211"/>
            <a:gd name="adj2" fmla="val 32438"/>
          </a:avLst>
        </a:prstGeom>
        <a:solidFill>
          <a:schemeClr val="bg1"/>
        </a:solidFill>
        <a:ln w="44450">
          <a:solidFill>
            <a:srgbClr val="09B3F7">
              <a:alpha val="3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1" forceAA="0" compatLnSpc="1">
          <a:prstTxWarp prst="textNoShape">
            <a:avLst/>
          </a:prstTxWarp>
          <a:noAutofit/>
        </a:bodyPr>
        <a:lstStyle/>
        <a:p>
          <a:pPr marL="0" indent="0" algn="ctr"/>
          <a:endParaRPr lang="en-GB" sz="1100">
            <a:solidFill>
              <a:schemeClr val="lt1"/>
            </a:solidFill>
            <a:latin typeface="+mn-lt"/>
            <a:ea typeface="+mn-ea"/>
            <a:cs typeface="+mn-cs"/>
          </a:endParaRPr>
        </a:p>
      </xdr:txBody>
    </xdr:sp>
    <xdr:clientData/>
  </xdr:twoCellAnchor>
  <xdr:twoCellAnchor>
    <xdr:from>
      <xdr:col>20</xdr:col>
      <xdr:colOff>167640</xdr:colOff>
      <xdr:row>13</xdr:row>
      <xdr:rowOff>15240</xdr:rowOff>
    </xdr:from>
    <xdr:to>
      <xdr:col>23</xdr:col>
      <xdr:colOff>274320</xdr:colOff>
      <xdr:row>39</xdr:row>
      <xdr:rowOff>175260</xdr:rowOff>
    </xdr:to>
    <xdr:sp macro="" textlink="">
      <xdr:nvSpPr>
        <xdr:cNvPr id="92" name="Round Single Corner Rectangle 91"/>
        <xdr:cNvSpPr/>
      </xdr:nvSpPr>
      <xdr:spPr>
        <a:xfrm flipV="1">
          <a:off x="12359640" y="2392680"/>
          <a:ext cx="1935480" cy="4914900"/>
        </a:xfrm>
        <a:prstGeom prst="round1Rect">
          <a:avLst/>
        </a:prstGeom>
        <a:solidFill>
          <a:schemeClr val="bg1"/>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14</xdr:col>
      <xdr:colOff>480060</xdr:colOff>
      <xdr:row>13</xdr:row>
      <xdr:rowOff>0</xdr:rowOff>
    </xdr:from>
    <xdr:to>
      <xdr:col>20</xdr:col>
      <xdr:colOff>53340</xdr:colOff>
      <xdr:row>30</xdr:row>
      <xdr:rowOff>30480</xdr:rowOff>
    </xdr:to>
    <xdr:sp macro="" textlink="">
      <xdr:nvSpPr>
        <xdr:cNvPr id="94" name="Rectangle 93"/>
        <xdr:cNvSpPr/>
      </xdr:nvSpPr>
      <xdr:spPr>
        <a:xfrm>
          <a:off x="9014460" y="2377440"/>
          <a:ext cx="3230880" cy="3139440"/>
        </a:xfrm>
        <a:prstGeom prst="rect">
          <a:avLst/>
        </a:prstGeom>
        <a:solidFill>
          <a:schemeClr val="bg1"/>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227145</xdr:colOff>
      <xdr:row>5</xdr:row>
      <xdr:rowOff>106320</xdr:rowOff>
    </xdr:from>
    <xdr:to>
      <xdr:col>9</xdr:col>
      <xdr:colOff>150345</xdr:colOff>
      <xdr:row>10</xdr:row>
      <xdr:rowOff>16320</xdr:rowOff>
    </xdr:to>
    <xdr:sp macro="" textlink="">
      <xdr:nvSpPr>
        <xdr:cNvPr id="8" name="Round Same Side Corner Rectangle 7"/>
        <xdr:cNvSpPr/>
      </xdr:nvSpPr>
      <xdr:spPr>
        <a:xfrm>
          <a:off x="3275145" y="1020720"/>
          <a:ext cx="2361600" cy="824400"/>
        </a:xfrm>
        <a:prstGeom prst="round2SameRect">
          <a:avLst>
            <a:gd name="adj1" fmla="val 35211"/>
            <a:gd name="adj2" fmla="val 32438"/>
          </a:avLst>
        </a:prstGeom>
        <a:solidFill>
          <a:schemeClr val="bg1"/>
        </a:solidFill>
        <a:ln w="44450">
          <a:solidFill>
            <a:srgbClr val="09B3F7">
              <a:alpha val="3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1" forceAA="0" compatLnSpc="1">
          <a:prstTxWarp prst="textNoShape">
            <a:avLst/>
          </a:prstTxWarp>
          <a:noAutofit/>
        </a:bodyPr>
        <a:lstStyle/>
        <a:p>
          <a:pPr marL="0" indent="0" algn="ctr"/>
          <a:endParaRPr lang="en-GB" sz="1100">
            <a:solidFill>
              <a:schemeClr val="lt1"/>
            </a:solidFill>
            <a:latin typeface="+mn-lt"/>
            <a:ea typeface="+mn-ea"/>
            <a:cs typeface="+mn-cs"/>
          </a:endParaRPr>
        </a:p>
      </xdr:txBody>
    </xdr:sp>
    <xdr:clientData/>
  </xdr:twoCellAnchor>
  <xdr:twoCellAnchor>
    <xdr:from>
      <xdr:col>0</xdr:col>
      <xdr:colOff>175260</xdr:colOff>
      <xdr:row>10</xdr:row>
      <xdr:rowOff>160020</xdr:rowOff>
    </xdr:from>
    <xdr:to>
      <xdr:col>23</xdr:col>
      <xdr:colOff>274320</xdr:colOff>
      <xdr:row>12</xdr:row>
      <xdr:rowOff>22860</xdr:rowOff>
    </xdr:to>
    <xdr:sp macro="" textlink="">
      <xdr:nvSpPr>
        <xdr:cNvPr id="10" name="Rectangle 9"/>
        <xdr:cNvSpPr/>
      </xdr:nvSpPr>
      <xdr:spPr>
        <a:xfrm>
          <a:off x="175260" y="1988820"/>
          <a:ext cx="14119860" cy="2286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0</xdr:col>
      <xdr:colOff>7620</xdr:colOff>
      <xdr:row>0</xdr:row>
      <xdr:rowOff>15240</xdr:rowOff>
    </xdr:from>
    <xdr:to>
      <xdr:col>23</xdr:col>
      <xdr:colOff>416280</xdr:colOff>
      <xdr:row>3</xdr:row>
      <xdr:rowOff>157800</xdr:rowOff>
    </xdr:to>
    <xdr:sp macro="" textlink="">
      <xdr:nvSpPr>
        <xdr:cNvPr id="12" name="Rectangle 11"/>
        <xdr:cNvSpPr/>
      </xdr:nvSpPr>
      <xdr:spPr>
        <a:xfrm>
          <a:off x="7620" y="15240"/>
          <a:ext cx="14429460" cy="691200"/>
        </a:xfrm>
        <a:prstGeom prst="rect">
          <a:avLst/>
        </a:prstGeom>
        <a:solidFill>
          <a:schemeClr val="accent1">
            <a:lumMod val="75000"/>
          </a:schemeClr>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1" i="1">
              <a:solidFill>
                <a:schemeClr val="bg1"/>
              </a:solidFill>
              <a:latin typeface="Arial" panose="020B0604020202020204" pitchFamily="34" charset="0"/>
              <a:cs typeface="Arial" panose="020B0604020202020204" pitchFamily="34" charset="0"/>
            </a:rPr>
            <a:t>VistaRetail</a:t>
          </a:r>
          <a:r>
            <a:rPr lang="en-GB" sz="1800" b="1" i="1" baseline="0">
              <a:solidFill>
                <a:schemeClr val="bg1"/>
              </a:solidFill>
              <a:latin typeface="Arial" panose="020B0604020202020204" pitchFamily="34" charset="0"/>
              <a:cs typeface="Arial" panose="020B0604020202020204" pitchFamily="34" charset="0"/>
            </a:rPr>
            <a:t> Myanmar</a:t>
          </a:r>
          <a:endParaRPr lang="en-GB" sz="1800" b="1" i="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228600</xdr:colOff>
      <xdr:row>0</xdr:row>
      <xdr:rowOff>0</xdr:rowOff>
    </xdr:from>
    <xdr:to>
      <xdr:col>24</xdr:col>
      <xdr:colOff>175260</xdr:colOff>
      <xdr:row>4</xdr:row>
      <xdr:rowOff>137160</xdr:rowOff>
    </xdr:to>
    <xdr:sp macro="" textlink="">
      <xdr:nvSpPr>
        <xdr:cNvPr id="13" name="Round Diagonal Corner Rectangle 12"/>
        <xdr:cNvSpPr/>
      </xdr:nvSpPr>
      <xdr:spPr>
        <a:xfrm flipV="1">
          <a:off x="3276600" y="0"/>
          <a:ext cx="11529060" cy="868680"/>
        </a:xfrm>
        <a:prstGeom prst="round2DiagRect">
          <a:avLst>
            <a:gd name="adj1" fmla="val 50000"/>
            <a:gd name="adj2" fmla="val 0"/>
          </a:avLst>
        </a:prstGeom>
        <a:solidFill>
          <a:schemeClr val="bg1"/>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GB" sz="1100">
            <a:solidFill>
              <a:schemeClr val="lt1"/>
            </a:solidFill>
            <a:latin typeface="+mn-lt"/>
            <a:ea typeface="+mn-ea"/>
            <a:cs typeface="+mn-cs"/>
          </a:endParaRPr>
        </a:p>
      </xdr:txBody>
    </xdr:sp>
    <xdr:clientData/>
  </xdr:twoCellAnchor>
  <xdr:twoCellAnchor>
    <xdr:from>
      <xdr:col>5</xdr:col>
      <xdr:colOff>381000</xdr:colOff>
      <xdr:row>0</xdr:row>
      <xdr:rowOff>91440</xdr:rowOff>
    </xdr:from>
    <xdr:to>
      <xdr:col>7</xdr:col>
      <xdr:colOff>586740</xdr:colOff>
      <xdr:row>2</xdr:row>
      <xdr:rowOff>30480</xdr:rowOff>
    </xdr:to>
    <xdr:sp macro="" textlink="">
      <xdr:nvSpPr>
        <xdr:cNvPr id="14" name="TextBox 13"/>
        <xdr:cNvSpPr txBox="1"/>
      </xdr:nvSpPr>
      <xdr:spPr>
        <a:xfrm>
          <a:off x="3429000" y="9144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tx1">
                  <a:lumMod val="65000"/>
                  <a:lumOff val="35000"/>
                </a:schemeClr>
              </a:solidFill>
              <a:latin typeface="Arial" panose="020B0604020202020204" pitchFamily="34" charset="0"/>
              <a:cs typeface="Arial" panose="020B0604020202020204" pitchFamily="34" charset="0"/>
            </a:rPr>
            <a:t>Quantity</a:t>
          </a:r>
          <a:r>
            <a:rPr lang="en-GB" sz="1200" b="1" baseline="0">
              <a:solidFill>
                <a:schemeClr val="tx1">
                  <a:lumMod val="65000"/>
                  <a:lumOff val="35000"/>
                </a:schemeClr>
              </a:solidFill>
              <a:latin typeface="Arial" panose="020B0604020202020204" pitchFamily="34" charset="0"/>
              <a:cs typeface="Arial" panose="020B0604020202020204" pitchFamily="34" charset="0"/>
            </a:rPr>
            <a:t> Sold</a:t>
          </a:r>
          <a:endParaRPr lang="en-GB" sz="1200" b="1">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9</xdr:col>
      <xdr:colOff>342900</xdr:colOff>
      <xdr:row>0</xdr:row>
      <xdr:rowOff>91440</xdr:rowOff>
    </xdr:from>
    <xdr:to>
      <xdr:col>11</xdr:col>
      <xdr:colOff>548640</xdr:colOff>
      <xdr:row>2</xdr:row>
      <xdr:rowOff>30480</xdr:rowOff>
    </xdr:to>
    <xdr:sp macro="" textlink="">
      <xdr:nvSpPr>
        <xdr:cNvPr id="15" name="TextBox 14"/>
        <xdr:cNvSpPr txBox="1"/>
      </xdr:nvSpPr>
      <xdr:spPr>
        <a:xfrm>
          <a:off x="5829300" y="9144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baseline="0">
              <a:solidFill>
                <a:schemeClr val="tx1">
                  <a:lumMod val="65000"/>
                  <a:lumOff val="35000"/>
                </a:schemeClr>
              </a:solidFill>
              <a:latin typeface="Arial" panose="020B0604020202020204" pitchFamily="34" charset="0"/>
              <a:ea typeface="+mn-ea"/>
              <a:cs typeface="Arial" panose="020B0604020202020204" pitchFamily="34" charset="0"/>
            </a:rPr>
            <a:t>Total</a:t>
          </a:r>
          <a:r>
            <a:rPr lang="en-GB" sz="1200" baseline="0">
              <a:solidFill>
                <a:schemeClr val="tx1">
                  <a:lumMod val="65000"/>
                  <a:lumOff val="35000"/>
                </a:schemeClr>
              </a:solidFill>
              <a:latin typeface="Arial" panose="020B0604020202020204" pitchFamily="34" charset="0"/>
              <a:cs typeface="Arial" panose="020B0604020202020204" pitchFamily="34" charset="0"/>
            </a:rPr>
            <a:t> </a:t>
          </a:r>
          <a:r>
            <a:rPr lang="en-GB" sz="1200" b="1" baseline="0">
              <a:solidFill>
                <a:schemeClr val="tx1">
                  <a:lumMod val="65000"/>
                  <a:lumOff val="35000"/>
                </a:schemeClr>
              </a:solidFill>
              <a:latin typeface="Arial" panose="020B0604020202020204" pitchFamily="34" charset="0"/>
              <a:ea typeface="+mn-ea"/>
              <a:cs typeface="Arial" panose="020B0604020202020204" pitchFamily="34" charset="0"/>
            </a:rPr>
            <a:t>COGS</a:t>
          </a:r>
        </a:p>
      </xdr:txBody>
    </xdr:sp>
    <xdr:clientData/>
  </xdr:twoCellAnchor>
  <xdr:twoCellAnchor>
    <xdr:from>
      <xdr:col>13</xdr:col>
      <xdr:colOff>213360</xdr:colOff>
      <xdr:row>0</xdr:row>
      <xdr:rowOff>91440</xdr:rowOff>
    </xdr:from>
    <xdr:to>
      <xdr:col>15</xdr:col>
      <xdr:colOff>419100</xdr:colOff>
      <xdr:row>2</xdr:row>
      <xdr:rowOff>30480</xdr:rowOff>
    </xdr:to>
    <xdr:sp macro="" textlink="">
      <xdr:nvSpPr>
        <xdr:cNvPr id="16" name="TextBox 15"/>
        <xdr:cNvSpPr txBox="1"/>
      </xdr:nvSpPr>
      <xdr:spPr>
        <a:xfrm>
          <a:off x="8138160" y="9144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baseline="0">
              <a:solidFill>
                <a:schemeClr val="tx1">
                  <a:lumMod val="65000"/>
                  <a:lumOff val="35000"/>
                </a:schemeClr>
              </a:solidFill>
              <a:latin typeface="Arial" panose="020B0604020202020204" pitchFamily="34" charset="0"/>
              <a:ea typeface="+mn-ea"/>
              <a:cs typeface="Arial" panose="020B0604020202020204" pitchFamily="34" charset="0"/>
            </a:rPr>
            <a:t>Total</a:t>
          </a:r>
          <a:r>
            <a:rPr lang="en-GB" sz="1200" baseline="0">
              <a:solidFill>
                <a:schemeClr val="tx1">
                  <a:lumMod val="65000"/>
                  <a:lumOff val="35000"/>
                </a:schemeClr>
              </a:solidFill>
              <a:latin typeface="Arial" panose="020B0604020202020204" pitchFamily="34" charset="0"/>
              <a:cs typeface="Arial" panose="020B0604020202020204" pitchFamily="34" charset="0"/>
            </a:rPr>
            <a:t> </a:t>
          </a:r>
          <a:r>
            <a:rPr lang="en-GB" sz="1200" b="1" baseline="0">
              <a:solidFill>
                <a:schemeClr val="tx1">
                  <a:lumMod val="65000"/>
                  <a:lumOff val="35000"/>
                </a:schemeClr>
              </a:solidFill>
              <a:latin typeface="Arial" panose="020B0604020202020204" pitchFamily="34" charset="0"/>
              <a:ea typeface="+mn-ea"/>
              <a:cs typeface="Arial" panose="020B0604020202020204" pitchFamily="34" charset="0"/>
            </a:rPr>
            <a:t>Revenue</a:t>
          </a:r>
        </a:p>
      </xdr:txBody>
    </xdr:sp>
    <xdr:clientData/>
  </xdr:twoCellAnchor>
  <xdr:twoCellAnchor>
    <xdr:from>
      <xdr:col>17</xdr:col>
      <xdr:colOff>175260</xdr:colOff>
      <xdr:row>0</xdr:row>
      <xdr:rowOff>91440</xdr:rowOff>
    </xdr:from>
    <xdr:to>
      <xdr:col>19</xdr:col>
      <xdr:colOff>381000</xdr:colOff>
      <xdr:row>2</xdr:row>
      <xdr:rowOff>30480</xdr:rowOff>
    </xdr:to>
    <xdr:sp macro="" textlink="">
      <xdr:nvSpPr>
        <xdr:cNvPr id="17" name="TextBox 16"/>
        <xdr:cNvSpPr txBox="1"/>
      </xdr:nvSpPr>
      <xdr:spPr>
        <a:xfrm>
          <a:off x="10538460" y="9144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baseline="0">
              <a:solidFill>
                <a:schemeClr val="tx1">
                  <a:lumMod val="65000"/>
                  <a:lumOff val="35000"/>
                </a:schemeClr>
              </a:solidFill>
              <a:latin typeface="Arial" panose="020B0604020202020204" pitchFamily="34" charset="0"/>
              <a:ea typeface="+mn-ea"/>
              <a:cs typeface="Arial" panose="020B0604020202020204" pitchFamily="34" charset="0"/>
            </a:rPr>
            <a:t>Total</a:t>
          </a:r>
          <a:r>
            <a:rPr lang="en-GB" sz="1200" baseline="0">
              <a:solidFill>
                <a:schemeClr val="tx1">
                  <a:lumMod val="65000"/>
                  <a:lumOff val="35000"/>
                </a:schemeClr>
              </a:solidFill>
              <a:latin typeface="Arial" panose="020B0604020202020204" pitchFamily="34" charset="0"/>
              <a:cs typeface="Arial" panose="020B0604020202020204" pitchFamily="34" charset="0"/>
            </a:rPr>
            <a:t> </a:t>
          </a:r>
          <a:r>
            <a:rPr lang="en-GB" sz="1200" b="1" baseline="0">
              <a:solidFill>
                <a:schemeClr val="tx1">
                  <a:lumMod val="65000"/>
                  <a:lumOff val="35000"/>
                </a:schemeClr>
              </a:solidFill>
              <a:latin typeface="Arial" panose="020B0604020202020204" pitchFamily="34" charset="0"/>
              <a:ea typeface="+mn-ea"/>
              <a:cs typeface="Arial" panose="020B0604020202020204" pitchFamily="34" charset="0"/>
            </a:rPr>
            <a:t>Profit</a:t>
          </a:r>
        </a:p>
      </xdr:txBody>
    </xdr:sp>
    <xdr:clientData/>
  </xdr:twoCellAnchor>
  <xdr:twoCellAnchor>
    <xdr:from>
      <xdr:col>21</xdr:col>
      <xdr:colOff>137160</xdr:colOff>
      <xdr:row>0</xdr:row>
      <xdr:rowOff>91440</xdr:rowOff>
    </xdr:from>
    <xdr:to>
      <xdr:col>23</xdr:col>
      <xdr:colOff>342900</xdr:colOff>
      <xdr:row>2</xdr:row>
      <xdr:rowOff>30480</xdr:rowOff>
    </xdr:to>
    <xdr:sp macro="" textlink="">
      <xdr:nvSpPr>
        <xdr:cNvPr id="18" name="TextBox 17"/>
        <xdr:cNvSpPr txBox="1"/>
      </xdr:nvSpPr>
      <xdr:spPr>
        <a:xfrm>
          <a:off x="12938760" y="9144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tx1">
                  <a:lumMod val="65000"/>
                  <a:lumOff val="35000"/>
                </a:schemeClr>
              </a:solidFill>
              <a:latin typeface="Arial" panose="020B0604020202020204" pitchFamily="34" charset="0"/>
              <a:cs typeface="Arial" panose="020B0604020202020204" pitchFamily="34" charset="0"/>
            </a:rPr>
            <a:t>% </a:t>
          </a:r>
          <a:r>
            <a:rPr lang="en-GB" sz="1200" b="1" baseline="0">
              <a:solidFill>
                <a:schemeClr val="tx1">
                  <a:lumMod val="65000"/>
                  <a:lumOff val="35000"/>
                </a:schemeClr>
              </a:solidFill>
              <a:latin typeface="Arial" panose="020B0604020202020204" pitchFamily="34" charset="0"/>
              <a:ea typeface="+mn-ea"/>
              <a:cs typeface="Arial" panose="020B0604020202020204" pitchFamily="34" charset="0"/>
            </a:rPr>
            <a:t>Profit Margin</a:t>
          </a:r>
        </a:p>
      </xdr:txBody>
    </xdr:sp>
    <xdr:clientData/>
  </xdr:twoCellAnchor>
  <xdr:oneCellAnchor>
    <xdr:from>
      <xdr:col>5</xdr:col>
      <xdr:colOff>381000</xdr:colOff>
      <xdr:row>2</xdr:row>
      <xdr:rowOff>60960</xdr:rowOff>
    </xdr:from>
    <xdr:ext cx="1043940" cy="298800"/>
    <xdr:sp macro="" textlink="'Analysis 1'!D11">
      <xdr:nvSpPr>
        <xdr:cNvPr id="19" name="TextBox 18"/>
        <xdr:cNvSpPr txBox="1"/>
      </xdr:nvSpPr>
      <xdr:spPr>
        <a:xfrm>
          <a:off x="3429000" y="426720"/>
          <a:ext cx="1043940" cy="29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oAutofit/>
        </a:bodyPr>
        <a:lstStyle/>
        <a:p>
          <a:pPr marL="0" indent="0"/>
          <a:fld id="{D4223E54-5FBB-44D4-BB89-0DAEA7C14556}" type="TxLink">
            <a:rPr lang="en-DE" sz="18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pPr marL="0" indent="0"/>
            <a:t> 5,510 </a:t>
          </a:fld>
          <a:endParaRPr lang="en-GB" sz="18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endParaRPr>
        </a:p>
      </xdr:txBody>
    </xdr:sp>
    <xdr:clientData/>
  </xdr:oneCellAnchor>
  <xdr:twoCellAnchor>
    <xdr:from>
      <xdr:col>9</xdr:col>
      <xdr:colOff>335280</xdr:colOff>
      <xdr:row>2</xdr:row>
      <xdr:rowOff>22860</xdr:rowOff>
    </xdr:from>
    <xdr:to>
      <xdr:col>11</xdr:col>
      <xdr:colOff>541020</xdr:colOff>
      <xdr:row>3</xdr:row>
      <xdr:rowOff>144780</xdr:rowOff>
    </xdr:to>
    <xdr:sp macro="" textlink="'Analysis 1'!E12">
      <xdr:nvSpPr>
        <xdr:cNvPr id="20" name="TextBox 19"/>
        <xdr:cNvSpPr txBox="1"/>
      </xdr:nvSpPr>
      <xdr:spPr>
        <a:xfrm>
          <a:off x="5821680" y="38862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oAutofit/>
        </a:bodyPr>
        <a:lstStyle/>
        <a:p>
          <a:pPr marL="0" indent="0"/>
          <a:fld id="{E189CC16-FFB1-44A6-AD71-614AC17E3A97}" type="TxLink">
            <a:rPr lang="en-DE" sz="1800" b="0" i="0" u="none" strike="noStrike"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t>$307.6K</a:t>
          </a:fld>
          <a:endParaRPr lang="en-GB" sz="24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endParaRPr>
        </a:p>
      </xdr:txBody>
    </xdr:sp>
    <xdr:clientData/>
  </xdr:twoCellAnchor>
  <xdr:twoCellAnchor>
    <xdr:from>
      <xdr:col>13</xdr:col>
      <xdr:colOff>205740</xdr:colOff>
      <xdr:row>2</xdr:row>
      <xdr:rowOff>22860</xdr:rowOff>
    </xdr:from>
    <xdr:to>
      <xdr:col>15</xdr:col>
      <xdr:colOff>411480</xdr:colOff>
      <xdr:row>3</xdr:row>
      <xdr:rowOff>144780</xdr:rowOff>
    </xdr:to>
    <xdr:sp macro="" textlink="'Analysis 1'!F12">
      <xdr:nvSpPr>
        <xdr:cNvPr id="21" name="TextBox 20"/>
        <xdr:cNvSpPr txBox="1"/>
      </xdr:nvSpPr>
      <xdr:spPr>
        <a:xfrm>
          <a:off x="8130540" y="38862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oAutofit/>
        </a:bodyPr>
        <a:lstStyle/>
        <a:p>
          <a:pPr marL="0" indent="0"/>
          <a:fld id="{A3C683B9-E873-42E2-9D73-F0C4D0932F0A}" type="TxLink">
            <a:rPr lang="en-DE" sz="1800" b="0" i="0" u="none" strike="noStrike"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t>$323.0K</a:t>
          </a:fld>
          <a:endParaRPr lang="en-GB" sz="18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endParaRPr>
        </a:p>
      </xdr:txBody>
    </xdr:sp>
    <xdr:clientData/>
  </xdr:twoCellAnchor>
  <xdr:twoCellAnchor>
    <xdr:from>
      <xdr:col>17</xdr:col>
      <xdr:colOff>167640</xdr:colOff>
      <xdr:row>2</xdr:row>
      <xdr:rowOff>22860</xdr:rowOff>
    </xdr:from>
    <xdr:to>
      <xdr:col>19</xdr:col>
      <xdr:colOff>373380</xdr:colOff>
      <xdr:row>3</xdr:row>
      <xdr:rowOff>144780</xdr:rowOff>
    </xdr:to>
    <xdr:sp macro="" textlink="'Analysis 1'!G12">
      <xdr:nvSpPr>
        <xdr:cNvPr id="22" name="TextBox 21"/>
        <xdr:cNvSpPr txBox="1"/>
      </xdr:nvSpPr>
      <xdr:spPr>
        <a:xfrm>
          <a:off x="10530840" y="38862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oAutofit/>
        </a:bodyPr>
        <a:lstStyle/>
        <a:p>
          <a:pPr marL="0" indent="0"/>
          <a:fld id="{9237AD2A-A9F6-4670-ABE7-41E25B319232}" type="TxLink">
            <a:rPr lang="en-DE" sz="1800" b="0" i="0" u="none" strike="noStrike"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t>$15.4K</a:t>
          </a:fld>
          <a:endParaRPr lang="en-GB" sz="18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endParaRPr>
        </a:p>
      </xdr:txBody>
    </xdr:sp>
    <xdr:clientData/>
  </xdr:twoCellAnchor>
  <xdr:twoCellAnchor>
    <xdr:from>
      <xdr:col>21</xdr:col>
      <xdr:colOff>129540</xdr:colOff>
      <xdr:row>2</xdr:row>
      <xdr:rowOff>22860</xdr:rowOff>
    </xdr:from>
    <xdr:to>
      <xdr:col>23</xdr:col>
      <xdr:colOff>335280</xdr:colOff>
      <xdr:row>3</xdr:row>
      <xdr:rowOff>144780</xdr:rowOff>
    </xdr:to>
    <xdr:sp macro="" textlink="'Analysis 1'!H11">
      <xdr:nvSpPr>
        <xdr:cNvPr id="23" name="TextBox 22"/>
        <xdr:cNvSpPr txBox="1"/>
      </xdr:nvSpPr>
      <xdr:spPr>
        <a:xfrm>
          <a:off x="12931140" y="38862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oAutofit/>
        </a:bodyPr>
        <a:lstStyle/>
        <a:p>
          <a:pPr marL="0" indent="0"/>
          <a:fld id="{CC7AD800-5D90-4405-8C3C-7A5F70D5480C}" type="TxLink">
            <a:rPr lang="en-DE" sz="18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pPr marL="0" indent="0"/>
            <a:t>4.76%</a:t>
          </a:fld>
          <a:endParaRPr lang="en-GB" sz="18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endParaRPr>
        </a:p>
      </xdr:txBody>
    </xdr:sp>
    <xdr:clientData/>
  </xdr:twoCellAnchor>
  <xdr:twoCellAnchor>
    <xdr:from>
      <xdr:col>6</xdr:col>
      <xdr:colOff>258867</xdr:colOff>
      <xdr:row>6</xdr:row>
      <xdr:rowOff>53340</xdr:rowOff>
    </xdr:from>
    <xdr:to>
      <xdr:col>8</xdr:col>
      <xdr:colOff>118624</xdr:colOff>
      <xdr:row>7</xdr:row>
      <xdr:rowOff>175260</xdr:rowOff>
    </xdr:to>
    <xdr:sp macro="" textlink="">
      <xdr:nvSpPr>
        <xdr:cNvPr id="24" name="TextBox 23"/>
        <xdr:cNvSpPr txBox="1"/>
      </xdr:nvSpPr>
      <xdr:spPr>
        <a:xfrm>
          <a:off x="3916467" y="1150620"/>
          <a:ext cx="107895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tx1">
                  <a:lumMod val="50000"/>
                  <a:lumOff val="50000"/>
                </a:schemeClr>
              </a:solidFill>
              <a:latin typeface="Arial" panose="020B0604020202020204" pitchFamily="34" charset="0"/>
              <a:cs typeface="Arial" panose="020B0604020202020204" pitchFamily="34" charset="0"/>
            </a:rPr>
            <a:t>Profitable</a:t>
          </a:r>
          <a:r>
            <a:rPr lang="en-GB" sz="1100" baseline="0">
              <a:solidFill>
                <a:schemeClr val="tx1">
                  <a:lumMod val="50000"/>
                  <a:lumOff val="50000"/>
                </a:schemeClr>
              </a:solidFill>
              <a:latin typeface="Arial" panose="020B0604020202020204" pitchFamily="34" charset="0"/>
              <a:cs typeface="Arial" panose="020B0604020202020204" pitchFamily="34" charset="0"/>
            </a:rPr>
            <a:t> City</a:t>
          </a:r>
          <a:endParaRPr lang="en-GB" sz="11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10</xdr:col>
      <xdr:colOff>388620</xdr:colOff>
      <xdr:row>6</xdr:row>
      <xdr:rowOff>53340</xdr:rowOff>
    </xdr:from>
    <xdr:to>
      <xdr:col>13</xdr:col>
      <xdr:colOff>91440</xdr:colOff>
      <xdr:row>7</xdr:row>
      <xdr:rowOff>175260</xdr:rowOff>
    </xdr:to>
    <xdr:sp macro="" textlink="">
      <xdr:nvSpPr>
        <xdr:cNvPr id="25" name="TextBox 24"/>
        <xdr:cNvSpPr txBox="1"/>
      </xdr:nvSpPr>
      <xdr:spPr>
        <a:xfrm>
          <a:off x="6484620" y="1150620"/>
          <a:ext cx="15316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tx1">
                  <a:lumMod val="50000"/>
                  <a:lumOff val="50000"/>
                </a:schemeClr>
              </a:solidFill>
              <a:latin typeface="Arial" panose="020B0604020202020204" pitchFamily="34" charset="0"/>
              <a:cs typeface="Arial" panose="020B0604020202020204" pitchFamily="34" charset="0"/>
            </a:rPr>
            <a:t>Top</a:t>
          </a:r>
          <a:r>
            <a:rPr lang="en-GB" sz="1100" baseline="0">
              <a:solidFill>
                <a:schemeClr val="tx1">
                  <a:lumMod val="50000"/>
                  <a:lumOff val="50000"/>
                </a:schemeClr>
              </a:solidFill>
              <a:latin typeface="Arial" panose="020B0604020202020204" pitchFamily="34" charset="0"/>
              <a:cs typeface="Arial" panose="020B0604020202020204" pitchFamily="34" charset="0"/>
            </a:rPr>
            <a:t> Customer Type</a:t>
          </a:r>
          <a:endParaRPr lang="en-GB" sz="11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15</xdr:col>
      <xdr:colOff>403710</xdr:colOff>
      <xdr:row>6</xdr:row>
      <xdr:rowOff>53340</xdr:rowOff>
    </xdr:from>
    <xdr:to>
      <xdr:col>17</xdr:col>
      <xdr:colOff>178920</xdr:colOff>
      <xdr:row>7</xdr:row>
      <xdr:rowOff>175260</xdr:rowOff>
    </xdr:to>
    <xdr:sp macro="" textlink="">
      <xdr:nvSpPr>
        <xdr:cNvPr id="26" name="TextBox 25"/>
        <xdr:cNvSpPr txBox="1"/>
      </xdr:nvSpPr>
      <xdr:spPr>
        <a:xfrm>
          <a:off x="9547710" y="1150620"/>
          <a:ext cx="99441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tx1">
                  <a:lumMod val="50000"/>
                  <a:lumOff val="50000"/>
                </a:schemeClr>
              </a:solidFill>
              <a:latin typeface="Arial" panose="020B0604020202020204" pitchFamily="34" charset="0"/>
              <a:cs typeface="Arial" panose="020B0604020202020204" pitchFamily="34" charset="0"/>
            </a:rPr>
            <a:t>Top</a:t>
          </a:r>
          <a:r>
            <a:rPr lang="en-GB" sz="1100" baseline="0">
              <a:solidFill>
                <a:schemeClr val="tx1">
                  <a:lumMod val="50000"/>
                  <a:lumOff val="50000"/>
                </a:schemeClr>
              </a:solidFill>
              <a:latin typeface="Arial" panose="020B0604020202020204" pitchFamily="34" charset="0"/>
              <a:cs typeface="Arial" panose="020B0604020202020204" pitchFamily="34" charset="0"/>
            </a:rPr>
            <a:t> Branch</a:t>
          </a:r>
          <a:endParaRPr lang="en-GB" sz="11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19</xdr:col>
      <xdr:colOff>445470</xdr:colOff>
      <xdr:row>6</xdr:row>
      <xdr:rowOff>53340</xdr:rowOff>
    </xdr:from>
    <xdr:to>
      <xdr:col>22</xdr:col>
      <xdr:colOff>239730</xdr:colOff>
      <xdr:row>7</xdr:row>
      <xdr:rowOff>175260</xdr:rowOff>
    </xdr:to>
    <xdr:sp macro="" textlink="">
      <xdr:nvSpPr>
        <xdr:cNvPr id="27" name="TextBox 26"/>
        <xdr:cNvSpPr txBox="1"/>
      </xdr:nvSpPr>
      <xdr:spPr>
        <a:xfrm>
          <a:off x="12027870" y="1150620"/>
          <a:ext cx="16230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tx1">
                  <a:lumMod val="50000"/>
                  <a:lumOff val="50000"/>
                </a:schemeClr>
              </a:solidFill>
              <a:latin typeface="Arial" panose="020B0604020202020204" pitchFamily="34" charset="0"/>
              <a:cs typeface="Arial" panose="020B0604020202020204" pitchFamily="34" charset="0"/>
            </a:rPr>
            <a:t>Profitable</a:t>
          </a:r>
          <a:r>
            <a:rPr lang="en-GB" sz="1100" baseline="0">
              <a:solidFill>
                <a:schemeClr val="tx1">
                  <a:lumMod val="50000"/>
                  <a:lumOff val="50000"/>
                </a:schemeClr>
              </a:solidFill>
              <a:latin typeface="Arial" panose="020B0604020202020204" pitchFamily="34" charset="0"/>
              <a:cs typeface="Arial" panose="020B0604020202020204" pitchFamily="34" charset="0"/>
            </a:rPr>
            <a:t> Age Group</a:t>
          </a:r>
          <a:endParaRPr lang="en-GB" sz="11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6</xdr:col>
      <xdr:colOff>205013</xdr:colOff>
      <xdr:row>7</xdr:row>
      <xdr:rowOff>130260</xdr:rowOff>
    </xdr:from>
    <xdr:to>
      <xdr:col>8</xdr:col>
      <xdr:colOff>167640</xdr:colOff>
      <xdr:row>9</xdr:row>
      <xdr:rowOff>69300</xdr:rowOff>
    </xdr:to>
    <xdr:sp macro="" textlink="'Analysis 1'!M16">
      <xdr:nvSpPr>
        <xdr:cNvPr id="28" name="TextBox 27"/>
        <xdr:cNvSpPr txBox="1"/>
      </xdr:nvSpPr>
      <xdr:spPr>
        <a:xfrm>
          <a:off x="3862613" y="1410420"/>
          <a:ext cx="118182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88306B8-E022-4EA7-BF01-62DB3FE64FE0}" type="TxLink">
            <a:rPr lang="en-US" sz="1400" b="0" i="0" u="none" strike="noStrike">
              <a:solidFill>
                <a:schemeClr val="tx1">
                  <a:lumMod val="65000"/>
                  <a:lumOff val="35000"/>
                </a:schemeClr>
              </a:solidFill>
              <a:latin typeface="Arial" panose="020B0604020202020204" pitchFamily="34" charset="0"/>
              <a:cs typeface="Arial" panose="020B0604020202020204" pitchFamily="34" charset="0"/>
            </a:rPr>
            <a:pPr algn="ctr"/>
            <a:t>Bago</a:t>
          </a:fld>
          <a:endParaRPr lang="en-GB" sz="1400" b="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11</xdr:col>
      <xdr:colOff>102870</xdr:colOff>
      <xdr:row>7</xdr:row>
      <xdr:rowOff>130260</xdr:rowOff>
    </xdr:from>
    <xdr:to>
      <xdr:col>12</xdr:col>
      <xdr:colOff>377190</xdr:colOff>
      <xdr:row>9</xdr:row>
      <xdr:rowOff>69300</xdr:rowOff>
    </xdr:to>
    <xdr:sp macro="" textlink="'Analysis 1'!M21">
      <xdr:nvSpPr>
        <xdr:cNvPr id="29" name="TextBox 28"/>
        <xdr:cNvSpPr txBox="1"/>
      </xdr:nvSpPr>
      <xdr:spPr>
        <a:xfrm>
          <a:off x="6808470" y="1410420"/>
          <a:ext cx="8839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0B7AEF8-BE0A-4A82-852F-D2F8C56EC564}" type="TxLink">
            <a:rPr lang="en-US" sz="1400" b="0" i="0" u="none" strike="noStrike">
              <a:solidFill>
                <a:schemeClr val="tx1">
                  <a:lumMod val="65000"/>
                  <a:lumOff val="35000"/>
                </a:schemeClr>
              </a:solidFill>
              <a:latin typeface="Arial" panose="020B0604020202020204" pitchFamily="34" charset="0"/>
              <a:cs typeface="Arial" panose="020B0604020202020204" pitchFamily="34" charset="0"/>
            </a:rPr>
            <a:pPr algn="ctr"/>
            <a:t>Member</a:t>
          </a:fld>
          <a:endParaRPr lang="en-GB" sz="1400" b="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15</xdr:col>
      <xdr:colOff>466575</xdr:colOff>
      <xdr:row>7</xdr:row>
      <xdr:rowOff>130260</xdr:rowOff>
    </xdr:from>
    <xdr:to>
      <xdr:col>17</xdr:col>
      <xdr:colOff>116055</xdr:colOff>
      <xdr:row>9</xdr:row>
      <xdr:rowOff>69300</xdr:rowOff>
    </xdr:to>
    <xdr:sp macro="" textlink="'Analysis 1'!M26">
      <xdr:nvSpPr>
        <xdr:cNvPr id="30" name="TextBox 29"/>
        <xdr:cNvSpPr txBox="1"/>
      </xdr:nvSpPr>
      <xdr:spPr>
        <a:xfrm>
          <a:off x="9610575" y="1410420"/>
          <a:ext cx="8686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A247683-650A-4F44-817C-8E788C964E92}" type="TxLink">
            <a:rPr lang="en-US" sz="1400" b="0" i="0" u="none" strike="noStrike">
              <a:solidFill>
                <a:schemeClr val="tx1">
                  <a:lumMod val="65000"/>
                  <a:lumOff val="35000"/>
                </a:schemeClr>
              </a:solidFill>
              <a:latin typeface="Arial" panose="020B0604020202020204" pitchFamily="34" charset="0"/>
              <a:cs typeface="Arial" panose="020B0604020202020204" pitchFamily="34" charset="0"/>
            </a:rPr>
            <a:pPr algn="ctr"/>
            <a:t>Zay Cho</a:t>
          </a:fld>
          <a:endParaRPr lang="en-GB" sz="1400" b="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20</xdr:col>
      <xdr:colOff>323550</xdr:colOff>
      <xdr:row>7</xdr:row>
      <xdr:rowOff>130260</xdr:rowOff>
    </xdr:from>
    <xdr:to>
      <xdr:col>21</xdr:col>
      <xdr:colOff>361650</xdr:colOff>
      <xdr:row>9</xdr:row>
      <xdr:rowOff>69300</xdr:rowOff>
    </xdr:to>
    <xdr:sp macro="" textlink="'Analysis 1'!M31">
      <xdr:nvSpPr>
        <xdr:cNvPr id="31" name="TextBox 30"/>
        <xdr:cNvSpPr txBox="1"/>
      </xdr:nvSpPr>
      <xdr:spPr>
        <a:xfrm>
          <a:off x="12515550" y="1410420"/>
          <a:ext cx="6477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4B037CC-2933-42A0-9A1D-4453BCB4C37C}" type="TxLink">
            <a:rPr lang="en-DE" sz="1400" b="0" i="0" u="none" strike="noStrike">
              <a:solidFill>
                <a:schemeClr val="tx1">
                  <a:lumMod val="65000"/>
                  <a:lumOff val="35000"/>
                </a:schemeClr>
              </a:solidFill>
              <a:latin typeface="Arial" panose="020B0604020202020204" pitchFamily="34" charset="0"/>
              <a:cs typeface="Arial" panose="020B0604020202020204" pitchFamily="34" charset="0"/>
            </a:rPr>
            <a:pPr algn="ctr"/>
            <a:t>15-29</a:t>
          </a:fld>
          <a:endParaRPr lang="en-GB" sz="1400" b="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29</xdr:col>
      <xdr:colOff>320040</xdr:colOff>
      <xdr:row>17</xdr:row>
      <xdr:rowOff>76200</xdr:rowOff>
    </xdr:from>
    <xdr:to>
      <xdr:col>31</xdr:col>
      <xdr:colOff>220980</xdr:colOff>
      <xdr:row>19</xdr:row>
      <xdr:rowOff>15240</xdr:rowOff>
    </xdr:to>
    <xdr:sp macro="" textlink="">
      <xdr:nvSpPr>
        <xdr:cNvPr id="32" name="TextBox 31"/>
        <xdr:cNvSpPr txBox="1"/>
      </xdr:nvSpPr>
      <xdr:spPr>
        <a:xfrm>
          <a:off x="17998440" y="3185160"/>
          <a:ext cx="11201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solidFill>
                <a:schemeClr val="tx1">
                  <a:lumMod val="50000"/>
                  <a:lumOff val="50000"/>
                </a:schemeClr>
              </a:solidFill>
              <a:latin typeface="Arial" panose="020B0604020202020204" pitchFamily="34" charset="0"/>
              <a:cs typeface="Arial" panose="020B0604020202020204" pitchFamily="34" charset="0"/>
            </a:rPr>
            <a:t>Absolute</a:t>
          </a:r>
          <a:r>
            <a:rPr lang="en-GB" sz="900" baseline="0">
              <a:solidFill>
                <a:schemeClr val="tx1">
                  <a:lumMod val="50000"/>
                  <a:lumOff val="50000"/>
                </a:schemeClr>
              </a:solidFill>
              <a:latin typeface="Arial" panose="020B0604020202020204" pitchFamily="34" charset="0"/>
              <a:cs typeface="Arial" panose="020B0604020202020204" pitchFamily="34" charset="0"/>
            </a:rPr>
            <a:t> Value</a:t>
          </a:r>
          <a:endParaRPr lang="en-GB" sz="9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21</xdr:col>
      <xdr:colOff>45720</xdr:colOff>
      <xdr:row>10</xdr:row>
      <xdr:rowOff>175260</xdr:rowOff>
    </xdr:from>
    <xdr:to>
      <xdr:col>22</xdr:col>
      <xdr:colOff>480060</xdr:colOff>
      <xdr:row>12</xdr:row>
      <xdr:rowOff>22860</xdr:rowOff>
    </xdr:to>
    <xdr:sp macro="" textlink="">
      <xdr:nvSpPr>
        <xdr:cNvPr id="33" name="TextBox 32"/>
        <xdr:cNvSpPr txBox="1"/>
      </xdr:nvSpPr>
      <xdr:spPr>
        <a:xfrm>
          <a:off x="12847320" y="2004060"/>
          <a:ext cx="104394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solidFill>
                <a:schemeClr val="tx1">
                  <a:lumMod val="50000"/>
                  <a:lumOff val="50000"/>
                </a:schemeClr>
              </a:solidFill>
              <a:latin typeface="Arial" panose="020B0604020202020204" pitchFamily="34" charset="0"/>
              <a:cs typeface="Arial" panose="020B0604020202020204" pitchFamily="34" charset="0"/>
            </a:rPr>
            <a:t>Absolute Values</a:t>
          </a:r>
        </a:p>
      </xdr:txBody>
    </xdr:sp>
    <xdr:clientData/>
  </xdr:twoCellAnchor>
  <mc:AlternateContent xmlns:mc="http://schemas.openxmlformats.org/markup-compatibility/2006">
    <mc:Choice xmlns:a14="http://schemas.microsoft.com/office/drawing/2010/main" Requires="a14">
      <xdr:twoCellAnchor editAs="oneCell">
        <xdr:from>
          <xdr:col>22</xdr:col>
          <xdr:colOff>411480</xdr:colOff>
          <xdr:row>10</xdr:row>
          <xdr:rowOff>167640</xdr:rowOff>
        </xdr:from>
        <xdr:to>
          <xdr:col>23</xdr:col>
          <xdr:colOff>15240</xdr:colOff>
          <xdr:row>12</xdr:row>
          <xdr:rowOff>30480</xdr:rowOff>
        </xdr:to>
        <xdr:sp macro="" textlink="">
          <xdr:nvSpPr>
            <xdr:cNvPr id="5121" name="Option Button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19</xdr:col>
      <xdr:colOff>198120</xdr:colOff>
      <xdr:row>10</xdr:row>
      <xdr:rowOff>175260</xdr:rowOff>
    </xdr:from>
    <xdr:to>
      <xdr:col>20</xdr:col>
      <xdr:colOff>434340</xdr:colOff>
      <xdr:row>12</xdr:row>
      <xdr:rowOff>7620</xdr:rowOff>
    </xdr:to>
    <xdr:sp macro="" textlink="">
      <xdr:nvSpPr>
        <xdr:cNvPr id="35" name="TextBox 34"/>
        <xdr:cNvSpPr txBox="1"/>
      </xdr:nvSpPr>
      <xdr:spPr>
        <a:xfrm>
          <a:off x="11780520" y="2004060"/>
          <a:ext cx="84582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solidFill>
                <a:schemeClr val="tx1">
                  <a:lumMod val="50000"/>
                  <a:lumOff val="50000"/>
                </a:schemeClr>
              </a:solidFill>
              <a:latin typeface="Arial" panose="020B0604020202020204" pitchFamily="34" charset="0"/>
              <a:cs typeface="Arial" panose="020B0604020202020204" pitchFamily="34" charset="0"/>
            </a:rPr>
            <a:t>Percentages</a:t>
          </a:r>
        </a:p>
      </xdr:txBody>
    </xdr:sp>
    <xdr:clientData/>
  </xdr:twoCellAnchor>
  <mc:AlternateContent xmlns:mc="http://schemas.openxmlformats.org/markup-compatibility/2006">
    <mc:Choice xmlns:a14="http://schemas.microsoft.com/office/drawing/2010/main" Requires="a14">
      <xdr:twoCellAnchor editAs="oneCell">
        <xdr:from>
          <xdr:col>20</xdr:col>
          <xdr:colOff>403860</xdr:colOff>
          <xdr:row>10</xdr:row>
          <xdr:rowOff>160020</xdr:rowOff>
        </xdr:from>
        <xdr:to>
          <xdr:col>21</xdr:col>
          <xdr:colOff>38100</xdr:colOff>
          <xdr:row>12</xdr:row>
          <xdr:rowOff>15240</xdr:rowOff>
        </xdr:to>
        <xdr:sp macro="" textlink="">
          <xdr:nvSpPr>
            <xdr:cNvPr id="5122" name="Option Button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274320</xdr:colOff>
      <xdr:row>10</xdr:row>
      <xdr:rowOff>181181</xdr:rowOff>
    </xdr:from>
    <xdr:to>
      <xdr:col>2</xdr:col>
      <xdr:colOff>0</xdr:colOff>
      <xdr:row>12</xdr:row>
      <xdr:rowOff>15241</xdr:rowOff>
    </xdr:to>
    <xdr:sp macro="[0]!ResetAllDashboardFilters" textlink="">
      <xdr:nvSpPr>
        <xdr:cNvPr id="47" name="TextBox 46"/>
        <xdr:cNvSpPr txBox="1"/>
      </xdr:nvSpPr>
      <xdr:spPr>
        <a:xfrm>
          <a:off x="274320" y="2009981"/>
          <a:ext cx="944880" cy="199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solidFill>
                <a:schemeClr val="accent1">
                  <a:lumMod val="50000"/>
                </a:schemeClr>
              </a:solidFill>
            </a:rPr>
            <a:t>Clear Slicers</a:t>
          </a:r>
        </a:p>
      </xdr:txBody>
    </xdr:sp>
    <xdr:clientData/>
  </xdr:twoCellAnchor>
  <xdr:twoCellAnchor editAs="oneCell">
    <xdr:from>
      <xdr:col>0</xdr:col>
      <xdr:colOff>245226</xdr:colOff>
      <xdr:row>10</xdr:row>
      <xdr:rowOff>176646</xdr:rowOff>
    </xdr:from>
    <xdr:to>
      <xdr:col>0</xdr:col>
      <xdr:colOff>434340</xdr:colOff>
      <xdr:row>12</xdr:row>
      <xdr:rowOff>0</xdr:rowOff>
    </xdr:to>
    <xdr:pic>
      <xdr:nvPicPr>
        <xdr:cNvPr id="69" name="Picture 68"/>
        <xdr:cNvPicPr>
          <a:picLocks noChangeAspect="1"/>
        </xdr:cNvPicPr>
      </xdr:nvPicPr>
      <xdr:blipFill>
        <a:blip xmlns:r="http://schemas.openxmlformats.org/officeDocument/2006/relationships" r:embed="rId1">
          <a:duotone>
            <a:schemeClr val="accent5">
              <a:shade val="45000"/>
              <a:satMod val="135000"/>
            </a:schemeClr>
            <a:prstClr val="white"/>
          </a:duotone>
        </a:blip>
        <a:stretch>
          <a:fillRect/>
        </a:stretch>
      </xdr:blipFill>
      <xdr:spPr>
        <a:xfrm>
          <a:off x="245226" y="2005446"/>
          <a:ext cx="189114" cy="189114"/>
        </a:xfrm>
        <a:prstGeom prst="rect">
          <a:avLst/>
        </a:prstGeom>
      </xdr:spPr>
    </xdr:pic>
    <xdr:clientData/>
  </xdr:twoCellAnchor>
  <xdr:twoCellAnchor>
    <xdr:from>
      <xdr:col>1</xdr:col>
      <xdr:colOff>125730</xdr:colOff>
      <xdr:row>6</xdr:row>
      <xdr:rowOff>53340</xdr:rowOff>
    </xdr:from>
    <xdr:to>
      <xdr:col>4</xdr:col>
      <xdr:colOff>148590</xdr:colOff>
      <xdr:row>7</xdr:row>
      <xdr:rowOff>175260</xdr:rowOff>
    </xdr:to>
    <xdr:sp macro="" textlink="">
      <xdr:nvSpPr>
        <xdr:cNvPr id="70" name="TextBox 69"/>
        <xdr:cNvSpPr txBox="1"/>
      </xdr:nvSpPr>
      <xdr:spPr>
        <a:xfrm>
          <a:off x="735330" y="1150620"/>
          <a:ext cx="18516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chorCtr="1"/>
        <a:lstStyle/>
        <a:p>
          <a:r>
            <a:rPr lang="en-GB" sz="1100">
              <a:solidFill>
                <a:schemeClr val="tx1">
                  <a:lumMod val="50000"/>
                  <a:lumOff val="50000"/>
                </a:schemeClr>
              </a:solidFill>
              <a:latin typeface="Arial" panose="020B0604020202020204" pitchFamily="34" charset="0"/>
              <a:cs typeface="Arial" panose="020B0604020202020204" pitchFamily="34" charset="0"/>
            </a:rPr>
            <a:t>Profitable</a:t>
          </a:r>
          <a:r>
            <a:rPr lang="en-GB" sz="1100" baseline="0">
              <a:solidFill>
                <a:schemeClr val="tx1">
                  <a:lumMod val="50000"/>
                  <a:lumOff val="50000"/>
                </a:schemeClr>
              </a:solidFill>
              <a:latin typeface="Arial" panose="020B0604020202020204" pitchFamily="34" charset="0"/>
              <a:cs typeface="Arial" panose="020B0604020202020204" pitchFamily="34" charset="0"/>
            </a:rPr>
            <a:t> Product Line</a:t>
          </a:r>
          <a:endParaRPr lang="en-GB" sz="11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1</xdr:col>
      <xdr:colOff>125730</xdr:colOff>
      <xdr:row>7</xdr:row>
      <xdr:rowOff>131010</xdr:rowOff>
    </xdr:from>
    <xdr:to>
      <xdr:col>4</xdr:col>
      <xdr:colOff>148590</xdr:colOff>
      <xdr:row>9</xdr:row>
      <xdr:rowOff>70050</xdr:rowOff>
    </xdr:to>
    <xdr:sp macro="" textlink="'Analysis 1'!M11">
      <xdr:nvSpPr>
        <xdr:cNvPr id="71" name="TextBox 70"/>
        <xdr:cNvSpPr txBox="1"/>
      </xdr:nvSpPr>
      <xdr:spPr>
        <a:xfrm>
          <a:off x="735330" y="1411170"/>
          <a:ext cx="18516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chorCtr="1"/>
        <a:lstStyle/>
        <a:p>
          <a:pPr algn="ctr"/>
          <a:fld id="{9FC44069-60B1-42B6-A87C-714D42B8843A}" type="TxLink">
            <a:rPr lang="en-US" sz="1400" b="0" i="0" u="none" strike="noStrike">
              <a:solidFill>
                <a:schemeClr val="tx1">
                  <a:lumMod val="95000"/>
                  <a:lumOff val="5000"/>
                </a:schemeClr>
              </a:solidFill>
              <a:latin typeface="Arial" panose="020B0604020202020204" pitchFamily="34" charset="0"/>
              <a:cs typeface="Arial" panose="020B0604020202020204" pitchFamily="34" charset="0"/>
            </a:rPr>
            <a:pPr algn="ctr"/>
            <a:t>Fashion accessories</a:t>
          </a:fld>
          <a:endParaRPr lang="en-GB" sz="1400" b="0">
            <a:solidFill>
              <a:schemeClr val="tx1">
                <a:lumMod val="95000"/>
                <a:lumOff val="5000"/>
              </a:schemeClr>
            </a:solidFill>
            <a:latin typeface="Arial" panose="020B0604020202020204" pitchFamily="34" charset="0"/>
            <a:cs typeface="Arial" panose="020B0604020202020204" pitchFamily="34" charset="0"/>
          </a:endParaRPr>
        </a:p>
      </xdr:txBody>
    </xdr:sp>
    <xdr:clientData/>
  </xdr:twoCellAnchor>
  <xdr:twoCellAnchor>
    <xdr:from>
      <xdr:col>7</xdr:col>
      <xdr:colOff>266700</xdr:colOff>
      <xdr:row>0</xdr:row>
      <xdr:rowOff>0</xdr:rowOff>
    </xdr:from>
    <xdr:to>
      <xdr:col>9</xdr:col>
      <xdr:colOff>190500</xdr:colOff>
      <xdr:row>4</xdr:row>
      <xdr:rowOff>99060</xdr:rowOff>
    </xdr:to>
    <xdr:graphicFrame macro="">
      <xdr:nvGraphicFramePr>
        <xdr:cNvPr id="72" name="Chart 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11</xdr:col>
      <xdr:colOff>144780</xdr:colOff>
      <xdr:row>2</xdr:row>
      <xdr:rowOff>106680</xdr:rowOff>
    </xdr:from>
    <xdr:ext cx="184731" cy="264560"/>
    <xdr:sp macro="" textlink="">
      <xdr:nvSpPr>
        <xdr:cNvPr id="73" name="TextBox 72"/>
        <xdr:cNvSpPr txBox="1"/>
      </xdr:nvSpPr>
      <xdr:spPr>
        <a:xfrm>
          <a:off x="6850380" y="4724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xdr:from>
      <xdr:col>9</xdr:col>
      <xdr:colOff>236220</xdr:colOff>
      <xdr:row>0</xdr:row>
      <xdr:rowOff>6096</xdr:rowOff>
    </xdr:from>
    <xdr:to>
      <xdr:col>9</xdr:col>
      <xdr:colOff>236220</xdr:colOff>
      <xdr:row>4</xdr:row>
      <xdr:rowOff>137160</xdr:rowOff>
    </xdr:to>
    <xdr:cxnSp macro="">
      <xdr:nvCxnSpPr>
        <xdr:cNvPr id="74" name="Straight Connector 73"/>
        <xdr:cNvCxnSpPr/>
      </xdr:nvCxnSpPr>
      <xdr:spPr>
        <a:xfrm>
          <a:off x="5722620" y="6096"/>
          <a:ext cx="0" cy="86258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198120</xdr:colOff>
      <xdr:row>0</xdr:row>
      <xdr:rowOff>0</xdr:rowOff>
    </xdr:from>
    <xdr:to>
      <xdr:col>13</xdr:col>
      <xdr:colOff>198120</xdr:colOff>
      <xdr:row>4</xdr:row>
      <xdr:rowOff>121920</xdr:rowOff>
    </xdr:to>
    <xdr:cxnSp macro="">
      <xdr:nvCxnSpPr>
        <xdr:cNvPr id="75" name="Straight Connector 74"/>
        <xdr:cNvCxnSpPr/>
      </xdr:nvCxnSpPr>
      <xdr:spPr>
        <a:xfrm>
          <a:off x="8122920" y="0"/>
          <a:ext cx="0" cy="85344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137160</xdr:colOff>
      <xdr:row>0</xdr:row>
      <xdr:rowOff>0</xdr:rowOff>
    </xdr:from>
    <xdr:to>
      <xdr:col>13</xdr:col>
      <xdr:colOff>160020</xdr:colOff>
      <xdr:row>4</xdr:row>
      <xdr:rowOff>137160</xdr:rowOff>
    </xdr:to>
    <xdr:graphicFrame macro="">
      <xdr:nvGraphicFramePr>
        <xdr:cNvPr id="76" name="Chart 7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106680</xdr:colOff>
      <xdr:row>0</xdr:row>
      <xdr:rowOff>0</xdr:rowOff>
    </xdr:from>
    <xdr:to>
      <xdr:col>17</xdr:col>
      <xdr:colOff>106680</xdr:colOff>
      <xdr:row>4</xdr:row>
      <xdr:rowOff>121920</xdr:rowOff>
    </xdr:to>
    <xdr:graphicFrame macro="">
      <xdr:nvGraphicFramePr>
        <xdr:cNvPr id="77" name="Chart 7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579120</xdr:colOff>
      <xdr:row>0</xdr:row>
      <xdr:rowOff>38100</xdr:rowOff>
    </xdr:from>
    <xdr:to>
      <xdr:col>21</xdr:col>
      <xdr:colOff>60960</xdr:colOff>
      <xdr:row>4</xdr:row>
      <xdr:rowOff>121920</xdr:rowOff>
    </xdr:to>
    <xdr:graphicFrame macro="">
      <xdr:nvGraphicFramePr>
        <xdr:cNvPr id="78" name="Chart 7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160020</xdr:colOff>
      <xdr:row>0</xdr:row>
      <xdr:rowOff>0</xdr:rowOff>
    </xdr:from>
    <xdr:to>
      <xdr:col>17</xdr:col>
      <xdr:colOff>160020</xdr:colOff>
      <xdr:row>4</xdr:row>
      <xdr:rowOff>137160</xdr:rowOff>
    </xdr:to>
    <xdr:cxnSp macro="">
      <xdr:nvCxnSpPr>
        <xdr:cNvPr id="79" name="Straight Connector 78"/>
        <xdr:cNvCxnSpPr/>
      </xdr:nvCxnSpPr>
      <xdr:spPr>
        <a:xfrm>
          <a:off x="10523220" y="0"/>
          <a:ext cx="0" cy="86868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121920</xdr:colOff>
      <xdr:row>0</xdr:row>
      <xdr:rowOff>0</xdr:rowOff>
    </xdr:from>
    <xdr:to>
      <xdr:col>21</xdr:col>
      <xdr:colOff>121920</xdr:colOff>
      <xdr:row>4</xdr:row>
      <xdr:rowOff>144780</xdr:rowOff>
    </xdr:to>
    <xdr:cxnSp macro="">
      <xdr:nvCxnSpPr>
        <xdr:cNvPr id="80" name="Straight Connector 79"/>
        <xdr:cNvCxnSpPr/>
      </xdr:nvCxnSpPr>
      <xdr:spPr>
        <a:xfrm>
          <a:off x="12923520" y="0"/>
          <a:ext cx="0" cy="87630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472440</xdr:colOff>
          <xdr:row>11</xdr:row>
          <xdr:rowOff>0</xdr:rowOff>
        </xdr:from>
        <xdr:to>
          <xdr:col>19</xdr:col>
          <xdr:colOff>83820</xdr:colOff>
          <xdr:row>12</xdr:row>
          <xdr:rowOff>30480</xdr:rowOff>
        </xdr:to>
        <xdr:sp macro="" textlink="">
          <xdr:nvSpPr>
            <xdr:cNvPr id="5123" name="Option Button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91440</xdr:colOff>
          <xdr:row>11</xdr:row>
          <xdr:rowOff>7620</xdr:rowOff>
        </xdr:from>
        <xdr:to>
          <xdr:col>15</xdr:col>
          <xdr:colOff>274320</xdr:colOff>
          <xdr:row>11</xdr:row>
          <xdr:rowOff>175260</xdr:rowOff>
        </xdr:to>
        <xdr:sp macro="" textlink="">
          <xdr:nvSpPr>
            <xdr:cNvPr id="5125" name="Option Button 5" hidden="1">
              <a:extLst>
                <a:ext uri="{63B3BB69-23CF-44E3-9099-C40C66FF867C}">
                  <a14:compatExt spid="_x0000_s5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304800</xdr:colOff>
      <xdr:row>10</xdr:row>
      <xdr:rowOff>160020</xdr:rowOff>
    </xdr:from>
    <xdr:to>
      <xdr:col>15</xdr:col>
      <xdr:colOff>83820</xdr:colOff>
      <xdr:row>12</xdr:row>
      <xdr:rowOff>0</xdr:rowOff>
    </xdr:to>
    <xdr:sp macro="" textlink="">
      <xdr:nvSpPr>
        <xdr:cNvPr id="85" name="TextBox 84"/>
        <xdr:cNvSpPr txBox="1"/>
      </xdr:nvSpPr>
      <xdr:spPr>
        <a:xfrm>
          <a:off x="8839200" y="1988820"/>
          <a:ext cx="38862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solidFill>
                <a:schemeClr val="tx1">
                  <a:lumMod val="50000"/>
                  <a:lumOff val="50000"/>
                </a:schemeClr>
              </a:solidFill>
              <a:latin typeface="Arial" panose="020B0604020202020204" pitchFamily="34" charset="0"/>
              <a:cs typeface="Arial" panose="020B0604020202020204" pitchFamily="34" charset="0"/>
            </a:rPr>
            <a:t>Top</a:t>
          </a:r>
        </a:p>
      </xdr:txBody>
    </xdr:sp>
    <xdr:clientData/>
  </xdr:twoCellAnchor>
  <xdr:twoCellAnchor>
    <xdr:from>
      <xdr:col>13</xdr:col>
      <xdr:colOff>106680</xdr:colOff>
      <xdr:row>10</xdr:row>
      <xdr:rowOff>175260</xdr:rowOff>
    </xdr:from>
    <xdr:to>
      <xdr:col>14</xdr:col>
      <xdr:colOff>68580</xdr:colOff>
      <xdr:row>12</xdr:row>
      <xdr:rowOff>0</xdr:rowOff>
    </xdr:to>
    <xdr:sp macro="" textlink="">
      <xdr:nvSpPr>
        <xdr:cNvPr id="86" name="TextBox 85"/>
        <xdr:cNvSpPr txBox="1"/>
      </xdr:nvSpPr>
      <xdr:spPr>
        <a:xfrm>
          <a:off x="8031480" y="2004060"/>
          <a:ext cx="571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solidFill>
                <a:schemeClr val="tx1">
                  <a:lumMod val="50000"/>
                  <a:lumOff val="50000"/>
                </a:schemeClr>
              </a:solidFill>
              <a:latin typeface="Arial" panose="020B0604020202020204" pitchFamily="34" charset="0"/>
              <a:cs typeface="Arial" panose="020B0604020202020204" pitchFamily="34" charset="0"/>
            </a:rPr>
            <a:t>Bottom</a:t>
          </a:r>
        </a:p>
      </xdr:txBody>
    </xdr:sp>
    <xdr:clientData/>
  </xdr:twoCellAnchor>
  <mc:AlternateContent xmlns:mc="http://schemas.openxmlformats.org/markup-compatibility/2006">
    <mc:Choice xmlns:a14="http://schemas.microsoft.com/office/drawing/2010/main" Requires="a14">
      <xdr:twoCellAnchor editAs="oneCell">
        <xdr:from>
          <xdr:col>14</xdr:col>
          <xdr:colOff>45720</xdr:colOff>
          <xdr:row>11</xdr:row>
          <xdr:rowOff>22860</xdr:rowOff>
        </xdr:from>
        <xdr:to>
          <xdr:col>14</xdr:col>
          <xdr:colOff>198120</xdr:colOff>
          <xdr:row>12</xdr:row>
          <xdr:rowOff>0</xdr:rowOff>
        </xdr:to>
        <xdr:sp macro="" textlink="">
          <xdr:nvSpPr>
            <xdr:cNvPr id="5126" name="Option Button 6" hidden="1">
              <a:extLst>
                <a:ext uri="{63B3BB69-23CF-44E3-9099-C40C66FF867C}">
                  <a14:compatExt spid="_x0000_s51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419100</xdr:colOff>
          <xdr:row>11</xdr:row>
          <xdr:rowOff>0</xdr:rowOff>
        </xdr:from>
        <xdr:to>
          <xdr:col>15</xdr:col>
          <xdr:colOff>281940</xdr:colOff>
          <xdr:row>12</xdr:row>
          <xdr:rowOff>0</xdr:rowOff>
        </xdr:to>
        <xdr:sp macro="" textlink="">
          <xdr:nvSpPr>
            <xdr:cNvPr id="5127" name="Group Box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11</xdr:col>
      <xdr:colOff>441960</xdr:colOff>
      <xdr:row>11</xdr:row>
      <xdr:rowOff>0</xdr:rowOff>
    </xdr:from>
    <xdr:to>
      <xdr:col>15</xdr:col>
      <xdr:colOff>274320</xdr:colOff>
      <xdr:row>12</xdr:row>
      <xdr:rowOff>0</xdr:rowOff>
    </xdr:to>
    <xdr:sp macro="" textlink="">
      <xdr:nvSpPr>
        <xdr:cNvPr id="90" name="Rectangle 89"/>
        <xdr:cNvSpPr/>
      </xdr:nvSpPr>
      <xdr:spPr>
        <a:xfrm>
          <a:off x="7147560" y="2011680"/>
          <a:ext cx="2270760" cy="182880"/>
        </a:xfrm>
        <a:prstGeom prst="rect">
          <a:avLst/>
        </a:prstGeom>
        <a:noFill/>
        <a:ln w="539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14</xdr:col>
      <xdr:colOff>106680</xdr:colOff>
      <xdr:row>16</xdr:row>
      <xdr:rowOff>129540</xdr:rowOff>
    </xdr:from>
    <xdr:to>
      <xdr:col>20</xdr:col>
      <xdr:colOff>411480</xdr:colOff>
      <xdr:row>29</xdr:row>
      <xdr:rowOff>76200</xdr:rowOff>
    </xdr:to>
    <xdr:graphicFrame macro="">
      <xdr:nvGraphicFramePr>
        <xdr:cNvPr id="91" name="Chart 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182880</xdr:colOff>
      <xdr:row>12</xdr:row>
      <xdr:rowOff>175260</xdr:rowOff>
    </xdr:from>
    <xdr:to>
      <xdr:col>4</xdr:col>
      <xdr:colOff>312420</xdr:colOff>
      <xdr:row>40</xdr:row>
      <xdr:rowOff>0</xdr:rowOff>
    </xdr:to>
    <xdr:sp macro="" textlink="">
      <xdr:nvSpPr>
        <xdr:cNvPr id="93" name="Round Single Corner Rectangle 92"/>
        <xdr:cNvSpPr/>
      </xdr:nvSpPr>
      <xdr:spPr>
        <a:xfrm flipH="1" flipV="1">
          <a:off x="182880" y="2369820"/>
          <a:ext cx="2567940" cy="4945380"/>
        </a:xfrm>
        <a:prstGeom prst="round1Rect">
          <a:avLst/>
        </a:prstGeom>
        <a:solidFill>
          <a:schemeClr val="bg1"/>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4</xdr:col>
      <xdr:colOff>434340</xdr:colOff>
      <xdr:row>13</xdr:row>
      <xdr:rowOff>0</xdr:rowOff>
    </xdr:from>
    <xdr:to>
      <xdr:col>14</xdr:col>
      <xdr:colOff>373380</xdr:colOff>
      <xdr:row>39</xdr:row>
      <xdr:rowOff>175260</xdr:rowOff>
    </xdr:to>
    <xdr:sp macro="" textlink="">
      <xdr:nvSpPr>
        <xdr:cNvPr id="95" name="Rectangle 94"/>
        <xdr:cNvSpPr/>
      </xdr:nvSpPr>
      <xdr:spPr>
        <a:xfrm>
          <a:off x="2872740" y="2377440"/>
          <a:ext cx="6035040" cy="4930140"/>
        </a:xfrm>
        <a:prstGeom prst="rect">
          <a:avLst/>
        </a:prstGeom>
        <a:solidFill>
          <a:schemeClr val="bg1"/>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4</xdr:col>
      <xdr:colOff>327660</xdr:colOff>
      <xdr:row>22</xdr:row>
      <xdr:rowOff>121920</xdr:rowOff>
    </xdr:from>
    <xdr:to>
      <xdr:col>14</xdr:col>
      <xdr:colOff>457200</xdr:colOff>
      <xdr:row>39</xdr:row>
      <xdr:rowOff>22860</xdr:rowOff>
    </xdr:to>
    <xdr:graphicFrame macro="">
      <xdr:nvGraphicFramePr>
        <xdr:cNvPr id="83"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129540</xdr:colOff>
      <xdr:row>16</xdr:row>
      <xdr:rowOff>152400</xdr:rowOff>
    </xdr:from>
    <xdr:to>
      <xdr:col>4</xdr:col>
      <xdr:colOff>373380</xdr:colOff>
      <xdr:row>39</xdr:row>
      <xdr:rowOff>15240</xdr:rowOff>
    </xdr:to>
    <xdr:graphicFrame macro="">
      <xdr:nvGraphicFramePr>
        <xdr:cNvPr id="97" name="Chart 9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68580</xdr:colOff>
      <xdr:row>31</xdr:row>
      <xdr:rowOff>144780</xdr:rowOff>
    </xdr:from>
    <xdr:to>
      <xdr:col>22</xdr:col>
      <xdr:colOff>419100</xdr:colOff>
      <xdr:row>37</xdr:row>
      <xdr:rowOff>7620</xdr:rowOff>
    </xdr:to>
    <xdr:sp macro="" textlink="">
      <xdr:nvSpPr>
        <xdr:cNvPr id="36" name="Oval 35"/>
        <xdr:cNvSpPr/>
      </xdr:nvSpPr>
      <xdr:spPr>
        <a:xfrm>
          <a:off x="12870180" y="5814060"/>
          <a:ext cx="960120" cy="960120"/>
        </a:xfrm>
        <a:prstGeom prst="ellipse">
          <a:avLst/>
        </a:prstGeom>
        <a:noFill/>
        <a:ln w="104775">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21</xdr:col>
      <xdr:colOff>68580</xdr:colOff>
      <xdr:row>17</xdr:row>
      <xdr:rowOff>152400</xdr:rowOff>
    </xdr:from>
    <xdr:to>
      <xdr:col>22</xdr:col>
      <xdr:colOff>419100</xdr:colOff>
      <xdr:row>23</xdr:row>
      <xdr:rowOff>15240</xdr:rowOff>
    </xdr:to>
    <xdr:sp macro="" textlink="">
      <xdr:nvSpPr>
        <xdr:cNvPr id="104" name="Oval 103"/>
        <xdr:cNvSpPr/>
      </xdr:nvSpPr>
      <xdr:spPr>
        <a:xfrm>
          <a:off x="12870180" y="3261360"/>
          <a:ext cx="960120" cy="960120"/>
        </a:xfrm>
        <a:prstGeom prst="ellipse">
          <a:avLst/>
        </a:prstGeom>
        <a:noFill/>
        <a:ln w="104775">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251460</xdr:colOff>
      <xdr:row>30</xdr:row>
      <xdr:rowOff>22860</xdr:rowOff>
    </xdr:from>
    <xdr:to>
      <xdr:col>23</xdr:col>
      <xdr:colOff>274320</xdr:colOff>
      <xdr:row>38</xdr:row>
      <xdr:rowOff>91440</xdr:rowOff>
    </xdr:to>
    <xdr:graphicFrame macro="">
      <xdr:nvGraphicFramePr>
        <xdr:cNvPr id="99" name="Chart 9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213360</xdr:colOff>
      <xdr:row>16</xdr:row>
      <xdr:rowOff>30480</xdr:rowOff>
    </xdr:from>
    <xdr:to>
      <xdr:col>23</xdr:col>
      <xdr:colOff>297180</xdr:colOff>
      <xdr:row>24</xdr:row>
      <xdr:rowOff>144780</xdr:rowOff>
    </xdr:to>
    <xdr:graphicFrame macro="">
      <xdr:nvGraphicFramePr>
        <xdr:cNvPr id="98" name="Chart 9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487680</xdr:colOff>
      <xdr:row>30</xdr:row>
      <xdr:rowOff>129540</xdr:rowOff>
    </xdr:from>
    <xdr:to>
      <xdr:col>20</xdr:col>
      <xdr:colOff>38100</xdr:colOff>
      <xdr:row>38</xdr:row>
      <xdr:rowOff>15240</xdr:rowOff>
    </xdr:to>
    <xdr:sp macro="" textlink="">
      <xdr:nvSpPr>
        <xdr:cNvPr id="105" name="Rectangle 104"/>
        <xdr:cNvSpPr/>
      </xdr:nvSpPr>
      <xdr:spPr>
        <a:xfrm>
          <a:off x="9022080" y="5615940"/>
          <a:ext cx="3208020" cy="134874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91440</xdr:colOff>
      <xdr:row>32</xdr:row>
      <xdr:rowOff>68580</xdr:rowOff>
    </xdr:from>
    <xdr:to>
      <xdr:col>19</xdr:col>
      <xdr:colOff>548640</xdr:colOff>
      <xdr:row>37</xdr:row>
      <xdr:rowOff>175260</xdr:rowOff>
    </xdr:to>
    <mc:AlternateContent xmlns:mc="http://schemas.openxmlformats.org/markup-compatibility/2006" xmlns:a14="http://schemas.microsoft.com/office/drawing/2010/main">
      <mc:Choice Requires="a14">
        <xdr:graphicFrame macro="">
          <xdr:nvGraphicFramePr>
            <xdr:cNvPr id="106" name="Payment 1"/>
            <xdr:cNvGraphicFramePr/>
          </xdr:nvGraphicFramePr>
          <xdr:xfrm>
            <a:off x="0" y="0"/>
            <a:ext cx="0" cy="0"/>
          </xdr:xfrm>
          <a:graphic>
            <a:graphicData uri="http://schemas.microsoft.com/office/drawing/2010/slicer">
              <sle:slicer xmlns:sle="http://schemas.microsoft.com/office/drawing/2010/slicer" name="Payment 1"/>
            </a:graphicData>
          </a:graphic>
        </xdr:graphicFrame>
      </mc:Choice>
      <mc:Fallback xmlns="">
        <xdr:sp macro="" textlink="">
          <xdr:nvSpPr>
            <xdr:cNvPr id="0" name=""/>
            <xdr:cNvSpPr>
              <a:spLocks noTextEdit="1"/>
            </xdr:cNvSpPr>
          </xdr:nvSpPr>
          <xdr:spPr>
            <a:xfrm>
              <a:off x="11064240" y="5920740"/>
              <a:ext cx="1066800" cy="10210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548640</xdr:colOff>
      <xdr:row>32</xdr:row>
      <xdr:rowOff>76201</xdr:rowOff>
    </xdr:from>
    <xdr:to>
      <xdr:col>18</xdr:col>
      <xdr:colOff>83820</xdr:colOff>
      <xdr:row>37</xdr:row>
      <xdr:rowOff>114300</xdr:rowOff>
    </xdr:to>
    <mc:AlternateContent xmlns:mc="http://schemas.openxmlformats.org/markup-compatibility/2006" xmlns:a14="http://schemas.microsoft.com/office/drawing/2010/main">
      <mc:Choice Requires="a14">
        <xdr:graphicFrame macro="">
          <xdr:nvGraphicFramePr>
            <xdr:cNvPr id="107" name="City 1"/>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9083040" y="5928361"/>
              <a:ext cx="1973580" cy="9524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495300</xdr:colOff>
      <xdr:row>30</xdr:row>
      <xdr:rowOff>144780</xdr:rowOff>
    </xdr:from>
    <xdr:to>
      <xdr:col>17</xdr:col>
      <xdr:colOff>114300</xdr:colOff>
      <xdr:row>32</xdr:row>
      <xdr:rowOff>99060</xdr:rowOff>
    </xdr:to>
    <xdr:sp macro="" textlink="">
      <xdr:nvSpPr>
        <xdr:cNvPr id="108" name="TextBox 107"/>
        <xdr:cNvSpPr txBox="1"/>
      </xdr:nvSpPr>
      <xdr:spPr>
        <a:xfrm>
          <a:off x="9639300" y="5631180"/>
          <a:ext cx="8382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aseline="0">
              <a:solidFill>
                <a:schemeClr val="tx1">
                  <a:lumMod val="50000"/>
                  <a:lumOff val="50000"/>
                </a:schemeClr>
              </a:solidFill>
              <a:latin typeface="Arial" panose="020B0604020202020204" pitchFamily="34" charset="0"/>
              <a:cs typeface="Arial" panose="020B0604020202020204" pitchFamily="34" charset="0"/>
            </a:rPr>
            <a:t>Location:</a:t>
          </a:r>
          <a:endParaRPr lang="en-GB" sz="12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17</xdr:col>
      <xdr:colOff>548640</xdr:colOff>
      <xdr:row>30</xdr:row>
      <xdr:rowOff>129540</xdr:rowOff>
    </xdr:from>
    <xdr:to>
      <xdr:col>20</xdr:col>
      <xdr:colOff>99060</xdr:colOff>
      <xdr:row>32</xdr:row>
      <xdr:rowOff>15240</xdr:rowOff>
    </xdr:to>
    <xdr:sp macro="" textlink="">
      <xdr:nvSpPr>
        <xdr:cNvPr id="109" name="TextBox 108"/>
        <xdr:cNvSpPr txBox="1"/>
      </xdr:nvSpPr>
      <xdr:spPr>
        <a:xfrm>
          <a:off x="10911840" y="5615940"/>
          <a:ext cx="13792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aseline="0">
              <a:solidFill>
                <a:schemeClr val="tx1">
                  <a:lumMod val="50000"/>
                  <a:lumOff val="50000"/>
                </a:schemeClr>
              </a:solidFill>
              <a:latin typeface="Arial" panose="020B0604020202020204" pitchFamily="34" charset="0"/>
              <a:cs typeface="Arial" panose="020B0604020202020204" pitchFamily="34" charset="0"/>
            </a:rPr>
            <a:t>Payment Method:</a:t>
          </a:r>
          <a:endParaRPr lang="en-GB" sz="12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21</xdr:col>
      <xdr:colOff>190500</xdr:colOff>
      <xdr:row>33</xdr:row>
      <xdr:rowOff>91440</xdr:rowOff>
    </xdr:from>
    <xdr:to>
      <xdr:col>22</xdr:col>
      <xdr:colOff>274320</xdr:colOff>
      <xdr:row>35</xdr:row>
      <xdr:rowOff>30480</xdr:rowOff>
    </xdr:to>
    <xdr:sp macro="" textlink="'Analysis 2'!AI11">
      <xdr:nvSpPr>
        <xdr:cNvPr id="81" name="TextBox 80"/>
        <xdr:cNvSpPr txBox="1"/>
      </xdr:nvSpPr>
      <xdr:spPr>
        <a:xfrm>
          <a:off x="12992100" y="6126480"/>
          <a:ext cx="6934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oAutofit/>
        </a:bodyPr>
        <a:lstStyle/>
        <a:p>
          <a:pPr marL="0" indent="0"/>
          <a:fld id="{B3D04CCE-6A28-47DD-9ACD-770F81C7EA58}" type="TxLink">
            <a:rPr lang="en-DE" sz="1400" b="0" i="0" u="none" strike="noStrike" cap="none" spc="0">
              <a:ln w="0"/>
              <a:solidFill>
                <a:schemeClr val="accent1">
                  <a:lumMod val="50000"/>
                </a:schemeClr>
              </a:solidFill>
              <a:effectLst>
                <a:outerShdw blurRad="38100" dist="19050" dir="2700000" algn="tl" rotWithShape="0">
                  <a:schemeClr val="dk1">
                    <a:alpha val="40000"/>
                  </a:schemeClr>
                </a:outerShdw>
              </a:effectLst>
              <a:latin typeface="Calibri"/>
              <a:ea typeface="+mn-ea"/>
              <a:cs typeface="Calibri"/>
            </a:rPr>
            <a:t>31.1%</a:t>
          </a:fld>
          <a:endParaRPr lang="en-GB" sz="3200" b="0" i="0" u="none" strike="noStrike" cap="none" spc="0">
            <a:ln w="0"/>
            <a:solidFill>
              <a:schemeClr val="accent1">
                <a:lumMod val="50000"/>
              </a:schemeClr>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endParaRPr>
        </a:p>
      </xdr:txBody>
    </xdr:sp>
    <xdr:clientData/>
  </xdr:twoCellAnchor>
  <xdr:twoCellAnchor>
    <xdr:from>
      <xdr:col>21</xdr:col>
      <xdr:colOff>22860</xdr:colOff>
      <xdr:row>29</xdr:row>
      <xdr:rowOff>45720</xdr:rowOff>
    </xdr:from>
    <xdr:to>
      <xdr:col>21</xdr:col>
      <xdr:colOff>137160</xdr:colOff>
      <xdr:row>29</xdr:row>
      <xdr:rowOff>167640</xdr:rowOff>
    </xdr:to>
    <xdr:sp macro="" textlink="">
      <xdr:nvSpPr>
        <xdr:cNvPr id="82" name="Rounded Rectangle 81"/>
        <xdr:cNvSpPr/>
      </xdr:nvSpPr>
      <xdr:spPr>
        <a:xfrm>
          <a:off x="12824460" y="5349240"/>
          <a:ext cx="114300" cy="121920"/>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21</xdr:col>
      <xdr:colOff>22860</xdr:colOff>
      <xdr:row>15</xdr:row>
      <xdr:rowOff>38100</xdr:rowOff>
    </xdr:from>
    <xdr:to>
      <xdr:col>21</xdr:col>
      <xdr:colOff>137160</xdr:colOff>
      <xdr:row>15</xdr:row>
      <xdr:rowOff>160020</xdr:rowOff>
    </xdr:to>
    <xdr:sp macro="" textlink="">
      <xdr:nvSpPr>
        <xdr:cNvPr id="84" name="Rounded Rectangle 83"/>
        <xdr:cNvSpPr/>
      </xdr:nvSpPr>
      <xdr:spPr>
        <a:xfrm>
          <a:off x="12824460" y="2781300"/>
          <a:ext cx="114300" cy="121920"/>
        </a:xfrm>
        <a:prstGeom prst="roundRect">
          <a:avLst/>
        </a:prstGeom>
        <a:solidFill>
          <a:srgbClr val="09B3F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21</xdr:col>
      <xdr:colOff>114300</xdr:colOff>
      <xdr:row>14</xdr:row>
      <xdr:rowOff>152400</xdr:rowOff>
    </xdr:from>
    <xdr:to>
      <xdr:col>22</xdr:col>
      <xdr:colOff>342900</xdr:colOff>
      <xdr:row>16</xdr:row>
      <xdr:rowOff>68580</xdr:rowOff>
    </xdr:to>
    <xdr:sp macro="" textlink="'Analysis 2'!AF12">
      <xdr:nvSpPr>
        <xdr:cNvPr id="87" name="TextBox 86"/>
        <xdr:cNvSpPr txBox="1"/>
      </xdr:nvSpPr>
      <xdr:spPr>
        <a:xfrm>
          <a:off x="12915900" y="2712720"/>
          <a:ext cx="8382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FFD1910-4A6B-4B1E-9579-3D437B030D55}" type="TxLink">
            <a:rPr lang="en-US" sz="1100">
              <a:solidFill>
                <a:schemeClr val="tx1">
                  <a:lumMod val="50000"/>
                  <a:lumOff val="50000"/>
                </a:schemeClr>
              </a:solidFill>
              <a:latin typeface="Arial" panose="020B0604020202020204" pitchFamily="34" charset="0"/>
              <a:ea typeface="+mn-ea"/>
              <a:cs typeface="Arial" panose="020B0604020202020204" pitchFamily="34" charset="0"/>
            </a:rPr>
            <a:pPr marL="0" indent="0"/>
            <a:t>Weekdays</a:t>
          </a:fld>
          <a:endParaRPr lang="en-GB" sz="1100">
            <a:solidFill>
              <a:schemeClr val="tx1">
                <a:lumMod val="50000"/>
                <a:lumOff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21</xdr:col>
      <xdr:colOff>106680</xdr:colOff>
      <xdr:row>28</xdr:row>
      <xdr:rowOff>167640</xdr:rowOff>
    </xdr:from>
    <xdr:to>
      <xdr:col>22</xdr:col>
      <xdr:colOff>350520</xdr:colOff>
      <xdr:row>30</xdr:row>
      <xdr:rowOff>83820</xdr:rowOff>
    </xdr:to>
    <xdr:sp macro="" textlink="'Analysis 2'!AF11">
      <xdr:nvSpPr>
        <xdr:cNvPr id="88" name="TextBox 87"/>
        <xdr:cNvSpPr txBox="1"/>
      </xdr:nvSpPr>
      <xdr:spPr>
        <a:xfrm>
          <a:off x="12908280" y="5288280"/>
          <a:ext cx="8534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92FCCEF-5877-4941-B3A3-66620539DCF5}" type="TxLink">
            <a:rPr lang="en-US" sz="1100">
              <a:solidFill>
                <a:schemeClr val="tx1">
                  <a:lumMod val="50000"/>
                  <a:lumOff val="50000"/>
                </a:schemeClr>
              </a:solidFill>
              <a:latin typeface="Arial" panose="020B0604020202020204" pitchFamily="34" charset="0"/>
              <a:ea typeface="+mn-ea"/>
              <a:cs typeface="Arial" panose="020B0604020202020204" pitchFamily="34" charset="0"/>
            </a:rPr>
            <a:pPr marL="0" indent="0"/>
            <a:t>Weekends</a:t>
          </a:fld>
          <a:endParaRPr lang="en-GB" sz="1100">
            <a:solidFill>
              <a:schemeClr val="tx1">
                <a:lumMod val="50000"/>
                <a:lumOff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0</xdr:col>
      <xdr:colOff>182880</xdr:colOff>
      <xdr:row>12</xdr:row>
      <xdr:rowOff>175260</xdr:rowOff>
    </xdr:from>
    <xdr:to>
      <xdr:col>4</xdr:col>
      <xdr:colOff>312420</xdr:colOff>
      <xdr:row>14</xdr:row>
      <xdr:rowOff>99060</xdr:rowOff>
    </xdr:to>
    <xdr:sp macro="" textlink="'Analysis 2'!AR32">
      <xdr:nvSpPr>
        <xdr:cNvPr id="89" name="TextBox 88"/>
        <xdr:cNvSpPr txBox="1"/>
      </xdr:nvSpPr>
      <xdr:spPr>
        <a:xfrm>
          <a:off x="182880" y="2369820"/>
          <a:ext cx="25679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5337951-5545-4A10-AE9D-6F393D54C699}" type="TxLink">
            <a:rPr lang="en-US" sz="1200">
              <a:solidFill>
                <a:schemeClr val="tx1">
                  <a:lumMod val="50000"/>
                  <a:lumOff val="50000"/>
                </a:schemeClr>
              </a:solidFill>
              <a:latin typeface="Arial" panose="020B0604020202020204" pitchFamily="34" charset="0"/>
              <a:ea typeface="+mn-ea"/>
              <a:cs typeface="Arial" panose="020B0604020202020204" pitchFamily="34" charset="0"/>
            </a:rPr>
            <a:pPr marL="0" indent="0"/>
            <a:t>Month over Month Change</a:t>
          </a:fld>
          <a:endParaRPr lang="en-GB" sz="1200">
            <a:solidFill>
              <a:schemeClr val="tx1">
                <a:lumMod val="50000"/>
                <a:lumOff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4</xdr:col>
      <xdr:colOff>441960</xdr:colOff>
      <xdr:row>13</xdr:row>
      <xdr:rowOff>0</xdr:rowOff>
    </xdr:from>
    <xdr:to>
      <xdr:col>10</xdr:col>
      <xdr:colOff>480060</xdr:colOff>
      <xdr:row>14</xdr:row>
      <xdr:rowOff>99060</xdr:rowOff>
    </xdr:to>
    <xdr:sp macro="" textlink="'Analysis 2'!G23">
      <xdr:nvSpPr>
        <xdr:cNvPr id="96" name="TextBox 95"/>
        <xdr:cNvSpPr txBox="1"/>
      </xdr:nvSpPr>
      <xdr:spPr>
        <a:xfrm>
          <a:off x="2880360" y="2377440"/>
          <a:ext cx="36957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B4E1DA1-41A2-4C87-9A78-D6FEA28BCB1E}" type="TxLink">
            <a:rPr lang="en-US" sz="1200">
              <a:solidFill>
                <a:schemeClr val="tx1">
                  <a:lumMod val="50000"/>
                  <a:lumOff val="50000"/>
                </a:schemeClr>
              </a:solidFill>
              <a:latin typeface="Arial" panose="020B0604020202020204" pitchFamily="34" charset="0"/>
              <a:ea typeface="+mn-ea"/>
              <a:cs typeface="Arial" panose="020B0604020202020204" pitchFamily="34" charset="0"/>
            </a:rPr>
            <a:pPr marL="0" indent="0"/>
            <a:t>Week over Week Change</a:t>
          </a:fld>
          <a:endParaRPr lang="en-GB" sz="1200">
            <a:solidFill>
              <a:schemeClr val="tx1">
                <a:lumMod val="50000"/>
                <a:lumOff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14</xdr:col>
      <xdr:colOff>480060</xdr:colOff>
      <xdr:row>13</xdr:row>
      <xdr:rowOff>0</xdr:rowOff>
    </xdr:from>
    <xdr:to>
      <xdr:col>19</xdr:col>
      <xdr:colOff>510540</xdr:colOff>
      <xdr:row>14</xdr:row>
      <xdr:rowOff>99060</xdr:rowOff>
    </xdr:to>
    <xdr:sp macro="" textlink="'Analysis 2'!X20">
      <xdr:nvSpPr>
        <xdr:cNvPr id="100" name="TextBox 99"/>
        <xdr:cNvSpPr txBox="1"/>
      </xdr:nvSpPr>
      <xdr:spPr>
        <a:xfrm>
          <a:off x="9014460" y="2377440"/>
          <a:ext cx="30784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8FF18DE-D3C5-4875-8B80-EAB3834676C2}" type="TxLink">
            <a:rPr lang="en-US" sz="1200">
              <a:solidFill>
                <a:schemeClr val="tx1">
                  <a:lumMod val="50000"/>
                  <a:lumOff val="50000"/>
                </a:schemeClr>
              </a:solidFill>
              <a:latin typeface="Arial" panose="020B0604020202020204" pitchFamily="34" charset="0"/>
              <a:ea typeface="+mn-ea"/>
              <a:cs typeface="Arial" panose="020B0604020202020204" pitchFamily="34" charset="0"/>
            </a:rPr>
            <a:pPr marL="0" indent="0"/>
            <a:t>Day over Day Change</a:t>
          </a:fld>
          <a:endParaRPr lang="en-GB" sz="1200">
            <a:solidFill>
              <a:schemeClr val="tx1">
                <a:lumMod val="50000"/>
                <a:lumOff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4</xdr:col>
      <xdr:colOff>441960</xdr:colOff>
      <xdr:row>14</xdr:row>
      <xdr:rowOff>121920</xdr:rowOff>
    </xdr:from>
    <xdr:to>
      <xdr:col>12</xdr:col>
      <xdr:colOff>426720</xdr:colOff>
      <xdr:row>17</xdr:row>
      <xdr:rowOff>45720</xdr:rowOff>
    </xdr:to>
    <xdr:sp macro="" textlink="'Analysis 2'!G25">
      <xdr:nvSpPr>
        <xdr:cNvPr id="101" name="TextBox 100"/>
        <xdr:cNvSpPr txBox="1"/>
      </xdr:nvSpPr>
      <xdr:spPr>
        <a:xfrm>
          <a:off x="2880360" y="2682240"/>
          <a:ext cx="486156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5D63F39-7A8A-4C6C-A9EE-34417DBDF140}" type="TxLink">
            <a:rPr lang="en-US" sz="1100" b="0" i="0" u="none" strike="noStrike">
              <a:solidFill>
                <a:schemeClr val="bg1">
                  <a:lumMod val="50000"/>
                </a:schemeClr>
              </a:solidFill>
              <a:latin typeface="Calibri"/>
              <a:ea typeface="+mn-ea"/>
              <a:cs typeface="Calibri"/>
            </a:rPr>
            <a:t>Weeks 3, 4 and 9 (occurring in January and February) which were the top performing weeks generated up to 27.0% of our Revenue in Q1</a:t>
          </a:fld>
          <a:endParaRPr lang="en-GB" sz="1200">
            <a:solidFill>
              <a:schemeClr val="bg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15</xdr:col>
      <xdr:colOff>38100</xdr:colOff>
      <xdr:row>14</xdr:row>
      <xdr:rowOff>76200</xdr:rowOff>
    </xdr:from>
    <xdr:to>
      <xdr:col>19</xdr:col>
      <xdr:colOff>495300</xdr:colOff>
      <xdr:row>15</xdr:row>
      <xdr:rowOff>175260</xdr:rowOff>
    </xdr:to>
    <xdr:sp macro="" textlink="'Analysis 2'!X22">
      <xdr:nvSpPr>
        <xdr:cNvPr id="102" name="TextBox 101"/>
        <xdr:cNvSpPr txBox="1"/>
      </xdr:nvSpPr>
      <xdr:spPr>
        <a:xfrm>
          <a:off x="9182100" y="2636520"/>
          <a:ext cx="28956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DC69D33-DAA9-4E75-B68E-4D3641D943A5}" type="TxLink">
            <a:rPr lang="en-US" sz="1100" b="0" i="0" u="none" strike="noStrike">
              <a:solidFill>
                <a:schemeClr val="bg1">
                  <a:lumMod val="50000"/>
                </a:schemeClr>
              </a:solidFill>
              <a:latin typeface="Calibri"/>
              <a:ea typeface="+mn-ea"/>
              <a:cs typeface="Calibri"/>
            </a:rPr>
            <a:pPr marL="0" indent="0"/>
            <a:t>Top performing weekdays on highlight</a:t>
          </a:fld>
          <a:endParaRPr lang="en-GB" sz="1100" b="0" i="0" u="none" strike="noStrike">
            <a:solidFill>
              <a:schemeClr val="bg1">
                <a:lumMod val="50000"/>
              </a:schemeClr>
            </a:solidFill>
            <a:latin typeface="Calibri"/>
            <a:ea typeface="+mn-ea"/>
            <a:cs typeface="Calibri"/>
          </a:endParaRPr>
        </a:p>
      </xdr:txBody>
    </xdr:sp>
    <xdr:clientData/>
  </xdr:twoCellAnchor>
  <xdr:twoCellAnchor>
    <xdr:from>
      <xdr:col>17</xdr:col>
      <xdr:colOff>373380</xdr:colOff>
      <xdr:row>10</xdr:row>
      <xdr:rowOff>167640</xdr:rowOff>
    </xdr:from>
    <xdr:to>
      <xdr:col>18</xdr:col>
      <xdr:colOff>449580</xdr:colOff>
      <xdr:row>12</xdr:row>
      <xdr:rowOff>7620</xdr:rowOff>
    </xdr:to>
    <xdr:sp macro="" textlink="">
      <xdr:nvSpPr>
        <xdr:cNvPr id="103" name="TextBox 102"/>
        <xdr:cNvSpPr txBox="1"/>
      </xdr:nvSpPr>
      <xdr:spPr>
        <a:xfrm>
          <a:off x="10736580" y="1996440"/>
          <a:ext cx="68580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solidFill>
                <a:schemeClr val="tx1">
                  <a:lumMod val="50000"/>
                  <a:lumOff val="50000"/>
                </a:schemeClr>
              </a:solidFill>
              <a:latin typeface="Arial" panose="020B0604020202020204" pitchFamily="34" charset="0"/>
              <a:cs typeface="Arial" panose="020B0604020202020204" pitchFamily="34" charset="0"/>
            </a:rPr>
            <a:t>%Change</a:t>
          </a:r>
        </a:p>
      </xdr:txBody>
    </xdr:sp>
    <xdr:clientData/>
  </xdr:twoCellAnchor>
  <xdr:twoCellAnchor>
    <xdr:from>
      <xdr:col>13</xdr:col>
      <xdr:colOff>15240</xdr:colOff>
      <xdr:row>10</xdr:row>
      <xdr:rowOff>124502</xdr:rowOff>
    </xdr:from>
    <xdr:to>
      <xdr:col>15</xdr:col>
      <xdr:colOff>419100</xdr:colOff>
      <xdr:row>12</xdr:row>
      <xdr:rowOff>73618</xdr:rowOff>
    </xdr:to>
    <xdr:sp macro="" textlink="">
      <xdr:nvSpPr>
        <xdr:cNvPr id="2" name="Rounded Rectangle 1"/>
        <xdr:cNvSpPr/>
      </xdr:nvSpPr>
      <xdr:spPr>
        <a:xfrm>
          <a:off x="7940040" y="1953302"/>
          <a:ext cx="1623060" cy="314876"/>
        </a:xfrm>
        <a:prstGeom prst="roundRect">
          <a:avLst/>
        </a:prstGeom>
        <a:noFill/>
        <a:ln w="12700">
          <a:solidFill>
            <a:srgbClr val="09B3F7">
              <a:alpha val="48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190500</xdr:colOff>
      <xdr:row>14</xdr:row>
      <xdr:rowOff>53340</xdr:rowOff>
    </xdr:from>
    <xdr:to>
      <xdr:col>4</xdr:col>
      <xdr:colOff>320040</xdr:colOff>
      <xdr:row>15</xdr:row>
      <xdr:rowOff>160020</xdr:rowOff>
    </xdr:to>
    <xdr:sp macro="" textlink="'Analysis 2'!B19">
      <xdr:nvSpPr>
        <xdr:cNvPr id="116" name="TextBox 115"/>
        <xdr:cNvSpPr txBox="1"/>
      </xdr:nvSpPr>
      <xdr:spPr>
        <a:xfrm>
          <a:off x="190500" y="2613660"/>
          <a:ext cx="25679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CEFF0DB-8BFB-4E6C-AEC8-EBB1D1F3692A}" type="TxLink">
            <a:rPr lang="en-US" sz="1100" b="0" i="0" u="none" strike="noStrike">
              <a:solidFill>
                <a:schemeClr val="bg1">
                  <a:lumMod val="50000"/>
                </a:schemeClr>
              </a:solidFill>
              <a:latin typeface="Calibri"/>
              <a:ea typeface="+mn-ea"/>
              <a:cs typeface="Calibri"/>
            </a:rPr>
            <a:pPr marL="0" indent="0"/>
            <a:t>Q1</a:t>
          </a:fld>
          <a:endParaRPr lang="en-GB" sz="1100" b="0" i="0" u="none" strike="noStrike">
            <a:solidFill>
              <a:schemeClr val="bg1">
                <a:lumMod val="50000"/>
              </a:schemeClr>
            </a:solidFill>
            <a:latin typeface="Calibri"/>
            <a:ea typeface="+mn-ea"/>
            <a:cs typeface="Calibri"/>
          </a:endParaRPr>
        </a:p>
      </xdr:txBody>
    </xdr:sp>
    <xdr:clientData/>
  </xdr:twoCellAnchor>
  <xdr:twoCellAnchor>
    <xdr:from>
      <xdr:col>17</xdr:col>
      <xdr:colOff>373380</xdr:colOff>
      <xdr:row>10</xdr:row>
      <xdr:rowOff>124502</xdr:rowOff>
    </xdr:from>
    <xdr:to>
      <xdr:col>23</xdr:col>
      <xdr:colOff>15240</xdr:colOff>
      <xdr:row>12</xdr:row>
      <xdr:rowOff>73618</xdr:rowOff>
    </xdr:to>
    <xdr:sp macro="" textlink="">
      <xdr:nvSpPr>
        <xdr:cNvPr id="117" name="Rounded Rectangle 116"/>
        <xdr:cNvSpPr/>
      </xdr:nvSpPr>
      <xdr:spPr>
        <a:xfrm>
          <a:off x="10736580" y="1953302"/>
          <a:ext cx="3299460" cy="314876"/>
        </a:xfrm>
        <a:prstGeom prst="roundRect">
          <a:avLst/>
        </a:prstGeom>
        <a:noFill/>
        <a:ln w="12700">
          <a:solidFill>
            <a:srgbClr val="09B3F7">
              <a:alpha val="48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571500</xdr:colOff>
      <xdr:row>14</xdr:row>
      <xdr:rowOff>152400</xdr:rowOff>
    </xdr:from>
    <xdr:to>
      <xdr:col>15</xdr:col>
      <xdr:colOff>76200</xdr:colOff>
      <xdr:row>15</xdr:row>
      <xdr:rowOff>91440</xdr:rowOff>
    </xdr:to>
    <xdr:sp macro="" textlink="">
      <xdr:nvSpPr>
        <xdr:cNvPr id="118" name="Rounded Rectangle 117"/>
        <xdr:cNvSpPr/>
      </xdr:nvSpPr>
      <xdr:spPr>
        <a:xfrm>
          <a:off x="9105900" y="2712720"/>
          <a:ext cx="114300" cy="121920"/>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c:userShapes xmlns:c="http://schemas.openxmlformats.org/drawingml/2006/chart">
  <cdr:relSizeAnchor xmlns:cdr="http://schemas.openxmlformats.org/drawingml/2006/chartDrawing">
    <cdr:from>
      <cdr:x>0.31996</cdr:x>
      <cdr:y>0.39276</cdr:y>
    </cdr:from>
    <cdr:to>
      <cdr:x>0.71145</cdr:x>
      <cdr:y>0.57541</cdr:y>
    </cdr:to>
    <cdr:sp macro="" textlink="'Analysis 2'!$AI$12">
      <cdr:nvSpPr>
        <cdr:cNvPr id="2" name="TextBox 19"/>
        <cdr:cNvSpPr txBox="1"/>
      </cdr:nvSpPr>
      <cdr:spPr>
        <a:xfrm xmlns:a="http://schemas.openxmlformats.org/drawingml/2006/main">
          <a:off x="611967" y="619516"/>
          <a:ext cx="748770" cy="28809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noAutofit/>
        </a:bodyP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fld id="{F93FC3F9-30C4-4723-87CA-A53D77C4CA14}" type="TxLink">
            <a:rPr lang="en-DE" sz="1400" b="0" i="0" u="none" strike="noStrike" cap="none" spc="0">
              <a:ln w="0"/>
              <a:solidFill>
                <a:srgbClr val="09B3F7"/>
              </a:solidFill>
              <a:effectLst>
                <a:outerShdw blurRad="38100" dist="19050" dir="2700000" algn="tl" rotWithShape="0">
                  <a:schemeClr val="dk1">
                    <a:alpha val="40000"/>
                  </a:schemeClr>
                </a:outerShdw>
              </a:effectLst>
              <a:latin typeface="Calibri"/>
              <a:ea typeface="+mn-ea"/>
              <a:cs typeface="Calibri"/>
            </a:rPr>
            <a:t>68.9%</a:t>
          </a:fld>
          <a:endParaRPr lang="en-GB" sz="3200" b="0" i="0" u="none" strike="noStrike" cap="none" spc="0">
            <a:ln w="0"/>
            <a:solidFill>
              <a:srgbClr val="09B3F7"/>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9</xdr:col>
      <xdr:colOff>575610</xdr:colOff>
      <xdr:row>5</xdr:row>
      <xdr:rowOff>106320</xdr:rowOff>
    </xdr:from>
    <xdr:to>
      <xdr:col>13</xdr:col>
      <xdr:colOff>498810</xdr:colOff>
      <xdr:row>10</xdr:row>
      <xdr:rowOff>16320</xdr:rowOff>
    </xdr:to>
    <xdr:sp macro="" textlink="">
      <xdr:nvSpPr>
        <xdr:cNvPr id="101" name="Round Same Side Corner Rectangle 100"/>
        <xdr:cNvSpPr/>
      </xdr:nvSpPr>
      <xdr:spPr>
        <a:xfrm>
          <a:off x="6062010" y="1020720"/>
          <a:ext cx="2361600" cy="824400"/>
        </a:xfrm>
        <a:prstGeom prst="round2SameRect">
          <a:avLst>
            <a:gd name="adj1" fmla="val 35211"/>
            <a:gd name="adj2" fmla="val 32438"/>
          </a:avLst>
        </a:prstGeom>
        <a:solidFill>
          <a:schemeClr val="bg1"/>
        </a:solidFill>
        <a:ln w="44450">
          <a:solidFill>
            <a:srgbClr val="09B3F7">
              <a:alpha val="3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1" forceAA="0" compatLnSpc="1">
          <a:prstTxWarp prst="textNoShape">
            <a:avLst/>
          </a:prstTxWarp>
          <a:noAutofit/>
        </a:bodyPr>
        <a:lstStyle/>
        <a:p>
          <a:pPr marL="0" indent="0" algn="ctr"/>
          <a:endParaRPr lang="en-GB" sz="1100">
            <a:solidFill>
              <a:schemeClr val="lt1"/>
            </a:solidFill>
            <a:latin typeface="+mn-lt"/>
            <a:ea typeface="+mn-ea"/>
            <a:cs typeface="+mn-cs"/>
          </a:endParaRPr>
        </a:p>
      </xdr:txBody>
    </xdr:sp>
    <xdr:clientData/>
  </xdr:twoCellAnchor>
  <xdr:twoCellAnchor>
    <xdr:from>
      <xdr:col>14</xdr:col>
      <xdr:colOff>329715</xdr:colOff>
      <xdr:row>5</xdr:row>
      <xdr:rowOff>98700</xdr:rowOff>
    </xdr:from>
    <xdr:to>
      <xdr:col>18</xdr:col>
      <xdr:colOff>252915</xdr:colOff>
      <xdr:row>10</xdr:row>
      <xdr:rowOff>8700</xdr:rowOff>
    </xdr:to>
    <xdr:sp macro="" textlink="">
      <xdr:nvSpPr>
        <xdr:cNvPr id="103" name="Round Same Side Corner Rectangle 102"/>
        <xdr:cNvSpPr/>
      </xdr:nvSpPr>
      <xdr:spPr>
        <a:xfrm>
          <a:off x="8864115" y="1013100"/>
          <a:ext cx="2361600" cy="824400"/>
        </a:xfrm>
        <a:prstGeom prst="round2SameRect">
          <a:avLst>
            <a:gd name="adj1" fmla="val 35211"/>
            <a:gd name="adj2" fmla="val 32438"/>
          </a:avLst>
        </a:prstGeom>
        <a:solidFill>
          <a:schemeClr val="bg1"/>
        </a:solidFill>
        <a:ln w="44450">
          <a:solidFill>
            <a:srgbClr val="09B3F7">
              <a:alpha val="3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1" forceAA="0" compatLnSpc="1">
          <a:prstTxWarp prst="textNoShape">
            <a:avLst/>
          </a:prstTxWarp>
          <a:noAutofit/>
        </a:bodyPr>
        <a:lstStyle/>
        <a:p>
          <a:pPr marL="0" indent="0" algn="ctr"/>
          <a:endParaRPr lang="en-GB" sz="1100">
            <a:solidFill>
              <a:schemeClr val="lt1"/>
            </a:solidFill>
            <a:latin typeface="+mn-lt"/>
            <a:ea typeface="+mn-ea"/>
            <a:cs typeface="+mn-cs"/>
          </a:endParaRPr>
        </a:p>
      </xdr:txBody>
    </xdr:sp>
    <xdr:clientData/>
  </xdr:twoCellAnchor>
  <xdr:twoCellAnchor>
    <xdr:from>
      <xdr:col>19</xdr:col>
      <xdr:colOff>68580</xdr:colOff>
      <xdr:row>5</xdr:row>
      <xdr:rowOff>106320</xdr:rowOff>
    </xdr:from>
    <xdr:to>
      <xdr:col>22</xdr:col>
      <xdr:colOff>601380</xdr:colOff>
      <xdr:row>10</xdr:row>
      <xdr:rowOff>16320</xdr:rowOff>
    </xdr:to>
    <xdr:sp macro="" textlink="">
      <xdr:nvSpPr>
        <xdr:cNvPr id="110" name="Round Same Side Corner Rectangle 109"/>
        <xdr:cNvSpPr/>
      </xdr:nvSpPr>
      <xdr:spPr>
        <a:xfrm>
          <a:off x="11650980" y="1020720"/>
          <a:ext cx="2361600" cy="824400"/>
        </a:xfrm>
        <a:prstGeom prst="round2SameRect">
          <a:avLst>
            <a:gd name="adj1" fmla="val 35211"/>
            <a:gd name="adj2" fmla="val 32438"/>
          </a:avLst>
        </a:prstGeom>
        <a:solidFill>
          <a:schemeClr val="bg1"/>
        </a:solidFill>
        <a:ln w="44450">
          <a:solidFill>
            <a:srgbClr val="09B3F7">
              <a:alpha val="3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1" forceAA="0" compatLnSpc="1">
          <a:prstTxWarp prst="textNoShape">
            <a:avLst/>
          </a:prstTxWarp>
          <a:noAutofit/>
        </a:bodyPr>
        <a:lstStyle/>
        <a:p>
          <a:pPr marL="0" indent="0" algn="ctr"/>
          <a:endParaRPr lang="en-GB" sz="1100">
            <a:solidFill>
              <a:schemeClr val="lt1"/>
            </a:solidFill>
            <a:latin typeface="+mn-lt"/>
            <a:ea typeface="+mn-ea"/>
            <a:cs typeface="+mn-cs"/>
          </a:endParaRPr>
        </a:p>
      </xdr:txBody>
    </xdr:sp>
    <xdr:clientData/>
  </xdr:twoCellAnchor>
  <xdr:twoCellAnchor>
    <xdr:from>
      <xdr:col>0</xdr:col>
      <xdr:colOff>480060</xdr:colOff>
      <xdr:row>5</xdr:row>
      <xdr:rowOff>105945</xdr:rowOff>
    </xdr:from>
    <xdr:to>
      <xdr:col>4</xdr:col>
      <xdr:colOff>403260</xdr:colOff>
      <xdr:row>10</xdr:row>
      <xdr:rowOff>15945</xdr:rowOff>
    </xdr:to>
    <xdr:sp macro="" textlink="">
      <xdr:nvSpPr>
        <xdr:cNvPr id="111" name="Round Same Side Corner Rectangle 110"/>
        <xdr:cNvSpPr/>
      </xdr:nvSpPr>
      <xdr:spPr>
        <a:xfrm>
          <a:off x="480060" y="1020345"/>
          <a:ext cx="2361600" cy="824400"/>
        </a:xfrm>
        <a:prstGeom prst="round2SameRect">
          <a:avLst>
            <a:gd name="adj1" fmla="val 35211"/>
            <a:gd name="adj2" fmla="val 32438"/>
          </a:avLst>
        </a:prstGeom>
        <a:solidFill>
          <a:schemeClr val="bg1"/>
        </a:solidFill>
        <a:ln w="44450">
          <a:solidFill>
            <a:srgbClr val="09B3F7">
              <a:alpha val="3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1" forceAA="0" compatLnSpc="1">
          <a:prstTxWarp prst="textNoShape">
            <a:avLst/>
          </a:prstTxWarp>
          <a:noAutofit/>
        </a:bodyPr>
        <a:lstStyle/>
        <a:p>
          <a:pPr marL="0" indent="0" algn="ctr"/>
          <a:endParaRPr lang="en-GB" sz="1100">
            <a:solidFill>
              <a:schemeClr val="lt1"/>
            </a:solidFill>
            <a:latin typeface="+mn-lt"/>
            <a:ea typeface="+mn-ea"/>
            <a:cs typeface="+mn-cs"/>
          </a:endParaRPr>
        </a:p>
      </xdr:txBody>
    </xdr:sp>
    <xdr:clientData/>
  </xdr:twoCellAnchor>
  <xdr:twoCellAnchor>
    <xdr:from>
      <xdr:col>5</xdr:col>
      <xdr:colOff>227145</xdr:colOff>
      <xdr:row>5</xdr:row>
      <xdr:rowOff>106320</xdr:rowOff>
    </xdr:from>
    <xdr:to>
      <xdr:col>9</xdr:col>
      <xdr:colOff>150345</xdr:colOff>
      <xdr:row>10</xdr:row>
      <xdr:rowOff>16320</xdr:rowOff>
    </xdr:to>
    <xdr:sp macro="" textlink="">
      <xdr:nvSpPr>
        <xdr:cNvPr id="114" name="Round Same Side Corner Rectangle 113"/>
        <xdr:cNvSpPr/>
      </xdr:nvSpPr>
      <xdr:spPr>
        <a:xfrm>
          <a:off x="3275145" y="1020720"/>
          <a:ext cx="2361600" cy="824400"/>
        </a:xfrm>
        <a:prstGeom prst="round2SameRect">
          <a:avLst>
            <a:gd name="adj1" fmla="val 35211"/>
            <a:gd name="adj2" fmla="val 32438"/>
          </a:avLst>
        </a:prstGeom>
        <a:solidFill>
          <a:schemeClr val="bg1"/>
        </a:solidFill>
        <a:ln w="44450">
          <a:solidFill>
            <a:srgbClr val="09B3F7">
              <a:alpha val="3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1" forceAA="0" compatLnSpc="1">
          <a:prstTxWarp prst="textNoShape">
            <a:avLst/>
          </a:prstTxWarp>
          <a:noAutofit/>
        </a:bodyPr>
        <a:lstStyle/>
        <a:p>
          <a:pPr marL="0" indent="0" algn="ctr"/>
          <a:endParaRPr lang="en-GB" sz="1100">
            <a:solidFill>
              <a:schemeClr val="lt1"/>
            </a:solidFill>
            <a:latin typeface="+mn-lt"/>
            <a:ea typeface="+mn-ea"/>
            <a:cs typeface="+mn-cs"/>
          </a:endParaRPr>
        </a:p>
      </xdr:txBody>
    </xdr:sp>
    <xdr:clientData/>
  </xdr:twoCellAnchor>
  <xdr:twoCellAnchor>
    <xdr:from>
      <xdr:col>15</xdr:col>
      <xdr:colOff>533400</xdr:colOff>
      <xdr:row>24</xdr:row>
      <xdr:rowOff>114300</xdr:rowOff>
    </xdr:from>
    <xdr:to>
      <xdr:col>23</xdr:col>
      <xdr:colOff>274320</xdr:colOff>
      <xdr:row>39</xdr:row>
      <xdr:rowOff>145262</xdr:rowOff>
    </xdr:to>
    <xdr:sp macro="" textlink="">
      <xdr:nvSpPr>
        <xdr:cNvPr id="91" name="Round Single Corner Rectangle 90"/>
        <xdr:cNvSpPr/>
      </xdr:nvSpPr>
      <xdr:spPr>
        <a:xfrm flipV="1">
          <a:off x="9677400" y="4503420"/>
          <a:ext cx="4617720" cy="2774162"/>
        </a:xfrm>
        <a:prstGeom prst="round1Rect">
          <a:avLst/>
        </a:prstGeom>
        <a:solidFill>
          <a:schemeClr val="bg1"/>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12</xdr:col>
      <xdr:colOff>449580</xdr:colOff>
      <xdr:row>12</xdr:row>
      <xdr:rowOff>144780</xdr:rowOff>
    </xdr:from>
    <xdr:to>
      <xdr:col>18</xdr:col>
      <xdr:colOff>391980</xdr:colOff>
      <xdr:row>24</xdr:row>
      <xdr:rowOff>15240</xdr:rowOff>
    </xdr:to>
    <xdr:sp macro="" textlink="">
      <xdr:nvSpPr>
        <xdr:cNvPr id="84" name="Rectangle 83"/>
        <xdr:cNvSpPr/>
      </xdr:nvSpPr>
      <xdr:spPr>
        <a:xfrm>
          <a:off x="7764780" y="2339340"/>
          <a:ext cx="3600000" cy="2065020"/>
        </a:xfrm>
        <a:prstGeom prst="rect">
          <a:avLst/>
        </a:prstGeom>
        <a:solidFill>
          <a:schemeClr val="bg1"/>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182880</xdr:colOff>
      <xdr:row>24</xdr:row>
      <xdr:rowOff>114300</xdr:rowOff>
    </xdr:from>
    <xdr:to>
      <xdr:col>9</xdr:col>
      <xdr:colOff>251460</xdr:colOff>
      <xdr:row>39</xdr:row>
      <xdr:rowOff>145262</xdr:rowOff>
    </xdr:to>
    <xdr:sp macro="" textlink="">
      <xdr:nvSpPr>
        <xdr:cNvPr id="6" name="Round Single Corner Rectangle 5"/>
        <xdr:cNvSpPr/>
      </xdr:nvSpPr>
      <xdr:spPr>
        <a:xfrm flipH="1" flipV="1">
          <a:off x="182880" y="4503420"/>
          <a:ext cx="5554980" cy="2774162"/>
        </a:xfrm>
        <a:prstGeom prst="round1Rect">
          <a:avLst/>
        </a:prstGeom>
        <a:solidFill>
          <a:schemeClr val="bg1"/>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6</xdr:col>
      <xdr:colOff>304800</xdr:colOff>
      <xdr:row>12</xdr:row>
      <xdr:rowOff>152400</xdr:rowOff>
    </xdr:from>
    <xdr:to>
      <xdr:col>12</xdr:col>
      <xdr:colOff>247200</xdr:colOff>
      <xdr:row>24</xdr:row>
      <xdr:rowOff>22860</xdr:rowOff>
    </xdr:to>
    <xdr:sp macro="" textlink="">
      <xdr:nvSpPr>
        <xdr:cNvPr id="63" name="Rectangle 62"/>
        <xdr:cNvSpPr/>
      </xdr:nvSpPr>
      <xdr:spPr>
        <a:xfrm>
          <a:off x="3962400" y="2346960"/>
          <a:ext cx="3600000" cy="2065020"/>
        </a:xfrm>
        <a:prstGeom prst="rect">
          <a:avLst/>
        </a:prstGeom>
        <a:solidFill>
          <a:schemeClr val="bg1"/>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175260</xdr:colOff>
      <xdr:row>10</xdr:row>
      <xdr:rowOff>160020</xdr:rowOff>
    </xdr:from>
    <xdr:to>
      <xdr:col>23</xdr:col>
      <xdr:colOff>274320</xdr:colOff>
      <xdr:row>12</xdr:row>
      <xdr:rowOff>22860</xdr:rowOff>
    </xdr:to>
    <xdr:sp macro="" textlink="">
      <xdr:nvSpPr>
        <xdr:cNvPr id="8" name="Rectangle 7"/>
        <xdr:cNvSpPr/>
      </xdr:nvSpPr>
      <xdr:spPr>
        <a:xfrm>
          <a:off x="175260" y="1988820"/>
          <a:ext cx="14119860" cy="2286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0</xdr:col>
      <xdr:colOff>7620</xdr:colOff>
      <xdr:row>0</xdr:row>
      <xdr:rowOff>15240</xdr:rowOff>
    </xdr:from>
    <xdr:to>
      <xdr:col>23</xdr:col>
      <xdr:colOff>416280</xdr:colOff>
      <xdr:row>3</xdr:row>
      <xdr:rowOff>157800</xdr:rowOff>
    </xdr:to>
    <xdr:sp macro="" textlink="">
      <xdr:nvSpPr>
        <xdr:cNvPr id="2" name="Rectangle 1"/>
        <xdr:cNvSpPr/>
      </xdr:nvSpPr>
      <xdr:spPr>
        <a:xfrm>
          <a:off x="7620" y="15240"/>
          <a:ext cx="14429460" cy="691200"/>
        </a:xfrm>
        <a:prstGeom prst="rect">
          <a:avLst/>
        </a:prstGeom>
        <a:solidFill>
          <a:schemeClr val="accent1">
            <a:lumMod val="75000"/>
          </a:schemeClr>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1" i="1">
              <a:solidFill>
                <a:schemeClr val="bg1"/>
              </a:solidFill>
              <a:latin typeface="Arial" panose="020B0604020202020204" pitchFamily="34" charset="0"/>
              <a:cs typeface="Arial" panose="020B0604020202020204" pitchFamily="34" charset="0"/>
            </a:rPr>
            <a:t>VistaRetail</a:t>
          </a:r>
          <a:r>
            <a:rPr lang="en-GB" sz="1800" b="1" i="1" baseline="0">
              <a:solidFill>
                <a:schemeClr val="bg1"/>
              </a:solidFill>
              <a:latin typeface="Arial" panose="020B0604020202020204" pitchFamily="34" charset="0"/>
              <a:cs typeface="Arial" panose="020B0604020202020204" pitchFamily="34" charset="0"/>
            </a:rPr>
            <a:t> Myanmar</a:t>
          </a:r>
          <a:endParaRPr lang="en-GB" sz="1800" b="1" i="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228600</xdr:colOff>
      <xdr:row>0</xdr:row>
      <xdr:rowOff>0</xdr:rowOff>
    </xdr:from>
    <xdr:to>
      <xdr:col>24</xdr:col>
      <xdr:colOff>175260</xdr:colOff>
      <xdr:row>4</xdr:row>
      <xdr:rowOff>137160</xdr:rowOff>
    </xdr:to>
    <xdr:sp macro="" textlink="">
      <xdr:nvSpPr>
        <xdr:cNvPr id="3" name="Round Diagonal Corner Rectangle 2"/>
        <xdr:cNvSpPr/>
      </xdr:nvSpPr>
      <xdr:spPr>
        <a:xfrm flipV="1">
          <a:off x="3276600" y="0"/>
          <a:ext cx="11529060" cy="868680"/>
        </a:xfrm>
        <a:prstGeom prst="round2DiagRect">
          <a:avLst>
            <a:gd name="adj1" fmla="val 50000"/>
            <a:gd name="adj2" fmla="val 0"/>
          </a:avLst>
        </a:prstGeom>
        <a:solidFill>
          <a:schemeClr val="bg1"/>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endParaRPr lang="en-GB" sz="1100">
            <a:solidFill>
              <a:schemeClr val="lt1"/>
            </a:solidFill>
            <a:latin typeface="+mn-lt"/>
            <a:ea typeface="+mn-ea"/>
            <a:cs typeface="+mn-cs"/>
          </a:endParaRPr>
        </a:p>
      </xdr:txBody>
    </xdr:sp>
    <xdr:clientData/>
  </xdr:twoCellAnchor>
  <xdr:twoCellAnchor>
    <xdr:from>
      <xdr:col>5</xdr:col>
      <xdr:colOff>381000</xdr:colOff>
      <xdr:row>0</xdr:row>
      <xdr:rowOff>91440</xdr:rowOff>
    </xdr:from>
    <xdr:to>
      <xdr:col>7</xdr:col>
      <xdr:colOff>586740</xdr:colOff>
      <xdr:row>2</xdr:row>
      <xdr:rowOff>30480</xdr:rowOff>
    </xdr:to>
    <xdr:sp macro="" textlink="">
      <xdr:nvSpPr>
        <xdr:cNvPr id="23" name="TextBox 22"/>
        <xdr:cNvSpPr txBox="1"/>
      </xdr:nvSpPr>
      <xdr:spPr>
        <a:xfrm>
          <a:off x="3429000" y="9144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tx1">
                  <a:lumMod val="65000"/>
                  <a:lumOff val="35000"/>
                </a:schemeClr>
              </a:solidFill>
              <a:latin typeface="Arial" panose="020B0604020202020204" pitchFamily="34" charset="0"/>
              <a:cs typeface="Arial" panose="020B0604020202020204" pitchFamily="34" charset="0"/>
            </a:rPr>
            <a:t>Quantity</a:t>
          </a:r>
          <a:r>
            <a:rPr lang="en-GB" sz="1200" b="1" baseline="0">
              <a:solidFill>
                <a:schemeClr val="tx1">
                  <a:lumMod val="65000"/>
                  <a:lumOff val="35000"/>
                </a:schemeClr>
              </a:solidFill>
              <a:latin typeface="Arial" panose="020B0604020202020204" pitchFamily="34" charset="0"/>
              <a:cs typeface="Arial" panose="020B0604020202020204" pitchFamily="34" charset="0"/>
            </a:rPr>
            <a:t> Sold</a:t>
          </a:r>
          <a:endParaRPr lang="en-GB" sz="1200" b="1">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9</xdr:col>
      <xdr:colOff>342900</xdr:colOff>
      <xdr:row>0</xdr:row>
      <xdr:rowOff>91440</xdr:rowOff>
    </xdr:from>
    <xdr:to>
      <xdr:col>11</xdr:col>
      <xdr:colOff>548640</xdr:colOff>
      <xdr:row>2</xdr:row>
      <xdr:rowOff>30480</xdr:rowOff>
    </xdr:to>
    <xdr:sp macro="" textlink="">
      <xdr:nvSpPr>
        <xdr:cNvPr id="37" name="TextBox 36"/>
        <xdr:cNvSpPr txBox="1"/>
      </xdr:nvSpPr>
      <xdr:spPr>
        <a:xfrm>
          <a:off x="5829300" y="9144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baseline="0">
              <a:solidFill>
                <a:schemeClr val="tx1">
                  <a:lumMod val="65000"/>
                  <a:lumOff val="35000"/>
                </a:schemeClr>
              </a:solidFill>
              <a:latin typeface="Arial" panose="020B0604020202020204" pitchFamily="34" charset="0"/>
              <a:ea typeface="+mn-ea"/>
              <a:cs typeface="Arial" panose="020B0604020202020204" pitchFamily="34" charset="0"/>
            </a:rPr>
            <a:t>Total</a:t>
          </a:r>
          <a:r>
            <a:rPr lang="en-GB" sz="1200" baseline="0">
              <a:solidFill>
                <a:schemeClr val="tx1">
                  <a:lumMod val="65000"/>
                  <a:lumOff val="35000"/>
                </a:schemeClr>
              </a:solidFill>
              <a:latin typeface="Arial" panose="020B0604020202020204" pitchFamily="34" charset="0"/>
              <a:cs typeface="Arial" panose="020B0604020202020204" pitchFamily="34" charset="0"/>
            </a:rPr>
            <a:t> </a:t>
          </a:r>
          <a:r>
            <a:rPr lang="en-GB" sz="1200" b="1" baseline="0">
              <a:solidFill>
                <a:schemeClr val="tx1">
                  <a:lumMod val="65000"/>
                  <a:lumOff val="35000"/>
                </a:schemeClr>
              </a:solidFill>
              <a:latin typeface="Arial" panose="020B0604020202020204" pitchFamily="34" charset="0"/>
              <a:ea typeface="+mn-ea"/>
              <a:cs typeface="Arial" panose="020B0604020202020204" pitchFamily="34" charset="0"/>
            </a:rPr>
            <a:t>COGS</a:t>
          </a:r>
        </a:p>
      </xdr:txBody>
    </xdr:sp>
    <xdr:clientData/>
  </xdr:twoCellAnchor>
  <xdr:twoCellAnchor>
    <xdr:from>
      <xdr:col>13</xdr:col>
      <xdr:colOff>213360</xdr:colOff>
      <xdr:row>0</xdr:row>
      <xdr:rowOff>91440</xdr:rowOff>
    </xdr:from>
    <xdr:to>
      <xdr:col>15</xdr:col>
      <xdr:colOff>419100</xdr:colOff>
      <xdr:row>2</xdr:row>
      <xdr:rowOff>30480</xdr:rowOff>
    </xdr:to>
    <xdr:sp macro="" textlink="">
      <xdr:nvSpPr>
        <xdr:cNvPr id="38" name="TextBox 37"/>
        <xdr:cNvSpPr txBox="1"/>
      </xdr:nvSpPr>
      <xdr:spPr>
        <a:xfrm>
          <a:off x="8138160" y="9144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baseline="0">
              <a:solidFill>
                <a:schemeClr val="tx1">
                  <a:lumMod val="65000"/>
                  <a:lumOff val="35000"/>
                </a:schemeClr>
              </a:solidFill>
              <a:latin typeface="Arial" panose="020B0604020202020204" pitchFamily="34" charset="0"/>
              <a:ea typeface="+mn-ea"/>
              <a:cs typeface="Arial" panose="020B0604020202020204" pitchFamily="34" charset="0"/>
            </a:rPr>
            <a:t>Total</a:t>
          </a:r>
          <a:r>
            <a:rPr lang="en-GB" sz="1200" baseline="0">
              <a:solidFill>
                <a:schemeClr val="tx1">
                  <a:lumMod val="65000"/>
                  <a:lumOff val="35000"/>
                </a:schemeClr>
              </a:solidFill>
              <a:latin typeface="Arial" panose="020B0604020202020204" pitchFamily="34" charset="0"/>
              <a:cs typeface="Arial" panose="020B0604020202020204" pitchFamily="34" charset="0"/>
            </a:rPr>
            <a:t> </a:t>
          </a:r>
          <a:r>
            <a:rPr lang="en-GB" sz="1200" b="1" baseline="0">
              <a:solidFill>
                <a:schemeClr val="tx1">
                  <a:lumMod val="65000"/>
                  <a:lumOff val="35000"/>
                </a:schemeClr>
              </a:solidFill>
              <a:latin typeface="Arial" panose="020B0604020202020204" pitchFamily="34" charset="0"/>
              <a:ea typeface="+mn-ea"/>
              <a:cs typeface="Arial" panose="020B0604020202020204" pitchFamily="34" charset="0"/>
            </a:rPr>
            <a:t>Revenue</a:t>
          </a:r>
        </a:p>
      </xdr:txBody>
    </xdr:sp>
    <xdr:clientData/>
  </xdr:twoCellAnchor>
  <xdr:twoCellAnchor>
    <xdr:from>
      <xdr:col>17</xdr:col>
      <xdr:colOff>175260</xdr:colOff>
      <xdr:row>0</xdr:row>
      <xdr:rowOff>91440</xdr:rowOff>
    </xdr:from>
    <xdr:to>
      <xdr:col>19</xdr:col>
      <xdr:colOff>381000</xdr:colOff>
      <xdr:row>2</xdr:row>
      <xdr:rowOff>30480</xdr:rowOff>
    </xdr:to>
    <xdr:sp macro="" textlink="">
      <xdr:nvSpPr>
        <xdr:cNvPr id="39" name="TextBox 38"/>
        <xdr:cNvSpPr txBox="1"/>
      </xdr:nvSpPr>
      <xdr:spPr>
        <a:xfrm>
          <a:off x="10538460" y="9144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baseline="0">
              <a:solidFill>
                <a:schemeClr val="tx1">
                  <a:lumMod val="65000"/>
                  <a:lumOff val="35000"/>
                </a:schemeClr>
              </a:solidFill>
              <a:latin typeface="Arial" panose="020B0604020202020204" pitchFamily="34" charset="0"/>
              <a:ea typeface="+mn-ea"/>
              <a:cs typeface="Arial" panose="020B0604020202020204" pitchFamily="34" charset="0"/>
            </a:rPr>
            <a:t>Total</a:t>
          </a:r>
          <a:r>
            <a:rPr lang="en-GB" sz="1200" baseline="0">
              <a:solidFill>
                <a:schemeClr val="tx1">
                  <a:lumMod val="65000"/>
                  <a:lumOff val="35000"/>
                </a:schemeClr>
              </a:solidFill>
              <a:latin typeface="Arial" panose="020B0604020202020204" pitchFamily="34" charset="0"/>
              <a:cs typeface="Arial" panose="020B0604020202020204" pitchFamily="34" charset="0"/>
            </a:rPr>
            <a:t> </a:t>
          </a:r>
          <a:r>
            <a:rPr lang="en-GB" sz="1200" b="1" baseline="0">
              <a:solidFill>
                <a:schemeClr val="tx1">
                  <a:lumMod val="65000"/>
                  <a:lumOff val="35000"/>
                </a:schemeClr>
              </a:solidFill>
              <a:latin typeface="Arial" panose="020B0604020202020204" pitchFamily="34" charset="0"/>
              <a:ea typeface="+mn-ea"/>
              <a:cs typeface="Arial" panose="020B0604020202020204" pitchFamily="34" charset="0"/>
            </a:rPr>
            <a:t>Profit</a:t>
          </a:r>
        </a:p>
      </xdr:txBody>
    </xdr:sp>
    <xdr:clientData/>
  </xdr:twoCellAnchor>
  <xdr:twoCellAnchor>
    <xdr:from>
      <xdr:col>21</xdr:col>
      <xdr:colOff>137160</xdr:colOff>
      <xdr:row>0</xdr:row>
      <xdr:rowOff>91440</xdr:rowOff>
    </xdr:from>
    <xdr:to>
      <xdr:col>23</xdr:col>
      <xdr:colOff>342900</xdr:colOff>
      <xdr:row>2</xdr:row>
      <xdr:rowOff>30480</xdr:rowOff>
    </xdr:to>
    <xdr:sp macro="" textlink="">
      <xdr:nvSpPr>
        <xdr:cNvPr id="40" name="TextBox 39"/>
        <xdr:cNvSpPr txBox="1"/>
      </xdr:nvSpPr>
      <xdr:spPr>
        <a:xfrm>
          <a:off x="12938760" y="9144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tx1">
                  <a:lumMod val="65000"/>
                  <a:lumOff val="35000"/>
                </a:schemeClr>
              </a:solidFill>
              <a:latin typeface="Arial" panose="020B0604020202020204" pitchFamily="34" charset="0"/>
              <a:cs typeface="Arial" panose="020B0604020202020204" pitchFamily="34" charset="0"/>
            </a:rPr>
            <a:t>% </a:t>
          </a:r>
          <a:r>
            <a:rPr lang="en-GB" sz="1200" b="1" baseline="0">
              <a:solidFill>
                <a:schemeClr val="tx1">
                  <a:lumMod val="65000"/>
                  <a:lumOff val="35000"/>
                </a:schemeClr>
              </a:solidFill>
              <a:latin typeface="Arial" panose="020B0604020202020204" pitchFamily="34" charset="0"/>
              <a:ea typeface="+mn-ea"/>
              <a:cs typeface="Arial" panose="020B0604020202020204" pitchFamily="34" charset="0"/>
            </a:rPr>
            <a:t>Profit Margin</a:t>
          </a:r>
        </a:p>
      </xdr:txBody>
    </xdr:sp>
    <xdr:clientData/>
  </xdr:twoCellAnchor>
  <xdr:oneCellAnchor>
    <xdr:from>
      <xdr:col>5</xdr:col>
      <xdr:colOff>381000</xdr:colOff>
      <xdr:row>2</xdr:row>
      <xdr:rowOff>60960</xdr:rowOff>
    </xdr:from>
    <xdr:ext cx="1043940" cy="298800"/>
    <xdr:sp macro="" textlink="'Analysis 1'!D11">
      <xdr:nvSpPr>
        <xdr:cNvPr id="41" name="TextBox 40"/>
        <xdr:cNvSpPr txBox="1"/>
      </xdr:nvSpPr>
      <xdr:spPr>
        <a:xfrm>
          <a:off x="3429000" y="426720"/>
          <a:ext cx="1043940" cy="29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oAutofit/>
        </a:bodyPr>
        <a:lstStyle/>
        <a:p>
          <a:pPr marL="0" indent="0"/>
          <a:fld id="{D4223E54-5FBB-44D4-BB89-0DAEA7C14556}" type="TxLink">
            <a:rPr lang="en-DE" sz="18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pPr marL="0" indent="0"/>
            <a:t> 5,510 </a:t>
          </a:fld>
          <a:endParaRPr lang="en-GB" sz="18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endParaRPr>
        </a:p>
      </xdr:txBody>
    </xdr:sp>
    <xdr:clientData/>
  </xdr:oneCellAnchor>
  <xdr:twoCellAnchor>
    <xdr:from>
      <xdr:col>9</xdr:col>
      <xdr:colOff>335280</xdr:colOff>
      <xdr:row>2</xdr:row>
      <xdr:rowOff>22860</xdr:rowOff>
    </xdr:from>
    <xdr:to>
      <xdr:col>11</xdr:col>
      <xdr:colOff>541020</xdr:colOff>
      <xdr:row>3</xdr:row>
      <xdr:rowOff>144780</xdr:rowOff>
    </xdr:to>
    <xdr:sp macro="" textlink="'Analysis 1'!E12">
      <xdr:nvSpPr>
        <xdr:cNvPr id="42" name="TextBox 41"/>
        <xdr:cNvSpPr txBox="1"/>
      </xdr:nvSpPr>
      <xdr:spPr>
        <a:xfrm>
          <a:off x="5821680" y="38862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oAutofit/>
        </a:bodyPr>
        <a:lstStyle/>
        <a:p>
          <a:pPr marL="0" indent="0"/>
          <a:fld id="{E189CC16-FFB1-44A6-AD71-614AC17E3A97}" type="TxLink">
            <a:rPr lang="en-DE" sz="1800" b="0" i="0" u="none" strike="noStrike"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t>$307.6K</a:t>
          </a:fld>
          <a:endParaRPr lang="en-GB" sz="24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endParaRPr>
        </a:p>
      </xdr:txBody>
    </xdr:sp>
    <xdr:clientData/>
  </xdr:twoCellAnchor>
  <xdr:twoCellAnchor>
    <xdr:from>
      <xdr:col>13</xdr:col>
      <xdr:colOff>205740</xdr:colOff>
      <xdr:row>2</xdr:row>
      <xdr:rowOff>22860</xdr:rowOff>
    </xdr:from>
    <xdr:to>
      <xdr:col>15</xdr:col>
      <xdr:colOff>411480</xdr:colOff>
      <xdr:row>3</xdr:row>
      <xdr:rowOff>144780</xdr:rowOff>
    </xdr:to>
    <xdr:sp macro="" textlink="'Analysis 1'!F12">
      <xdr:nvSpPr>
        <xdr:cNvPr id="43" name="TextBox 42"/>
        <xdr:cNvSpPr txBox="1"/>
      </xdr:nvSpPr>
      <xdr:spPr>
        <a:xfrm>
          <a:off x="8130540" y="38862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oAutofit/>
        </a:bodyPr>
        <a:lstStyle/>
        <a:p>
          <a:pPr marL="0" indent="0"/>
          <a:fld id="{A3C683B9-E873-42E2-9D73-F0C4D0932F0A}" type="TxLink">
            <a:rPr lang="en-DE" sz="1800" b="0" i="0" u="none" strike="noStrike"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t>$323.0K</a:t>
          </a:fld>
          <a:endParaRPr lang="en-GB" sz="18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endParaRPr>
        </a:p>
      </xdr:txBody>
    </xdr:sp>
    <xdr:clientData/>
  </xdr:twoCellAnchor>
  <xdr:twoCellAnchor>
    <xdr:from>
      <xdr:col>17</xdr:col>
      <xdr:colOff>167640</xdr:colOff>
      <xdr:row>2</xdr:row>
      <xdr:rowOff>22860</xdr:rowOff>
    </xdr:from>
    <xdr:to>
      <xdr:col>19</xdr:col>
      <xdr:colOff>373380</xdr:colOff>
      <xdr:row>3</xdr:row>
      <xdr:rowOff>144780</xdr:rowOff>
    </xdr:to>
    <xdr:sp macro="" textlink="'Analysis 1'!G12">
      <xdr:nvSpPr>
        <xdr:cNvPr id="44" name="TextBox 43"/>
        <xdr:cNvSpPr txBox="1"/>
      </xdr:nvSpPr>
      <xdr:spPr>
        <a:xfrm>
          <a:off x="10530840" y="38862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oAutofit/>
        </a:bodyPr>
        <a:lstStyle/>
        <a:p>
          <a:pPr marL="0" indent="0"/>
          <a:fld id="{9237AD2A-A9F6-4670-ABE7-41E25B319232}" type="TxLink">
            <a:rPr lang="en-DE" sz="1800" b="0" i="0" u="none" strike="noStrike"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t>$15.4K</a:t>
          </a:fld>
          <a:endParaRPr lang="en-GB" sz="18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endParaRPr>
        </a:p>
      </xdr:txBody>
    </xdr:sp>
    <xdr:clientData/>
  </xdr:twoCellAnchor>
  <xdr:twoCellAnchor>
    <xdr:from>
      <xdr:col>21</xdr:col>
      <xdr:colOff>129540</xdr:colOff>
      <xdr:row>2</xdr:row>
      <xdr:rowOff>22860</xdr:rowOff>
    </xdr:from>
    <xdr:to>
      <xdr:col>23</xdr:col>
      <xdr:colOff>335280</xdr:colOff>
      <xdr:row>3</xdr:row>
      <xdr:rowOff>144780</xdr:rowOff>
    </xdr:to>
    <xdr:sp macro="" textlink="'Analysis 1'!H11">
      <xdr:nvSpPr>
        <xdr:cNvPr id="45" name="TextBox 44"/>
        <xdr:cNvSpPr txBox="1"/>
      </xdr:nvSpPr>
      <xdr:spPr>
        <a:xfrm>
          <a:off x="12931140" y="388620"/>
          <a:ext cx="1424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oAutofit/>
        </a:bodyPr>
        <a:lstStyle/>
        <a:p>
          <a:pPr marL="0" indent="0"/>
          <a:fld id="{CC7AD800-5D90-4405-8C3C-7A5F70D5480C}" type="TxLink">
            <a:rPr lang="en-DE" sz="18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pPr marL="0" indent="0"/>
            <a:t>4.76%</a:t>
          </a:fld>
          <a:endParaRPr lang="en-GB" sz="1800" b="0" i="0" u="none" strike="noStrike" cap="none" spc="0">
            <a:ln w="0"/>
            <a:solidFill>
              <a:schemeClr val="tx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endParaRPr>
        </a:p>
      </xdr:txBody>
    </xdr:sp>
    <xdr:clientData/>
  </xdr:twoCellAnchor>
  <xdr:twoCellAnchor>
    <xdr:from>
      <xdr:col>6</xdr:col>
      <xdr:colOff>258867</xdr:colOff>
      <xdr:row>6</xdr:row>
      <xdr:rowOff>53340</xdr:rowOff>
    </xdr:from>
    <xdr:to>
      <xdr:col>8</xdr:col>
      <xdr:colOff>118624</xdr:colOff>
      <xdr:row>7</xdr:row>
      <xdr:rowOff>175260</xdr:rowOff>
    </xdr:to>
    <xdr:sp macro="" textlink="">
      <xdr:nvSpPr>
        <xdr:cNvPr id="54" name="TextBox 53"/>
        <xdr:cNvSpPr txBox="1"/>
      </xdr:nvSpPr>
      <xdr:spPr>
        <a:xfrm>
          <a:off x="3916467" y="1150620"/>
          <a:ext cx="107895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tx1">
                  <a:lumMod val="50000"/>
                  <a:lumOff val="50000"/>
                </a:schemeClr>
              </a:solidFill>
              <a:latin typeface="Arial" panose="020B0604020202020204" pitchFamily="34" charset="0"/>
              <a:cs typeface="Arial" panose="020B0604020202020204" pitchFamily="34" charset="0"/>
            </a:rPr>
            <a:t>Profitable</a:t>
          </a:r>
          <a:r>
            <a:rPr lang="en-GB" sz="1100" baseline="0">
              <a:solidFill>
                <a:schemeClr val="tx1">
                  <a:lumMod val="50000"/>
                  <a:lumOff val="50000"/>
                </a:schemeClr>
              </a:solidFill>
              <a:latin typeface="Arial" panose="020B0604020202020204" pitchFamily="34" charset="0"/>
              <a:cs typeface="Arial" panose="020B0604020202020204" pitchFamily="34" charset="0"/>
            </a:rPr>
            <a:t> City</a:t>
          </a:r>
          <a:endParaRPr lang="en-GB" sz="11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10</xdr:col>
      <xdr:colOff>388620</xdr:colOff>
      <xdr:row>6</xdr:row>
      <xdr:rowOff>53340</xdr:rowOff>
    </xdr:from>
    <xdr:to>
      <xdr:col>13</xdr:col>
      <xdr:colOff>91440</xdr:colOff>
      <xdr:row>7</xdr:row>
      <xdr:rowOff>175260</xdr:rowOff>
    </xdr:to>
    <xdr:sp macro="" textlink="">
      <xdr:nvSpPr>
        <xdr:cNvPr id="55" name="TextBox 54"/>
        <xdr:cNvSpPr txBox="1"/>
      </xdr:nvSpPr>
      <xdr:spPr>
        <a:xfrm>
          <a:off x="6484620" y="1150620"/>
          <a:ext cx="15316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tx1">
                  <a:lumMod val="50000"/>
                  <a:lumOff val="50000"/>
                </a:schemeClr>
              </a:solidFill>
              <a:latin typeface="Arial" panose="020B0604020202020204" pitchFamily="34" charset="0"/>
              <a:cs typeface="Arial" panose="020B0604020202020204" pitchFamily="34" charset="0"/>
            </a:rPr>
            <a:t>Top</a:t>
          </a:r>
          <a:r>
            <a:rPr lang="en-GB" sz="1100" baseline="0">
              <a:solidFill>
                <a:schemeClr val="tx1">
                  <a:lumMod val="50000"/>
                  <a:lumOff val="50000"/>
                </a:schemeClr>
              </a:solidFill>
              <a:latin typeface="Arial" panose="020B0604020202020204" pitchFamily="34" charset="0"/>
              <a:cs typeface="Arial" panose="020B0604020202020204" pitchFamily="34" charset="0"/>
            </a:rPr>
            <a:t> Customer Type</a:t>
          </a:r>
          <a:endParaRPr lang="en-GB" sz="11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15</xdr:col>
      <xdr:colOff>403710</xdr:colOff>
      <xdr:row>6</xdr:row>
      <xdr:rowOff>53340</xdr:rowOff>
    </xdr:from>
    <xdr:to>
      <xdr:col>17</xdr:col>
      <xdr:colOff>178920</xdr:colOff>
      <xdr:row>7</xdr:row>
      <xdr:rowOff>175260</xdr:rowOff>
    </xdr:to>
    <xdr:sp macro="" textlink="">
      <xdr:nvSpPr>
        <xdr:cNvPr id="56" name="TextBox 55"/>
        <xdr:cNvSpPr txBox="1"/>
      </xdr:nvSpPr>
      <xdr:spPr>
        <a:xfrm>
          <a:off x="9547710" y="1150620"/>
          <a:ext cx="99441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tx1">
                  <a:lumMod val="50000"/>
                  <a:lumOff val="50000"/>
                </a:schemeClr>
              </a:solidFill>
              <a:latin typeface="Arial" panose="020B0604020202020204" pitchFamily="34" charset="0"/>
              <a:cs typeface="Arial" panose="020B0604020202020204" pitchFamily="34" charset="0"/>
            </a:rPr>
            <a:t>Top</a:t>
          </a:r>
          <a:r>
            <a:rPr lang="en-GB" sz="1100" baseline="0">
              <a:solidFill>
                <a:schemeClr val="tx1">
                  <a:lumMod val="50000"/>
                  <a:lumOff val="50000"/>
                </a:schemeClr>
              </a:solidFill>
              <a:latin typeface="Arial" panose="020B0604020202020204" pitchFamily="34" charset="0"/>
              <a:cs typeface="Arial" panose="020B0604020202020204" pitchFamily="34" charset="0"/>
            </a:rPr>
            <a:t> Branch</a:t>
          </a:r>
          <a:endParaRPr lang="en-GB" sz="11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19</xdr:col>
      <xdr:colOff>445470</xdr:colOff>
      <xdr:row>6</xdr:row>
      <xdr:rowOff>53340</xdr:rowOff>
    </xdr:from>
    <xdr:to>
      <xdr:col>22</xdr:col>
      <xdr:colOff>239730</xdr:colOff>
      <xdr:row>7</xdr:row>
      <xdr:rowOff>175260</xdr:rowOff>
    </xdr:to>
    <xdr:sp macro="" textlink="">
      <xdr:nvSpPr>
        <xdr:cNvPr id="57" name="TextBox 56"/>
        <xdr:cNvSpPr txBox="1"/>
      </xdr:nvSpPr>
      <xdr:spPr>
        <a:xfrm>
          <a:off x="12027870" y="1150620"/>
          <a:ext cx="16230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tx1">
                  <a:lumMod val="50000"/>
                  <a:lumOff val="50000"/>
                </a:schemeClr>
              </a:solidFill>
              <a:latin typeface="Arial" panose="020B0604020202020204" pitchFamily="34" charset="0"/>
              <a:cs typeface="Arial" panose="020B0604020202020204" pitchFamily="34" charset="0"/>
            </a:rPr>
            <a:t>Profitable</a:t>
          </a:r>
          <a:r>
            <a:rPr lang="en-GB" sz="1100" baseline="0">
              <a:solidFill>
                <a:schemeClr val="tx1">
                  <a:lumMod val="50000"/>
                  <a:lumOff val="50000"/>
                </a:schemeClr>
              </a:solidFill>
              <a:latin typeface="Arial" panose="020B0604020202020204" pitchFamily="34" charset="0"/>
              <a:cs typeface="Arial" panose="020B0604020202020204" pitchFamily="34" charset="0"/>
            </a:rPr>
            <a:t> Age Group</a:t>
          </a:r>
          <a:endParaRPr lang="en-GB" sz="11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6</xdr:col>
      <xdr:colOff>205013</xdr:colOff>
      <xdr:row>7</xdr:row>
      <xdr:rowOff>130260</xdr:rowOff>
    </xdr:from>
    <xdr:to>
      <xdr:col>8</xdr:col>
      <xdr:colOff>167640</xdr:colOff>
      <xdr:row>9</xdr:row>
      <xdr:rowOff>69300</xdr:rowOff>
    </xdr:to>
    <xdr:sp macro="" textlink="'Analysis 1'!M16">
      <xdr:nvSpPr>
        <xdr:cNvPr id="59" name="TextBox 58"/>
        <xdr:cNvSpPr txBox="1"/>
      </xdr:nvSpPr>
      <xdr:spPr>
        <a:xfrm>
          <a:off x="3862613" y="1410420"/>
          <a:ext cx="118182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88306B8-E022-4EA7-BF01-62DB3FE64FE0}" type="TxLink">
            <a:rPr lang="en-US" sz="1400" b="0" i="0" u="none" strike="noStrike">
              <a:solidFill>
                <a:schemeClr val="tx1">
                  <a:lumMod val="65000"/>
                  <a:lumOff val="35000"/>
                </a:schemeClr>
              </a:solidFill>
              <a:latin typeface="Arial" panose="020B0604020202020204" pitchFamily="34" charset="0"/>
              <a:cs typeface="Arial" panose="020B0604020202020204" pitchFamily="34" charset="0"/>
            </a:rPr>
            <a:pPr algn="ctr"/>
            <a:t>Bago</a:t>
          </a:fld>
          <a:endParaRPr lang="en-GB" sz="1400" b="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11</xdr:col>
      <xdr:colOff>102870</xdr:colOff>
      <xdr:row>7</xdr:row>
      <xdr:rowOff>130260</xdr:rowOff>
    </xdr:from>
    <xdr:to>
      <xdr:col>12</xdr:col>
      <xdr:colOff>377190</xdr:colOff>
      <xdr:row>9</xdr:row>
      <xdr:rowOff>69300</xdr:rowOff>
    </xdr:to>
    <xdr:sp macro="" textlink="'Analysis 1'!M21">
      <xdr:nvSpPr>
        <xdr:cNvPr id="60" name="TextBox 59"/>
        <xdr:cNvSpPr txBox="1"/>
      </xdr:nvSpPr>
      <xdr:spPr>
        <a:xfrm>
          <a:off x="6808470" y="1410420"/>
          <a:ext cx="8839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0B7AEF8-BE0A-4A82-852F-D2F8C56EC564}" type="TxLink">
            <a:rPr lang="en-US" sz="1400" b="0" i="0" u="none" strike="noStrike">
              <a:solidFill>
                <a:schemeClr val="tx1">
                  <a:lumMod val="65000"/>
                  <a:lumOff val="35000"/>
                </a:schemeClr>
              </a:solidFill>
              <a:latin typeface="Arial" panose="020B0604020202020204" pitchFamily="34" charset="0"/>
              <a:cs typeface="Arial" panose="020B0604020202020204" pitchFamily="34" charset="0"/>
            </a:rPr>
            <a:pPr algn="ctr"/>
            <a:t>Member</a:t>
          </a:fld>
          <a:endParaRPr lang="en-GB" sz="1400" b="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15</xdr:col>
      <xdr:colOff>466575</xdr:colOff>
      <xdr:row>7</xdr:row>
      <xdr:rowOff>130260</xdr:rowOff>
    </xdr:from>
    <xdr:to>
      <xdr:col>17</xdr:col>
      <xdr:colOff>116055</xdr:colOff>
      <xdr:row>9</xdr:row>
      <xdr:rowOff>69300</xdr:rowOff>
    </xdr:to>
    <xdr:sp macro="" textlink="'Analysis 1'!M26">
      <xdr:nvSpPr>
        <xdr:cNvPr id="61" name="TextBox 60"/>
        <xdr:cNvSpPr txBox="1"/>
      </xdr:nvSpPr>
      <xdr:spPr>
        <a:xfrm>
          <a:off x="9610575" y="1410420"/>
          <a:ext cx="8686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A247683-650A-4F44-817C-8E788C964E92}" type="TxLink">
            <a:rPr lang="en-US" sz="1400" b="0" i="0" u="none" strike="noStrike">
              <a:solidFill>
                <a:schemeClr val="tx1">
                  <a:lumMod val="65000"/>
                  <a:lumOff val="35000"/>
                </a:schemeClr>
              </a:solidFill>
              <a:latin typeface="Arial" panose="020B0604020202020204" pitchFamily="34" charset="0"/>
              <a:cs typeface="Arial" panose="020B0604020202020204" pitchFamily="34" charset="0"/>
            </a:rPr>
            <a:pPr algn="ctr"/>
            <a:t>Zay Cho</a:t>
          </a:fld>
          <a:endParaRPr lang="en-GB" sz="1400" b="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20</xdr:col>
      <xdr:colOff>323550</xdr:colOff>
      <xdr:row>7</xdr:row>
      <xdr:rowOff>130260</xdr:rowOff>
    </xdr:from>
    <xdr:to>
      <xdr:col>21</xdr:col>
      <xdr:colOff>361650</xdr:colOff>
      <xdr:row>9</xdr:row>
      <xdr:rowOff>69300</xdr:rowOff>
    </xdr:to>
    <xdr:sp macro="" textlink="'Analysis 1'!M31">
      <xdr:nvSpPr>
        <xdr:cNvPr id="62" name="TextBox 61"/>
        <xdr:cNvSpPr txBox="1"/>
      </xdr:nvSpPr>
      <xdr:spPr>
        <a:xfrm>
          <a:off x="12515550" y="1410420"/>
          <a:ext cx="6477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4B037CC-2933-42A0-9A1D-4453BCB4C37C}" type="TxLink">
            <a:rPr lang="en-DE" sz="1400" b="0" i="0" u="none" strike="noStrike">
              <a:solidFill>
                <a:schemeClr val="tx1">
                  <a:lumMod val="65000"/>
                  <a:lumOff val="35000"/>
                </a:schemeClr>
              </a:solidFill>
              <a:latin typeface="Arial" panose="020B0604020202020204" pitchFamily="34" charset="0"/>
              <a:cs typeface="Arial" panose="020B0604020202020204" pitchFamily="34" charset="0"/>
            </a:rPr>
            <a:pPr algn="ctr"/>
            <a:t>15-29</a:t>
          </a:fld>
          <a:endParaRPr lang="en-GB" sz="1400" b="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29</xdr:col>
      <xdr:colOff>320040</xdr:colOff>
      <xdr:row>17</xdr:row>
      <xdr:rowOff>76200</xdr:rowOff>
    </xdr:from>
    <xdr:to>
      <xdr:col>31</xdr:col>
      <xdr:colOff>220980</xdr:colOff>
      <xdr:row>19</xdr:row>
      <xdr:rowOff>15240</xdr:rowOff>
    </xdr:to>
    <xdr:sp macro="" textlink="">
      <xdr:nvSpPr>
        <xdr:cNvPr id="69" name="TextBox 68"/>
        <xdr:cNvSpPr txBox="1"/>
      </xdr:nvSpPr>
      <xdr:spPr>
        <a:xfrm>
          <a:off x="17998440" y="3185160"/>
          <a:ext cx="11201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solidFill>
                <a:schemeClr val="tx1">
                  <a:lumMod val="50000"/>
                  <a:lumOff val="50000"/>
                </a:schemeClr>
              </a:solidFill>
              <a:latin typeface="Arial" panose="020B0604020202020204" pitchFamily="34" charset="0"/>
              <a:cs typeface="Arial" panose="020B0604020202020204" pitchFamily="34" charset="0"/>
            </a:rPr>
            <a:t>Absolute</a:t>
          </a:r>
          <a:r>
            <a:rPr lang="en-GB" sz="900" baseline="0">
              <a:solidFill>
                <a:schemeClr val="tx1">
                  <a:lumMod val="50000"/>
                  <a:lumOff val="50000"/>
                </a:schemeClr>
              </a:solidFill>
              <a:latin typeface="Arial" panose="020B0604020202020204" pitchFamily="34" charset="0"/>
              <a:cs typeface="Arial" panose="020B0604020202020204" pitchFamily="34" charset="0"/>
            </a:rPr>
            <a:t> Value</a:t>
          </a:r>
          <a:endParaRPr lang="en-GB" sz="9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21</xdr:col>
      <xdr:colOff>30480</xdr:colOff>
      <xdr:row>10</xdr:row>
      <xdr:rowOff>175260</xdr:rowOff>
    </xdr:from>
    <xdr:to>
      <xdr:col>22</xdr:col>
      <xdr:colOff>464820</xdr:colOff>
      <xdr:row>12</xdr:row>
      <xdr:rowOff>22860</xdr:rowOff>
    </xdr:to>
    <xdr:sp macro="" textlink="">
      <xdr:nvSpPr>
        <xdr:cNvPr id="70" name="TextBox 69"/>
        <xdr:cNvSpPr txBox="1"/>
      </xdr:nvSpPr>
      <xdr:spPr>
        <a:xfrm>
          <a:off x="12832080" y="2004060"/>
          <a:ext cx="104394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solidFill>
                <a:schemeClr val="tx1">
                  <a:lumMod val="50000"/>
                  <a:lumOff val="50000"/>
                </a:schemeClr>
              </a:solidFill>
              <a:latin typeface="Arial" panose="020B0604020202020204" pitchFamily="34" charset="0"/>
              <a:cs typeface="Arial" panose="020B0604020202020204" pitchFamily="34" charset="0"/>
            </a:rPr>
            <a:t>Absolute Values</a:t>
          </a:r>
        </a:p>
      </xdr:txBody>
    </xdr:sp>
    <xdr:clientData/>
  </xdr:twoCellAnchor>
  <mc:AlternateContent xmlns:mc="http://schemas.openxmlformats.org/markup-compatibility/2006">
    <mc:Choice xmlns:a14="http://schemas.microsoft.com/office/drawing/2010/main" Requires="a14">
      <xdr:twoCellAnchor editAs="oneCell">
        <xdr:from>
          <xdr:col>22</xdr:col>
          <xdr:colOff>396240</xdr:colOff>
          <xdr:row>10</xdr:row>
          <xdr:rowOff>167640</xdr:rowOff>
        </xdr:from>
        <xdr:to>
          <xdr:col>22</xdr:col>
          <xdr:colOff>586740</xdr:colOff>
          <xdr:row>12</xdr:row>
          <xdr:rowOff>0</xdr:rowOff>
        </xdr:to>
        <xdr:sp macro="" textlink="">
          <xdr:nvSpPr>
            <xdr:cNvPr id="1026" name="Option 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19</xdr:col>
      <xdr:colOff>76200</xdr:colOff>
      <xdr:row>10</xdr:row>
      <xdr:rowOff>175260</xdr:rowOff>
    </xdr:from>
    <xdr:to>
      <xdr:col>20</xdr:col>
      <xdr:colOff>312420</xdr:colOff>
      <xdr:row>12</xdr:row>
      <xdr:rowOff>7620</xdr:rowOff>
    </xdr:to>
    <xdr:sp macro="" textlink="">
      <xdr:nvSpPr>
        <xdr:cNvPr id="68" name="TextBox 67"/>
        <xdr:cNvSpPr txBox="1"/>
      </xdr:nvSpPr>
      <xdr:spPr>
        <a:xfrm>
          <a:off x="11658600" y="2004060"/>
          <a:ext cx="84582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solidFill>
                <a:schemeClr val="tx1">
                  <a:lumMod val="50000"/>
                  <a:lumOff val="50000"/>
                </a:schemeClr>
              </a:solidFill>
              <a:latin typeface="Arial" panose="020B0604020202020204" pitchFamily="34" charset="0"/>
              <a:cs typeface="Arial" panose="020B0604020202020204" pitchFamily="34" charset="0"/>
            </a:rPr>
            <a:t>Percentages</a:t>
          </a:r>
        </a:p>
      </xdr:txBody>
    </xdr:sp>
    <xdr:clientData/>
  </xdr:twoCellAnchor>
  <mc:AlternateContent xmlns:mc="http://schemas.openxmlformats.org/markup-compatibility/2006">
    <mc:Choice xmlns:a14="http://schemas.microsoft.com/office/drawing/2010/main" Requires="a14">
      <xdr:twoCellAnchor editAs="oneCell">
        <xdr:from>
          <xdr:col>20</xdr:col>
          <xdr:colOff>281940</xdr:colOff>
          <xdr:row>10</xdr:row>
          <xdr:rowOff>160020</xdr:rowOff>
        </xdr:from>
        <xdr:to>
          <xdr:col>20</xdr:col>
          <xdr:colOff>525780</xdr:colOff>
          <xdr:row>12</xdr:row>
          <xdr:rowOff>15240</xdr:rowOff>
        </xdr:to>
        <xdr:sp macro="" textlink="">
          <xdr:nvSpPr>
            <xdr:cNvPr id="1027" name="Option Button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358140</xdr:colOff>
      <xdr:row>13</xdr:row>
      <xdr:rowOff>144780</xdr:rowOff>
    </xdr:from>
    <xdr:to>
      <xdr:col>12</xdr:col>
      <xdr:colOff>152400</xdr:colOff>
      <xdr:row>23</xdr:row>
      <xdr:rowOff>152400</xdr:rowOff>
    </xdr:to>
    <xdr:graphicFrame macro="">
      <xdr:nvGraphicFramePr>
        <xdr:cNvPr id="74" name="Chart 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60960</xdr:colOff>
      <xdr:row>14</xdr:row>
      <xdr:rowOff>15240</xdr:rowOff>
    </xdr:from>
    <xdr:to>
      <xdr:col>18</xdr:col>
      <xdr:colOff>190500</xdr:colOff>
      <xdr:row>24</xdr:row>
      <xdr:rowOff>0</xdr:rowOff>
    </xdr:to>
    <xdr:graphicFrame macro="">
      <xdr:nvGraphicFramePr>
        <xdr:cNvPr id="77" name="Chart 7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xdr:col>
      <xdr:colOff>243840</xdr:colOff>
      <xdr:row>10</xdr:row>
      <xdr:rowOff>106680</xdr:rowOff>
    </xdr:from>
    <xdr:to>
      <xdr:col>18</xdr:col>
      <xdr:colOff>60960</xdr:colOff>
      <xdr:row>12</xdr:row>
      <xdr:rowOff>121920</xdr:rowOff>
    </xdr:to>
    <mc:AlternateContent xmlns:mc="http://schemas.openxmlformats.org/markup-compatibility/2006" xmlns:a14="http://schemas.microsoft.com/office/drawing/2010/main">
      <mc:Choice Requires="a14">
        <xdr:graphicFrame macro="">
          <xdr:nvGraphicFramePr>
            <xdr:cNvPr id="78" name="Payment"/>
            <xdr:cNvGraphicFramePr/>
          </xdr:nvGraphicFramePr>
          <xdr:xfrm>
            <a:off x="0" y="0"/>
            <a:ext cx="0" cy="0"/>
          </xdr:xfrm>
          <a:graphic>
            <a:graphicData uri="http://schemas.microsoft.com/office/drawing/2010/slicer">
              <sle:slicer xmlns:sle="http://schemas.microsoft.com/office/drawing/2010/slicer" name="Payment"/>
            </a:graphicData>
          </a:graphic>
        </xdr:graphicFrame>
      </mc:Choice>
      <mc:Fallback xmlns="">
        <xdr:sp macro="" textlink="">
          <xdr:nvSpPr>
            <xdr:cNvPr id="0" name=""/>
            <xdr:cNvSpPr>
              <a:spLocks noTextEdit="1"/>
            </xdr:cNvSpPr>
          </xdr:nvSpPr>
          <xdr:spPr>
            <a:xfrm>
              <a:off x="8168640" y="1935480"/>
              <a:ext cx="2865120" cy="381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441960</xdr:colOff>
      <xdr:row>24</xdr:row>
      <xdr:rowOff>129540</xdr:rowOff>
    </xdr:from>
    <xdr:to>
      <xdr:col>9</xdr:col>
      <xdr:colOff>115989</xdr:colOff>
      <xdr:row>39</xdr:row>
      <xdr:rowOff>90930</xdr:rowOff>
    </xdr:to>
    <xdr:graphicFrame macro="">
      <xdr:nvGraphicFramePr>
        <xdr:cNvPr id="52"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182880</xdr:colOff>
      <xdr:row>12</xdr:row>
      <xdr:rowOff>137160</xdr:rowOff>
    </xdr:from>
    <xdr:to>
      <xdr:col>6</xdr:col>
      <xdr:colOff>148140</xdr:colOff>
      <xdr:row>24</xdr:row>
      <xdr:rowOff>15240</xdr:rowOff>
    </xdr:to>
    <xdr:sp macro="" textlink="">
      <xdr:nvSpPr>
        <xdr:cNvPr id="5" name="Rectangle 4"/>
        <xdr:cNvSpPr/>
      </xdr:nvSpPr>
      <xdr:spPr>
        <a:xfrm>
          <a:off x="182880" y="2331720"/>
          <a:ext cx="3622860" cy="2072640"/>
        </a:xfrm>
        <a:prstGeom prst="rect">
          <a:avLst/>
        </a:prstGeom>
        <a:solidFill>
          <a:schemeClr val="bg1"/>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0</xdr:col>
      <xdr:colOff>205740</xdr:colOff>
      <xdr:row>12</xdr:row>
      <xdr:rowOff>167640</xdr:rowOff>
    </xdr:from>
    <xdr:to>
      <xdr:col>6</xdr:col>
      <xdr:colOff>68580</xdr:colOff>
      <xdr:row>15</xdr:row>
      <xdr:rowOff>45720</xdr:rowOff>
    </xdr:to>
    <xdr:sp macro="" textlink="">
      <xdr:nvSpPr>
        <xdr:cNvPr id="64" name="TextBox 63"/>
        <xdr:cNvSpPr txBox="1"/>
      </xdr:nvSpPr>
      <xdr:spPr>
        <a:xfrm>
          <a:off x="205740" y="2362200"/>
          <a:ext cx="352044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tx1">
                  <a:lumMod val="50000"/>
                  <a:lumOff val="50000"/>
                </a:schemeClr>
              </a:solidFill>
              <a:latin typeface="Arial" panose="020B0604020202020204" pitchFamily="34" charset="0"/>
              <a:cs typeface="Arial" panose="020B0604020202020204" pitchFamily="34" charset="0"/>
            </a:rPr>
            <a:t>Revenue</a:t>
          </a:r>
          <a:r>
            <a:rPr lang="en-GB" sz="1200" baseline="0">
              <a:solidFill>
                <a:schemeClr val="tx1">
                  <a:lumMod val="50000"/>
                  <a:lumOff val="50000"/>
                </a:schemeClr>
              </a:solidFill>
              <a:latin typeface="Arial" panose="020B0604020202020204" pitchFamily="34" charset="0"/>
              <a:cs typeface="Arial" panose="020B0604020202020204" pitchFamily="34" charset="0"/>
            </a:rPr>
            <a:t> Distribution by Product Price Category</a:t>
          </a:r>
          <a:endParaRPr lang="en-GB" sz="12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0</xdr:col>
      <xdr:colOff>342900</xdr:colOff>
      <xdr:row>15</xdr:row>
      <xdr:rowOff>68580</xdr:rowOff>
    </xdr:from>
    <xdr:to>
      <xdr:col>6</xdr:col>
      <xdr:colOff>45720</xdr:colOff>
      <xdr:row>24</xdr:row>
      <xdr:rowOff>7620</xdr:rowOff>
    </xdr:to>
    <xdr:graphicFrame macro="">
      <xdr:nvGraphicFramePr>
        <xdr:cNvPr id="76" name="Chart 7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304800</xdr:colOff>
      <xdr:row>12</xdr:row>
      <xdr:rowOff>152400</xdr:rowOff>
    </xdr:from>
    <xdr:to>
      <xdr:col>12</xdr:col>
      <xdr:colOff>167640</xdr:colOff>
      <xdr:row>15</xdr:row>
      <xdr:rowOff>30480</xdr:rowOff>
    </xdr:to>
    <xdr:sp macro="" textlink="">
      <xdr:nvSpPr>
        <xdr:cNvPr id="83" name="TextBox 82"/>
        <xdr:cNvSpPr txBox="1"/>
      </xdr:nvSpPr>
      <xdr:spPr>
        <a:xfrm>
          <a:off x="3962400" y="2346960"/>
          <a:ext cx="352044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tx1">
                  <a:lumMod val="50000"/>
                  <a:lumOff val="50000"/>
                </a:schemeClr>
              </a:solidFill>
              <a:latin typeface="Arial" panose="020B0604020202020204" pitchFamily="34" charset="0"/>
              <a:cs typeface="Arial" panose="020B0604020202020204" pitchFamily="34" charset="0"/>
            </a:rPr>
            <a:t>Revenue</a:t>
          </a:r>
          <a:r>
            <a:rPr lang="en-GB" sz="1200" baseline="0">
              <a:solidFill>
                <a:schemeClr val="tx1">
                  <a:lumMod val="50000"/>
                  <a:lumOff val="50000"/>
                </a:schemeClr>
              </a:solidFill>
              <a:latin typeface="Arial" panose="020B0604020202020204" pitchFamily="34" charset="0"/>
              <a:cs typeface="Arial" panose="020B0604020202020204" pitchFamily="34" charset="0"/>
            </a:rPr>
            <a:t> Distribution by Age Group</a:t>
          </a:r>
          <a:endParaRPr lang="en-GB" sz="12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12</xdr:col>
      <xdr:colOff>449580</xdr:colOff>
      <xdr:row>12</xdr:row>
      <xdr:rowOff>144780</xdr:rowOff>
    </xdr:from>
    <xdr:to>
      <xdr:col>18</xdr:col>
      <xdr:colOff>312420</xdr:colOff>
      <xdr:row>15</xdr:row>
      <xdr:rowOff>22860</xdr:rowOff>
    </xdr:to>
    <xdr:sp macro="" textlink="">
      <xdr:nvSpPr>
        <xdr:cNvPr id="85" name="TextBox 84"/>
        <xdr:cNvSpPr txBox="1"/>
      </xdr:nvSpPr>
      <xdr:spPr>
        <a:xfrm>
          <a:off x="7764780" y="2339340"/>
          <a:ext cx="352044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tx1">
                  <a:lumMod val="50000"/>
                  <a:lumOff val="50000"/>
                </a:schemeClr>
              </a:solidFill>
              <a:latin typeface="Arial" panose="020B0604020202020204" pitchFamily="34" charset="0"/>
              <a:cs typeface="Arial" panose="020B0604020202020204" pitchFamily="34" charset="0"/>
            </a:rPr>
            <a:t>Revenue</a:t>
          </a:r>
          <a:r>
            <a:rPr lang="en-GB" sz="1200" baseline="0">
              <a:solidFill>
                <a:schemeClr val="tx1">
                  <a:lumMod val="50000"/>
                  <a:lumOff val="50000"/>
                </a:schemeClr>
              </a:solidFill>
              <a:latin typeface="Arial" panose="020B0604020202020204" pitchFamily="34" charset="0"/>
              <a:cs typeface="Arial" panose="020B0604020202020204" pitchFamily="34" charset="0"/>
            </a:rPr>
            <a:t> Distribution by Payment Method</a:t>
          </a:r>
          <a:endParaRPr lang="en-GB" sz="12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0</xdr:col>
      <xdr:colOff>182880</xdr:colOff>
      <xdr:row>24</xdr:row>
      <xdr:rowOff>114300</xdr:rowOff>
    </xdr:from>
    <xdr:to>
      <xdr:col>6</xdr:col>
      <xdr:colOff>45720</xdr:colOff>
      <xdr:row>26</xdr:row>
      <xdr:rowOff>175260</xdr:rowOff>
    </xdr:to>
    <xdr:sp macro="" textlink="">
      <xdr:nvSpPr>
        <xdr:cNvPr id="86" name="TextBox 85"/>
        <xdr:cNvSpPr txBox="1"/>
      </xdr:nvSpPr>
      <xdr:spPr>
        <a:xfrm>
          <a:off x="182880" y="4503420"/>
          <a:ext cx="352044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tx1">
                  <a:lumMod val="50000"/>
                  <a:lumOff val="50000"/>
                </a:schemeClr>
              </a:solidFill>
              <a:latin typeface="Arial" panose="020B0604020202020204" pitchFamily="34" charset="0"/>
              <a:cs typeface="Arial" panose="020B0604020202020204" pitchFamily="34" charset="0"/>
            </a:rPr>
            <a:t>Revenue</a:t>
          </a:r>
          <a:r>
            <a:rPr lang="en-GB" sz="1200" baseline="0">
              <a:solidFill>
                <a:schemeClr val="tx1">
                  <a:lumMod val="50000"/>
                  <a:lumOff val="50000"/>
                </a:schemeClr>
              </a:solidFill>
              <a:latin typeface="Arial" panose="020B0604020202020204" pitchFamily="34" charset="0"/>
              <a:cs typeface="Arial" panose="020B0604020202020204" pitchFamily="34" charset="0"/>
            </a:rPr>
            <a:t> Distribution by City</a:t>
          </a:r>
          <a:endParaRPr lang="en-GB" sz="12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0</xdr:col>
      <xdr:colOff>274320</xdr:colOff>
      <xdr:row>10</xdr:row>
      <xdr:rowOff>181181</xdr:rowOff>
    </xdr:from>
    <xdr:to>
      <xdr:col>2</xdr:col>
      <xdr:colOff>0</xdr:colOff>
      <xdr:row>12</xdr:row>
      <xdr:rowOff>15241</xdr:rowOff>
    </xdr:to>
    <xdr:sp macro="[0]!ResetAllDashboardFilters" textlink="">
      <xdr:nvSpPr>
        <xdr:cNvPr id="9" name="TextBox 8"/>
        <xdr:cNvSpPr txBox="1"/>
      </xdr:nvSpPr>
      <xdr:spPr>
        <a:xfrm>
          <a:off x="274320" y="2009981"/>
          <a:ext cx="944880" cy="199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solidFill>
                <a:schemeClr val="accent1">
                  <a:lumMod val="50000"/>
                </a:schemeClr>
              </a:solidFill>
            </a:rPr>
            <a:t>Clear Slicers</a:t>
          </a:r>
        </a:p>
      </xdr:txBody>
    </xdr:sp>
    <xdr:clientData/>
  </xdr:twoCellAnchor>
  <xdr:twoCellAnchor>
    <xdr:from>
      <xdr:col>15</xdr:col>
      <xdr:colOff>563880</xdr:colOff>
      <xdr:row>26</xdr:row>
      <xdr:rowOff>91440</xdr:rowOff>
    </xdr:from>
    <xdr:to>
      <xdr:col>22</xdr:col>
      <xdr:colOff>441960</xdr:colOff>
      <xdr:row>39</xdr:row>
      <xdr:rowOff>53340</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538614</xdr:colOff>
      <xdr:row>24</xdr:row>
      <xdr:rowOff>114300</xdr:rowOff>
    </xdr:from>
    <xdr:to>
      <xdr:col>21</xdr:col>
      <xdr:colOff>0</xdr:colOff>
      <xdr:row>26</xdr:row>
      <xdr:rowOff>175260</xdr:rowOff>
    </xdr:to>
    <xdr:sp macro="" textlink="">
      <xdr:nvSpPr>
        <xdr:cNvPr id="92" name="TextBox 91"/>
        <xdr:cNvSpPr txBox="1"/>
      </xdr:nvSpPr>
      <xdr:spPr>
        <a:xfrm>
          <a:off x="9682614" y="4503420"/>
          <a:ext cx="3118986"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tx1">
                  <a:lumMod val="50000"/>
                  <a:lumOff val="50000"/>
                </a:schemeClr>
              </a:solidFill>
              <a:latin typeface="Arial" panose="020B0604020202020204" pitchFamily="34" charset="0"/>
              <a:cs typeface="Arial" panose="020B0604020202020204" pitchFamily="34" charset="0"/>
            </a:rPr>
            <a:t>Revenue</a:t>
          </a:r>
          <a:r>
            <a:rPr lang="en-GB" sz="1200" baseline="0">
              <a:solidFill>
                <a:schemeClr val="tx1">
                  <a:lumMod val="50000"/>
                  <a:lumOff val="50000"/>
                </a:schemeClr>
              </a:solidFill>
              <a:latin typeface="Arial" panose="020B0604020202020204" pitchFamily="34" charset="0"/>
              <a:cs typeface="Arial" panose="020B0604020202020204" pitchFamily="34" charset="0"/>
            </a:rPr>
            <a:t> Distribution by Product Line</a:t>
          </a:r>
          <a:endParaRPr lang="en-GB" sz="12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9</xdr:col>
      <xdr:colOff>327660</xdr:colOff>
      <xdr:row>24</xdr:row>
      <xdr:rowOff>137160</xdr:rowOff>
    </xdr:from>
    <xdr:to>
      <xdr:col>15</xdr:col>
      <xdr:colOff>441960</xdr:colOff>
      <xdr:row>36</xdr:row>
      <xdr:rowOff>114300</xdr:rowOff>
    </xdr:to>
    <xdr:sp macro="" textlink="">
      <xdr:nvSpPr>
        <xdr:cNvPr id="94" name="Rectangle 93"/>
        <xdr:cNvSpPr/>
      </xdr:nvSpPr>
      <xdr:spPr>
        <a:xfrm>
          <a:off x="5814060" y="4526280"/>
          <a:ext cx="3771900" cy="21717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9</xdr:col>
      <xdr:colOff>411480</xdr:colOff>
      <xdr:row>26</xdr:row>
      <xdr:rowOff>60961</xdr:rowOff>
    </xdr:from>
    <xdr:to>
      <xdr:col>11</xdr:col>
      <xdr:colOff>327660</xdr:colOff>
      <xdr:row>36</xdr:row>
      <xdr:rowOff>0</xdr:rowOff>
    </xdr:to>
    <mc:AlternateContent xmlns:mc="http://schemas.openxmlformats.org/markup-compatibility/2006" xmlns:a14="http://schemas.microsoft.com/office/drawing/2010/main">
      <mc:Choice Requires="a14">
        <xdr:graphicFrame macro="">
          <xdr:nvGraphicFramePr>
            <xdr:cNvPr id="95" name="City"/>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5897880" y="4815841"/>
              <a:ext cx="1135380" cy="17678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556260</xdr:colOff>
      <xdr:row>24</xdr:row>
      <xdr:rowOff>129540</xdr:rowOff>
    </xdr:from>
    <xdr:to>
      <xdr:col>11</xdr:col>
      <xdr:colOff>175260</xdr:colOff>
      <xdr:row>26</xdr:row>
      <xdr:rowOff>83820</xdr:rowOff>
    </xdr:to>
    <xdr:sp macro="" textlink="">
      <xdr:nvSpPr>
        <xdr:cNvPr id="96" name="TextBox 95"/>
        <xdr:cNvSpPr txBox="1"/>
      </xdr:nvSpPr>
      <xdr:spPr>
        <a:xfrm>
          <a:off x="6042660" y="4518660"/>
          <a:ext cx="8382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aseline="0">
              <a:solidFill>
                <a:schemeClr val="tx1">
                  <a:lumMod val="50000"/>
                  <a:lumOff val="50000"/>
                </a:schemeClr>
              </a:solidFill>
              <a:latin typeface="Arial" panose="020B0604020202020204" pitchFamily="34" charset="0"/>
              <a:cs typeface="Arial" panose="020B0604020202020204" pitchFamily="34" charset="0"/>
            </a:rPr>
            <a:t>Location:</a:t>
          </a:r>
          <a:endParaRPr lang="en-GB" sz="12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12</xdr:col>
      <xdr:colOff>22860</xdr:colOff>
      <xdr:row>24</xdr:row>
      <xdr:rowOff>129540</xdr:rowOff>
    </xdr:from>
    <xdr:to>
      <xdr:col>13</xdr:col>
      <xdr:colOff>518160</xdr:colOff>
      <xdr:row>26</xdr:row>
      <xdr:rowOff>53340</xdr:rowOff>
    </xdr:to>
    <xdr:sp macro="" textlink="">
      <xdr:nvSpPr>
        <xdr:cNvPr id="97" name="TextBox 96"/>
        <xdr:cNvSpPr txBox="1"/>
      </xdr:nvSpPr>
      <xdr:spPr>
        <a:xfrm>
          <a:off x="7338060" y="4518660"/>
          <a:ext cx="11049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aseline="0">
              <a:solidFill>
                <a:schemeClr val="tx1">
                  <a:lumMod val="50000"/>
                  <a:lumOff val="50000"/>
                </a:schemeClr>
              </a:solidFill>
              <a:latin typeface="Arial" panose="020B0604020202020204" pitchFamily="34" charset="0"/>
              <a:cs typeface="Arial" panose="020B0604020202020204" pitchFamily="34" charset="0"/>
            </a:rPr>
            <a:t>Product </a:t>
          </a:r>
          <a:r>
            <a:rPr lang="en-US" sz="1200" baseline="0">
              <a:solidFill>
                <a:schemeClr val="tx1">
                  <a:lumMod val="50000"/>
                  <a:lumOff val="50000"/>
                </a:schemeClr>
              </a:solidFill>
              <a:latin typeface="Arial" panose="020B0604020202020204" pitchFamily="34" charset="0"/>
              <a:cs typeface="Arial" panose="020B0604020202020204" pitchFamily="34" charset="0"/>
            </a:rPr>
            <a:t>Line</a:t>
          </a:r>
          <a:r>
            <a:rPr lang="en-GB" sz="1200" baseline="0">
              <a:solidFill>
                <a:schemeClr val="tx1">
                  <a:lumMod val="50000"/>
                  <a:lumOff val="50000"/>
                </a:schemeClr>
              </a:solidFill>
              <a:latin typeface="Arial" panose="020B0604020202020204" pitchFamily="34" charset="0"/>
              <a:cs typeface="Arial" panose="020B0604020202020204" pitchFamily="34" charset="0"/>
            </a:rPr>
            <a:t>:</a:t>
          </a:r>
          <a:endParaRPr lang="en-GB" sz="12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editAs="oneCell">
    <xdr:from>
      <xdr:col>11</xdr:col>
      <xdr:colOff>411480</xdr:colOff>
      <xdr:row>26</xdr:row>
      <xdr:rowOff>38101</xdr:rowOff>
    </xdr:from>
    <xdr:to>
      <xdr:col>14</xdr:col>
      <xdr:colOff>205740</xdr:colOff>
      <xdr:row>36</xdr:row>
      <xdr:rowOff>30481</xdr:rowOff>
    </xdr:to>
    <mc:AlternateContent xmlns:mc="http://schemas.openxmlformats.org/markup-compatibility/2006" xmlns:a14="http://schemas.microsoft.com/office/drawing/2010/main">
      <mc:Choice Requires="a14">
        <xdr:graphicFrame macro="">
          <xdr:nvGraphicFramePr>
            <xdr:cNvPr id="98" name="Product line"/>
            <xdr:cNvGraphicFramePr/>
          </xdr:nvGraphicFramePr>
          <xdr:xfrm>
            <a:off x="0" y="0"/>
            <a:ext cx="0" cy="0"/>
          </xdr:xfrm>
          <a:graphic>
            <a:graphicData uri="http://schemas.microsoft.com/office/drawing/2010/slicer">
              <sle:slicer xmlns:sle="http://schemas.microsoft.com/office/drawing/2010/slicer" name="Product line"/>
            </a:graphicData>
          </a:graphic>
        </xdr:graphicFrame>
      </mc:Choice>
      <mc:Fallback xmlns="">
        <xdr:sp macro="" textlink="">
          <xdr:nvSpPr>
            <xdr:cNvPr id="0" name=""/>
            <xdr:cNvSpPr>
              <a:spLocks noTextEdit="1"/>
            </xdr:cNvSpPr>
          </xdr:nvSpPr>
          <xdr:spPr>
            <a:xfrm>
              <a:off x="7117080" y="4792981"/>
              <a:ext cx="1623060" cy="18211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152400</xdr:colOff>
      <xdr:row>24</xdr:row>
      <xdr:rowOff>137160</xdr:rowOff>
    </xdr:from>
    <xdr:to>
      <xdr:col>15</xdr:col>
      <xdr:colOff>525780</xdr:colOff>
      <xdr:row>26</xdr:row>
      <xdr:rowOff>60960</xdr:rowOff>
    </xdr:to>
    <xdr:sp macro="" textlink="">
      <xdr:nvSpPr>
        <xdr:cNvPr id="99" name="TextBox 98"/>
        <xdr:cNvSpPr txBox="1"/>
      </xdr:nvSpPr>
      <xdr:spPr>
        <a:xfrm>
          <a:off x="8686800" y="4526280"/>
          <a:ext cx="9829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tx1">
                  <a:lumMod val="50000"/>
                  <a:lumOff val="50000"/>
                </a:schemeClr>
              </a:solidFill>
              <a:latin typeface="Arial" panose="020B0604020202020204" pitchFamily="34" charset="0"/>
              <a:cs typeface="Arial" panose="020B0604020202020204" pitchFamily="34" charset="0"/>
            </a:rPr>
            <a:t>Ag</a:t>
          </a:r>
          <a:r>
            <a:rPr lang="en-GB" sz="1200" baseline="0">
              <a:solidFill>
                <a:schemeClr val="tx1">
                  <a:lumMod val="50000"/>
                  <a:lumOff val="50000"/>
                </a:schemeClr>
              </a:solidFill>
              <a:latin typeface="Arial" panose="020B0604020202020204" pitchFamily="34" charset="0"/>
              <a:cs typeface="Arial" panose="020B0604020202020204" pitchFamily="34" charset="0"/>
            </a:rPr>
            <a:t>e Group:</a:t>
          </a:r>
          <a:endParaRPr lang="en-GB" sz="12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editAs="oneCell">
    <xdr:from>
      <xdr:col>14</xdr:col>
      <xdr:colOff>281940</xdr:colOff>
      <xdr:row>26</xdr:row>
      <xdr:rowOff>121921</xdr:rowOff>
    </xdr:from>
    <xdr:to>
      <xdr:col>15</xdr:col>
      <xdr:colOff>381000</xdr:colOff>
      <xdr:row>33</xdr:row>
      <xdr:rowOff>114301</xdr:rowOff>
    </xdr:to>
    <mc:AlternateContent xmlns:mc="http://schemas.openxmlformats.org/markup-compatibility/2006" xmlns:a14="http://schemas.microsoft.com/office/drawing/2010/main">
      <mc:Choice Requires="a14">
        <xdr:graphicFrame macro="">
          <xdr:nvGraphicFramePr>
            <xdr:cNvPr id="75" name="Age Group"/>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8816340" y="4876801"/>
              <a:ext cx="708660" cy="12725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510540</xdr:colOff>
      <xdr:row>12</xdr:row>
      <xdr:rowOff>129540</xdr:rowOff>
    </xdr:from>
    <xdr:to>
      <xdr:col>23</xdr:col>
      <xdr:colOff>277680</xdr:colOff>
      <xdr:row>24</xdr:row>
      <xdr:rowOff>0</xdr:rowOff>
    </xdr:to>
    <xdr:sp macro="" textlink="">
      <xdr:nvSpPr>
        <xdr:cNvPr id="104" name="Rectangle 103"/>
        <xdr:cNvSpPr/>
      </xdr:nvSpPr>
      <xdr:spPr>
        <a:xfrm>
          <a:off x="11483340" y="2324100"/>
          <a:ext cx="2815140" cy="2065020"/>
        </a:xfrm>
        <a:prstGeom prst="rect">
          <a:avLst/>
        </a:prstGeom>
        <a:solidFill>
          <a:schemeClr val="bg1"/>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0</xdr:colOff>
      <xdr:row>15</xdr:row>
      <xdr:rowOff>76200</xdr:rowOff>
    </xdr:from>
    <xdr:to>
      <xdr:col>20</xdr:col>
      <xdr:colOff>114300</xdr:colOff>
      <xdr:row>16</xdr:row>
      <xdr:rowOff>15240</xdr:rowOff>
    </xdr:to>
    <xdr:sp macro="" textlink="">
      <xdr:nvSpPr>
        <xdr:cNvPr id="15" name="Rounded Rectangle 14"/>
        <xdr:cNvSpPr/>
      </xdr:nvSpPr>
      <xdr:spPr>
        <a:xfrm>
          <a:off x="12192000" y="2819400"/>
          <a:ext cx="114300" cy="121920"/>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18</xdr:col>
      <xdr:colOff>510540</xdr:colOff>
      <xdr:row>12</xdr:row>
      <xdr:rowOff>129540</xdr:rowOff>
    </xdr:from>
    <xdr:to>
      <xdr:col>22</xdr:col>
      <xdr:colOff>457200</xdr:colOff>
      <xdr:row>14</xdr:row>
      <xdr:rowOff>7620</xdr:rowOff>
    </xdr:to>
    <xdr:sp macro="" textlink="">
      <xdr:nvSpPr>
        <xdr:cNvPr id="106" name="TextBox 105"/>
        <xdr:cNvSpPr txBox="1"/>
      </xdr:nvSpPr>
      <xdr:spPr>
        <a:xfrm>
          <a:off x="11483340" y="2324100"/>
          <a:ext cx="238506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tx1">
                  <a:lumMod val="50000"/>
                  <a:lumOff val="50000"/>
                </a:schemeClr>
              </a:solidFill>
              <a:latin typeface="Arial" panose="020B0604020202020204" pitchFamily="34" charset="0"/>
              <a:cs typeface="Arial" panose="020B0604020202020204" pitchFamily="34" charset="0"/>
            </a:rPr>
            <a:t>Revenue</a:t>
          </a:r>
          <a:r>
            <a:rPr lang="en-GB" sz="1200" baseline="0">
              <a:solidFill>
                <a:schemeClr val="tx1">
                  <a:lumMod val="50000"/>
                  <a:lumOff val="50000"/>
                </a:schemeClr>
              </a:solidFill>
              <a:latin typeface="Arial" panose="020B0604020202020204" pitchFamily="34" charset="0"/>
              <a:cs typeface="Arial" panose="020B0604020202020204" pitchFamily="34" charset="0"/>
            </a:rPr>
            <a:t> Distribution by Gender</a:t>
          </a:r>
          <a:endParaRPr lang="en-GB" sz="12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21</xdr:col>
      <xdr:colOff>152400</xdr:colOff>
      <xdr:row>15</xdr:row>
      <xdr:rowOff>83820</xdr:rowOff>
    </xdr:from>
    <xdr:to>
      <xdr:col>21</xdr:col>
      <xdr:colOff>266700</xdr:colOff>
      <xdr:row>16</xdr:row>
      <xdr:rowOff>22860</xdr:rowOff>
    </xdr:to>
    <xdr:sp macro="" textlink="">
      <xdr:nvSpPr>
        <xdr:cNvPr id="107" name="Rounded Rectangle 106"/>
        <xdr:cNvSpPr/>
      </xdr:nvSpPr>
      <xdr:spPr>
        <a:xfrm>
          <a:off x="12954000" y="2827020"/>
          <a:ext cx="114300" cy="121920"/>
        </a:xfrm>
        <a:prstGeom prst="roundRect">
          <a:avLst/>
        </a:prstGeom>
        <a:solidFill>
          <a:srgbClr val="09B3F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68580</xdr:colOff>
      <xdr:row>15</xdr:row>
      <xdr:rowOff>22860</xdr:rowOff>
    </xdr:from>
    <xdr:to>
      <xdr:col>21</xdr:col>
      <xdr:colOff>30480</xdr:colOff>
      <xdr:row>16</xdr:row>
      <xdr:rowOff>121920</xdr:rowOff>
    </xdr:to>
    <xdr:sp macro="" textlink="">
      <xdr:nvSpPr>
        <xdr:cNvPr id="108" name="TextBox 107"/>
        <xdr:cNvSpPr txBox="1"/>
      </xdr:nvSpPr>
      <xdr:spPr>
        <a:xfrm>
          <a:off x="12260580" y="2766060"/>
          <a:ext cx="5715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solidFill>
                <a:schemeClr val="tx1">
                  <a:lumMod val="50000"/>
                  <a:lumOff val="50000"/>
                </a:schemeClr>
              </a:solidFill>
              <a:latin typeface="Arial" panose="020B0604020202020204" pitchFamily="34" charset="0"/>
              <a:cs typeface="Arial" panose="020B0604020202020204" pitchFamily="34" charset="0"/>
            </a:rPr>
            <a:t>Male</a:t>
          </a:r>
          <a:endParaRPr lang="en-GB" sz="12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21</xdr:col>
      <xdr:colOff>213360</xdr:colOff>
      <xdr:row>15</xdr:row>
      <xdr:rowOff>22860</xdr:rowOff>
    </xdr:from>
    <xdr:to>
      <xdr:col>22</xdr:col>
      <xdr:colOff>236220</xdr:colOff>
      <xdr:row>16</xdr:row>
      <xdr:rowOff>121920</xdr:rowOff>
    </xdr:to>
    <xdr:sp macro="" textlink="">
      <xdr:nvSpPr>
        <xdr:cNvPr id="109" name="TextBox 108"/>
        <xdr:cNvSpPr txBox="1"/>
      </xdr:nvSpPr>
      <xdr:spPr>
        <a:xfrm>
          <a:off x="13014960" y="2766060"/>
          <a:ext cx="6324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solidFill>
                <a:schemeClr val="tx1">
                  <a:lumMod val="50000"/>
                  <a:lumOff val="50000"/>
                </a:schemeClr>
              </a:solidFill>
              <a:latin typeface="Arial" panose="020B0604020202020204" pitchFamily="34" charset="0"/>
              <a:cs typeface="Arial" panose="020B0604020202020204" pitchFamily="34" charset="0"/>
            </a:rPr>
            <a:t>Female</a:t>
          </a:r>
          <a:endParaRPr lang="en-GB" sz="12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19</xdr:col>
      <xdr:colOff>579119</xdr:colOff>
      <xdr:row>17</xdr:row>
      <xdr:rowOff>30480</xdr:rowOff>
    </xdr:from>
    <xdr:to>
      <xdr:col>21</xdr:col>
      <xdr:colOff>91440</xdr:colOff>
      <xdr:row>21</xdr:row>
      <xdr:rowOff>22860</xdr:rowOff>
    </xdr:to>
    <xdr:grpSp>
      <xdr:nvGrpSpPr>
        <xdr:cNvPr id="10" name="Group 9"/>
        <xdr:cNvGrpSpPr/>
      </xdr:nvGrpSpPr>
      <xdr:grpSpPr>
        <a:xfrm>
          <a:off x="12161519" y="3139440"/>
          <a:ext cx="731521" cy="723900"/>
          <a:chOff x="12184379" y="3139440"/>
          <a:chExt cx="731521" cy="723900"/>
        </a:xfrm>
      </xdr:grpSpPr>
      <xdr:sp macro="" textlink="">
        <xdr:nvSpPr>
          <xdr:cNvPr id="14" name="Oval 13"/>
          <xdr:cNvSpPr/>
        </xdr:nvSpPr>
        <xdr:spPr>
          <a:xfrm>
            <a:off x="12192000" y="3139440"/>
            <a:ext cx="723900" cy="723900"/>
          </a:xfrm>
          <a:prstGeom prst="ellipse">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Analysis 1'!BX12">
        <xdr:nvSpPr>
          <xdr:cNvPr id="112" name="TextBox 111"/>
          <xdr:cNvSpPr txBox="1"/>
        </xdr:nvSpPr>
        <xdr:spPr>
          <a:xfrm>
            <a:off x="12184379" y="3360420"/>
            <a:ext cx="714375"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54C4710-2077-4FBD-AF60-15D510BBB178}" type="TxLink">
              <a:rPr lang="en-DE" sz="1200" b="1" i="0" u="none" strike="noStrike">
                <a:solidFill>
                  <a:schemeClr val="bg1"/>
                </a:solidFill>
                <a:latin typeface="Calibri"/>
                <a:cs typeface="Calibri"/>
              </a:rPr>
              <a:pPr algn="ctr"/>
              <a:t>$155.1K</a:t>
            </a:fld>
            <a:endParaRPr lang="en-GB" sz="14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21</xdr:col>
      <xdr:colOff>108585</xdr:colOff>
      <xdr:row>17</xdr:row>
      <xdr:rowOff>9525</xdr:rowOff>
    </xdr:from>
    <xdr:to>
      <xdr:col>22</xdr:col>
      <xdr:colOff>295275</xdr:colOff>
      <xdr:row>21</xdr:row>
      <xdr:rowOff>74295</xdr:rowOff>
    </xdr:to>
    <xdr:grpSp>
      <xdr:nvGrpSpPr>
        <xdr:cNvPr id="11" name="Group 10"/>
        <xdr:cNvGrpSpPr/>
      </xdr:nvGrpSpPr>
      <xdr:grpSpPr>
        <a:xfrm>
          <a:off x="12910185" y="3118485"/>
          <a:ext cx="796290" cy="796290"/>
          <a:chOff x="12910185" y="3118485"/>
          <a:chExt cx="796290" cy="796290"/>
        </a:xfrm>
      </xdr:grpSpPr>
      <xdr:sp macro="" textlink="">
        <xdr:nvSpPr>
          <xdr:cNvPr id="105" name="Oval 104"/>
          <xdr:cNvSpPr/>
        </xdr:nvSpPr>
        <xdr:spPr>
          <a:xfrm>
            <a:off x="12910185" y="3118485"/>
            <a:ext cx="796290" cy="796290"/>
          </a:xfrm>
          <a:prstGeom prst="ellipse">
            <a:avLst/>
          </a:prstGeom>
          <a:solidFill>
            <a:srgbClr val="09B3F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Analysis 1'!BX11">
        <xdr:nvSpPr>
          <xdr:cNvPr id="113" name="TextBox 112"/>
          <xdr:cNvSpPr txBox="1"/>
        </xdr:nvSpPr>
        <xdr:spPr>
          <a:xfrm>
            <a:off x="12948284" y="3362325"/>
            <a:ext cx="714375"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0AE74B2-7120-4D89-A6FC-8C8572E1EE95}" type="TxLink">
              <a:rPr lang="en-DE" sz="1200" b="1" i="0" u="none" strike="noStrike">
                <a:solidFill>
                  <a:schemeClr val="bg1"/>
                </a:solidFill>
                <a:latin typeface="Calibri"/>
                <a:cs typeface="Calibri"/>
              </a:rPr>
              <a:pPr algn="ctr"/>
              <a:t>$167.9K</a:t>
            </a:fld>
            <a:endParaRPr lang="en-GB" sz="1400" b="1">
              <a:solidFill>
                <a:schemeClr val="bg1"/>
              </a:solidFill>
              <a:latin typeface="Arial" panose="020B0604020202020204" pitchFamily="34" charset="0"/>
              <a:cs typeface="Arial" panose="020B0604020202020204" pitchFamily="34" charset="0"/>
            </a:endParaRPr>
          </a:p>
        </xdr:txBody>
      </xdr:sp>
    </xdr:grpSp>
    <xdr:clientData/>
  </xdr:twoCellAnchor>
  <xdr:twoCellAnchor editAs="oneCell">
    <xdr:from>
      <xdr:col>0</xdr:col>
      <xdr:colOff>245226</xdr:colOff>
      <xdr:row>10</xdr:row>
      <xdr:rowOff>176646</xdr:rowOff>
    </xdr:from>
    <xdr:to>
      <xdr:col>0</xdr:col>
      <xdr:colOff>434340</xdr:colOff>
      <xdr:row>12</xdr:row>
      <xdr:rowOff>0</xdr:rowOff>
    </xdr:to>
    <xdr:pic>
      <xdr:nvPicPr>
        <xdr:cNvPr id="28" name="Picture 27"/>
        <xdr:cNvPicPr>
          <a:picLocks noChangeAspect="1"/>
        </xdr:cNvPicPr>
      </xdr:nvPicPr>
      <xdr:blipFill>
        <a:blip xmlns:r="http://schemas.openxmlformats.org/officeDocument/2006/relationships" r:embed="rId6">
          <a:duotone>
            <a:schemeClr val="accent5">
              <a:shade val="45000"/>
              <a:satMod val="135000"/>
            </a:schemeClr>
            <a:prstClr val="white"/>
          </a:duotone>
        </a:blip>
        <a:stretch>
          <a:fillRect/>
        </a:stretch>
      </xdr:blipFill>
      <xdr:spPr>
        <a:xfrm>
          <a:off x="245226" y="2005446"/>
          <a:ext cx="189114" cy="189114"/>
        </a:xfrm>
        <a:prstGeom prst="rect">
          <a:avLst/>
        </a:prstGeom>
      </xdr:spPr>
    </xdr:pic>
    <xdr:clientData/>
  </xdr:twoCellAnchor>
  <xdr:twoCellAnchor>
    <xdr:from>
      <xdr:col>1</xdr:col>
      <xdr:colOff>125730</xdr:colOff>
      <xdr:row>6</xdr:row>
      <xdr:rowOff>53340</xdr:rowOff>
    </xdr:from>
    <xdr:to>
      <xdr:col>4</xdr:col>
      <xdr:colOff>148590</xdr:colOff>
      <xdr:row>7</xdr:row>
      <xdr:rowOff>175260</xdr:rowOff>
    </xdr:to>
    <xdr:sp macro="" textlink="">
      <xdr:nvSpPr>
        <xdr:cNvPr id="117" name="TextBox 116"/>
        <xdr:cNvSpPr txBox="1"/>
      </xdr:nvSpPr>
      <xdr:spPr>
        <a:xfrm>
          <a:off x="735330" y="1150620"/>
          <a:ext cx="18516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chorCtr="1"/>
        <a:lstStyle/>
        <a:p>
          <a:r>
            <a:rPr lang="en-GB" sz="1100">
              <a:solidFill>
                <a:schemeClr val="tx1">
                  <a:lumMod val="50000"/>
                  <a:lumOff val="50000"/>
                </a:schemeClr>
              </a:solidFill>
              <a:latin typeface="Arial" panose="020B0604020202020204" pitchFamily="34" charset="0"/>
              <a:cs typeface="Arial" panose="020B0604020202020204" pitchFamily="34" charset="0"/>
            </a:rPr>
            <a:t>Profitable</a:t>
          </a:r>
          <a:r>
            <a:rPr lang="en-GB" sz="1100" baseline="0">
              <a:solidFill>
                <a:schemeClr val="tx1">
                  <a:lumMod val="50000"/>
                  <a:lumOff val="50000"/>
                </a:schemeClr>
              </a:solidFill>
              <a:latin typeface="Arial" panose="020B0604020202020204" pitchFamily="34" charset="0"/>
              <a:cs typeface="Arial" panose="020B0604020202020204" pitchFamily="34" charset="0"/>
            </a:rPr>
            <a:t> Product Line</a:t>
          </a:r>
          <a:endParaRPr lang="en-GB" sz="110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1</xdr:col>
      <xdr:colOff>125730</xdr:colOff>
      <xdr:row>7</xdr:row>
      <xdr:rowOff>131010</xdr:rowOff>
    </xdr:from>
    <xdr:to>
      <xdr:col>4</xdr:col>
      <xdr:colOff>148590</xdr:colOff>
      <xdr:row>9</xdr:row>
      <xdr:rowOff>70050</xdr:rowOff>
    </xdr:to>
    <xdr:sp macro="" textlink="'Analysis 1'!M11">
      <xdr:nvSpPr>
        <xdr:cNvPr id="118" name="TextBox 117"/>
        <xdr:cNvSpPr txBox="1"/>
      </xdr:nvSpPr>
      <xdr:spPr>
        <a:xfrm>
          <a:off x="735330" y="1411170"/>
          <a:ext cx="18516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chorCtr="1"/>
        <a:lstStyle/>
        <a:p>
          <a:pPr algn="ctr"/>
          <a:fld id="{9FC44069-60B1-42B6-A87C-714D42B8843A}" type="TxLink">
            <a:rPr lang="en-US" sz="1400" b="0" i="0" u="none" strike="noStrike">
              <a:solidFill>
                <a:schemeClr val="tx1">
                  <a:lumMod val="95000"/>
                  <a:lumOff val="5000"/>
                </a:schemeClr>
              </a:solidFill>
              <a:latin typeface="Arial" panose="020B0604020202020204" pitchFamily="34" charset="0"/>
              <a:cs typeface="Arial" panose="020B0604020202020204" pitchFamily="34" charset="0"/>
            </a:rPr>
            <a:pPr algn="ctr"/>
            <a:t>Fashion accessories</a:t>
          </a:fld>
          <a:endParaRPr lang="en-GB" sz="1400" b="0">
            <a:solidFill>
              <a:schemeClr val="tx1">
                <a:lumMod val="95000"/>
                <a:lumOff val="5000"/>
              </a:schemeClr>
            </a:solidFill>
            <a:latin typeface="Arial" panose="020B0604020202020204" pitchFamily="34" charset="0"/>
            <a:cs typeface="Arial" panose="020B0604020202020204" pitchFamily="34" charset="0"/>
          </a:endParaRPr>
        </a:p>
      </xdr:txBody>
    </xdr:sp>
    <xdr:clientData/>
  </xdr:twoCellAnchor>
  <xdr:twoCellAnchor>
    <xdr:from>
      <xdr:col>7</xdr:col>
      <xdr:colOff>266700</xdr:colOff>
      <xdr:row>0</xdr:row>
      <xdr:rowOff>0</xdr:rowOff>
    </xdr:from>
    <xdr:to>
      <xdr:col>9</xdr:col>
      <xdr:colOff>190500</xdr:colOff>
      <xdr:row>4</xdr:row>
      <xdr:rowOff>99060</xdr:rowOff>
    </xdr:to>
    <xdr:graphicFrame macro="">
      <xdr:nvGraphicFramePr>
        <xdr:cNvPr id="121" name="Chart 1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11</xdr:col>
      <xdr:colOff>144780</xdr:colOff>
      <xdr:row>2</xdr:row>
      <xdr:rowOff>106680</xdr:rowOff>
    </xdr:from>
    <xdr:ext cx="184731" cy="264560"/>
    <xdr:sp macro="" textlink="">
      <xdr:nvSpPr>
        <xdr:cNvPr id="34" name="TextBox 33"/>
        <xdr:cNvSpPr txBox="1"/>
      </xdr:nvSpPr>
      <xdr:spPr>
        <a:xfrm>
          <a:off x="6850380" y="4724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xdr:from>
      <xdr:col>9</xdr:col>
      <xdr:colOff>236220</xdr:colOff>
      <xdr:row>0</xdr:row>
      <xdr:rowOff>6096</xdr:rowOff>
    </xdr:from>
    <xdr:to>
      <xdr:col>9</xdr:col>
      <xdr:colOff>236220</xdr:colOff>
      <xdr:row>4</xdr:row>
      <xdr:rowOff>137160</xdr:rowOff>
    </xdr:to>
    <xdr:cxnSp macro="">
      <xdr:nvCxnSpPr>
        <xdr:cNvPr id="122" name="Straight Connector 121"/>
        <xdr:cNvCxnSpPr/>
      </xdr:nvCxnSpPr>
      <xdr:spPr>
        <a:xfrm>
          <a:off x="5722620" y="6096"/>
          <a:ext cx="0" cy="86258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198120</xdr:colOff>
      <xdr:row>0</xdr:row>
      <xdr:rowOff>0</xdr:rowOff>
    </xdr:from>
    <xdr:to>
      <xdr:col>13</xdr:col>
      <xdr:colOff>198120</xdr:colOff>
      <xdr:row>4</xdr:row>
      <xdr:rowOff>121920</xdr:rowOff>
    </xdr:to>
    <xdr:cxnSp macro="">
      <xdr:nvCxnSpPr>
        <xdr:cNvPr id="128" name="Straight Connector 127"/>
        <xdr:cNvCxnSpPr/>
      </xdr:nvCxnSpPr>
      <xdr:spPr>
        <a:xfrm>
          <a:off x="8122920" y="0"/>
          <a:ext cx="0" cy="85344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137160</xdr:colOff>
      <xdr:row>0</xdr:row>
      <xdr:rowOff>0</xdr:rowOff>
    </xdr:from>
    <xdr:to>
      <xdr:col>13</xdr:col>
      <xdr:colOff>160020</xdr:colOff>
      <xdr:row>4</xdr:row>
      <xdr:rowOff>137160</xdr:rowOff>
    </xdr:to>
    <xdr:graphicFrame macro="">
      <xdr:nvGraphicFramePr>
        <xdr:cNvPr id="87" name="Chart 8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106680</xdr:colOff>
      <xdr:row>0</xdr:row>
      <xdr:rowOff>0</xdr:rowOff>
    </xdr:from>
    <xdr:to>
      <xdr:col>17</xdr:col>
      <xdr:colOff>106680</xdr:colOff>
      <xdr:row>4</xdr:row>
      <xdr:rowOff>121920</xdr:rowOff>
    </xdr:to>
    <xdr:graphicFrame macro="">
      <xdr:nvGraphicFramePr>
        <xdr:cNvPr id="88" name="Chart 8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579120</xdr:colOff>
      <xdr:row>0</xdr:row>
      <xdr:rowOff>38100</xdr:rowOff>
    </xdr:from>
    <xdr:to>
      <xdr:col>21</xdr:col>
      <xdr:colOff>60960</xdr:colOff>
      <xdr:row>4</xdr:row>
      <xdr:rowOff>121920</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160020</xdr:colOff>
      <xdr:row>0</xdr:row>
      <xdr:rowOff>0</xdr:rowOff>
    </xdr:from>
    <xdr:to>
      <xdr:col>17</xdr:col>
      <xdr:colOff>160020</xdr:colOff>
      <xdr:row>4</xdr:row>
      <xdr:rowOff>137160</xdr:rowOff>
    </xdr:to>
    <xdr:cxnSp macro="">
      <xdr:nvCxnSpPr>
        <xdr:cNvPr id="93" name="Straight Connector 92"/>
        <xdr:cNvCxnSpPr/>
      </xdr:nvCxnSpPr>
      <xdr:spPr>
        <a:xfrm>
          <a:off x="10523220" y="0"/>
          <a:ext cx="0" cy="86868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121920</xdr:colOff>
      <xdr:row>0</xdr:row>
      <xdr:rowOff>0</xdr:rowOff>
    </xdr:from>
    <xdr:to>
      <xdr:col>21</xdr:col>
      <xdr:colOff>121920</xdr:colOff>
      <xdr:row>4</xdr:row>
      <xdr:rowOff>144780</xdr:rowOff>
    </xdr:to>
    <xdr:cxnSp macro="">
      <xdr:nvCxnSpPr>
        <xdr:cNvPr id="100" name="Straight Connector 99"/>
        <xdr:cNvCxnSpPr/>
      </xdr:nvCxnSpPr>
      <xdr:spPr>
        <a:xfrm>
          <a:off x="12923520" y="0"/>
          <a:ext cx="0" cy="87630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10</xdr:row>
      <xdr:rowOff>116882</xdr:rowOff>
    </xdr:from>
    <xdr:to>
      <xdr:col>23</xdr:col>
      <xdr:colOff>0</xdr:colOff>
      <xdr:row>12</xdr:row>
      <xdr:rowOff>65998</xdr:rowOff>
    </xdr:to>
    <xdr:sp macro="" textlink="">
      <xdr:nvSpPr>
        <xdr:cNvPr id="115" name="Rounded Rectangle 114"/>
        <xdr:cNvSpPr/>
      </xdr:nvSpPr>
      <xdr:spPr>
        <a:xfrm>
          <a:off x="11620500" y="1945682"/>
          <a:ext cx="2400300" cy="314876"/>
        </a:xfrm>
        <a:prstGeom prst="roundRect">
          <a:avLst/>
        </a:prstGeom>
        <a:noFill/>
        <a:ln w="12700">
          <a:solidFill>
            <a:srgbClr val="09B3F7">
              <a:alpha val="48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user" refreshedDate="46123.53781898148" backgroundQuery="1" createdVersion="6" refreshedVersion="6" minRefreshableVersion="3" recordCount="0" supportSubquery="1" supportAdvancedDrill="1">
  <cacheSource type="external" connectionId="1"/>
  <cacheFields count="0"/>
  <cacheHierarchies count="60">
    <cacheHierarchy uniqueName="[Range].[Invoice ID]" caption="Invoice ID" attribute="1" defaultMemberUniqueName="[Range].[Invoice ID].[All]" allUniqueName="[Range].[Invoice ID].[All]" dimensionUniqueName="[Range]" displayFolder="" count="0" memberValueDatatype="130" unbalanced="0"/>
    <cacheHierarchy uniqueName="[Range].[Branch]" caption="Branch" attribute="1" defaultMemberUniqueName="[Range].[Branch].[All]" allUniqueName="[Range].[Branch].[All]" dimensionUniqueName="[Range]" displayFolder="" count="0" memberValueDatatype="130" unbalanced="0"/>
    <cacheHierarchy uniqueName="[Range].[City]" caption="City" attribute="1" defaultMemberUniqueName="[Range].[City].[All]" allUniqueName="[Range].[City].[All]" dimensionUniqueName="[Range]" displayFolder="" count="0" memberValueDatatype="130" unbalanced="0"/>
    <cacheHierarchy uniqueName="[Range].[Customer type]" caption="Customer type" attribute="1" defaultMemberUniqueName="[Range].[Customer type].[All]" allUniqueName="[Range].[Customer type].[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Product line]" caption="Product line" attribute="1" defaultMemberUniqueName="[Range].[Product line].[All]" allUniqueName="[Range].[Product line].[All]" dimensionUniqueName="[Range]" displayFolder="" count="0" memberValueDatatype="130" unbalanced="0"/>
    <cacheHierarchy uniqueName="[Range].[Unit price]" caption="Unit price" attribute="1" defaultMemberUniqueName="[Range].[Unit price].[All]" allUniqueName="[Range].[Unit price].[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Tax 5%]" caption="Tax 5%" attribute="1" defaultMemberUniqueName="[Range].[Tax 5%].[All]" allUniqueName="[Range].[Tax 5%].[All]" dimensionUniqueName="[Range]" displayFolder="" count="0" memberValueDatatype="5" unbalanced="0"/>
    <cacheHierarchy uniqueName="[Range].[Revenue]" caption="Revenue" attribute="1" defaultMemberUniqueName="[Range].[Revenue].[All]" allUniqueName="[Range].[Revenue].[All]" dimensionUniqueName="[Range]" displayFolder="" count="0" memberValueDatatype="5" unbalanced="0"/>
    <cacheHierarchy uniqueName="[Range].[Transaction Date]" caption="Transaction Date" attribute="1" time="1" defaultMemberUniqueName="[Range].[Transaction Date].[All]" allUniqueName="[Range].[Transaction Date].[All]" dimensionUniqueName="[Range]" displayFolder="" count="0" memberValueDatatype="7" unbalanced="0"/>
    <cacheHierarchy uniqueName="[Range].[Time]" caption="Time" attribute="1" time="1" defaultMemberUniqueName="[Range].[Time].[All]" allUniqueName="[Range].[Time].[All]" dimensionUniqueName="[Range]" displayFolder="" count="0" memberValueDatatype="7" unbalanced="0"/>
    <cacheHierarchy uniqueName="[Range].[Payment]" caption="Payment" attribute="1" defaultMemberUniqueName="[Range].[Payment].[All]" allUniqueName="[Range].[Payment].[All]" dimensionUniqueName="[Range]" displayFolder="" count="0" memberValueDatatype="130" unbalanced="0"/>
    <cacheHierarchy uniqueName="[Range].[COGS]" caption="COGS" attribute="1" defaultMemberUniqueName="[Range].[COGS].[All]" allUniqueName="[Range].[COGS].[All]" dimensionUniqueName="[Range]" displayFolder="" count="0" memberValueDatatype="5" unbalanced="0"/>
    <cacheHierarchy uniqueName="[Range].[gross margin %]" caption="gross margin %" attribute="1" defaultMemberUniqueName="[Range].[gross margin %].[All]" allUniqueName="[Range].[gross margin %].[All]" dimensionUniqueName="[Range]" displayFolder="" count="0" memberValueDatatype="5" unbalanced="0"/>
    <cacheHierarchy uniqueName="[Range].[Profit]" caption="Profit" attribute="1" defaultMemberUniqueName="[Range].[Profit].[All]" allUniqueName="[Range].[Profit].[All]" dimensionUniqueName="[Range]" displayFolder="" count="0" memberValueDatatype="5" unbalanced="0"/>
    <cacheHierarchy uniqueName="[Range].[Customer DOB]" caption="Customer DOB" attribute="1" time="1" defaultMemberUniqueName="[Range].[Customer DOB].[All]" allUniqueName="[Range].[Customer DOB].[All]" dimensionUniqueName="[Range]" displayFolder="" count="0" memberValueDatatype="7" unbalanced="0"/>
    <cacheHierarchy uniqueName="[Range].[Age]" caption="Age" attribute="1" defaultMemberUniqueName="[Range].[Age].[All]" allUniqueName="[Range].[Age].[All]" dimensionUniqueName="[Range]" displayFolder="" count="0" memberValueDatatype="20" unbalanced="0"/>
    <cacheHierarchy uniqueName="[Range].[Age Group]" caption="Age Group" attribute="1" defaultMemberUniqueName="[Range].[Age Group].[All]" allUniqueName="[Range].[Age Group].[All]" dimensionUniqueName="[Range]" displayFolder="" count="0" memberValueDatatype="130" unbalanced="0"/>
    <cacheHierarchy uniqueName="[Range].[Rating]" caption="Rating" attribute="1" defaultMemberUniqueName="[Range].[Rating].[All]" allUniqueName="[Range].[Rating].[All]" dimensionUniqueName="[Range]" displayFolder="" count="0" memberValueDatatype="5" unbalanced="0"/>
    <cacheHierarchy uniqueName="[Range].[Ratings Group]" caption="Ratings Group" attribute="1" defaultMemberUniqueName="[Range].[Ratings Group].[All]" allUniqueName="[Range].[Ratings Group].[All]" dimensionUniqueName="[Range]" displayFolder="" count="0" memberValueDatatype="130" unbalanced="0"/>
    <cacheHierarchy uniqueName="[Range].[Time of the Day]" caption="Time of the Day" attribute="1" defaultMemberUniqueName="[Range].[Time of the Day].[All]" allUniqueName="[Range].[Time of the Day].[All]" dimensionUniqueName="[Range]" displayFolder="" count="0" memberValueDatatype="130" unbalanced="0"/>
    <cacheHierarchy uniqueName="[Range].[Price Range]" caption="Price Range" attribute="1" defaultMemberUniqueName="[Range].[Price Range].[All]" allUniqueName="[Range].[Price Range].[All]" dimensionUniqueName="[Range]" displayFolder="" count="0" memberValueDatatype="130" unbalanced="0"/>
    <cacheHierarchy uniqueName="[Range].[Weekday]" caption="Weekday" attribute="1" time="1" defaultMemberUniqueName="[Range].[Weekday].[All]" allUniqueName="[Range].[Weekday].[All]" dimensionUniqueName="[Range]" displayFolder="" count="0" memberValueDatatype="7" unbalanced="0"/>
    <cacheHierarchy uniqueName="[Range].[Weektype]" caption="Weektype" attribute="1" defaultMemberUniqueName="[Range].[Weektype].[All]" allUniqueName="[Range].[Weektype].[All]" dimensionUniqueName="[Range]" displayFolder="" count="0" memberValueDatatype="130" unbalanced="0"/>
    <cacheHierarchy uniqueName="[Table2].[Invoice ID]" caption="Invoice ID" attribute="1" defaultMemberUniqueName="[Table2].[Invoice ID].[All]" allUniqueName="[Table2].[Invoice ID].[All]" dimensionUniqueName="[Table2]" displayFolder="" count="0" memberValueDatatype="130" unbalanced="0"/>
    <cacheHierarchy uniqueName="[Table2].[Branch]" caption="Branch" attribute="1" defaultMemberUniqueName="[Table2].[Branch].[All]" allUniqueName="[Table2].[Branch].[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Customer type]" caption="Customer type" attribute="1" defaultMemberUniqueName="[Table2].[Customer type].[All]" allUniqueName="[Table2].[Customer type].[All]" dimensionUniqueName="[Table2]" displayFolder="" count="0" memberValueDatatype="130" unbalanced="0"/>
    <cacheHierarchy uniqueName="[Table2].[Gender]" caption="Gender" attribute="1" defaultMemberUniqueName="[Table2].[Gender].[All]" allUniqueName="[Table2].[Gender].[All]" dimensionUniqueName="[Table2]" displayFolder="" count="0" memberValueDatatype="130" unbalanced="0"/>
    <cacheHierarchy uniqueName="[Table2].[Product line]" caption="Product line" attribute="1" defaultMemberUniqueName="[Table2].[Product line].[All]" allUniqueName="[Table2].[Product line].[All]" dimensionUniqueName="[Table2]" displayFolder="" count="0" memberValueDatatype="130" unbalanced="0"/>
    <cacheHierarchy uniqueName="[Table2].[Unit price]" caption="Unit price" attribute="1" defaultMemberUniqueName="[Table2].[Unit price].[All]" allUniqueName="[Table2].[Unit price].[All]" dimensionUniqueName="[Table2]" displayFolder="" count="0" memberValueDatatype="5" unbalanced="0"/>
    <cacheHierarchy uniqueName="[Table2].[Quantity]" caption="Quantity" attribute="1" defaultMemberUniqueName="[Table2].[Quantity].[All]" allUniqueName="[Table2].[Quantity].[All]" dimensionUniqueName="[Table2]" displayFolder="" count="0" memberValueDatatype="20" unbalanced="0"/>
    <cacheHierarchy uniqueName="[Table2].[Tax 5%]" caption="Tax 5%" attribute="1" defaultMemberUniqueName="[Table2].[Tax 5%].[All]" allUniqueName="[Table2].[Tax 5%].[All]" dimensionUniqueName="[Table2]" displayFolder="" count="0" memberValueDatatype="5" unbalanced="0"/>
    <cacheHierarchy uniqueName="[Table2].[Revenue]" caption="Revenue" attribute="1" defaultMemberUniqueName="[Table2].[Revenue].[All]" allUniqueName="[Table2].[Revenue].[All]" dimensionUniqueName="[Table2]" displayFolder="" count="0" memberValueDatatype="5" unbalanced="0"/>
    <cacheHierarchy uniqueName="[Table2].[Transaction Date]" caption="Transaction Date" attribute="1" time="1" defaultMemberUniqueName="[Table2].[Transaction Date].[All]" allUniqueName="[Table2].[Transaction Date].[All]" dimensionUniqueName="[Table2]" displayFolder="" count="0" memberValueDatatype="7" unbalanced="0"/>
    <cacheHierarchy uniqueName="[Table2].[Time]" caption="Time" attribute="1" time="1" defaultMemberUniqueName="[Table2].[Time].[All]" allUniqueName="[Table2].[Time].[All]" dimensionUniqueName="[Table2]" displayFolder="" count="0" memberValueDatatype="7" unbalanced="0"/>
    <cacheHierarchy uniqueName="[Table2].[Payment]" caption="Payment" attribute="1" defaultMemberUniqueName="[Table2].[Payment].[All]" allUniqueName="[Table2].[Payment].[All]" dimensionUniqueName="[Table2]" displayFolder="" count="0" memberValueDatatype="130" unbalanced="0"/>
    <cacheHierarchy uniqueName="[Table2].[COGS]" caption="COGS" attribute="1" defaultMemberUniqueName="[Table2].[COGS].[All]" allUniqueName="[Table2].[COGS].[All]" dimensionUniqueName="[Table2]" displayFolder="" count="0" memberValueDatatype="5" unbalanced="0"/>
    <cacheHierarchy uniqueName="[Table2].[gross margin %]" caption="gross margin %" attribute="1" defaultMemberUniqueName="[Table2].[gross margin %].[All]" allUniqueName="[Table2].[gross margin %].[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Table2].[Customer DOB]" caption="Customer DOB" attribute="1" time="1" defaultMemberUniqueName="[Table2].[Customer DOB].[All]" allUniqueName="[Table2].[Customer DOB].[All]" dimensionUniqueName="[Table2]" displayFolder="" count="0" memberValueDatatype="7" unbalanced="0"/>
    <cacheHierarchy uniqueName="[Table2].[Age]" caption="Age" attribute="1" defaultMemberUniqueName="[Table2].[Age].[All]" allUniqueName="[Table2].[Age].[All]" dimensionUniqueName="[Table2]" displayFolder="" count="0" memberValueDatatype="20" unbalanced="0"/>
    <cacheHierarchy uniqueName="[Table2].[Age Group]" caption="Age Group" attribute="1" defaultMemberUniqueName="[Table2].[Age Group].[All]" allUniqueName="[Table2].[Age Group].[All]" dimensionUniqueName="[Table2]" displayFolder="" count="0" memberValueDatatype="130" unbalanced="0"/>
    <cacheHierarchy uniqueName="[Table2].[Rating]" caption="Rating" attribute="1" defaultMemberUniqueName="[Table2].[Rating].[All]" allUniqueName="[Table2].[Rating].[All]" dimensionUniqueName="[Table2]" displayFolder="" count="0" memberValueDatatype="5" unbalanced="0"/>
    <cacheHierarchy uniqueName="[Table2].[Ratings Group]" caption="Ratings Group" attribute="1" defaultMemberUniqueName="[Table2].[Ratings Group].[All]" allUniqueName="[Table2].[Ratings Group].[All]" dimensionUniqueName="[Table2]" displayFolder="" count="0" memberValueDatatype="130" unbalanced="0"/>
    <cacheHierarchy uniqueName="[Table2].[Time of the Day]" caption="Time of the Day" attribute="1" defaultMemberUniqueName="[Table2].[Time of the Day].[All]" allUniqueName="[Table2].[Time of the Day].[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130" unbalanced="0"/>
    <cacheHierarchy uniqueName="[Table2].[Weekday]" caption="Weekday" attribute="1" time="1" defaultMemberUniqueName="[Table2].[Weekday].[All]" allUniqueName="[Table2].[Weekday].[All]" dimensionUniqueName="[Table2]" displayFolder="" count="0" memberValueDatatype="7" unbalanced="0"/>
    <cacheHierarchy uniqueName="[Table2].[Weektype]" caption="Weektype" attribute="1" defaultMemberUniqueName="[Table2].[Weektype].[All]" allUniqueName="[Table2].[Weektype].[All]" dimensionUniqueName="[Table2]" displayFolder="" count="0" memberValueDatatype="130" unbalanced="0"/>
    <cacheHierarchy uniqueName="[Table2].[WeekNum]" caption="WeekNum" attribute="1" defaultMemberUniqueName="[Table2].[WeekNum].[All]" allUniqueName="[Table2].[WeekNum].[All]" dimensionUniqueName="[Table2]" displayFolder="" count="0" memberValueDatatype="20" unbalanced="0"/>
    <cacheHierarchy uniqueName="[Measures].[__XL_Count Range]" caption="__XL_Count Range" measure="1" displayFolder="" measureGroup="Range"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5"/>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9"/>
        </ext>
      </extLst>
    </cacheHierarchy>
    <cacheHierarchy uniqueName="[Measures].[Count of Ratings Group]" caption="Count of Ratings Group" measure="1" displayFolder="" measureGroup="Table2" count="0" hidden="1">
      <extLst>
        <ext xmlns:x15="http://schemas.microsoft.com/office/spreadsheetml/2010/11/main" uri="{B97F6D7D-B522-45F9-BDA1-12C45D357490}">
          <x15:cacheHierarchy aggregatedColumn="45"/>
        </ext>
      </extLst>
    </cacheHierarchy>
    <cacheHierarchy uniqueName="[Measures].[Sum of Rating]" caption="Sum of Rating" measure="1" displayFolder="" measureGroup="Table2" count="0" hidden="1">
      <extLst>
        <ext xmlns:x15="http://schemas.microsoft.com/office/spreadsheetml/2010/11/main" uri="{B97F6D7D-B522-45F9-BDA1-12C45D357490}">
          <x15:cacheHierarchy aggregatedColumn="44"/>
        </ext>
      </extLst>
    </cacheHierarchy>
    <cacheHierarchy uniqueName="[Measures].[Average of Rating]" caption="Average of Rating" measure="1" displayFolder="" measureGroup="Table2" count="0" hidden="1">
      <extLst>
        <ext xmlns:x15="http://schemas.microsoft.com/office/spreadsheetml/2010/11/main" uri="{B97F6D7D-B522-45F9-BDA1-12C45D357490}">
          <x15:cacheHierarchy aggregatedColumn="44"/>
        </ext>
      </extLst>
    </cacheHierarchy>
    <cacheHierarchy uniqueName="[Measures].[Sum of Revenue 2]" caption="Sum of Revenue 2" measure="1" displayFolder="" measureGroup="Table2" count="0" hidden="1">
      <extLst>
        <ext xmlns:x15="http://schemas.microsoft.com/office/spreadsheetml/2010/11/main" uri="{B97F6D7D-B522-45F9-BDA1-12C45D357490}">
          <x15:cacheHierarchy aggregatedColumn="34"/>
        </ext>
      </extLst>
    </cacheHierarchy>
  </cacheHierarchies>
  <kpis count="0"/>
  <dimensions count="3">
    <dimension measure="1" name="Measures" uniqueName="[Measures]" caption="Measures"/>
    <dimension name="Range" uniqueName="[Range]" caption="Range"/>
    <dimension name="Table2" uniqueName="[Table2]" caption="Table2"/>
  </dimensions>
  <measureGroups count="2">
    <measureGroup name="Range" caption="Range"/>
    <measureGroup name="Table2" caption="Table2"/>
  </measureGroups>
  <maps count="3">
    <map measureGroup="0" dimension="1"/>
    <map measureGroup="1"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refreshedDate="46123.766606944446" backgroundQuery="1" createdVersion="6" refreshedVersion="6" minRefreshableVersion="3" recordCount="0" supportSubquery="1" supportAdvancedDrill="1">
  <cacheSource type="external" connectionId="1"/>
  <cacheFields count="2">
    <cacheField name="[Measures].[Sum of Revenue 2]" caption="Sum of Revenue 2" numFmtId="0" hierarchy="59" level="32767"/>
    <cacheField name="[Table2].[Price Range].[Price Range]" caption="Price Range" numFmtId="0" hierarchy="47" level="1">
      <sharedItems count="2">
        <s v="Expensive"/>
        <s v="Less Expensive"/>
      </sharedItems>
    </cacheField>
  </cacheFields>
  <cacheHierarchies count="60">
    <cacheHierarchy uniqueName="[Range].[Invoice ID]" caption="Invoice ID" attribute="1" defaultMemberUniqueName="[Range].[Invoice ID].[All]" allUniqueName="[Range].[Invoice ID].[All]" dimensionUniqueName="[Range]" displayFolder="" count="0" memberValueDatatype="130" unbalanced="0"/>
    <cacheHierarchy uniqueName="[Range].[Branch]" caption="Branch" attribute="1" defaultMemberUniqueName="[Range].[Branch].[All]" allUniqueName="[Range].[Branch].[All]" dimensionUniqueName="[Range]" displayFolder="" count="0" memberValueDatatype="130" unbalanced="0"/>
    <cacheHierarchy uniqueName="[Range].[City]" caption="City" attribute="1" defaultMemberUniqueName="[Range].[City].[All]" allUniqueName="[Range].[City].[All]" dimensionUniqueName="[Range]" displayFolder="" count="0" memberValueDatatype="130" unbalanced="0"/>
    <cacheHierarchy uniqueName="[Range].[Customer type]" caption="Customer type" attribute="1" defaultMemberUniqueName="[Range].[Customer type].[All]" allUniqueName="[Range].[Customer type].[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Product line]" caption="Product line" attribute="1" defaultMemberUniqueName="[Range].[Product line].[All]" allUniqueName="[Range].[Product line].[All]" dimensionUniqueName="[Range]" displayFolder="" count="0" memberValueDatatype="130" unbalanced="0"/>
    <cacheHierarchy uniqueName="[Range].[Unit price]" caption="Unit price" attribute="1" defaultMemberUniqueName="[Range].[Unit price].[All]" allUniqueName="[Range].[Unit price].[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Tax 5%]" caption="Tax 5%" attribute="1" defaultMemberUniqueName="[Range].[Tax 5%].[All]" allUniqueName="[Range].[Tax 5%].[All]" dimensionUniqueName="[Range]" displayFolder="" count="0" memberValueDatatype="5" unbalanced="0"/>
    <cacheHierarchy uniqueName="[Range].[Revenue]" caption="Revenue" attribute="1" defaultMemberUniqueName="[Range].[Revenue].[All]" allUniqueName="[Range].[Revenue].[All]" dimensionUniqueName="[Range]" displayFolder="" count="0" memberValueDatatype="5" unbalanced="0"/>
    <cacheHierarchy uniqueName="[Range].[Transaction Date]" caption="Transaction Date" attribute="1" time="1" defaultMemberUniqueName="[Range].[Transaction Date].[All]" allUniqueName="[Range].[Transaction Date].[All]" dimensionUniqueName="[Range]" displayFolder="" count="0" memberValueDatatype="7" unbalanced="0"/>
    <cacheHierarchy uniqueName="[Range].[Time]" caption="Time" attribute="1" time="1" defaultMemberUniqueName="[Range].[Time].[All]" allUniqueName="[Range].[Time].[All]" dimensionUniqueName="[Range]" displayFolder="" count="0" memberValueDatatype="7" unbalanced="0"/>
    <cacheHierarchy uniqueName="[Range].[Payment]" caption="Payment" attribute="1" defaultMemberUniqueName="[Range].[Payment].[All]" allUniqueName="[Range].[Payment].[All]" dimensionUniqueName="[Range]" displayFolder="" count="0" memberValueDatatype="130" unbalanced="0"/>
    <cacheHierarchy uniqueName="[Range].[COGS]" caption="COGS" attribute="1" defaultMemberUniqueName="[Range].[COGS].[All]" allUniqueName="[Range].[COGS].[All]" dimensionUniqueName="[Range]" displayFolder="" count="0" memberValueDatatype="5" unbalanced="0"/>
    <cacheHierarchy uniqueName="[Range].[gross margin %]" caption="gross margin %" attribute="1" defaultMemberUniqueName="[Range].[gross margin %].[All]" allUniqueName="[Range].[gross margin %].[All]" dimensionUniqueName="[Range]" displayFolder="" count="0" memberValueDatatype="5" unbalanced="0"/>
    <cacheHierarchy uniqueName="[Range].[Profit]" caption="Profit" attribute="1" defaultMemberUniqueName="[Range].[Profit].[All]" allUniqueName="[Range].[Profit].[All]" dimensionUniqueName="[Range]" displayFolder="" count="0" memberValueDatatype="5" unbalanced="0"/>
    <cacheHierarchy uniqueName="[Range].[Customer DOB]" caption="Customer DOB" attribute="1" time="1" defaultMemberUniqueName="[Range].[Customer DOB].[All]" allUniqueName="[Range].[Customer DOB].[All]" dimensionUniqueName="[Range]" displayFolder="" count="0" memberValueDatatype="7" unbalanced="0"/>
    <cacheHierarchy uniqueName="[Range].[Age]" caption="Age" attribute="1" defaultMemberUniqueName="[Range].[Age].[All]" allUniqueName="[Range].[Age].[All]" dimensionUniqueName="[Range]" displayFolder="" count="0" memberValueDatatype="20" unbalanced="0"/>
    <cacheHierarchy uniqueName="[Range].[Age Group]" caption="Age Group" attribute="1" defaultMemberUniqueName="[Range].[Age Group].[All]" allUniqueName="[Range].[Age Group].[All]" dimensionUniqueName="[Range]" displayFolder="" count="0" memberValueDatatype="130" unbalanced="0"/>
    <cacheHierarchy uniqueName="[Range].[Rating]" caption="Rating" attribute="1" defaultMemberUniqueName="[Range].[Rating].[All]" allUniqueName="[Range].[Rating].[All]" dimensionUniqueName="[Range]" displayFolder="" count="0" memberValueDatatype="5" unbalanced="0"/>
    <cacheHierarchy uniqueName="[Range].[Ratings Group]" caption="Ratings Group" attribute="1" defaultMemberUniqueName="[Range].[Ratings Group].[All]" allUniqueName="[Range].[Ratings Group].[All]" dimensionUniqueName="[Range]" displayFolder="" count="0" memberValueDatatype="130" unbalanced="0"/>
    <cacheHierarchy uniqueName="[Range].[Time of the Day]" caption="Time of the Day" attribute="1" defaultMemberUniqueName="[Range].[Time of the Day].[All]" allUniqueName="[Range].[Time of the Day].[All]" dimensionUniqueName="[Range]" displayFolder="" count="0" memberValueDatatype="130" unbalanced="0"/>
    <cacheHierarchy uniqueName="[Range].[Price Range]" caption="Price Range" attribute="1" defaultMemberUniqueName="[Range].[Price Range].[All]" allUniqueName="[Range].[Price Range].[All]" dimensionUniqueName="[Range]" displayFolder="" count="0" memberValueDatatype="130" unbalanced="0"/>
    <cacheHierarchy uniqueName="[Range].[Weekday]" caption="Weekday" attribute="1" time="1" defaultMemberUniqueName="[Range].[Weekday].[All]" allUniqueName="[Range].[Weekday].[All]" dimensionUniqueName="[Range]" displayFolder="" count="0" memberValueDatatype="7" unbalanced="0"/>
    <cacheHierarchy uniqueName="[Range].[Weektype]" caption="Weektype" attribute="1" defaultMemberUniqueName="[Range].[Weektype].[All]" allUniqueName="[Range].[Weektype].[All]" dimensionUniqueName="[Range]" displayFolder="" count="0" memberValueDatatype="130" unbalanced="0"/>
    <cacheHierarchy uniqueName="[Table2].[Invoice ID]" caption="Invoice ID" attribute="1" defaultMemberUniqueName="[Table2].[Invoice ID].[All]" allUniqueName="[Table2].[Invoice ID].[All]" dimensionUniqueName="[Table2]" displayFolder="" count="0" memberValueDatatype="130" unbalanced="0"/>
    <cacheHierarchy uniqueName="[Table2].[Branch]" caption="Branch" attribute="1" defaultMemberUniqueName="[Table2].[Branch].[All]" allUniqueName="[Table2].[Branch].[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Customer type]" caption="Customer type" attribute="1" defaultMemberUniqueName="[Table2].[Customer type].[All]" allUniqueName="[Table2].[Customer type].[All]" dimensionUniqueName="[Table2]" displayFolder="" count="0" memberValueDatatype="130" unbalanced="0"/>
    <cacheHierarchy uniqueName="[Table2].[Gender]" caption="Gender" attribute="1" defaultMemberUniqueName="[Table2].[Gender].[All]" allUniqueName="[Table2].[Gender].[All]" dimensionUniqueName="[Table2]" displayFolder="" count="0" memberValueDatatype="130" unbalanced="0"/>
    <cacheHierarchy uniqueName="[Table2].[Product line]" caption="Product line" attribute="1" defaultMemberUniqueName="[Table2].[Product line].[All]" allUniqueName="[Table2].[Product line].[All]" dimensionUniqueName="[Table2]" displayFolder="" count="0" memberValueDatatype="130" unbalanced="0"/>
    <cacheHierarchy uniqueName="[Table2].[Unit price]" caption="Unit price" attribute="1" defaultMemberUniqueName="[Table2].[Unit price].[All]" allUniqueName="[Table2].[Unit price].[All]" dimensionUniqueName="[Table2]" displayFolder="" count="0" memberValueDatatype="5" unbalanced="0"/>
    <cacheHierarchy uniqueName="[Table2].[Quantity]" caption="Quantity" attribute="1" defaultMemberUniqueName="[Table2].[Quantity].[All]" allUniqueName="[Table2].[Quantity].[All]" dimensionUniqueName="[Table2]" displayFolder="" count="0" memberValueDatatype="20" unbalanced="0"/>
    <cacheHierarchy uniqueName="[Table2].[Tax 5%]" caption="Tax 5%" attribute="1" defaultMemberUniqueName="[Table2].[Tax 5%].[All]" allUniqueName="[Table2].[Tax 5%].[All]" dimensionUniqueName="[Table2]" displayFolder="" count="0" memberValueDatatype="5" unbalanced="0"/>
    <cacheHierarchy uniqueName="[Table2].[Revenue]" caption="Revenue" attribute="1" defaultMemberUniqueName="[Table2].[Revenue].[All]" allUniqueName="[Table2].[Revenue].[All]" dimensionUniqueName="[Table2]" displayFolder="" count="0" memberValueDatatype="5" unbalanced="0"/>
    <cacheHierarchy uniqueName="[Table2].[Transaction Date]" caption="Transaction Date" attribute="1" time="1" defaultMemberUniqueName="[Table2].[Transaction Date].[All]" allUniqueName="[Table2].[Transaction Date].[All]" dimensionUniqueName="[Table2]" displayFolder="" count="0" memberValueDatatype="7" unbalanced="0"/>
    <cacheHierarchy uniqueName="[Table2].[Time]" caption="Time" attribute="1" time="1" defaultMemberUniqueName="[Table2].[Time].[All]" allUniqueName="[Table2].[Time].[All]" dimensionUniqueName="[Table2]" displayFolder="" count="0" memberValueDatatype="7" unbalanced="0"/>
    <cacheHierarchy uniqueName="[Table2].[Payment]" caption="Payment" attribute="1" defaultMemberUniqueName="[Table2].[Payment].[All]" allUniqueName="[Table2].[Payment].[All]" dimensionUniqueName="[Table2]" displayFolder="" count="0" memberValueDatatype="130" unbalanced="0"/>
    <cacheHierarchy uniqueName="[Table2].[COGS]" caption="COGS" attribute="1" defaultMemberUniqueName="[Table2].[COGS].[All]" allUniqueName="[Table2].[COGS].[All]" dimensionUniqueName="[Table2]" displayFolder="" count="0" memberValueDatatype="5" unbalanced="0"/>
    <cacheHierarchy uniqueName="[Table2].[gross margin %]" caption="gross margin %" attribute="1" defaultMemberUniqueName="[Table2].[gross margin %].[All]" allUniqueName="[Table2].[gross margin %].[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Table2].[Customer DOB]" caption="Customer DOB" attribute="1" time="1" defaultMemberUniqueName="[Table2].[Customer DOB].[All]" allUniqueName="[Table2].[Customer DOB].[All]" dimensionUniqueName="[Table2]" displayFolder="" count="0" memberValueDatatype="7" unbalanced="0"/>
    <cacheHierarchy uniqueName="[Table2].[Age]" caption="Age" attribute="1" defaultMemberUniqueName="[Table2].[Age].[All]" allUniqueName="[Table2].[Age].[All]" dimensionUniqueName="[Table2]" displayFolder="" count="0" memberValueDatatype="20" unbalanced="0"/>
    <cacheHierarchy uniqueName="[Table2].[Age Group]" caption="Age Group" attribute="1" defaultMemberUniqueName="[Table2].[Age Group].[All]" allUniqueName="[Table2].[Age Group].[All]" dimensionUniqueName="[Table2]" displayFolder="" count="0" memberValueDatatype="130" unbalanced="0"/>
    <cacheHierarchy uniqueName="[Table2].[Rating]" caption="Rating" attribute="1" defaultMemberUniqueName="[Table2].[Rating].[All]" allUniqueName="[Table2].[Rating].[All]" dimensionUniqueName="[Table2]" displayFolder="" count="0" memberValueDatatype="5" unbalanced="0"/>
    <cacheHierarchy uniqueName="[Table2].[Ratings Group]" caption="Ratings Group" attribute="1" defaultMemberUniqueName="[Table2].[Ratings Group].[All]" allUniqueName="[Table2].[Ratings Group].[All]" dimensionUniqueName="[Table2]" displayFolder="" count="0" memberValueDatatype="130" unbalanced="0"/>
    <cacheHierarchy uniqueName="[Table2].[Time of the Day]" caption="Time of the Day" attribute="1" defaultMemberUniqueName="[Table2].[Time of the Day].[All]" allUniqueName="[Table2].[Time of the Day].[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2" memberValueDatatype="130" unbalanced="0">
      <fieldsUsage count="2">
        <fieldUsage x="-1"/>
        <fieldUsage x="1"/>
      </fieldsUsage>
    </cacheHierarchy>
    <cacheHierarchy uniqueName="[Table2].[Weekday]" caption="Weekday" attribute="1" time="1" defaultMemberUniqueName="[Table2].[Weekday].[All]" allUniqueName="[Table2].[Weekday].[All]" dimensionUniqueName="[Table2]" displayFolder="" count="0" memberValueDatatype="7" unbalanced="0"/>
    <cacheHierarchy uniqueName="[Table2].[Weektype]" caption="Weektype" attribute="1" defaultMemberUniqueName="[Table2].[Weektype].[All]" allUniqueName="[Table2].[Weektype].[All]" dimensionUniqueName="[Table2]" displayFolder="" count="0" memberValueDatatype="130" unbalanced="0"/>
    <cacheHierarchy uniqueName="[Table2].[WeekNum]" caption="WeekNum" attribute="1" defaultMemberUniqueName="[Table2].[WeekNum].[All]" allUniqueName="[Table2].[WeekNum].[All]" dimensionUniqueName="[Table2]" displayFolder="" count="0" memberValueDatatype="20" unbalanced="0"/>
    <cacheHierarchy uniqueName="[Measures].[__XL_Count Range]" caption="__XL_Count Range" measure="1" displayFolder="" measureGroup="Range"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5"/>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9"/>
        </ext>
      </extLst>
    </cacheHierarchy>
    <cacheHierarchy uniqueName="[Measures].[Count of Ratings Group]" caption="Count of Ratings Group" measure="1" displayFolder="" measureGroup="Table2" count="0" hidden="1">
      <extLst>
        <ext xmlns:x15="http://schemas.microsoft.com/office/spreadsheetml/2010/11/main" uri="{B97F6D7D-B522-45F9-BDA1-12C45D357490}">
          <x15:cacheHierarchy aggregatedColumn="45"/>
        </ext>
      </extLst>
    </cacheHierarchy>
    <cacheHierarchy uniqueName="[Measures].[Sum of Rating]" caption="Sum of Rating" measure="1" displayFolder="" measureGroup="Table2" count="0" hidden="1">
      <extLst>
        <ext xmlns:x15="http://schemas.microsoft.com/office/spreadsheetml/2010/11/main" uri="{B97F6D7D-B522-45F9-BDA1-12C45D357490}">
          <x15:cacheHierarchy aggregatedColumn="44"/>
        </ext>
      </extLst>
    </cacheHierarchy>
    <cacheHierarchy uniqueName="[Measures].[Average of Rating]" caption="Average of Rating" measure="1" displayFolder="" measureGroup="Table2" count="0" hidden="1">
      <extLst>
        <ext xmlns:x15="http://schemas.microsoft.com/office/spreadsheetml/2010/11/main" uri="{B97F6D7D-B522-45F9-BDA1-12C45D357490}">
          <x15:cacheHierarchy aggregatedColumn="44"/>
        </ext>
      </extLst>
    </cacheHierarchy>
    <cacheHierarchy uniqueName="[Measures].[Sum of Revenue 2]" caption="Sum of Revenue 2" measure="1" displayFolder="" measureGroup="Table2" count="0" oneField="1" hidden="1">
      <fieldsUsage count="1">
        <fieldUsage x="0"/>
      </fieldsUsage>
      <extLst>
        <ext xmlns:x15="http://schemas.microsoft.com/office/spreadsheetml/2010/11/main" uri="{B97F6D7D-B522-45F9-BDA1-12C45D357490}">
          <x15:cacheHierarchy aggregatedColumn="34"/>
        </ext>
      </extLst>
    </cacheHierarchy>
  </cacheHierarchies>
  <kpis count="0"/>
  <dimensions count="3">
    <dimension measure="1" name="Measures" uniqueName="[Measures]" caption="Measures"/>
    <dimension name="Range" uniqueName="[Range]" caption="Range"/>
    <dimension name="Table2" uniqueName="[Table2]" caption="Table2"/>
  </dimensions>
  <measureGroups count="2">
    <measureGroup name="Range" caption="Range"/>
    <measureGroup name="Table2" caption="Table2"/>
  </measureGroups>
  <maps count="3">
    <map measureGroup="0" dimension="1"/>
    <map measureGroup="1"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refreshedDate="46123.805328009257" backgroundQuery="1" createdVersion="6" refreshedVersion="6" minRefreshableVersion="3" recordCount="0" supportSubquery="1" supportAdvancedDrill="1">
  <cacheSource type="external" connectionId="1"/>
  <cacheFields count="0"/>
  <cacheHierarchies count="60">
    <cacheHierarchy uniqueName="[Range].[Invoice ID]" caption="Invoice ID" attribute="1" defaultMemberUniqueName="[Range].[Invoice ID].[All]" allUniqueName="[Range].[Invoice ID].[All]" dimensionUniqueName="[Range]" displayFolder="" count="0" memberValueDatatype="130" unbalanced="0"/>
    <cacheHierarchy uniqueName="[Range].[Branch]" caption="Branch" attribute="1" defaultMemberUniqueName="[Range].[Branch].[All]" allUniqueName="[Range].[Branch].[All]" dimensionUniqueName="[Range]" displayFolder="" count="0" memberValueDatatype="130" unbalanced="0"/>
    <cacheHierarchy uniqueName="[Range].[City]" caption="City" attribute="1" defaultMemberUniqueName="[Range].[City].[All]" allUniqueName="[Range].[City].[All]" dimensionUniqueName="[Range]" displayFolder="" count="0" memberValueDatatype="130" unbalanced="0"/>
    <cacheHierarchy uniqueName="[Range].[Customer type]" caption="Customer type" attribute="1" defaultMemberUniqueName="[Range].[Customer type].[All]" allUniqueName="[Range].[Customer type].[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Product line]" caption="Product line" attribute="1" defaultMemberUniqueName="[Range].[Product line].[All]" allUniqueName="[Range].[Product line].[All]" dimensionUniqueName="[Range]" displayFolder="" count="0" memberValueDatatype="130" unbalanced="0"/>
    <cacheHierarchy uniqueName="[Range].[Unit price]" caption="Unit price" attribute="1" defaultMemberUniqueName="[Range].[Unit price].[All]" allUniqueName="[Range].[Unit price].[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Tax 5%]" caption="Tax 5%" attribute="1" defaultMemberUniqueName="[Range].[Tax 5%].[All]" allUniqueName="[Range].[Tax 5%].[All]" dimensionUniqueName="[Range]" displayFolder="" count="0" memberValueDatatype="5" unbalanced="0"/>
    <cacheHierarchy uniqueName="[Range].[Revenue]" caption="Revenue" attribute="1" defaultMemberUniqueName="[Range].[Revenue].[All]" allUniqueName="[Range].[Revenue].[All]" dimensionUniqueName="[Range]" displayFolder="" count="0" memberValueDatatype="5" unbalanced="0"/>
    <cacheHierarchy uniqueName="[Range].[Transaction Date]" caption="Transaction Date" attribute="1" time="1" defaultMemberUniqueName="[Range].[Transaction Date].[All]" allUniqueName="[Range].[Transaction Date].[All]" dimensionUniqueName="[Range]" displayFolder="" count="0" memberValueDatatype="7" unbalanced="0"/>
    <cacheHierarchy uniqueName="[Range].[Time]" caption="Time" attribute="1" time="1" defaultMemberUniqueName="[Range].[Time].[All]" allUniqueName="[Range].[Time].[All]" dimensionUniqueName="[Range]" displayFolder="" count="0" memberValueDatatype="7" unbalanced="0"/>
    <cacheHierarchy uniqueName="[Range].[Payment]" caption="Payment" attribute="1" defaultMemberUniqueName="[Range].[Payment].[All]" allUniqueName="[Range].[Payment].[All]" dimensionUniqueName="[Range]" displayFolder="" count="0" memberValueDatatype="130" unbalanced="0"/>
    <cacheHierarchy uniqueName="[Range].[COGS]" caption="COGS" attribute="1" defaultMemberUniqueName="[Range].[COGS].[All]" allUniqueName="[Range].[COGS].[All]" dimensionUniqueName="[Range]" displayFolder="" count="0" memberValueDatatype="5" unbalanced="0"/>
    <cacheHierarchy uniqueName="[Range].[gross margin %]" caption="gross margin %" attribute="1" defaultMemberUniqueName="[Range].[gross margin %].[All]" allUniqueName="[Range].[gross margin %].[All]" dimensionUniqueName="[Range]" displayFolder="" count="0" memberValueDatatype="5" unbalanced="0"/>
    <cacheHierarchy uniqueName="[Range].[Profit]" caption="Profit" attribute="1" defaultMemberUniqueName="[Range].[Profit].[All]" allUniqueName="[Range].[Profit].[All]" dimensionUniqueName="[Range]" displayFolder="" count="0" memberValueDatatype="5" unbalanced="0"/>
    <cacheHierarchy uniqueName="[Range].[Customer DOB]" caption="Customer DOB" attribute="1" time="1" defaultMemberUniqueName="[Range].[Customer DOB].[All]" allUniqueName="[Range].[Customer DOB].[All]" dimensionUniqueName="[Range]" displayFolder="" count="0" memberValueDatatype="7" unbalanced="0"/>
    <cacheHierarchy uniqueName="[Range].[Age]" caption="Age" attribute="1" defaultMemberUniqueName="[Range].[Age].[All]" allUniqueName="[Range].[Age].[All]" dimensionUniqueName="[Range]" displayFolder="" count="0" memberValueDatatype="20" unbalanced="0"/>
    <cacheHierarchy uniqueName="[Range].[Age Group]" caption="Age Group" attribute="1" defaultMemberUniqueName="[Range].[Age Group].[All]" allUniqueName="[Range].[Age Group].[All]" dimensionUniqueName="[Range]" displayFolder="" count="0" memberValueDatatype="130" unbalanced="0"/>
    <cacheHierarchy uniqueName="[Range].[Rating]" caption="Rating" attribute="1" defaultMemberUniqueName="[Range].[Rating].[All]" allUniqueName="[Range].[Rating].[All]" dimensionUniqueName="[Range]" displayFolder="" count="0" memberValueDatatype="5" unbalanced="0"/>
    <cacheHierarchy uniqueName="[Range].[Ratings Group]" caption="Ratings Group" attribute="1" defaultMemberUniqueName="[Range].[Ratings Group].[All]" allUniqueName="[Range].[Ratings Group].[All]" dimensionUniqueName="[Range]" displayFolder="" count="0" memberValueDatatype="130" unbalanced="0"/>
    <cacheHierarchy uniqueName="[Range].[Time of the Day]" caption="Time of the Day" attribute="1" defaultMemberUniqueName="[Range].[Time of the Day].[All]" allUniqueName="[Range].[Time of the Day].[All]" dimensionUniqueName="[Range]" displayFolder="" count="0" memberValueDatatype="130" unbalanced="0"/>
    <cacheHierarchy uniqueName="[Range].[Price Range]" caption="Price Range" attribute="1" defaultMemberUniqueName="[Range].[Price Range].[All]" allUniqueName="[Range].[Price Range].[All]" dimensionUniqueName="[Range]" displayFolder="" count="0" memberValueDatatype="130" unbalanced="0"/>
    <cacheHierarchy uniqueName="[Range].[Weekday]" caption="Weekday" attribute="1" time="1" defaultMemberUniqueName="[Range].[Weekday].[All]" allUniqueName="[Range].[Weekday].[All]" dimensionUniqueName="[Range]" displayFolder="" count="0" memberValueDatatype="7" unbalanced="0"/>
    <cacheHierarchy uniqueName="[Range].[Weektype]" caption="Weektype" attribute="1" defaultMemberUniqueName="[Range].[Weektype].[All]" allUniqueName="[Range].[Weektype].[All]" dimensionUniqueName="[Range]" displayFolder="" count="0" memberValueDatatype="130" unbalanced="0"/>
    <cacheHierarchy uniqueName="[Table2].[Invoice ID]" caption="Invoice ID" attribute="1" defaultMemberUniqueName="[Table2].[Invoice ID].[All]" allUniqueName="[Table2].[Invoice ID].[All]" dimensionUniqueName="[Table2]" displayFolder="" count="0" memberValueDatatype="130" unbalanced="0"/>
    <cacheHierarchy uniqueName="[Table2].[Branch]" caption="Branch" attribute="1" defaultMemberUniqueName="[Table2].[Branch].[All]" allUniqueName="[Table2].[Branch].[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Customer type]" caption="Customer type" attribute="1" defaultMemberUniqueName="[Table2].[Customer type].[All]" allUniqueName="[Table2].[Customer type].[All]" dimensionUniqueName="[Table2]" displayFolder="" count="0" memberValueDatatype="130" unbalanced="0"/>
    <cacheHierarchy uniqueName="[Table2].[Gender]" caption="Gender" attribute="1" defaultMemberUniqueName="[Table2].[Gender].[All]" allUniqueName="[Table2].[Gender].[All]" dimensionUniqueName="[Table2]" displayFolder="" count="0" memberValueDatatype="130" unbalanced="0"/>
    <cacheHierarchy uniqueName="[Table2].[Product line]" caption="Product line" attribute="1" defaultMemberUniqueName="[Table2].[Product line].[All]" allUniqueName="[Table2].[Product line].[All]" dimensionUniqueName="[Table2]" displayFolder="" count="0" memberValueDatatype="130" unbalanced="0"/>
    <cacheHierarchy uniqueName="[Table2].[Unit price]" caption="Unit price" attribute="1" defaultMemberUniqueName="[Table2].[Unit price].[All]" allUniqueName="[Table2].[Unit price].[All]" dimensionUniqueName="[Table2]" displayFolder="" count="0" memberValueDatatype="5" unbalanced="0"/>
    <cacheHierarchy uniqueName="[Table2].[Quantity]" caption="Quantity" attribute="1" defaultMemberUniqueName="[Table2].[Quantity].[All]" allUniqueName="[Table2].[Quantity].[All]" dimensionUniqueName="[Table2]" displayFolder="" count="0" memberValueDatatype="20" unbalanced="0"/>
    <cacheHierarchy uniqueName="[Table2].[Tax 5%]" caption="Tax 5%" attribute="1" defaultMemberUniqueName="[Table2].[Tax 5%].[All]" allUniqueName="[Table2].[Tax 5%].[All]" dimensionUniqueName="[Table2]" displayFolder="" count="0" memberValueDatatype="5" unbalanced="0"/>
    <cacheHierarchy uniqueName="[Table2].[Revenue]" caption="Revenue" attribute="1" defaultMemberUniqueName="[Table2].[Revenue].[All]" allUniqueName="[Table2].[Revenue].[All]" dimensionUniqueName="[Table2]" displayFolder="" count="0" memberValueDatatype="5" unbalanced="0"/>
    <cacheHierarchy uniqueName="[Table2].[Transaction Date]" caption="Transaction Date" attribute="1" time="1" defaultMemberUniqueName="[Table2].[Transaction Date].[All]" allUniqueName="[Table2].[Transaction Date].[All]" dimensionUniqueName="[Table2]" displayFolder="" count="0" memberValueDatatype="7" unbalanced="0"/>
    <cacheHierarchy uniqueName="[Table2].[Time]" caption="Time" attribute="1" time="1" defaultMemberUniqueName="[Table2].[Time].[All]" allUniqueName="[Table2].[Time].[All]" dimensionUniqueName="[Table2]" displayFolder="" count="0" memberValueDatatype="7" unbalanced="0"/>
    <cacheHierarchy uniqueName="[Table2].[Payment]" caption="Payment" attribute="1" defaultMemberUniqueName="[Table2].[Payment].[All]" allUniqueName="[Table2].[Payment].[All]" dimensionUniqueName="[Table2]" displayFolder="" count="0" memberValueDatatype="130" unbalanced="0"/>
    <cacheHierarchy uniqueName="[Table2].[COGS]" caption="COGS" attribute="1" defaultMemberUniqueName="[Table2].[COGS].[All]" allUniqueName="[Table2].[COGS].[All]" dimensionUniqueName="[Table2]" displayFolder="" count="0" memberValueDatatype="5" unbalanced="0"/>
    <cacheHierarchy uniqueName="[Table2].[gross margin %]" caption="gross margin %" attribute="1" defaultMemberUniqueName="[Table2].[gross margin %].[All]" allUniqueName="[Table2].[gross margin %].[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Table2].[Customer DOB]" caption="Customer DOB" attribute="1" time="1" defaultMemberUniqueName="[Table2].[Customer DOB].[All]" allUniqueName="[Table2].[Customer DOB].[All]" dimensionUniqueName="[Table2]" displayFolder="" count="0" memberValueDatatype="7" unbalanced="0"/>
    <cacheHierarchy uniqueName="[Table2].[Age]" caption="Age" attribute="1" defaultMemberUniqueName="[Table2].[Age].[All]" allUniqueName="[Table2].[Age].[All]" dimensionUniqueName="[Table2]" displayFolder="" count="0" memberValueDatatype="20" unbalanced="0"/>
    <cacheHierarchy uniqueName="[Table2].[Age Group]" caption="Age Group" attribute="1" defaultMemberUniqueName="[Table2].[Age Group].[All]" allUniqueName="[Table2].[Age Group].[All]" dimensionUniqueName="[Table2]" displayFolder="" count="0" memberValueDatatype="130" unbalanced="0"/>
    <cacheHierarchy uniqueName="[Table2].[Rating]" caption="Rating" attribute="1" defaultMemberUniqueName="[Table2].[Rating].[All]" allUniqueName="[Table2].[Rating].[All]" dimensionUniqueName="[Table2]" displayFolder="" count="0" memberValueDatatype="5" unbalanced="0"/>
    <cacheHierarchy uniqueName="[Table2].[Ratings Group]" caption="Ratings Group" attribute="1" defaultMemberUniqueName="[Table2].[Ratings Group].[All]" allUniqueName="[Table2].[Ratings Group].[All]" dimensionUniqueName="[Table2]" displayFolder="" count="0" memberValueDatatype="130" unbalanced="0"/>
    <cacheHierarchy uniqueName="[Table2].[Time of the Day]" caption="Time of the Day" attribute="1" defaultMemberUniqueName="[Table2].[Time of the Day].[All]" allUniqueName="[Table2].[Time of the Day].[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130" unbalanced="0"/>
    <cacheHierarchy uniqueName="[Table2].[Weekday]" caption="Weekday" attribute="1" time="1" defaultMemberUniqueName="[Table2].[Weekday].[All]" allUniqueName="[Table2].[Weekday].[All]" dimensionUniqueName="[Table2]" displayFolder="" count="0" memberValueDatatype="7" unbalanced="0"/>
    <cacheHierarchy uniqueName="[Table2].[Weektype]" caption="Weektype" attribute="1" defaultMemberUniqueName="[Table2].[Weektype].[All]" allUniqueName="[Table2].[Weektype].[All]" dimensionUniqueName="[Table2]" displayFolder="" count="0" memberValueDatatype="130" unbalanced="0"/>
    <cacheHierarchy uniqueName="[Table2].[WeekNum]" caption="WeekNum" attribute="1" defaultMemberUniqueName="[Table2].[WeekNum].[All]" allUniqueName="[Table2].[WeekNum].[All]" dimensionUniqueName="[Table2]" displayFolder="" count="0" memberValueDatatype="20" unbalanced="0"/>
    <cacheHierarchy uniqueName="[Measures].[__XL_Count Range]" caption="__XL_Count Range" measure="1" displayFolder="" measureGroup="Range"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5"/>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9"/>
        </ext>
      </extLst>
    </cacheHierarchy>
    <cacheHierarchy uniqueName="[Measures].[Count of Ratings Group]" caption="Count of Ratings Group" measure="1" displayFolder="" measureGroup="Table2" count="0" hidden="1">
      <extLst>
        <ext xmlns:x15="http://schemas.microsoft.com/office/spreadsheetml/2010/11/main" uri="{B97F6D7D-B522-45F9-BDA1-12C45D357490}">
          <x15:cacheHierarchy aggregatedColumn="45"/>
        </ext>
      </extLst>
    </cacheHierarchy>
    <cacheHierarchy uniqueName="[Measures].[Sum of Rating]" caption="Sum of Rating" measure="1" displayFolder="" measureGroup="Table2" count="0" hidden="1">
      <extLst>
        <ext xmlns:x15="http://schemas.microsoft.com/office/spreadsheetml/2010/11/main" uri="{B97F6D7D-B522-45F9-BDA1-12C45D357490}">
          <x15:cacheHierarchy aggregatedColumn="44"/>
        </ext>
      </extLst>
    </cacheHierarchy>
    <cacheHierarchy uniqueName="[Measures].[Average of Rating]" caption="Average of Rating" measure="1" displayFolder="" measureGroup="Table2" count="0" hidden="1">
      <extLst>
        <ext xmlns:x15="http://schemas.microsoft.com/office/spreadsheetml/2010/11/main" uri="{B97F6D7D-B522-45F9-BDA1-12C45D357490}">
          <x15:cacheHierarchy aggregatedColumn="44"/>
        </ext>
      </extLst>
    </cacheHierarchy>
    <cacheHierarchy uniqueName="[Measures].[Sum of Revenue 2]" caption="Sum of Revenue 2" measure="1" displayFolder="" measureGroup="Table2" count="0" hidden="1">
      <extLst>
        <ext xmlns:x15="http://schemas.microsoft.com/office/spreadsheetml/2010/11/main" uri="{B97F6D7D-B522-45F9-BDA1-12C45D357490}">
          <x15:cacheHierarchy aggregatedColumn="34"/>
        </ext>
      </extLst>
    </cacheHierarchy>
  </cacheHierarchies>
  <kpis count="0"/>
  <dimensions count="3">
    <dimension measure="1" name="Measures" uniqueName="[Measures]" caption="Measures"/>
    <dimension name="Range" uniqueName="[Range]" caption="Range"/>
    <dimension name="Table2" uniqueName="[Table2]" caption="Table2"/>
  </dimensions>
  <measureGroups count="2">
    <measureGroup name="Range" caption="Range"/>
    <measureGroup name="Table2" caption="Table2"/>
  </measureGroups>
  <maps count="3">
    <map measureGroup="0" dimension="1"/>
    <map measureGroup="1"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6126.419740509256" createdVersion="6" refreshedVersion="6" minRefreshableVersion="3" recordCount="1000">
  <cacheSource type="worksheet">
    <worksheetSource name="Table2"/>
  </cacheSource>
  <cacheFields count="29">
    <cacheField name="Invoice ID" numFmtId="0">
      <sharedItems/>
    </cacheField>
    <cacheField name="Branch" numFmtId="0">
      <sharedItems count="12">
        <s v="Hanthawaddy"/>
        <s v="Aye Tharyar"/>
        <s v="Junction City"/>
        <s v="Hledan Center"/>
        <s v="Thapyaygone"/>
        <s v="Ocean Supercenter"/>
        <s v="Diamond Plaza"/>
        <s v="Zay Cho"/>
        <s v="Strand Road"/>
        <s v="Shwemawdaw"/>
        <s v="Myo Ma"/>
        <s v="Lower Main"/>
      </sharedItems>
    </cacheField>
    <cacheField name="City" numFmtId="0">
      <sharedItems count="6">
        <s v="Bago"/>
        <s v="Taunggyi"/>
        <s v="Yangon"/>
        <s v="Naypyitaw"/>
        <s v="Mandalay"/>
        <s v="Mawlamyine"/>
      </sharedItems>
    </cacheField>
    <cacheField name="Customer type" numFmtId="0">
      <sharedItems count="2">
        <s v="Member"/>
        <s v="Normal"/>
      </sharedItems>
    </cacheField>
    <cacheField name="Gender" numFmtId="0">
      <sharedItems count="2">
        <s v="Female"/>
        <s v="Male"/>
      </sharedItems>
    </cacheField>
    <cacheField name="Product line" numFmtId="0">
      <sharedItems count="6">
        <s v="Health and beauty"/>
        <s v="Electronic accessories"/>
        <s v="Home and lifestyle"/>
        <s v="Sports and travel"/>
        <s v="Food and beverages"/>
        <s v="Fashion accessories"/>
      </sharedItems>
    </cacheField>
    <cacheField name="Unit price" numFmtId="164">
      <sharedItems containsSemiMixedTypes="0" containsString="0" containsNumber="1" minValue="10.08" maxValue="99.96"/>
    </cacheField>
    <cacheField name="Quantity" numFmtId="0">
      <sharedItems containsSemiMixedTypes="0" containsString="0" containsNumber="1" containsInteger="1" minValue="1" maxValue="10"/>
    </cacheField>
    <cacheField name="Tax 5%" numFmtId="0">
      <sharedItems containsSemiMixedTypes="0" containsString="0" containsNumber="1" minValue="0.50849999999999995" maxValue="49.65"/>
    </cacheField>
    <cacheField name="Revenue" numFmtId="164">
      <sharedItems containsSemiMixedTypes="0" containsString="0" containsNumber="1" minValue="10.6785" maxValue="1042.6500000000001"/>
    </cacheField>
    <cacheField name="Transaction Date" numFmtId="14">
      <sharedItems containsSemiMixedTypes="0" containsNonDate="0" containsDate="1" containsString="0" minDate="2019-01-01T00:00:00" maxDate="2019-03-31T00:00:00" count="89">
        <d v="2019-01-05T00:00:00"/>
        <d v="2019-03-08T00:00:00"/>
        <d v="2019-03-03T00:00:00"/>
        <d v="2019-01-27T00:00:00"/>
        <d v="2019-02-08T00:00:00"/>
        <d v="2019-03-25T00:00:00"/>
        <d v="2019-02-25T00:00:00"/>
        <d v="2019-02-24T00:00:00"/>
        <d v="2019-01-10T00:00:00"/>
        <d v="2019-02-20T00:00:00"/>
        <d v="2019-02-06T00:00:00"/>
        <d v="2019-03-09T00:00:00"/>
        <d v="2019-02-12T00:00:00"/>
        <d v="2019-02-07T00:00:00"/>
        <d v="2019-03-29T00:00:00"/>
        <d v="2019-01-15T00:00:00"/>
        <d v="2019-03-11T00:00:00"/>
        <d v="2019-01-01T00:00:00"/>
        <d v="2019-01-21T00:00:00"/>
        <d v="2019-03-05T00:00:00"/>
        <d v="2019-03-15T00:00:00"/>
        <d v="2019-02-17T00:00:00"/>
        <d v="2019-03-02T00:00:00"/>
        <d v="2019-03-22T00:00:00"/>
        <d v="2019-03-10T00:00:00"/>
        <d v="2019-01-25T00:00:00"/>
        <d v="2019-01-28T00:00:00"/>
        <d v="2019-01-07T00:00:00"/>
        <d v="2019-03-23T00:00:00"/>
        <d v="2019-01-17T00:00:00"/>
        <d v="2019-02-02T00:00:00"/>
        <d v="2019-03-04T00:00:00"/>
        <d v="2019-03-16T00:00:00"/>
        <d v="2019-02-27T00:00:00"/>
        <d v="2019-02-10T00:00:00"/>
        <d v="2019-03-19T00:00:00"/>
        <d v="2019-02-03T00:00:00"/>
        <d v="2019-03-07T00:00:00"/>
        <d v="2019-02-28T00:00:00"/>
        <d v="2019-03-27T00:00:00"/>
        <d v="2019-01-20T00:00:00"/>
        <d v="2019-03-12T00:00:00"/>
        <d v="2019-02-15T00:00:00"/>
        <d v="2019-03-06T00:00:00"/>
        <d v="2019-02-14T00:00:00"/>
        <d v="2019-03-13T00:00:00"/>
        <d v="2019-01-24T00:00:00"/>
        <d v="2019-01-06T00:00:00"/>
        <d v="2019-02-11T00:00:00"/>
        <d v="2019-01-22T00:00:00"/>
        <d v="2019-01-13T00:00:00"/>
        <d v="2019-01-09T00:00:00"/>
        <d v="2019-01-12T00:00:00"/>
        <d v="2019-01-26T00:00:00"/>
        <d v="2019-01-23T00:00:00"/>
        <d v="2019-02-23T00:00:00"/>
        <d v="2019-01-02T00:00:00"/>
        <d v="2019-02-09T00:00:00"/>
        <d v="2019-03-26T00:00:00"/>
        <d v="2019-03-01T00:00:00"/>
        <d v="2019-02-01T00:00:00"/>
        <d v="2019-03-28T00:00:00"/>
        <d v="2019-03-24T00:00:00"/>
        <d v="2019-02-05T00:00:00"/>
        <d v="2019-01-19T00:00:00"/>
        <d v="2019-01-16T00:00:00"/>
        <d v="2019-01-08T00:00:00"/>
        <d v="2019-02-18T00:00:00"/>
        <d v="2019-01-18T00:00:00"/>
        <d v="2019-02-16T00:00:00"/>
        <d v="2019-02-22T00:00:00"/>
        <d v="2019-01-29T00:00:00"/>
        <d v="2019-01-04T00:00:00"/>
        <d v="2019-03-30T00:00:00"/>
        <d v="2019-01-30T00:00:00"/>
        <d v="2019-01-03T00:00:00"/>
        <d v="2019-03-21T00:00:00"/>
        <d v="2019-02-13T00:00:00"/>
        <d v="2019-01-14T00:00:00"/>
        <d v="2019-03-18T00:00:00"/>
        <d v="2019-03-20T00:00:00"/>
        <d v="2019-02-21T00:00:00"/>
        <d v="2019-01-31T00:00:00"/>
        <d v="2019-01-11T00:00:00"/>
        <d v="2019-02-26T00:00:00"/>
        <d v="2019-03-17T00:00:00"/>
        <d v="2019-03-14T00:00:00"/>
        <d v="2019-02-04T00:00:00"/>
        <d v="2019-02-19T00:00:00"/>
      </sharedItems>
      <fieldGroup par="28" base="10">
        <rangePr groupBy="days" startDate="2019-01-01T00:00:00" endDate="2019-03-31T00:00:00"/>
        <groupItems count="368">
          <s v="&lt;01/01/2019"/>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03/2019"/>
        </groupItems>
      </fieldGroup>
    </cacheField>
    <cacheField name="Time" numFmtId="20">
      <sharedItems containsSemiMixedTypes="0" containsNonDate="0" containsDate="1" containsString="0" minDate="1899-12-30T10:00:00" maxDate="1899-12-30T20:59:00"/>
    </cacheField>
    <cacheField name="Payment" numFmtId="0">
      <sharedItems count="3">
        <s v="Ewallet"/>
        <s v="Cash"/>
        <s v="Credit card"/>
      </sharedItems>
    </cacheField>
    <cacheField name="COGS" numFmtId="164">
      <sharedItems containsSemiMixedTypes="0" containsString="0" containsNumber="1" minValue="10.17" maxValue="993"/>
    </cacheField>
    <cacheField name="gross margin %" numFmtId="0">
      <sharedItems containsSemiMixedTypes="0" containsString="0" containsNumber="1" minValue="4.7619047620000003" maxValue="4.7619047620000003"/>
    </cacheField>
    <cacheField name="Profit" numFmtId="164">
      <sharedItems containsSemiMixedTypes="0" containsString="0" containsNumber="1" minValue="0.50849999999999995" maxValue="49.65"/>
    </cacheField>
    <cacheField name="Customer DOB" numFmtId="14">
      <sharedItems containsSemiMixedTypes="0" containsNonDate="0" containsDate="1" containsString="0" minDate="1954-01-01T00:00:00" maxDate="2001-12-21T00:00:00"/>
    </cacheField>
    <cacheField name="Age" numFmtId="1">
      <sharedItems containsSemiMixedTypes="0" containsString="0" containsNumber="1" containsInteger="1" minValue="17" maxValue="65"/>
    </cacheField>
    <cacheField name="Age Group" numFmtId="1">
      <sharedItems count="4">
        <s v="30-44"/>
        <s v="15-29"/>
        <s v="45-59"/>
        <s v="60-74"/>
      </sharedItems>
    </cacheField>
    <cacheField name="Rating" numFmtId="0">
      <sharedItems containsSemiMixedTypes="0" containsString="0" containsNumber="1" minValue="4" maxValue="10"/>
    </cacheField>
    <cacheField name="Ratings Group" numFmtId="0">
      <sharedItems/>
    </cacheField>
    <cacheField name="Time of the Day" numFmtId="0">
      <sharedItems/>
    </cacheField>
    <cacheField name="Price Range" numFmtId="0">
      <sharedItems count="2">
        <s v="Expensive"/>
        <s v="Less Expensive"/>
      </sharedItems>
    </cacheField>
    <cacheField name="Weekday" numFmtId="165">
      <sharedItems containsSemiMixedTypes="0" containsNonDate="0" containsDate="1" containsString="0" minDate="1899-12-31T00:00:00" maxDate="1900-01-07T00:00:00" count="7">
        <d v="1900-01-06T00:00:00"/>
        <d v="1900-01-05T00:00:00"/>
        <d v="1899-12-31T00:00:00"/>
        <d v="1900-01-01T00:00:00"/>
        <d v="1900-01-04T00:00:00"/>
        <d v="1900-01-03T00:00:00"/>
        <d v="1900-01-02T00:00:00"/>
      </sharedItems>
    </cacheField>
    <cacheField name="Weektype" numFmtId="164">
      <sharedItems count="4">
        <s v="Weekends"/>
        <s v="Weekdays"/>
        <s v="Weekday" u="1"/>
        <s v="Weekend" u="1"/>
      </sharedItems>
    </cacheField>
    <cacheField name="WeekNum" numFmtId="0">
      <sharedItems containsSemiMixedTypes="0" containsString="0" containsNumber="1" containsInteger="1" minValue="1" maxValue="13" count="13">
        <n v="1"/>
        <n v="10"/>
        <n v="9"/>
        <n v="4"/>
        <n v="6"/>
        <n v="13"/>
        <n v="8"/>
        <n v="2"/>
        <n v="7"/>
        <n v="3"/>
        <n v="11"/>
        <n v="12"/>
        <n v="5"/>
      </sharedItems>
    </cacheField>
    <cacheField name="IsRolling13" numFmtId="0">
      <sharedItems count="1">
        <s v="Show"/>
      </sharedItems>
    </cacheField>
    <cacheField name="ReportingMonth" numFmtId="0">
      <sharedItems count="3">
        <s v="January"/>
        <s v="March"/>
        <s v="February"/>
      </sharedItems>
    </cacheField>
    <cacheField name="Months" numFmtId="0" databaseField="0">
      <fieldGroup base="10">
        <rangePr groupBy="months" startDate="2019-01-01T00:00:00" endDate="2019-03-31T00:00:00"/>
        <groupItems count="14">
          <s v="&lt;01/01/2019"/>
          <s v="Jan"/>
          <s v="Feb"/>
          <s v="Mar"/>
          <s v="Apr"/>
          <s v="May"/>
          <s v="Jun"/>
          <s v="Jul"/>
          <s v="Aug"/>
          <s v="Sep"/>
          <s v="Oct"/>
          <s v="Nov"/>
          <s v="Dec"/>
          <s v="&gt;31/03/2019"/>
        </groupItems>
      </fieldGroup>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000">
  <r>
    <s v="750-67-8428"/>
    <x v="0"/>
    <x v="0"/>
    <x v="0"/>
    <x v="0"/>
    <x v="0"/>
    <n v="74.69"/>
    <n v="7"/>
    <n v="26.141500000000001"/>
    <n v="548.97149999999999"/>
    <x v="0"/>
    <d v="1899-12-30T13:08:00"/>
    <x v="0"/>
    <n v="522.83000000000004"/>
    <n v="4.7619047620000003"/>
    <n v="26.141500000000001"/>
    <d v="1981-08-26T00:00:00"/>
    <n v="37"/>
    <x v="0"/>
    <n v="9.1"/>
    <s v="8-10 (Excellent)"/>
    <s v="Afternoon"/>
    <x v="0"/>
    <x v="0"/>
    <x v="0"/>
    <x v="0"/>
    <x v="0"/>
    <x v="0"/>
  </r>
  <r>
    <s v="226-31-3081"/>
    <x v="1"/>
    <x v="1"/>
    <x v="1"/>
    <x v="0"/>
    <x v="1"/>
    <n v="15.28"/>
    <n v="5"/>
    <n v="3.82"/>
    <n v="80.22"/>
    <x v="1"/>
    <d v="1899-12-30T10:29:00"/>
    <x v="1"/>
    <n v="76.400000000000006"/>
    <n v="4.7619047620000003"/>
    <n v="3.82"/>
    <d v="1992-08-20T00:00:00"/>
    <n v="26"/>
    <x v="1"/>
    <n v="9.6"/>
    <s v="8-10 (Excellent)"/>
    <s v="Morning"/>
    <x v="1"/>
    <x v="1"/>
    <x v="1"/>
    <x v="1"/>
    <x v="0"/>
    <x v="1"/>
  </r>
  <r>
    <s v="631-41-3108"/>
    <x v="2"/>
    <x v="2"/>
    <x v="1"/>
    <x v="1"/>
    <x v="2"/>
    <n v="46.33"/>
    <n v="7"/>
    <n v="16.215499999999999"/>
    <n v="340.52550000000002"/>
    <x v="2"/>
    <d v="1899-12-30T13:23:00"/>
    <x v="2"/>
    <n v="324.31"/>
    <n v="4.7619047620000003"/>
    <n v="16.215499999999999"/>
    <d v="1963-03-24T00:00:00"/>
    <n v="55"/>
    <x v="2"/>
    <n v="7.4"/>
    <s v="6-8 (Good)"/>
    <s v="Afternoon"/>
    <x v="0"/>
    <x v="2"/>
    <x v="0"/>
    <x v="2"/>
    <x v="0"/>
    <x v="2"/>
  </r>
  <r>
    <s v="123-19-1176"/>
    <x v="3"/>
    <x v="2"/>
    <x v="0"/>
    <x v="1"/>
    <x v="0"/>
    <n v="58.22"/>
    <n v="8"/>
    <n v="23.288"/>
    <n v="489.048"/>
    <x v="3"/>
    <d v="1899-12-30T20:33:00"/>
    <x v="0"/>
    <n v="465.76"/>
    <n v="4.7619047620000003"/>
    <n v="23.288"/>
    <d v="1990-03-08T00:00:00"/>
    <n v="28"/>
    <x v="1"/>
    <n v="8.4"/>
    <s v="8-10 (Excellent)"/>
    <s v="Night"/>
    <x v="0"/>
    <x v="2"/>
    <x v="0"/>
    <x v="3"/>
    <x v="0"/>
    <x v="0"/>
  </r>
  <r>
    <s v="373-73-7910"/>
    <x v="2"/>
    <x v="2"/>
    <x v="1"/>
    <x v="1"/>
    <x v="3"/>
    <n v="86.31"/>
    <n v="7"/>
    <n v="30.208500000000001"/>
    <n v="634.37850000000003"/>
    <x v="4"/>
    <d v="1899-12-30T10:37:00"/>
    <x v="0"/>
    <n v="604.16999999999996"/>
    <n v="4.7619047620000003"/>
    <n v="30.208500000000001"/>
    <d v="1957-11-01T00:00:00"/>
    <n v="61"/>
    <x v="3"/>
    <n v="5.3"/>
    <s v="4-6 (Average)"/>
    <s v="Morning"/>
    <x v="0"/>
    <x v="1"/>
    <x v="1"/>
    <x v="4"/>
    <x v="0"/>
    <x v="2"/>
  </r>
  <r>
    <s v="699-14-3026"/>
    <x v="4"/>
    <x v="3"/>
    <x v="1"/>
    <x v="1"/>
    <x v="1"/>
    <n v="85.39"/>
    <n v="7"/>
    <n v="29.886500000000002"/>
    <n v="627.61649999999997"/>
    <x v="5"/>
    <d v="1899-12-30T18:30:00"/>
    <x v="0"/>
    <n v="597.73"/>
    <n v="4.7619047620000003"/>
    <n v="29.886500000000002"/>
    <d v="1956-11-05T00:00:00"/>
    <n v="62"/>
    <x v="3"/>
    <n v="4.0999999999999996"/>
    <s v="4-6 (Average)"/>
    <s v="Evening"/>
    <x v="0"/>
    <x v="3"/>
    <x v="1"/>
    <x v="5"/>
    <x v="0"/>
    <x v="1"/>
  </r>
  <r>
    <s v="355-53-5943"/>
    <x v="2"/>
    <x v="2"/>
    <x v="0"/>
    <x v="0"/>
    <x v="1"/>
    <n v="68.84"/>
    <n v="6"/>
    <n v="20.652000000000001"/>
    <n v="433.69200000000001"/>
    <x v="6"/>
    <d v="1899-12-30T14:36:00"/>
    <x v="0"/>
    <n v="413.04"/>
    <n v="4.7619047620000003"/>
    <n v="20.652000000000001"/>
    <d v="1969-05-21T00:00:00"/>
    <n v="49"/>
    <x v="2"/>
    <n v="5.8"/>
    <s v="4-6 (Average)"/>
    <s v="Afternoon"/>
    <x v="0"/>
    <x v="3"/>
    <x v="1"/>
    <x v="2"/>
    <x v="0"/>
    <x v="2"/>
  </r>
  <r>
    <s v="315-22-5665"/>
    <x v="5"/>
    <x v="3"/>
    <x v="1"/>
    <x v="0"/>
    <x v="2"/>
    <n v="73.56"/>
    <n v="10"/>
    <n v="36.78"/>
    <n v="772.38"/>
    <x v="7"/>
    <d v="1899-12-30T11:38:00"/>
    <x v="0"/>
    <n v="735.6"/>
    <n v="4.7619047620000003"/>
    <n v="36.78"/>
    <d v="1967-02-01T00:00:00"/>
    <n v="52"/>
    <x v="2"/>
    <n v="8"/>
    <s v="8-10 (Excellent)"/>
    <s v="Morning"/>
    <x v="0"/>
    <x v="2"/>
    <x v="0"/>
    <x v="6"/>
    <x v="0"/>
    <x v="2"/>
  </r>
  <r>
    <s v="665-32-9167"/>
    <x v="0"/>
    <x v="0"/>
    <x v="0"/>
    <x v="0"/>
    <x v="0"/>
    <n v="36.26"/>
    <n v="2"/>
    <n v="3.6259999999999999"/>
    <n v="76.146000000000001"/>
    <x v="8"/>
    <d v="1899-12-30T17:15:00"/>
    <x v="2"/>
    <n v="72.52"/>
    <n v="4.7619047620000003"/>
    <n v="3.6259999999999999"/>
    <d v="1978-05-17T00:00:00"/>
    <n v="40"/>
    <x v="0"/>
    <n v="7.2"/>
    <s v="6-8 (Good)"/>
    <s v="Evening"/>
    <x v="0"/>
    <x v="4"/>
    <x v="1"/>
    <x v="7"/>
    <x v="0"/>
    <x v="0"/>
  </r>
  <r>
    <s v="692-92-5582"/>
    <x v="6"/>
    <x v="4"/>
    <x v="0"/>
    <x v="0"/>
    <x v="4"/>
    <n v="54.84"/>
    <n v="3"/>
    <n v="8.2260000000000009"/>
    <n v="172.74600000000001"/>
    <x v="9"/>
    <d v="1899-12-30T13:27:00"/>
    <x v="2"/>
    <n v="164.52"/>
    <n v="4.7619047620000003"/>
    <n v="8.2260000000000009"/>
    <d v="1968-05-04T00:00:00"/>
    <n v="50"/>
    <x v="2"/>
    <n v="5.9"/>
    <s v="4-6 (Average)"/>
    <s v="Afternoon"/>
    <x v="0"/>
    <x v="5"/>
    <x v="1"/>
    <x v="6"/>
    <x v="0"/>
    <x v="2"/>
  </r>
  <r>
    <s v="351-62-0822"/>
    <x v="7"/>
    <x v="4"/>
    <x v="0"/>
    <x v="0"/>
    <x v="5"/>
    <n v="14.48"/>
    <n v="4"/>
    <n v="2.8959999999999999"/>
    <n v="60.816000000000003"/>
    <x v="10"/>
    <d v="1899-12-30T18:07:00"/>
    <x v="0"/>
    <n v="57.92"/>
    <n v="4.7619047620000003"/>
    <n v="2.8959999999999999"/>
    <d v="1979-09-04T00:00:00"/>
    <n v="39"/>
    <x v="0"/>
    <n v="4.5"/>
    <s v="4-6 (Average)"/>
    <s v="Evening"/>
    <x v="1"/>
    <x v="5"/>
    <x v="1"/>
    <x v="4"/>
    <x v="0"/>
    <x v="2"/>
  </r>
  <r>
    <s v="529-56-3974"/>
    <x v="7"/>
    <x v="4"/>
    <x v="0"/>
    <x v="1"/>
    <x v="1"/>
    <n v="25.51"/>
    <n v="4"/>
    <n v="5.1020000000000003"/>
    <n v="107.142"/>
    <x v="11"/>
    <d v="1899-12-30T17:03:00"/>
    <x v="1"/>
    <n v="102.04"/>
    <n v="4.7619047620000003"/>
    <n v="5.1020000000000003"/>
    <d v="1970-09-16T00:00:00"/>
    <n v="48"/>
    <x v="2"/>
    <n v="6.8"/>
    <s v="6-8 (Good)"/>
    <s v="Evening"/>
    <x v="0"/>
    <x v="0"/>
    <x v="0"/>
    <x v="1"/>
    <x v="0"/>
    <x v="1"/>
  </r>
  <r>
    <s v="365-64-0515"/>
    <x v="2"/>
    <x v="2"/>
    <x v="1"/>
    <x v="0"/>
    <x v="1"/>
    <n v="46.95"/>
    <n v="5"/>
    <n v="11.737500000000001"/>
    <n v="246.48750000000001"/>
    <x v="12"/>
    <d v="1899-12-30T10:25:00"/>
    <x v="0"/>
    <n v="234.75"/>
    <n v="4.7619047620000003"/>
    <n v="11.737500000000001"/>
    <d v="1980-01-19T00:00:00"/>
    <n v="39"/>
    <x v="0"/>
    <n v="7.1"/>
    <s v="6-8 (Good)"/>
    <s v="Morning"/>
    <x v="0"/>
    <x v="6"/>
    <x v="1"/>
    <x v="8"/>
    <x v="0"/>
    <x v="2"/>
  </r>
  <r>
    <s v="252-56-2699"/>
    <x v="8"/>
    <x v="5"/>
    <x v="1"/>
    <x v="1"/>
    <x v="4"/>
    <n v="43.19"/>
    <n v="10"/>
    <n v="21.594999999999999"/>
    <n v="453.495"/>
    <x v="13"/>
    <d v="1899-12-30T16:48:00"/>
    <x v="0"/>
    <n v="431.9"/>
    <n v="4.7619047620000003"/>
    <n v="21.594999999999999"/>
    <d v="1985-11-01T00:00:00"/>
    <n v="33"/>
    <x v="0"/>
    <n v="8.1999999999999993"/>
    <s v="8-10 (Excellent)"/>
    <s v="Evening"/>
    <x v="0"/>
    <x v="4"/>
    <x v="1"/>
    <x v="4"/>
    <x v="0"/>
    <x v="2"/>
  </r>
  <r>
    <s v="829-34-3910"/>
    <x v="0"/>
    <x v="0"/>
    <x v="1"/>
    <x v="0"/>
    <x v="0"/>
    <n v="71.38"/>
    <n v="10"/>
    <n v="35.69"/>
    <n v="749.49"/>
    <x v="14"/>
    <d v="1899-12-30T19:21:00"/>
    <x v="1"/>
    <n v="713.8"/>
    <n v="4.7619047620000003"/>
    <n v="35.69"/>
    <d v="1955-08-02T00:00:00"/>
    <n v="63"/>
    <x v="3"/>
    <n v="5.7"/>
    <s v="4-6 (Average)"/>
    <s v="Evening"/>
    <x v="0"/>
    <x v="1"/>
    <x v="1"/>
    <x v="5"/>
    <x v="0"/>
    <x v="1"/>
  </r>
  <r>
    <s v="299-46-1805"/>
    <x v="6"/>
    <x v="4"/>
    <x v="0"/>
    <x v="0"/>
    <x v="3"/>
    <n v="93.72"/>
    <n v="6"/>
    <n v="28.116"/>
    <n v="590.43600000000004"/>
    <x v="15"/>
    <d v="1899-12-30T16:19:00"/>
    <x v="1"/>
    <n v="562.32000000000005"/>
    <n v="4.7619047620000003"/>
    <n v="28.116"/>
    <d v="1968-05-04T00:00:00"/>
    <n v="50"/>
    <x v="2"/>
    <n v="4.5"/>
    <s v="4-6 (Average)"/>
    <s v="Evening"/>
    <x v="0"/>
    <x v="6"/>
    <x v="1"/>
    <x v="9"/>
    <x v="0"/>
    <x v="0"/>
  </r>
  <r>
    <s v="656-95-9349"/>
    <x v="9"/>
    <x v="0"/>
    <x v="0"/>
    <x v="0"/>
    <x v="0"/>
    <n v="68.930000000000007"/>
    <n v="7"/>
    <n v="24.125499999999999"/>
    <n v="506.63549999999998"/>
    <x v="16"/>
    <d v="1899-12-30T11:03:00"/>
    <x v="2"/>
    <n v="482.51"/>
    <n v="4.7619047620000003"/>
    <n v="24.125499999999999"/>
    <d v="1980-05-21T00:00:00"/>
    <n v="38"/>
    <x v="0"/>
    <n v="4.5999999999999996"/>
    <s v="4-6 (Average)"/>
    <s v="Morning"/>
    <x v="0"/>
    <x v="3"/>
    <x v="1"/>
    <x v="10"/>
    <x v="0"/>
    <x v="1"/>
  </r>
  <r>
    <s v="765-26-6951"/>
    <x v="0"/>
    <x v="0"/>
    <x v="1"/>
    <x v="1"/>
    <x v="3"/>
    <n v="72.61"/>
    <n v="6"/>
    <n v="21.783000000000001"/>
    <n v="457.44299999999998"/>
    <x v="17"/>
    <d v="1899-12-30T10:39:00"/>
    <x v="2"/>
    <n v="435.66"/>
    <n v="4.7619047620000003"/>
    <n v="21.783000000000001"/>
    <d v="1962-05-04T00:00:00"/>
    <n v="56"/>
    <x v="2"/>
    <n v="6.9"/>
    <s v="6-8 (Good)"/>
    <s v="Morning"/>
    <x v="0"/>
    <x v="6"/>
    <x v="1"/>
    <x v="0"/>
    <x v="0"/>
    <x v="0"/>
  </r>
  <r>
    <s v="329-62-1586"/>
    <x v="2"/>
    <x v="2"/>
    <x v="1"/>
    <x v="1"/>
    <x v="4"/>
    <n v="54.67"/>
    <n v="3"/>
    <n v="8.2004999999999999"/>
    <n v="172.2105"/>
    <x v="18"/>
    <d v="1899-12-30T18:00:00"/>
    <x v="2"/>
    <n v="164.01"/>
    <n v="4.7619047620000003"/>
    <n v="8.2004999999999999"/>
    <d v="1971-11-03T00:00:00"/>
    <n v="47"/>
    <x v="2"/>
    <n v="8.6"/>
    <s v="8-10 (Excellent)"/>
    <s v="Evening"/>
    <x v="0"/>
    <x v="3"/>
    <x v="1"/>
    <x v="3"/>
    <x v="0"/>
    <x v="0"/>
  </r>
  <r>
    <s v="319-50-3348"/>
    <x v="7"/>
    <x v="4"/>
    <x v="1"/>
    <x v="0"/>
    <x v="2"/>
    <n v="40.299999999999997"/>
    <n v="2"/>
    <n v="4.03"/>
    <n v="84.63"/>
    <x v="16"/>
    <d v="1899-12-30T15:30:00"/>
    <x v="0"/>
    <n v="80.599999999999994"/>
    <n v="4.7619047620000003"/>
    <n v="4.03"/>
    <d v="1975-01-27T00:00:00"/>
    <n v="44"/>
    <x v="0"/>
    <n v="4.4000000000000004"/>
    <s v="4-6 (Average)"/>
    <s v="Afternoon"/>
    <x v="0"/>
    <x v="3"/>
    <x v="1"/>
    <x v="10"/>
    <x v="0"/>
    <x v="1"/>
  </r>
  <r>
    <s v="300-71-4605"/>
    <x v="10"/>
    <x v="1"/>
    <x v="0"/>
    <x v="1"/>
    <x v="1"/>
    <n v="86.04"/>
    <n v="5"/>
    <n v="21.51"/>
    <n v="451.71"/>
    <x v="6"/>
    <d v="1899-12-30T11:24:00"/>
    <x v="0"/>
    <n v="430.2"/>
    <n v="4.7619047620000003"/>
    <n v="21.51"/>
    <d v="1990-11-03T00:00:00"/>
    <n v="28"/>
    <x v="1"/>
    <n v="4.8"/>
    <s v="4-6 (Average)"/>
    <s v="Morning"/>
    <x v="0"/>
    <x v="3"/>
    <x v="1"/>
    <x v="2"/>
    <x v="0"/>
    <x v="2"/>
  </r>
  <r>
    <s v="371-85-5789"/>
    <x v="7"/>
    <x v="4"/>
    <x v="1"/>
    <x v="1"/>
    <x v="0"/>
    <n v="87.98"/>
    <n v="3"/>
    <n v="13.196999999999999"/>
    <n v="277.137"/>
    <x v="19"/>
    <d v="1899-12-30T10:40:00"/>
    <x v="0"/>
    <n v="263.94"/>
    <n v="4.7619047620000003"/>
    <n v="13.196999999999999"/>
    <d v="1995-03-05T00:00:00"/>
    <n v="24"/>
    <x v="1"/>
    <n v="5.0999999999999996"/>
    <s v="4-6 (Average)"/>
    <s v="Morning"/>
    <x v="0"/>
    <x v="6"/>
    <x v="1"/>
    <x v="1"/>
    <x v="0"/>
    <x v="1"/>
  </r>
  <r>
    <s v="273-16-6619"/>
    <x v="7"/>
    <x v="4"/>
    <x v="1"/>
    <x v="1"/>
    <x v="2"/>
    <n v="33.200000000000003"/>
    <n v="2"/>
    <n v="3.32"/>
    <n v="69.72"/>
    <x v="20"/>
    <d v="1899-12-30T12:20:00"/>
    <x v="2"/>
    <n v="66.400000000000006"/>
    <n v="4.7619047620000003"/>
    <n v="3.32"/>
    <d v="1980-07-22T00:00:00"/>
    <n v="38"/>
    <x v="0"/>
    <n v="4.4000000000000004"/>
    <s v="4-6 (Average)"/>
    <s v="Afternoon"/>
    <x v="0"/>
    <x v="1"/>
    <x v="1"/>
    <x v="10"/>
    <x v="0"/>
    <x v="1"/>
  </r>
  <r>
    <s v="636-48-8204"/>
    <x v="0"/>
    <x v="0"/>
    <x v="1"/>
    <x v="1"/>
    <x v="1"/>
    <n v="34.56"/>
    <n v="5"/>
    <n v="8.64"/>
    <n v="181.44"/>
    <x v="21"/>
    <d v="1899-12-30T11:15:00"/>
    <x v="0"/>
    <n v="172.8"/>
    <n v="4.7619047620000003"/>
    <n v="8.64"/>
    <d v="1967-08-22T00:00:00"/>
    <n v="51"/>
    <x v="2"/>
    <n v="9.9"/>
    <s v="8-10 (Excellent)"/>
    <s v="Morning"/>
    <x v="0"/>
    <x v="2"/>
    <x v="0"/>
    <x v="8"/>
    <x v="0"/>
    <x v="2"/>
  </r>
  <r>
    <s v="549-59-1358"/>
    <x v="2"/>
    <x v="2"/>
    <x v="0"/>
    <x v="1"/>
    <x v="3"/>
    <n v="88.63"/>
    <n v="3"/>
    <n v="13.294499999999999"/>
    <n v="279.18450000000001"/>
    <x v="22"/>
    <d v="1899-12-30T17:36:00"/>
    <x v="0"/>
    <n v="265.89"/>
    <n v="4.7619047620000003"/>
    <n v="13.294499999999999"/>
    <d v="1958-08-20T00:00:00"/>
    <n v="60"/>
    <x v="3"/>
    <n v="6"/>
    <s v="6-8 (Good)"/>
    <s v="Evening"/>
    <x v="0"/>
    <x v="0"/>
    <x v="0"/>
    <x v="2"/>
    <x v="0"/>
    <x v="2"/>
  </r>
  <r>
    <s v="227-03-5010"/>
    <x v="8"/>
    <x v="5"/>
    <x v="0"/>
    <x v="0"/>
    <x v="2"/>
    <n v="52.59"/>
    <n v="8"/>
    <n v="21.036000000000001"/>
    <n v="441.75599999999997"/>
    <x v="23"/>
    <d v="1899-12-30T19:20:00"/>
    <x v="2"/>
    <n v="420.72"/>
    <n v="4.7619047620000003"/>
    <n v="21.036000000000001"/>
    <d v="1982-12-23T00:00:00"/>
    <n v="36"/>
    <x v="0"/>
    <n v="8.5"/>
    <s v="8-10 (Excellent)"/>
    <s v="Evening"/>
    <x v="0"/>
    <x v="1"/>
    <x v="1"/>
    <x v="11"/>
    <x v="0"/>
    <x v="1"/>
  </r>
  <r>
    <s v="649-29-6775"/>
    <x v="6"/>
    <x v="4"/>
    <x v="1"/>
    <x v="1"/>
    <x v="5"/>
    <n v="33.520000000000003"/>
    <n v="1"/>
    <n v="1.6759999999999999"/>
    <n v="35.195999999999998"/>
    <x v="4"/>
    <d v="1899-12-30T15:31:00"/>
    <x v="1"/>
    <n v="33.520000000000003"/>
    <n v="4.7619047620000003"/>
    <n v="1.6759999999999999"/>
    <d v="1993-08-23T00:00:00"/>
    <n v="25"/>
    <x v="1"/>
    <n v="6.7"/>
    <s v="6-8 (Good)"/>
    <s v="Afternoon"/>
    <x v="0"/>
    <x v="1"/>
    <x v="1"/>
    <x v="4"/>
    <x v="0"/>
    <x v="2"/>
  </r>
  <r>
    <s v="189-17-4241"/>
    <x v="2"/>
    <x v="2"/>
    <x v="1"/>
    <x v="0"/>
    <x v="5"/>
    <n v="87.67"/>
    <n v="2"/>
    <n v="8.7669999999999995"/>
    <n v="184.107"/>
    <x v="24"/>
    <d v="1899-12-30T12:17:00"/>
    <x v="2"/>
    <n v="175.34"/>
    <n v="4.7619047620000003"/>
    <n v="8.7669999999999995"/>
    <d v="1969-05-08T00:00:00"/>
    <n v="49"/>
    <x v="2"/>
    <n v="7.7"/>
    <s v="6-8 (Good)"/>
    <s v="Afternoon"/>
    <x v="0"/>
    <x v="2"/>
    <x v="0"/>
    <x v="1"/>
    <x v="0"/>
    <x v="1"/>
  </r>
  <r>
    <s v="145-94-9061"/>
    <x v="7"/>
    <x v="4"/>
    <x v="1"/>
    <x v="0"/>
    <x v="4"/>
    <n v="88.36"/>
    <n v="5"/>
    <n v="22.09"/>
    <n v="463.89"/>
    <x v="25"/>
    <d v="1899-12-30T19:48:00"/>
    <x v="1"/>
    <n v="441.8"/>
    <n v="4.7619047620000003"/>
    <n v="22.09"/>
    <d v="1994-02-17T00:00:00"/>
    <n v="24"/>
    <x v="1"/>
    <n v="9.6"/>
    <s v="8-10 (Excellent)"/>
    <s v="Night"/>
    <x v="0"/>
    <x v="1"/>
    <x v="1"/>
    <x v="3"/>
    <x v="0"/>
    <x v="0"/>
  </r>
  <r>
    <s v="848-62-7243"/>
    <x v="9"/>
    <x v="0"/>
    <x v="1"/>
    <x v="1"/>
    <x v="0"/>
    <n v="24.89"/>
    <n v="9"/>
    <n v="11.2005"/>
    <n v="235.2105"/>
    <x v="20"/>
    <d v="1899-12-30T15:36:00"/>
    <x v="1"/>
    <n v="224.01"/>
    <n v="4.7619047620000003"/>
    <n v="11.2005"/>
    <d v="1991-09-06T00:00:00"/>
    <n v="27"/>
    <x v="1"/>
    <n v="7.4"/>
    <s v="6-8 (Good)"/>
    <s v="Afternoon"/>
    <x v="0"/>
    <x v="1"/>
    <x v="1"/>
    <x v="10"/>
    <x v="0"/>
    <x v="1"/>
  </r>
  <r>
    <s v="871-79-8483"/>
    <x v="6"/>
    <x v="4"/>
    <x v="1"/>
    <x v="1"/>
    <x v="5"/>
    <n v="94.13"/>
    <n v="5"/>
    <n v="23.532499999999999"/>
    <n v="494.1825"/>
    <x v="6"/>
    <d v="1899-12-30T19:39:00"/>
    <x v="2"/>
    <n v="470.65"/>
    <n v="4.7619047620000003"/>
    <n v="23.532499999999999"/>
    <d v="1979-04-14T00:00:00"/>
    <n v="39"/>
    <x v="0"/>
    <n v="4.8"/>
    <s v="4-6 (Average)"/>
    <s v="Night"/>
    <x v="0"/>
    <x v="3"/>
    <x v="1"/>
    <x v="2"/>
    <x v="0"/>
    <x v="2"/>
  </r>
  <r>
    <s v="149-71-6266"/>
    <x v="6"/>
    <x v="4"/>
    <x v="0"/>
    <x v="1"/>
    <x v="3"/>
    <n v="78.069999999999993"/>
    <n v="9"/>
    <n v="35.131500000000003"/>
    <n v="737.76149999999996"/>
    <x v="26"/>
    <d v="1899-12-30T12:43:00"/>
    <x v="1"/>
    <n v="702.63"/>
    <n v="4.7619047620000003"/>
    <n v="35.131500000000003"/>
    <d v="1976-04-20T00:00:00"/>
    <n v="42"/>
    <x v="0"/>
    <n v="4.5"/>
    <s v="4-6 (Average)"/>
    <s v="Afternoon"/>
    <x v="0"/>
    <x v="3"/>
    <x v="1"/>
    <x v="12"/>
    <x v="0"/>
    <x v="0"/>
  </r>
  <r>
    <s v="640-49-2076"/>
    <x v="7"/>
    <x v="4"/>
    <x v="1"/>
    <x v="1"/>
    <x v="3"/>
    <n v="83.78"/>
    <n v="8"/>
    <n v="33.512"/>
    <n v="703.75199999999995"/>
    <x v="8"/>
    <d v="1899-12-30T14:49:00"/>
    <x v="1"/>
    <n v="670.24"/>
    <n v="4.7619047620000003"/>
    <n v="33.512"/>
    <d v="1993-12-15T00:00:00"/>
    <n v="25"/>
    <x v="1"/>
    <n v="5.0999999999999996"/>
    <s v="4-6 (Average)"/>
    <s v="Afternoon"/>
    <x v="0"/>
    <x v="4"/>
    <x v="1"/>
    <x v="7"/>
    <x v="0"/>
    <x v="0"/>
  </r>
  <r>
    <s v="595-11-5460"/>
    <x v="11"/>
    <x v="5"/>
    <x v="1"/>
    <x v="1"/>
    <x v="0"/>
    <n v="96.58"/>
    <n v="2"/>
    <n v="9.6579999999999995"/>
    <n v="202.81800000000001"/>
    <x v="20"/>
    <d v="1899-12-30T10:12:00"/>
    <x v="2"/>
    <n v="193.16"/>
    <n v="4.7619047620000003"/>
    <n v="9.6579999999999995"/>
    <d v="1958-11-03T00:00:00"/>
    <n v="60"/>
    <x v="3"/>
    <n v="5.0999999999999996"/>
    <s v="4-6 (Average)"/>
    <s v="Morning"/>
    <x v="0"/>
    <x v="1"/>
    <x v="1"/>
    <x v="10"/>
    <x v="0"/>
    <x v="1"/>
  </r>
  <r>
    <s v="183-56-6882"/>
    <x v="1"/>
    <x v="1"/>
    <x v="0"/>
    <x v="0"/>
    <x v="4"/>
    <n v="99.42"/>
    <n v="4"/>
    <n v="19.884"/>
    <n v="417.56400000000002"/>
    <x v="10"/>
    <d v="1899-12-30T10:42:00"/>
    <x v="0"/>
    <n v="397.68"/>
    <n v="4.7619047620000003"/>
    <n v="19.884"/>
    <d v="1977-07-13T00:00:00"/>
    <n v="41"/>
    <x v="0"/>
    <n v="7.5"/>
    <s v="6-8 (Good)"/>
    <s v="Morning"/>
    <x v="0"/>
    <x v="5"/>
    <x v="1"/>
    <x v="4"/>
    <x v="0"/>
    <x v="2"/>
  </r>
  <r>
    <s v="232-16-2483"/>
    <x v="5"/>
    <x v="3"/>
    <x v="0"/>
    <x v="0"/>
    <x v="3"/>
    <n v="68.12"/>
    <n v="1"/>
    <n v="3.4060000000000001"/>
    <n v="71.525999999999996"/>
    <x v="27"/>
    <d v="1899-12-30T12:28:00"/>
    <x v="0"/>
    <n v="68.12"/>
    <n v="4.7619047620000003"/>
    <n v="3.4060000000000001"/>
    <d v="1978-03-11T00:00:00"/>
    <n v="40"/>
    <x v="0"/>
    <n v="6.8"/>
    <s v="6-8 (Good)"/>
    <s v="Afternoon"/>
    <x v="0"/>
    <x v="3"/>
    <x v="1"/>
    <x v="7"/>
    <x v="0"/>
    <x v="0"/>
  </r>
  <r>
    <s v="129-29-8530"/>
    <x v="0"/>
    <x v="0"/>
    <x v="0"/>
    <x v="1"/>
    <x v="3"/>
    <n v="62.62"/>
    <n v="5"/>
    <n v="15.654999999999999"/>
    <n v="328.755"/>
    <x v="24"/>
    <d v="1899-12-30T19:15:00"/>
    <x v="0"/>
    <n v="313.10000000000002"/>
    <n v="4.7619047620000003"/>
    <n v="15.654999999999999"/>
    <d v="1956-08-06T00:00:00"/>
    <n v="62"/>
    <x v="3"/>
    <n v="7"/>
    <s v="6-8 (Good)"/>
    <s v="Evening"/>
    <x v="0"/>
    <x v="2"/>
    <x v="0"/>
    <x v="1"/>
    <x v="0"/>
    <x v="1"/>
  </r>
  <r>
    <s v="272-65-1806"/>
    <x v="2"/>
    <x v="2"/>
    <x v="1"/>
    <x v="0"/>
    <x v="1"/>
    <n v="60.88"/>
    <n v="9"/>
    <n v="27.396000000000001"/>
    <n v="575.31600000000003"/>
    <x v="15"/>
    <d v="1899-12-30T17:17:00"/>
    <x v="0"/>
    <n v="547.91999999999996"/>
    <n v="4.7619047620000003"/>
    <n v="27.396000000000001"/>
    <d v="2001-12-11T00:00:00"/>
    <n v="17"/>
    <x v="1"/>
    <n v="4.7"/>
    <s v="4-6 (Average)"/>
    <s v="Evening"/>
    <x v="0"/>
    <x v="6"/>
    <x v="1"/>
    <x v="9"/>
    <x v="0"/>
    <x v="0"/>
  </r>
  <r>
    <s v="333-73-7901"/>
    <x v="10"/>
    <x v="1"/>
    <x v="1"/>
    <x v="0"/>
    <x v="0"/>
    <n v="54.92"/>
    <n v="8"/>
    <n v="21.968"/>
    <n v="461.32799999999997"/>
    <x v="28"/>
    <d v="1899-12-30T13:24:00"/>
    <x v="0"/>
    <n v="439.36"/>
    <n v="4.7619047620000003"/>
    <n v="21.968"/>
    <d v="1998-01-22T00:00:00"/>
    <n v="21"/>
    <x v="1"/>
    <n v="7.6"/>
    <s v="6-8 (Good)"/>
    <s v="Afternoon"/>
    <x v="0"/>
    <x v="0"/>
    <x v="0"/>
    <x v="11"/>
    <x v="0"/>
    <x v="1"/>
  </r>
  <r>
    <s v="777-82-7220"/>
    <x v="7"/>
    <x v="4"/>
    <x v="0"/>
    <x v="1"/>
    <x v="2"/>
    <n v="30.12"/>
    <n v="8"/>
    <n v="12.048"/>
    <n v="253.00800000000001"/>
    <x v="2"/>
    <d v="1899-12-30T13:01:00"/>
    <x v="1"/>
    <n v="240.96"/>
    <n v="4.7619047620000003"/>
    <n v="12.048"/>
    <d v="1971-01-28T00:00:00"/>
    <n v="48"/>
    <x v="2"/>
    <n v="7.7"/>
    <s v="6-8 (Good)"/>
    <s v="Afternoon"/>
    <x v="0"/>
    <x v="2"/>
    <x v="0"/>
    <x v="2"/>
    <x v="0"/>
    <x v="2"/>
  </r>
  <r>
    <s v="280-35-5823"/>
    <x v="6"/>
    <x v="4"/>
    <x v="0"/>
    <x v="0"/>
    <x v="2"/>
    <n v="86.72"/>
    <n v="1"/>
    <n v="4.3360000000000003"/>
    <n v="91.055999999999997"/>
    <x v="29"/>
    <d v="1899-12-30T18:45:00"/>
    <x v="0"/>
    <n v="86.72"/>
    <n v="4.7619047620000003"/>
    <n v="4.3360000000000003"/>
    <d v="1964-09-11T00:00:00"/>
    <n v="54"/>
    <x v="2"/>
    <n v="7.9"/>
    <s v="6-8 (Good)"/>
    <s v="Evening"/>
    <x v="0"/>
    <x v="4"/>
    <x v="1"/>
    <x v="9"/>
    <x v="0"/>
    <x v="0"/>
  </r>
  <r>
    <s v="554-53-8700"/>
    <x v="1"/>
    <x v="1"/>
    <x v="0"/>
    <x v="1"/>
    <x v="2"/>
    <n v="56.11"/>
    <n v="2"/>
    <n v="5.6109999999999998"/>
    <n v="117.831"/>
    <x v="30"/>
    <d v="1899-12-30T10:11:00"/>
    <x v="1"/>
    <n v="112.22"/>
    <n v="4.7619047620000003"/>
    <n v="5.6109999999999998"/>
    <d v="1983-03-25T00:00:00"/>
    <n v="35"/>
    <x v="0"/>
    <n v="6.3"/>
    <s v="6-8 (Good)"/>
    <s v="Morning"/>
    <x v="0"/>
    <x v="0"/>
    <x v="0"/>
    <x v="12"/>
    <x v="0"/>
    <x v="0"/>
  </r>
  <r>
    <s v="354-25-5821"/>
    <x v="6"/>
    <x v="4"/>
    <x v="0"/>
    <x v="0"/>
    <x v="3"/>
    <n v="69.12"/>
    <n v="6"/>
    <n v="20.736000000000001"/>
    <n v="435.45600000000002"/>
    <x v="4"/>
    <d v="1899-12-30T13:03:00"/>
    <x v="1"/>
    <n v="414.72"/>
    <n v="4.7619047620000003"/>
    <n v="20.736000000000001"/>
    <d v="1984-01-09T00:00:00"/>
    <n v="35"/>
    <x v="0"/>
    <n v="5.6"/>
    <s v="4-6 (Average)"/>
    <s v="Afternoon"/>
    <x v="0"/>
    <x v="1"/>
    <x v="1"/>
    <x v="4"/>
    <x v="0"/>
    <x v="2"/>
  </r>
  <r>
    <s v="228-96-1411"/>
    <x v="1"/>
    <x v="1"/>
    <x v="0"/>
    <x v="0"/>
    <x v="4"/>
    <n v="98.7"/>
    <n v="8"/>
    <n v="39.479999999999997"/>
    <n v="829.08"/>
    <x v="31"/>
    <d v="1899-12-30T20:39:00"/>
    <x v="1"/>
    <n v="789.6"/>
    <n v="4.7619047620000003"/>
    <n v="39.479999999999997"/>
    <d v="1963-07-09T00:00:00"/>
    <n v="55"/>
    <x v="2"/>
    <n v="7.6"/>
    <s v="6-8 (Good)"/>
    <s v="Night"/>
    <x v="0"/>
    <x v="3"/>
    <x v="1"/>
    <x v="1"/>
    <x v="0"/>
    <x v="1"/>
  </r>
  <r>
    <s v="617-15-4209"/>
    <x v="4"/>
    <x v="3"/>
    <x v="0"/>
    <x v="1"/>
    <x v="0"/>
    <n v="15.37"/>
    <n v="2"/>
    <n v="1.5369999999999999"/>
    <n v="32.277000000000001"/>
    <x v="32"/>
    <d v="1899-12-30T19:47:00"/>
    <x v="1"/>
    <n v="30.74"/>
    <n v="4.7619047620000003"/>
    <n v="1.5369999999999999"/>
    <d v="1981-05-09T00:00:00"/>
    <n v="37"/>
    <x v="0"/>
    <n v="7.2"/>
    <s v="6-8 (Good)"/>
    <s v="Night"/>
    <x v="1"/>
    <x v="0"/>
    <x v="0"/>
    <x v="10"/>
    <x v="0"/>
    <x v="1"/>
  </r>
  <r>
    <s v="132-32-9879"/>
    <x v="7"/>
    <x v="4"/>
    <x v="0"/>
    <x v="0"/>
    <x v="1"/>
    <n v="93.96"/>
    <n v="4"/>
    <n v="18.792000000000002"/>
    <n v="394.63200000000001"/>
    <x v="11"/>
    <d v="1899-12-30T18:00:00"/>
    <x v="1"/>
    <n v="375.84"/>
    <n v="4.7619047620000003"/>
    <n v="18.792000000000002"/>
    <d v="1959-11-17T00:00:00"/>
    <n v="59"/>
    <x v="2"/>
    <n v="9.5"/>
    <s v="8-10 (Excellent)"/>
    <s v="Evening"/>
    <x v="0"/>
    <x v="0"/>
    <x v="0"/>
    <x v="1"/>
    <x v="0"/>
    <x v="1"/>
  </r>
  <r>
    <s v="370-41-7321"/>
    <x v="7"/>
    <x v="4"/>
    <x v="0"/>
    <x v="1"/>
    <x v="0"/>
    <n v="56.69"/>
    <n v="9"/>
    <n v="25.5105"/>
    <n v="535.72050000000002"/>
    <x v="33"/>
    <d v="1899-12-30T17:24:00"/>
    <x v="2"/>
    <n v="510.21"/>
    <n v="4.7619047620000003"/>
    <n v="25.5105"/>
    <d v="1988-01-04T00:00:00"/>
    <n v="31"/>
    <x v="0"/>
    <n v="8.4"/>
    <s v="8-10 (Excellent)"/>
    <s v="Evening"/>
    <x v="0"/>
    <x v="5"/>
    <x v="1"/>
    <x v="2"/>
    <x v="0"/>
    <x v="2"/>
  </r>
  <r>
    <s v="727-46-3608"/>
    <x v="6"/>
    <x v="4"/>
    <x v="0"/>
    <x v="0"/>
    <x v="4"/>
    <n v="20.010000000000002"/>
    <n v="9"/>
    <n v="9.0045000000000002"/>
    <n v="189.09450000000001"/>
    <x v="10"/>
    <d v="1899-12-30T15:47:00"/>
    <x v="0"/>
    <n v="180.09"/>
    <n v="4.7619047620000003"/>
    <n v="9.0045000000000002"/>
    <d v="2000-03-21T00:00:00"/>
    <n v="18"/>
    <x v="1"/>
    <n v="4.0999999999999996"/>
    <s v="4-6 (Average)"/>
    <s v="Afternoon"/>
    <x v="0"/>
    <x v="5"/>
    <x v="1"/>
    <x v="4"/>
    <x v="0"/>
    <x v="2"/>
  </r>
  <r>
    <s v="669-54-1719"/>
    <x v="7"/>
    <x v="4"/>
    <x v="0"/>
    <x v="1"/>
    <x v="1"/>
    <n v="18.93"/>
    <n v="6"/>
    <n v="5.6790000000000003"/>
    <n v="119.259"/>
    <x v="34"/>
    <d v="1899-12-30T12:45:00"/>
    <x v="2"/>
    <n v="113.58"/>
    <n v="4.7619047620000003"/>
    <n v="5.6790000000000003"/>
    <d v="1983-11-03T00:00:00"/>
    <n v="35"/>
    <x v="0"/>
    <n v="8.1"/>
    <s v="8-10 (Excellent)"/>
    <s v="Afternoon"/>
    <x v="1"/>
    <x v="2"/>
    <x v="0"/>
    <x v="4"/>
    <x v="0"/>
    <x v="2"/>
  </r>
  <r>
    <s v="574-22-5561"/>
    <x v="5"/>
    <x v="3"/>
    <x v="0"/>
    <x v="0"/>
    <x v="5"/>
    <n v="82.63"/>
    <n v="10"/>
    <n v="41.314999999999998"/>
    <n v="867.61500000000001"/>
    <x v="35"/>
    <d v="1899-12-30T17:08:00"/>
    <x v="0"/>
    <n v="826.3"/>
    <n v="4.7619047620000003"/>
    <n v="41.314999999999998"/>
    <d v="1973-09-10T00:00:00"/>
    <n v="45"/>
    <x v="2"/>
    <n v="7.9"/>
    <s v="6-8 (Good)"/>
    <s v="Evening"/>
    <x v="0"/>
    <x v="6"/>
    <x v="1"/>
    <x v="11"/>
    <x v="0"/>
    <x v="1"/>
  </r>
  <r>
    <s v="326-78-5178"/>
    <x v="4"/>
    <x v="3"/>
    <x v="0"/>
    <x v="1"/>
    <x v="4"/>
    <n v="91.4"/>
    <n v="7"/>
    <n v="31.99"/>
    <n v="671.79"/>
    <x v="36"/>
    <d v="1899-12-30T10:19:00"/>
    <x v="1"/>
    <n v="639.79999999999995"/>
    <n v="4.7619047620000003"/>
    <n v="31.99"/>
    <d v="1995-12-28T00:00:00"/>
    <n v="23"/>
    <x v="1"/>
    <n v="9.5"/>
    <s v="8-10 (Excellent)"/>
    <s v="Morning"/>
    <x v="0"/>
    <x v="2"/>
    <x v="0"/>
    <x v="12"/>
    <x v="0"/>
    <x v="0"/>
  </r>
  <r>
    <s v="162-48-8011"/>
    <x v="2"/>
    <x v="2"/>
    <x v="0"/>
    <x v="0"/>
    <x v="4"/>
    <n v="44.59"/>
    <n v="5"/>
    <n v="11.147500000000001"/>
    <n v="234.0975"/>
    <x v="34"/>
    <d v="1899-12-30T15:10:00"/>
    <x v="1"/>
    <n v="222.95"/>
    <n v="4.7619047620000003"/>
    <n v="11.147500000000001"/>
    <d v="1962-06-22T00:00:00"/>
    <n v="56"/>
    <x v="2"/>
    <n v="8.5"/>
    <s v="8-10 (Excellent)"/>
    <s v="Afternoon"/>
    <x v="0"/>
    <x v="2"/>
    <x v="0"/>
    <x v="4"/>
    <x v="0"/>
    <x v="2"/>
  </r>
  <r>
    <s v="616-24-2851"/>
    <x v="7"/>
    <x v="4"/>
    <x v="0"/>
    <x v="0"/>
    <x v="5"/>
    <n v="17.87"/>
    <n v="4"/>
    <n v="3.5739999999999998"/>
    <n v="75.054000000000002"/>
    <x v="23"/>
    <d v="1899-12-30T14:42:00"/>
    <x v="0"/>
    <n v="71.48"/>
    <n v="4.7619047620000003"/>
    <n v="3.5739999999999998"/>
    <d v="1978-02-06T00:00:00"/>
    <n v="41"/>
    <x v="0"/>
    <n v="6.5"/>
    <s v="6-8 (Good)"/>
    <s v="Afternoon"/>
    <x v="1"/>
    <x v="1"/>
    <x v="1"/>
    <x v="11"/>
    <x v="0"/>
    <x v="1"/>
  </r>
  <r>
    <s v="778-71-5554"/>
    <x v="5"/>
    <x v="3"/>
    <x v="0"/>
    <x v="1"/>
    <x v="5"/>
    <n v="15.43"/>
    <n v="1"/>
    <n v="0.77149999999999996"/>
    <n v="16.201499999999999"/>
    <x v="25"/>
    <d v="1899-12-30T15:46:00"/>
    <x v="2"/>
    <n v="15.43"/>
    <n v="4.7619047620000003"/>
    <n v="0.77149999999999996"/>
    <d v="1966-04-11T00:00:00"/>
    <n v="52"/>
    <x v="2"/>
    <n v="6.1"/>
    <s v="6-8 (Good)"/>
    <s v="Afternoon"/>
    <x v="1"/>
    <x v="1"/>
    <x v="1"/>
    <x v="3"/>
    <x v="0"/>
    <x v="0"/>
  </r>
  <r>
    <s v="242-55-6721"/>
    <x v="7"/>
    <x v="4"/>
    <x v="1"/>
    <x v="1"/>
    <x v="2"/>
    <n v="16.16"/>
    <n v="2"/>
    <n v="1.6160000000000001"/>
    <n v="33.936"/>
    <x v="37"/>
    <d v="1899-12-30T11:49:00"/>
    <x v="0"/>
    <n v="32.32"/>
    <n v="4.7619047620000003"/>
    <n v="1.6160000000000001"/>
    <d v="1955-11-10T00:00:00"/>
    <n v="63"/>
    <x v="3"/>
    <n v="6.5"/>
    <s v="6-8 (Good)"/>
    <s v="Morning"/>
    <x v="1"/>
    <x v="4"/>
    <x v="1"/>
    <x v="1"/>
    <x v="0"/>
    <x v="1"/>
  </r>
  <r>
    <s v="399-46-5918"/>
    <x v="10"/>
    <x v="1"/>
    <x v="1"/>
    <x v="0"/>
    <x v="1"/>
    <n v="85.98"/>
    <n v="8"/>
    <n v="34.392000000000003"/>
    <n v="722.23199999999997"/>
    <x v="38"/>
    <d v="1899-12-30T19:01:00"/>
    <x v="1"/>
    <n v="687.84"/>
    <n v="4.7619047620000003"/>
    <n v="34.392000000000003"/>
    <d v="2001-07-14T00:00:00"/>
    <n v="17"/>
    <x v="1"/>
    <n v="8.1999999999999993"/>
    <s v="8-10 (Excellent)"/>
    <s v="Evening"/>
    <x v="0"/>
    <x v="4"/>
    <x v="1"/>
    <x v="2"/>
    <x v="0"/>
    <x v="2"/>
  </r>
  <r>
    <s v="106-35-6779"/>
    <x v="2"/>
    <x v="2"/>
    <x v="0"/>
    <x v="1"/>
    <x v="2"/>
    <n v="44.34"/>
    <n v="2"/>
    <n v="4.4340000000000002"/>
    <n v="93.114000000000004"/>
    <x v="39"/>
    <d v="1899-12-30T11:26:00"/>
    <x v="1"/>
    <n v="88.68"/>
    <n v="4.7619047620000003"/>
    <n v="4.4340000000000002"/>
    <d v="2000-04-02T00:00:00"/>
    <n v="18"/>
    <x v="1"/>
    <n v="5.8"/>
    <s v="4-6 (Average)"/>
    <s v="Morning"/>
    <x v="0"/>
    <x v="5"/>
    <x v="1"/>
    <x v="5"/>
    <x v="0"/>
    <x v="1"/>
  </r>
  <r>
    <s v="635-40-6220"/>
    <x v="0"/>
    <x v="0"/>
    <x v="1"/>
    <x v="1"/>
    <x v="0"/>
    <n v="89.6"/>
    <n v="8"/>
    <n v="35.840000000000003"/>
    <n v="752.64"/>
    <x v="13"/>
    <d v="1899-12-30T11:28:00"/>
    <x v="0"/>
    <n v="716.8"/>
    <n v="4.7619047620000003"/>
    <n v="35.840000000000003"/>
    <d v="1989-10-17T00:00:00"/>
    <n v="29"/>
    <x v="1"/>
    <n v="6.6"/>
    <s v="6-8 (Good)"/>
    <s v="Morning"/>
    <x v="0"/>
    <x v="4"/>
    <x v="1"/>
    <x v="4"/>
    <x v="0"/>
    <x v="2"/>
  </r>
  <r>
    <s v="817-48-8732"/>
    <x v="0"/>
    <x v="0"/>
    <x v="0"/>
    <x v="0"/>
    <x v="2"/>
    <n v="72.349999999999994"/>
    <n v="10"/>
    <n v="36.174999999999997"/>
    <n v="759.67499999999995"/>
    <x v="40"/>
    <d v="1899-12-30T15:55:00"/>
    <x v="1"/>
    <n v="723.5"/>
    <n v="4.7619047620000003"/>
    <n v="36.174999999999997"/>
    <d v="1974-04-05T00:00:00"/>
    <n v="44"/>
    <x v="0"/>
    <n v="5.4"/>
    <s v="4-6 (Average)"/>
    <s v="Afternoon"/>
    <x v="0"/>
    <x v="2"/>
    <x v="0"/>
    <x v="9"/>
    <x v="0"/>
    <x v="0"/>
  </r>
  <r>
    <s v="120-06-4233"/>
    <x v="10"/>
    <x v="1"/>
    <x v="1"/>
    <x v="1"/>
    <x v="1"/>
    <n v="30.61"/>
    <n v="6"/>
    <n v="9.1829999999999998"/>
    <n v="192.84299999999999"/>
    <x v="41"/>
    <d v="1899-12-30T20:36:00"/>
    <x v="1"/>
    <n v="183.66"/>
    <n v="4.7619047620000003"/>
    <n v="9.1829999999999998"/>
    <d v="1981-04-23T00:00:00"/>
    <n v="37"/>
    <x v="0"/>
    <n v="9.3000000000000007"/>
    <s v="8-10 (Excellent)"/>
    <s v="Night"/>
    <x v="0"/>
    <x v="6"/>
    <x v="1"/>
    <x v="10"/>
    <x v="0"/>
    <x v="1"/>
  </r>
  <r>
    <s v="285-68-5083"/>
    <x v="4"/>
    <x v="3"/>
    <x v="0"/>
    <x v="0"/>
    <x v="3"/>
    <n v="24.74"/>
    <n v="3"/>
    <n v="3.7109999999999999"/>
    <n v="77.930999999999997"/>
    <x v="42"/>
    <d v="1899-12-30T17:47:00"/>
    <x v="2"/>
    <n v="74.22"/>
    <n v="4.7619047620000003"/>
    <n v="3.7109999999999999"/>
    <d v="1961-07-11T00:00:00"/>
    <n v="57"/>
    <x v="2"/>
    <n v="10"/>
    <s v="8-10 (Excellent)"/>
    <s v="Evening"/>
    <x v="0"/>
    <x v="1"/>
    <x v="1"/>
    <x v="8"/>
    <x v="0"/>
    <x v="2"/>
  </r>
  <r>
    <s v="803-83-5989"/>
    <x v="5"/>
    <x v="3"/>
    <x v="1"/>
    <x v="1"/>
    <x v="2"/>
    <n v="55.73"/>
    <n v="6"/>
    <n v="16.719000000000001"/>
    <n v="351.09899999999999"/>
    <x v="7"/>
    <d v="1899-12-30T10:55:00"/>
    <x v="0"/>
    <n v="334.38"/>
    <n v="4.7619047620000003"/>
    <n v="16.719000000000001"/>
    <d v="1974-11-14T00:00:00"/>
    <n v="44"/>
    <x v="0"/>
    <n v="7"/>
    <s v="6-8 (Good)"/>
    <s v="Morning"/>
    <x v="0"/>
    <x v="2"/>
    <x v="0"/>
    <x v="6"/>
    <x v="0"/>
    <x v="2"/>
  </r>
  <r>
    <s v="347-34-2234"/>
    <x v="6"/>
    <x v="4"/>
    <x v="0"/>
    <x v="0"/>
    <x v="3"/>
    <n v="55.07"/>
    <n v="9"/>
    <n v="24.781500000000001"/>
    <n v="520.41150000000005"/>
    <x v="36"/>
    <d v="1899-12-30T13:40:00"/>
    <x v="0"/>
    <n v="495.63"/>
    <n v="4.7619047620000003"/>
    <n v="24.781500000000001"/>
    <d v="1996-01-18T00:00:00"/>
    <n v="23"/>
    <x v="1"/>
    <n v="10"/>
    <s v="8-10 (Excellent)"/>
    <s v="Afternoon"/>
    <x v="0"/>
    <x v="2"/>
    <x v="0"/>
    <x v="12"/>
    <x v="0"/>
    <x v="0"/>
  </r>
  <r>
    <s v="199-75-8169"/>
    <x v="2"/>
    <x v="2"/>
    <x v="0"/>
    <x v="1"/>
    <x v="3"/>
    <n v="15.81"/>
    <n v="10"/>
    <n v="7.9050000000000002"/>
    <n v="166.005"/>
    <x v="43"/>
    <d v="1899-12-30T12:27:00"/>
    <x v="2"/>
    <n v="158.1"/>
    <n v="4.7619047620000003"/>
    <n v="7.9050000000000002"/>
    <d v="1987-09-08T00:00:00"/>
    <n v="31"/>
    <x v="0"/>
    <n v="8.6"/>
    <s v="8-10 (Excellent)"/>
    <s v="Afternoon"/>
    <x v="1"/>
    <x v="5"/>
    <x v="1"/>
    <x v="1"/>
    <x v="0"/>
    <x v="1"/>
  </r>
  <r>
    <s v="853-23-2453"/>
    <x v="6"/>
    <x v="4"/>
    <x v="0"/>
    <x v="1"/>
    <x v="0"/>
    <n v="75.739999999999995"/>
    <n v="4"/>
    <n v="15.148"/>
    <n v="318.108"/>
    <x v="44"/>
    <d v="1899-12-30T14:35:00"/>
    <x v="1"/>
    <n v="302.95999999999998"/>
    <n v="4.7619047620000003"/>
    <n v="15.148"/>
    <d v="1962-10-17T00:00:00"/>
    <n v="56"/>
    <x v="2"/>
    <n v="7.6"/>
    <s v="6-8 (Good)"/>
    <s v="Afternoon"/>
    <x v="0"/>
    <x v="4"/>
    <x v="1"/>
    <x v="8"/>
    <x v="0"/>
    <x v="2"/>
  </r>
  <r>
    <s v="877-22-3308"/>
    <x v="0"/>
    <x v="0"/>
    <x v="0"/>
    <x v="1"/>
    <x v="0"/>
    <n v="15.87"/>
    <n v="10"/>
    <n v="7.9349999999999996"/>
    <n v="166.63499999999999"/>
    <x v="45"/>
    <d v="1899-12-30T16:40:00"/>
    <x v="1"/>
    <n v="158.69999999999999"/>
    <n v="4.7619047620000003"/>
    <n v="7.9349999999999996"/>
    <d v="1988-02-24T00:00:00"/>
    <n v="31"/>
    <x v="0"/>
    <n v="5.8"/>
    <s v="4-6 (Average)"/>
    <s v="Evening"/>
    <x v="1"/>
    <x v="5"/>
    <x v="1"/>
    <x v="10"/>
    <x v="0"/>
    <x v="1"/>
  </r>
  <r>
    <s v="838-78-4295"/>
    <x v="10"/>
    <x v="1"/>
    <x v="1"/>
    <x v="0"/>
    <x v="0"/>
    <n v="33.47"/>
    <n v="2"/>
    <n v="3.347"/>
    <n v="70.287000000000006"/>
    <x v="34"/>
    <d v="1899-12-30T15:43:00"/>
    <x v="0"/>
    <n v="66.94"/>
    <n v="4.7619047620000003"/>
    <n v="3.347"/>
    <d v="1991-04-13T00:00:00"/>
    <n v="27"/>
    <x v="1"/>
    <n v="6.7"/>
    <s v="6-8 (Good)"/>
    <s v="Afternoon"/>
    <x v="0"/>
    <x v="2"/>
    <x v="0"/>
    <x v="4"/>
    <x v="0"/>
    <x v="2"/>
  </r>
  <r>
    <s v="109-28-2512"/>
    <x v="7"/>
    <x v="4"/>
    <x v="0"/>
    <x v="0"/>
    <x v="5"/>
    <n v="97.61"/>
    <n v="6"/>
    <n v="29.283000000000001"/>
    <n v="614.94299999999998"/>
    <x v="27"/>
    <d v="1899-12-30T15:01:00"/>
    <x v="0"/>
    <n v="585.66"/>
    <n v="4.7619047620000003"/>
    <n v="29.283000000000001"/>
    <d v="1980-09-10T00:00:00"/>
    <n v="38"/>
    <x v="0"/>
    <n v="9.9"/>
    <s v="8-10 (Excellent)"/>
    <s v="Afternoon"/>
    <x v="0"/>
    <x v="3"/>
    <x v="1"/>
    <x v="7"/>
    <x v="0"/>
    <x v="0"/>
  </r>
  <r>
    <s v="232-11-3025"/>
    <x v="0"/>
    <x v="0"/>
    <x v="1"/>
    <x v="1"/>
    <x v="3"/>
    <n v="78.77"/>
    <n v="10"/>
    <n v="39.384999999999998"/>
    <n v="827.08500000000004"/>
    <x v="46"/>
    <d v="1899-12-30T10:04:00"/>
    <x v="1"/>
    <n v="787.7"/>
    <n v="4.7619047620000003"/>
    <n v="39.384999999999998"/>
    <d v="1983-12-09T00:00:00"/>
    <n v="35"/>
    <x v="0"/>
    <n v="6.4"/>
    <s v="6-8 (Good)"/>
    <s v="Morning"/>
    <x v="0"/>
    <x v="4"/>
    <x v="1"/>
    <x v="3"/>
    <x v="0"/>
    <x v="0"/>
  </r>
  <r>
    <s v="382-03-4532"/>
    <x v="9"/>
    <x v="0"/>
    <x v="0"/>
    <x v="0"/>
    <x v="0"/>
    <n v="18.329999999999998"/>
    <n v="1"/>
    <n v="0.91649999999999998"/>
    <n v="19.246500000000001"/>
    <x v="30"/>
    <d v="1899-12-30T18:50:00"/>
    <x v="1"/>
    <n v="18.329999999999998"/>
    <n v="4.7619047620000003"/>
    <n v="0.91649999999999998"/>
    <d v="1975-06-05T00:00:00"/>
    <n v="43"/>
    <x v="0"/>
    <n v="4.3"/>
    <s v="4-6 (Average)"/>
    <s v="Evening"/>
    <x v="1"/>
    <x v="0"/>
    <x v="0"/>
    <x v="12"/>
    <x v="0"/>
    <x v="0"/>
  </r>
  <r>
    <s v="393-65-2792"/>
    <x v="4"/>
    <x v="3"/>
    <x v="1"/>
    <x v="1"/>
    <x v="4"/>
    <n v="89.48"/>
    <n v="10"/>
    <n v="44.74"/>
    <n v="939.54"/>
    <x v="47"/>
    <d v="1899-12-30T12:46:00"/>
    <x v="2"/>
    <n v="894.8"/>
    <n v="4.7619047620000003"/>
    <n v="44.74"/>
    <d v="1958-12-21T00:00:00"/>
    <n v="60"/>
    <x v="3"/>
    <n v="9.6"/>
    <s v="8-10 (Excellent)"/>
    <s v="Afternoon"/>
    <x v="0"/>
    <x v="2"/>
    <x v="0"/>
    <x v="0"/>
    <x v="0"/>
    <x v="0"/>
  </r>
  <r>
    <s v="796-12-2025"/>
    <x v="5"/>
    <x v="3"/>
    <x v="1"/>
    <x v="1"/>
    <x v="5"/>
    <n v="62.12"/>
    <n v="10"/>
    <n v="31.06"/>
    <n v="652.26"/>
    <x v="48"/>
    <d v="1899-12-30T16:19:00"/>
    <x v="1"/>
    <n v="621.20000000000005"/>
    <n v="4.7619047620000003"/>
    <n v="31.06"/>
    <d v="1956-09-28T00:00:00"/>
    <n v="62"/>
    <x v="3"/>
    <n v="5.9"/>
    <s v="4-6 (Average)"/>
    <s v="Evening"/>
    <x v="0"/>
    <x v="3"/>
    <x v="1"/>
    <x v="8"/>
    <x v="0"/>
    <x v="2"/>
  </r>
  <r>
    <s v="510-95-6347"/>
    <x v="6"/>
    <x v="4"/>
    <x v="0"/>
    <x v="0"/>
    <x v="4"/>
    <n v="48.52"/>
    <n v="3"/>
    <n v="7.2779999999999996"/>
    <n v="152.83799999999999"/>
    <x v="19"/>
    <d v="1899-12-30T18:17:00"/>
    <x v="0"/>
    <n v="145.56"/>
    <n v="4.7619047620000003"/>
    <n v="7.2779999999999996"/>
    <d v="1992-11-10T00:00:00"/>
    <n v="26"/>
    <x v="1"/>
    <n v="4"/>
    <s v="4-6 (Average)"/>
    <s v="Evening"/>
    <x v="0"/>
    <x v="6"/>
    <x v="1"/>
    <x v="1"/>
    <x v="0"/>
    <x v="1"/>
  </r>
  <r>
    <s v="841-35-6630"/>
    <x v="10"/>
    <x v="1"/>
    <x v="1"/>
    <x v="0"/>
    <x v="1"/>
    <n v="75.91"/>
    <n v="6"/>
    <n v="22.773"/>
    <n v="478.233"/>
    <x v="11"/>
    <d v="1899-12-30T18:21:00"/>
    <x v="1"/>
    <n v="455.46"/>
    <n v="4.7619047620000003"/>
    <n v="22.773"/>
    <d v="1961-03-16T00:00:00"/>
    <n v="57"/>
    <x v="2"/>
    <n v="8.6999999999999993"/>
    <s v="8-10 (Excellent)"/>
    <s v="Evening"/>
    <x v="0"/>
    <x v="0"/>
    <x v="0"/>
    <x v="1"/>
    <x v="0"/>
    <x v="1"/>
  </r>
  <r>
    <s v="287-21-9091"/>
    <x v="3"/>
    <x v="2"/>
    <x v="1"/>
    <x v="1"/>
    <x v="2"/>
    <n v="74.67"/>
    <n v="9"/>
    <n v="33.601500000000001"/>
    <n v="705.63149999999996"/>
    <x v="49"/>
    <d v="1899-12-30T10:55:00"/>
    <x v="0"/>
    <n v="672.03"/>
    <n v="4.7619047620000003"/>
    <n v="33.601500000000001"/>
    <d v="1980-03-01T00:00:00"/>
    <n v="38"/>
    <x v="0"/>
    <n v="9.4"/>
    <s v="8-10 (Excellent)"/>
    <s v="Morning"/>
    <x v="0"/>
    <x v="6"/>
    <x v="1"/>
    <x v="3"/>
    <x v="0"/>
    <x v="0"/>
  </r>
  <r>
    <s v="732-94-0499"/>
    <x v="10"/>
    <x v="1"/>
    <x v="1"/>
    <x v="0"/>
    <x v="1"/>
    <n v="41.65"/>
    <n v="10"/>
    <n v="20.824999999999999"/>
    <n v="437.32499999999999"/>
    <x v="50"/>
    <d v="1899-12-30T17:04:00"/>
    <x v="2"/>
    <n v="416.5"/>
    <n v="4.7619047620000003"/>
    <n v="20.824999999999999"/>
    <d v="1957-03-02T00:00:00"/>
    <n v="61"/>
    <x v="3"/>
    <n v="5.4"/>
    <s v="4-6 (Average)"/>
    <s v="Evening"/>
    <x v="0"/>
    <x v="2"/>
    <x v="0"/>
    <x v="7"/>
    <x v="0"/>
    <x v="0"/>
  </r>
  <r>
    <s v="263-10-3913"/>
    <x v="4"/>
    <x v="3"/>
    <x v="0"/>
    <x v="1"/>
    <x v="5"/>
    <n v="49.04"/>
    <n v="9"/>
    <n v="22.068000000000001"/>
    <n v="463.428"/>
    <x v="51"/>
    <d v="1899-12-30T14:20:00"/>
    <x v="2"/>
    <n v="441.36"/>
    <n v="4.7619047620000003"/>
    <n v="22.068000000000001"/>
    <d v="1994-01-13T00:00:00"/>
    <n v="24"/>
    <x v="1"/>
    <n v="8.6"/>
    <s v="8-10 (Excellent)"/>
    <s v="Afternoon"/>
    <x v="0"/>
    <x v="5"/>
    <x v="1"/>
    <x v="7"/>
    <x v="0"/>
    <x v="0"/>
  </r>
  <r>
    <s v="381-20-0914"/>
    <x v="2"/>
    <x v="2"/>
    <x v="0"/>
    <x v="0"/>
    <x v="5"/>
    <n v="20.010000000000002"/>
    <n v="9"/>
    <n v="9.0045000000000002"/>
    <n v="189.09450000000001"/>
    <x v="52"/>
    <d v="1899-12-30T15:48:00"/>
    <x v="2"/>
    <n v="180.09"/>
    <n v="4.7619047620000003"/>
    <n v="9.0045000000000002"/>
    <d v="1985-09-19T00:00:00"/>
    <n v="33"/>
    <x v="0"/>
    <n v="5.7"/>
    <s v="4-6 (Average)"/>
    <s v="Afternoon"/>
    <x v="0"/>
    <x v="0"/>
    <x v="0"/>
    <x v="7"/>
    <x v="0"/>
    <x v="0"/>
  </r>
  <r>
    <s v="829-49-1914"/>
    <x v="1"/>
    <x v="1"/>
    <x v="0"/>
    <x v="0"/>
    <x v="4"/>
    <n v="78.31"/>
    <n v="10"/>
    <n v="39.155000000000001"/>
    <n v="822.255"/>
    <x v="19"/>
    <d v="1899-12-30T16:24:00"/>
    <x v="0"/>
    <n v="783.1"/>
    <n v="4.7619047620000003"/>
    <n v="39.155000000000001"/>
    <d v="1990-10-01T00:00:00"/>
    <n v="28"/>
    <x v="1"/>
    <n v="6.6"/>
    <s v="6-8 (Good)"/>
    <s v="Evening"/>
    <x v="0"/>
    <x v="6"/>
    <x v="1"/>
    <x v="1"/>
    <x v="0"/>
    <x v="1"/>
  </r>
  <r>
    <s v="756-01-7507"/>
    <x v="4"/>
    <x v="3"/>
    <x v="1"/>
    <x v="0"/>
    <x v="0"/>
    <n v="20.38"/>
    <n v="5"/>
    <n v="5.0949999999999998"/>
    <n v="106.995"/>
    <x v="49"/>
    <d v="1899-12-30T18:56:00"/>
    <x v="1"/>
    <n v="101.9"/>
    <n v="4.7619047620000003"/>
    <n v="5.0949999999999998"/>
    <d v="1954-03-11T00:00:00"/>
    <n v="64"/>
    <x v="3"/>
    <n v="6"/>
    <s v="6-8 (Good)"/>
    <s v="Evening"/>
    <x v="0"/>
    <x v="6"/>
    <x v="1"/>
    <x v="3"/>
    <x v="0"/>
    <x v="0"/>
  </r>
  <r>
    <s v="870-72-4431"/>
    <x v="1"/>
    <x v="1"/>
    <x v="1"/>
    <x v="0"/>
    <x v="0"/>
    <n v="99.19"/>
    <n v="6"/>
    <n v="29.757000000000001"/>
    <n v="624.89700000000005"/>
    <x v="18"/>
    <d v="1899-12-30T14:42:00"/>
    <x v="2"/>
    <n v="595.14"/>
    <n v="4.7619047620000003"/>
    <n v="29.757000000000001"/>
    <d v="1998-03-18T00:00:00"/>
    <n v="20"/>
    <x v="1"/>
    <n v="5.5"/>
    <s v="4-6 (Average)"/>
    <s v="Afternoon"/>
    <x v="0"/>
    <x v="3"/>
    <x v="1"/>
    <x v="3"/>
    <x v="0"/>
    <x v="0"/>
  </r>
  <r>
    <s v="847-38-7188"/>
    <x v="7"/>
    <x v="4"/>
    <x v="1"/>
    <x v="0"/>
    <x v="4"/>
    <n v="96.68"/>
    <n v="3"/>
    <n v="14.502000000000001"/>
    <n v="304.54199999999997"/>
    <x v="53"/>
    <d v="1899-12-30T19:56:00"/>
    <x v="0"/>
    <n v="290.04000000000002"/>
    <n v="4.7619047620000003"/>
    <n v="14.502000000000001"/>
    <d v="1970-11-26T00:00:00"/>
    <n v="48"/>
    <x v="2"/>
    <n v="6.4"/>
    <s v="6-8 (Good)"/>
    <s v="Night"/>
    <x v="0"/>
    <x v="0"/>
    <x v="0"/>
    <x v="3"/>
    <x v="0"/>
    <x v="0"/>
  </r>
  <r>
    <s v="480-63-2856"/>
    <x v="1"/>
    <x v="1"/>
    <x v="1"/>
    <x v="1"/>
    <x v="4"/>
    <n v="19.25"/>
    <n v="8"/>
    <n v="7.7"/>
    <n v="161.69999999999999"/>
    <x v="54"/>
    <d v="1899-12-30T18:37:00"/>
    <x v="0"/>
    <n v="154"/>
    <n v="4.7619047620000003"/>
    <n v="7.7"/>
    <d v="1986-08-16T00:00:00"/>
    <n v="32"/>
    <x v="0"/>
    <n v="6.6"/>
    <s v="6-8 (Good)"/>
    <s v="Evening"/>
    <x v="1"/>
    <x v="5"/>
    <x v="1"/>
    <x v="3"/>
    <x v="0"/>
    <x v="0"/>
  </r>
  <r>
    <s v="787-56-0757"/>
    <x v="4"/>
    <x v="3"/>
    <x v="0"/>
    <x v="0"/>
    <x v="4"/>
    <n v="80.36"/>
    <n v="4"/>
    <n v="16.071999999999999"/>
    <n v="337.512"/>
    <x v="55"/>
    <d v="1899-12-30T18:45:00"/>
    <x v="2"/>
    <n v="321.44"/>
    <n v="4.7619047620000003"/>
    <n v="16.071999999999999"/>
    <d v="1991-03-16T00:00:00"/>
    <n v="27"/>
    <x v="1"/>
    <n v="8.3000000000000007"/>
    <s v="8-10 (Excellent)"/>
    <s v="Evening"/>
    <x v="0"/>
    <x v="0"/>
    <x v="0"/>
    <x v="6"/>
    <x v="0"/>
    <x v="2"/>
  </r>
  <r>
    <s v="360-39-5055"/>
    <x v="4"/>
    <x v="3"/>
    <x v="0"/>
    <x v="1"/>
    <x v="3"/>
    <n v="48.91"/>
    <n v="5"/>
    <n v="12.227499999999999"/>
    <n v="256.77749999999997"/>
    <x v="11"/>
    <d v="1899-12-30T10:17:00"/>
    <x v="1"/>
    <n v="244.55"/>
    <n v="4.7619047620000003"/>
    <n v="12.227499999999999"/>
    <d v="1957-10-06T00:00:00"/>
    <n v="61"/>
    <x v="3"/>
    <n v="6.6"/>
    <s v="6-8 (Good)"/>
    <s v="Morning"/>
    <x v="0"/>
    <x v="0"/>
    <x v="0"/>
    <x v="1"/>
    <x v="0"/>
    <x v="1"/>
  </r>
  <r>
    <s v="730-50-9884"/>
    <x v="5"/>
    <x v="3"/>
    <x v="1"/>
    <x v="0"/>
    <x v="3"/>
    <n v="83.06"/>
    <n v="7"/>
    <n v="29.071000000000002"/>
    <n v="610.49099999999999"/>
    <x v="19"/>
    <d v="1899-12-30T14:31:00"/>
    <x v="0"/>
    <n v="581.41999999999996"/>
    <n v="4.7619047620000003"/>
    <n v="29.071000000000002"/>
    <d v="1972-10-16T00:00:00"/>
    <n v="46"/>
    <x v="2"/>
    <n v="4"/>
    <s v="4-6 (Average)"/>
    <s v="Afternoon"/>
    <x v="0"/>
    <x v="6"/>
    <x v="1"/>
    <x v="1"/>
    <x v="0"/>
    <x v="1"/>
  </r>
  <r>
    <s v="362-58-8315"/>
    <x v="4"/>
    <x v="3"/>
    <x v="1"/>
    <x v="1"/>
    <x v="5"/>
    <n v="76.52"/>
    <n v="5"/>
    <n v="19.13"/>
    <n v="401.73"/>
    <x v="5"/>
    <d v="1899-12-30T10:23:00"/>
    <x v="1"/>
    <n v="382.6"/>
    <n v="4.7619047620000003"/>
    <n v="19.13"/>
    <d v="1984-10-03T00:00:00"/>
    <n v="34"/>
    <x v="0"/>
    <n v="9.9"/>
    <s v="8-10 (Excellent)"/>
    <s v="Morning"/>
    <x v="0"/>
    <x v="3"/>
    <x v="1"/>
    <x v="5"/>
    <x v="0"/>
    <x v="1"/>
  </r>
  <r>
    <s v="633-44-8566"/>
    <x v="9"/>
    <x v="0"/>
    <x v="0"/>
    <x v="1"/>
    <x v="4"/>
    <n v="49.38"/>
    <n v="7"/>
    <n v="17.283000000000001"/>
    <n v="362.94299999999998"/>
    <x v="39"/>
    <d v="1899-12-30T20:35:00"/>
    <x v="2"/>
    <n v="345.66"/>
    <n v="4.7619047620000003"/>
    <n v="17.283000000000001"/>
    <d v="1981-08-13T00:00:00"/>
    <n v="37"/>
    <x v="0"/>
    <n v="7.3"/>
    <s v="6-8 (Good)"/>
    <s v="Night"/>
    <x v="0"/>
    <x v="5"/>
    <x v="1"/>
    <x v="5"/>
    <x v="0"/>
    <x v="1"/>
  </r>
  <r>
    <s v="504-35-8843"/>
    <x v="0"/>
    <x v="0"/>
    <x v="1"/>
    <x v="1"/>
    <x v="3"/>
    <n v="42.47"/>
    <n v="1"/>
    <n v="2.1234999999999999"/>
    <n v="44.593499999999999"/>
    <x v="56"/>
    <d v="1899-12-30T16:57:00"/>
    <x v="1"/>
    <n v="42.47"/>
    <n v="4.7619047620000003"/>
    <n v="2.1234999999999999"/>
    <d v="1969-07-01T00:00:00"/>
    <n v="49"/>
    <x v="2"/>
    <n v="5.7"/>
    <s v="4-6 (Average)"/>
    <s v="Evening"/>
    <x v="0"/>
    <x v="5"/>
    <x v="1"/>
    <x v="0"/>
    <x v="0"/>
    <x v="0"/>
  </r>
  <r>
    <s v="318-68-5053"/>
    <x v="7"/>
    <x v="4"/>
    <x v="1"/>
    <x v="0"/>
    <x v="0"/>
    <n v="76.989999999999995"/>
    <n v="6"/>
    <n v="23.097000000000001"/>
    <n v="485.03699999999998"/>
    <x v="33"/>
    <d v="1899-12-30T17:55:00"/>
    <x v="1"/>
    <n v="461.94"/>
    <n v="4.7619047620000003"/>
    <n v="23.097000000000001"/>
    <d v="2001-08-05T00:00:00"/>
    <n v="17"/>
    <x v="1"/>
    <n v="6.1"/>
    <s v="6-8 (Good)"/>
    <s v="Evening"/>
    <x v="0"/>
    <x v="5"/>
    <x v="1"/>
    <x v="2"/>
    <x v="0"/>
    <x v="2"/>
  </r>
  <r>
    <s v="565-80-5980"/>
    <x v="5"/>
    <x v="3"/>
    <x v="0"/>
    <x v="0"/>
    <x v="2"/>
    <n v="47.38"/>
    <n v="4"/>
    <n v="9.4760000000000009"/>
    <n v="198.99600000000001"/>
    <x v="54"/>
    <d v="1899-12-30T10:25:00"/>
    <x v="1"/>
    <n v="189.52"/>
    <n v="4.7619047620000003"/>
    <n v="9.4760000000000009"/>
    <d v="1995-04-28T00:00:00"/>
    <n v="23"/>
    <x v="1"/>
    <n v="7.1"/>
    <s v="6-8 (Good)"/>
    <s v="Morning"/>
    <x v="0"/>
    <x v="5"/>
    <x v="1"/>
    <x v="3"/>
    <x v="0"/>
    <x v="0"/>
  </r>
  <r>
    <s v="225-32-0908"/>
    <x v="4"/>
    <x v="3"/>
    <x v="1"/>
    <x v="0"/>
    <x v="3"/>
    <n v="44.86"/>
    <n v="10"/>
    <n v="22.43"/>
    <n v="471.03"/>
    <x v="53"/>
    <d v="1899-12-30T19:54:00"/>
    <x v="0"/>
    <n v="448.6"/>
    <n v="4.7619047620000003"/>
    <n v="22.43"/>
    <d v="1973-08-23T00:00:00"/>
    <n v="45"/>
    <x v="2"/>
    <n v="8.1999999999999993"/>
    <s v="8-10 (Excellent)"/>
    <s v="Night"/>
    <x v="0"/>
    <x v="0"/>
    <x v="0"/>
    <x v="3"/>
    <x v="0"/>
    <x v="0"/>
  </r>
  <r>
    <s v="873-51-0671"/>
    <x v="0"/>
    <x v="0"/>
    <x v="0"/>
    <x v="0"/>
    <x v="3"/>
    <n v="21.98"/>
    <n v="7"/>
    <n v="7.6929999999999996"/>
    <n v="161.553"/>
    <x v="8"/>
    <d v="1899-12-30T16:42:00"/>
    <x v="0"/>
    <n v="153.86000000000001"/>
    <n v="4.7619047620000003"/>
    <n v="7.6929999999999996"/>
    <d v="1973-05-28T00:00:00"/>
    <n v="45"/>
    <x v="2"/>
    <n v="5.0999999999999996"/>
    <s v="4-6 (Average)"/>
    <s v="Evening"/>
    <x v="0"/>
    <x v="4"/>
    <x v="1"/>
    <x v="7"/>
    <x v="0"/>
    <x v="0"/>
  </r>
  <r>
    <s v="152-08-9985"/>
    <x v="7"/>
    <x v="4"/>
    <x v="0"/>
    <x v="1"/>
    <x v="0"/>
    <n v="64.36"/>
    <n v="9"/>
    <n v="28.962"/>
    <n v="608.202"/>
    <x v="41"/>
    <d v="1899-12-30T12:09:00"/>
    <x v="2"/>
    <n v="579.24"/>
    <n v="4.7619047620000003"/>
    <n v="28.962"/>
    <d v="1973-06-16T00:00:00"/>
    <n v="45"/>
    <x v="2"/>
    <n v="8.6"/>
    <s v="8-10 (Excellent)"/>
    <s v="Afternoon"/>
    <x v="0"/>
    <x v="6"/>
    <x v="1"/>
    <x v="10"/>
    <x v="0"/>
    <x v="1"/>
  </r>
  <r>
    <s v="512-91-0811"/>
    <x v="1"/>
    <x v="1"/>
    <x v="1"/>
    <x v="1"/>
    <x v="0"/>
    <n v="89.75"/>
    <n v="1"/>
    <n v="4.4874999999999998"/>
    <n v="94.237499999999997"/>
    <x v="10"/>
    <d v="1899-12-30T20:05:00"/>
    <x v="2"/>
    <n v="89.75"/>
    <n v="4.7619047620000003"/>
    <n v="4.4874999999999998"/>
    <d v="1977-02-18T00:00:00"/>
    <n v="41"/>
    <x v="0"/>
    <n v="6.6"/>
    <s v="6-8 (Good)"/>
    <s v="Night"/>
    <x v="0"/>
    <x v="5"/>
    <x v="1"/>
    <x v="4"/>
    <x v="0"/>
    <x v="2"/>
  </r>
  <r>
    <s v="594-34-4444"/>
    <x v="0"/>
    <x v="0"/>
    <x v="1"/>
    <x v="1"/>
    <x v="1"/>
    <n v="97.16"/>
    <n v="1"/>
    <n v="4.8579999999999997"/>
    <n v="102.018"/>
    <x v="1"/>
    <d v="1899-12-30T20:38:00"/>
    <x v="0"/>
    <n v="97.16"/>
    <n v="4.7619047620000003"/>
    <n v="4.8579999999999997"/>
    <d v="1961-04-22T00:00:00"/>
    <n v="57"/>
    <x v="2"/>
    <n v="7.2"/>
    <s v="6-8 (Good)"/>
    <s v="Night"/>
    <x v="0"/>
    <x v="1"/>
    <x v="1"/>
    <x v="1"/>
    <x v="0"/>
    <x v="1"/>
  </r>
  <r>
    <s v="766-85-7061"/>
    <x v="7"/>
    <x v="4"/>
    <x v="1"/>
    <x v="1"/>
    <x v="0"/>
    <n v="87.87"/>
    <n v="10"/>
    <n v="43.935000000000002"/>
    <n v="922.63499999999999"/>
    <x v="14"/>
    <d v="1899-12-30T10:25:00"/>
    <x v="0"/>
    <n v="878.7"/>
    <n v="4.7619047620000003"/>
    <n v="43.935000000000002"/>
    <d v="1976-04-04T00:00:00"/>
    <n v="42"/>
    <x v="0"/>
    <n v="5.0999999999999996"/>
    <s v="4-6 (Average)"/>
    <s v="Morning"/>
    <x v="0"/>
    <x v="1"/>
    <x v="1"/>
    <x v="5"/>
    <x v="0"/>
    <x v="1"/>
  </r>
  <r>
    <s v="871-39-9221"/>
    <x v="10"/>
    <x v="1"/>
    <x v="1"/>
    <x v="0"/>
    <x v="1"/>
    <n v="12.45"/>
    <n v="6"/>
    <n v="3.7349999999999999"/>
    <n v="78.435000000000002"/>
    <x v="57"/>
    <d v="1899-12-30T13:11:00"/>
    <x v="1"/>
    <n v="74.7"/>
    <n v="4.7619047620000003"/>
    <n v="3.7349999999999999"/>
    <d v="1958-12-05T00:00:00"/>
    <n v="60"/>
    <x v="3"/>
    <n v="4.0999999999999996"/>
    <s v="4-6 (Average)"/>
    <s v="Afternoon"/>
    <x v="1"/>
    <x v="0"/>
    <x v="0"/>
    <x v="4"/>
    <x v="0"/>
    <x v="2"/>
  </r>
  <r>
    <s v="865-92-6136"/>
    <x v="0"/>
    <x v="0"/>
    <x v="1"/>
    <x v="1"/>
    <x v="4"/>
    <n v="52.75"/>
    <n v="3"/>
    <n v="7.9124999999999996"/>
    <n v="166.16249999999999"/>
    <x v="28"/>
    <d v="1899-12-30T10:16:00"/>
    <x v="0"/>
    <n v="158.25"/>
    <n v="4.7619047620000003"/>
    <n v="7.9124999999999996"/>
    <d v="1962-04-03T00:00:00"/>
    <n v="56"/>
    <x v="2"/>
    <n v="9.3000000000000007"/>
    <s v="8-10 (Excellent)"/>
    <s v="Morning"/>
    <x v="0"/>
    <x v="0"/>
    <x v="0"/>
    <x v="11"/>
    <x v="0"/>
    <x v="1"/>
  </r>
  <r>
    <s v="733-01-9107"/>
    <x v="7"/>
    <x v="4"/>
    <x v="1"/>
    <x v="1"/>
    <x v="2"/>
    <n v="82.7"/>
    <n v="6"/>
    <n v="24.81"/>
    <n v="521.01"/>
    <x v="19"/>
    <d v="1899-12-30T18:14:00"/>
    <x v="1"/>
    <n v="496.2"/>
    <n v="4.7619047620000003"/>
    <n v="24.81"/>
    <d v="1967-09-26T00:00:00"/>
    <n v="51"/>
    <x v="2"/>
    <n v="7.4"/>
    <s v="6-8 (Good)"/>
    <s v="Evening"/>
    <x v="0"/>
    <x v="6"/>
    <x v="1"/>
    <x v="1"/>
    <x v="0"/>
    <x v="1"/>
  </r>
  <r>
    <s v="163-56-7055"/>
    <x v="4"/>
    <x v="3"/>
    <x v="0"/>
    <x v="1"/>
    <x v="5"/>
    <n v="48.71"/>
    <n v="1"/>
    <n v="2.4355000000000002"/>
    <n v="51.145499999999998"/>
    <x v="58"/>
    <d v="1899-12-30T19:20:00"/>
    <x v="1"/>
    <n v="48.71"/>
    <n v="4.7619047620000003"/>
    <n v="2.4355000000000002"/>
    <d v="1989-05-03T00:00:00"/>
    <n v="29"/>
    <x v="1"/>
    <n v="4.0999999999999996"/>
    <s v="4-6 (Average)"/>
    <s v="Evening"/>
    <x v="0"/>
    <x v="6"/>
    <x v="1"/>
    <x v="5"/>
    <x v="0"/>
    <x v="1"/>
  </r>
  <r>
    <s v="189-98-2939"/>
    <x v="5"/>
    <x v="3"/>
    <x v="1"/>
    <x v="1"/>
    <x v="5"/>
    <n v="78.55"/>
    <n v="9"/>
    <n v="35.347499999999997"/>
    <n v="742.29750000000001"/>
    <x v="59"/>
    <d v="1899-12-30T13:22:00"/>
    <x v="1"/>
    <n v="706.95"/>
    <n v="4.7619047620000003"/>
    <n v="35.347499999999997"/>
    <d v="1963-12-12T00:00:00"/>
    <n v="55"/>
    <x v="2"/>
    <n v="7.2"/>
    <s v="6-8 (Good)"/>
    <s v="Afternoon"/>
    <x v="0"/>
    <x v="1"/>
    <x v="1"/>
    <x v="2"/>
    <x v="0"/>
    <x v="2"/>
  </r>
  <r>
    <s v="551-21-3069"/>
    <x v="1"/>
    <x v="1"/>
    <x v="1"/>
    <x v="0"/>
    <x v="1"/>
    <n v="23.07"/>
    <n v="9"/>
    <n v="10.381500000000001"/>
    <n v="218.01150000000001"/>
    <x v="60"/>
    <d v="1899-12-30T11:27:00"/>
    <x v="1"/>
    <n v="207.63"/>
    <n v="4.7619047620000003"/>
    <n v="10.381500000000001"/>
    <d v="2000-08-13T00:00:00"/>
    <n v="18"/>
    <x v="1"/>
    <n v="4.9000000000000004"/>
    <s v="4-6 (Average)"/>
    <s v="Morning"/>
    <x v="0"/>
    <x v="1"/>
    <x v="1"/>
    <x v="12"/>
    <x v="0"/>
    <x v="0"/>
  </r>
  <r>
    <s v="212-62-1842"/>
    <x v="2"/>
    <x v="2"/>
    <x v="1"/>
    <x v="1"/>
    <x v="4"/>
    <n v="58.26"/>
    <n v="6"/>
    <n v="17.478000000000002"/>
    <n v="367.03800000000001"/>
    <x v="61"/>
    <d v="1899-12-30T16:44:00"/>
    <x v="1"/>
    <n v="349.56"/>
    <n v="4.7619047620000003"/>
    <n v="17.478000000000002"/>
    <d v="1971-04-05T00:00:00"/>
    <n v="47"/>
    <x v="2"/>
    <n v="9.9"/>
    <s v="8-10 (Excellent)"/>
    <s v="Evening"/>
    <x v="0"/>
    <x v="4"/>
    <x v="1"/>
    <x v="5"/>
    <x v="0"/>
    <x v="1"/>
  </r>
  <r>
    <s v="716-39-1409"/>
    <x v="6"/>
    <x v="4"/>
    <x v="1"/>
    <x v="1"/>
    <x v="0"/>
    <n v="30.35"/>
    <n v="7"/>
    <n v="10.6225"/>
    <n v="223.07249999999999"/>
    <x v="35"/>
    <d v="1899-12-30T18:19:00"/>
    <x v="1"/>
    <n v="212.45"/>
    <n v="4.7619047620000003"/>
    <n v="10.6225"/>
    <d v="1955-11-14T00:00:00"/>
    <n v="63"/>
    <x v="3"/>
    <n v="8"/>
    <s v="8-10 (Excellent)"/>
    <s v="Evening"/>
    <x v="0"/>
    <x v="6"/>
    <x v="1"/>
    <x v="11"/>
    <x v="0"/>
    <x v="1"/>
  </r>
  <r>
    <s v="704-48-3927"/>
    <x v="0"/>
    <x v="0"/>
    <x v="0"/>
    <x v="1"/>
    <x v="1"/>
    <n v="88.67"/>
    <n v="10"/>
    <n v="44.335000000000001"/>
    <n v="931.03499999999997"/>
    <x v="52"/>
    <d v="1899-12-30T14:50:00"/>
    <x v="0"/>
    <n v="886.7"/>
    <n v="4.7619047620000003"/>
    <n v="44.335000000000001"/>
    <d v="1977-07-12T00:00:00"/>
    <n v="41"/>
    <x v="0"/>
    <n v="7.3"/>
    <s v="6-8 (Good)"/>
    <s v="Afternoon"/>
    <x v="0"/>
    <x v="0"/>
    <x v="0"/>
    <x v="7"/>
    <x v="0"/>
    <x v="0"/>
  </r>
  <r>
    <s v="628-34-3388"/>
    <x v="10"/>
    <x v="1"/>
    <x v="1"/>
    <x v="1"/>
    <x v="5"/>
    <n v="27.38"/>
    <n v="6"/>
    <n v="8.2140000000000004"/>
    <n v="172.494"/>
    <x v="0"/>
    <d v="1899-12-30T20:54:00"/>
    <x v="2"/>
    <n v="164.28"/>
    <n v="4.7619047620000003"/>
    <n v="8.2140000000000004"/>
    <d v="1971-05-19T00:00:00"/>
    <n v="47"/>
    <x v="2"/>
    <n v="7.9"/>
    <s v="6-8 (Good)"/>
    <s v="Night"/>
    <x v="0"/>
    <x v="0"/>
    <x v="0"/>
    <x v="0"/>
    <x v="0"/>
    <x v="0"/>
  </r>
  <r>
    <s v="630-74-5166"/>
    <x v="8"/>
    <x v="5"/>
    <x v="1"/>
    <x v="1"/>
    <x v="3"/>
    <n v="62.13"/>
    <n v="6"/>
    <n v="18.638999999999999"/>
    <n v="391.41899999999998"/>
    <x v="23"/>
    <d v="1899-12-30T20:19:00"/>
    <x v="1"/>
    <n v="372.78"/>
    <n v="4.7619047620000003"/>
    <n v="18.638999999999999"/>
    <d v="1992-02-09T00:00:00"/>
    <n v="27"/>
    <x v="1"/>
    <n v="7.4"/>
    <s v="6-8 (Good)"/>
    <s v="Night"/>
    <x v="0"/>
    <x v="1"/>
    <x v="1"/>
    <x v="11"/>
    <x v="0"/>
    <x v="1"/>
  </r>
  <r>
    <s v="588-01-7461"/>
    <x v="4"/>
    <x v="3"/>
    <x v="1"/>
    <x v="0"/>
    <x v="4"/>
    <n v="33.979999999999997"/>
    <n v="9"/>
    <n v="15.291"/>
    <n v="321.11099999999999"/>
    <x v="62"/>
    <d v="1899-12-30T10:43:00"/>
    <x v="1"/>
    <n v="305.82"/>
    <n v="4.7619047620000003"/>
    <n v="15.291"/>
    <d v="1981-03-13T00:00:00"/>
    <n v="38"/>
    <x v="0"/>
    <n v="4.2"/>
    <s v="4-6 (Average)"/>
    <s v="Morning"/>
    <x v="0"/>
    <x v="2"/>
    <x v="0"/>
    <x v="11"/>
    <x v="0"/>
    <x v="1"/>
  </r>
  <r>
    <s v="861-77-0145"/>
    <x v="1"/>
    <x v="1"/>
    <x v="0"/>
    <x v="1"/>
    <x v="1"/>
    <n v="81.97"/>
    <n v="10"/>
    <n v="40.984999999999999"/>
    <n v="860.68499999999995"/>
    <x v="2"/>
    <d v="1899-12-30T14:30:00"/>
    <x v="1"/>
    <n v="819.7"/>
    <n v="4.7619047620000003"/>
    <n v="40.984999999999999"/>
    <d v="1967-08-09T00:00:00"/>
    <n v="51"/>
    <x v="2"/>
    <n v="9.1999999999999993"/>
    <s v="8-10 (Excellent)"/>
    <s v="Afternoon"/>
    <x v="0"/>
    <x v="2"/>
    <x v="0"/>
    <x v="2"/>
    <x v="0"/>
    <x v="2"/>
  </r>
  <r>
    <s v="479-26-8945"/>
    <x v="7"/>
    <x v="4"/>
    <x v="0"/>
    <x v="0"/>
    <x v="3"/>
    <n v="16.489999999999998"/>
    <n v="2"/>
    <n v="1.649"/>
    <n v="34.628999999999998"/>
    <x v="63"/>
    <d v="1899-12-30T11:32:00"/>
    <x v="0"/>
    <n v="32.979999999999997"/>
    <n v="4.7619047620000003"/>
    <n v="1.649"/>
    <d v="1996-05-17T00:00:00"/>
    <n v="22"/>
    <x v="1"/>
    <n v="4.5999999999999996"/>
    <s v="4-6 (Average)"/>
    <s v="Morning"/>
    <x v="1"/>
    <x v="6"/>
    <x v="1"/>
    <x v="4"/>
    <x v="0"/>
    <x v="2"/>
  </r>
  <r>
    <s v="210-67-5886"/>
    <x v="1"/>
    <x v="1"/>
    <x v="0"/>
    <x v="0"/>
    <x v="0"/>
    <n v="98.21"/>
    <n v="3"/>
    <n v="14.7315"/>
    <n v="309.36149999999998"/>
    <x v="63"/>
    <d v="1899-12-30T10:41:00"/>
    <x v="2"/>
    <n v="294.63"/>
    <n v="4.7619047620000003"/>
    <n v="14.7315"/>
    <d v="1959-07-11T00:00:00"/>
    <n v="59"/>
    <x v="2"/>
    <n v="7.8"/>
    <s v="6-8 (Good)"/>
    <s v="Morning"/>
    <x v="0"/>
    <x v="6"/>
    <x v="1"/>
    <x v="4"/>
    <x v="0"/>
    <x v="2"/>
  </r>
  <r>
    <s v="227-78-1148"/>
    <x v="7"/>
    <x v="4"/>
    <x v="1"/>
    <x v="0"/>
    <x v="5"/>
    <n v="72.84"/>
    <n v="7"/>
    <n v="25.494"/>
    <n v="535.37400000000002"/>
    <x v="42"/>
    <d v="1899-12-30T12:44:00"/>
    <x v="1"/>
    <n v="509.88"/>
    <n v="4.7619047620000003"/>
    <n v="25.494"/>
    <d v="1996-11-26T00:00:00"/>
    <n v="22"/>
    <x v="1"/>
    <n v="8.4"/>
    <s v="8-10 (Excellent)"/>
    <s v="Afternoon"/>
    <x v="0"/>
    <x v="1"/>
    <x v="1"/>
    <x v="8"/>
    <x v="0"/>
    <x v="2"/>
  </r>
  <r>
    <s v="645-44-1170"/>
    <x v="3"/>
    <x v="2"/>
    <x v="0"/>
    <x v="1"/>
    <x v="2"/>
    <n v="58.07"/>
    <n v="9"/>
    <n v="26.131499999999999"/>
    <n v="548.76149999999996"/>
    <x v="64"/>
    <d v="1899-12-30T20:07:00"/>
    <x v="0"/>
    <n v="522.63"/>
    <n v="4.7619047620000003"/>
    <n v="26.131499999999999"/>
    <d v="1954-05-26T00:00:00"/>
    <n v="64"/>
    <x v="3"/>
    <n v="4.3"/>
    <s v="4-6 (Average)"/>
    <s v="Night"/>
    <x v="0"/>
    <x v="0"/>
    <x v="0"/>
    <x v="9"/>
    <x v="0"/>
    <x v="0"/>
  </r>
  <r>
    <s v="237-01-6122"/>
    <x v="1"/>
    <x v="1"/>
    <x v="0"/>
    <x v="0"/>
    <x v="2"/>
    <n v="80.790000000000006"/>
    <n v="9"/>
    <n v="36.355499999999999"/>
    <n v="763.46550000000002"/>
    <x v="60"/>
    <d v="1899-12-30T20:31:00"/>
    <x v="2"/>
    <n v="727.11"/>
    <n v="4.7619047620000003"/>
    <n v="36.355499999999999"/>
    <d v="1983-05-26T00:00:00"/>
    <n v="35"/>
    <x v="0"/>
    <n v="9.5"/>
    <s v="8-10 (Excellent)"/>
    <s v="Night"/>
    <x v="0"/>
    <x v="1"/>
    <x v="1"/>
    <x v="12"/>
    <x v="0"/>
    <x v="0"/>
  </r>
  <r>
    <s v="225-98-1496"/>
    <x v="1"/>
    <x v="1"/>
    <x v="1"/>
    <x v="0"/>
    <x v="5"/>
    <n v="27.02"/>
    <n v="3"/>
    <n v="4.0529999999999999"/>
    <n v="85.113"/>
    <x v="22"/>
    <d v="1899-12-30T13:01:00"/>
    <x v="2"/>
    <n v="81.06"/>
    <n v="4.7619047620000003"/>
    <n v="4.0529999999999999"/>
    <d v="1992-07-03T00:00:00"/>
    <n v="26"/>
    <x v="1"/>
    <n v="7.1"/>
    <s v="6-8 (Good)"/>
    <s v="Afternoon"/>
    <x v="0"/>
    <x v="0"/>
    <x v="0"/>
    <x v="2"/>
    <x v="0"/>
    <x v="2"/>
  </r>
  <r>
    <s v="291-32-1427"/>
    <x v="6"/>
    <x v="4"/>
    <x v="0"/>
    <x v="1"/>
    <x v="5"/>
    <n v="21.94"/>
    <n v="5"/>
    <n v="5.4850000000000003"/>
    <n v="115.185"/>
    <x v="19"/>
    <d v="1899-12-30T12:29:00"/>
    <x v="0"/>
    <n v="109.7"/>
    <n v="4.7619047620000003"/>
    <n v="5.4850000000000003"/>
    <d v="1997-04-28T00:00:00"/>
    <n v="21"/>
    <x v="1"/>
    <n v="5.3"/>
    <s v="4-6 (Average)"/>
    <s v="Afternoon"/>
    <x v="0"/>
    <x v="6"/>
    <x v="1"/>
    <x v="1"/>
    <x v="0"/>
    <x v="1"/>
  </r>
  <r>
    <s v="659-65-8956"/>
    <x v="6"/>
    <x v="4"/>
    <x v="0"/>
    <x v="1"/>
    <x v="5"/>
    <n v="51.36"/>
    <n v="1"/>
    <n v="2.5680000000000001"/>
    <n v="53.927999999999997"/>
    <x v="65"/>
    <d v="1899-12-30T15:26:00"/>
    <x v="0"/>
    <n v="51.36"/>
    <n v="4.7619047620000003"/>
    <n v="2.5680000000000001"/>
    <d v="1980-10-21T00:00:00"/>
    <n v="38"/>
    <x v="0"/>
    <n v="5.2"/>
    <s v="4-6 (Average)"/>
    <s v="Afternoon"/>
    <x v="0"/>
    <x v="5"/>
    <x v="1"/>
    <x v="9"/>
    <x v="0"/>
    <x v="0"/>
  </r>
  <r>
    <s v="642-32-2990"/>
    <x v="11"/>
    <x v="5"/>
    <x v="1"/>
    <x v="0"/>
    <x v="4"/>
    <n v="10.96"/>
    <n v="10"/>
    <n v="5.48"/>
    <n v="115.08"/>
    <x v="30"/>
    <d v="1899-12-30T20:48:00"/>
    <x v="0"/>
    <n v="109.6"/>
    <n v="4.7619047620000003"/>
    <n v="5.48"/>
    <d v="1983-05-08T00:00:00"/>
    <n v="35"/>
    <x v="0"/>
    <n v="6"/>
    <s v="6-8 (Good)"/>
    <s v="Night"/>
    <x v="1"/>
    <x v="0"/>
    <x v="0"/>
    <x v="12"/>
    <x v="0"/>
    <x v="0"/>
  </r>
  <r>
    <s v="378-24-2715"/>
    <x v="6"/>
    <x v="4"/>
    <x v="1"/>
    <x v="1"/>
    <x v="2"/>
    <n v="53.44"/>
    <n v="2"/>
    <n v="5.3440000000000003"/>
    <n v="112.224"/>
    <x v="40"/>
    <d v="1899-12-30T20:38:00"/>
    <x v="0"/>
    <n v="106.88"/>
    <n v="4.7619047620000003"/>
    <n v="5.3440000000000003"/>
    <d v="1972-03-06T00:00:00"/>
    <n v="46"/>
    <x v="2"/>
    <n v="4.0999999999999996"/>
    <s v="4-6 (Average)"/>
    <s v="Night"/>
    <x v="0"/>
    <x v="2"/>
    <x v="0"/>
    <x v="9"/>
    <x v="0"/>
    <x v="0"/>
  </r>
  <r>
    <s v="638-60-7125"/>
    <x v="8"/>
    <x v="5"/>
    <x v="1"/>
    <x v="0"/>
    <x v="1"/>
    <n v="99.56"/>
    <n v="8"/>
    <n v="39.823999999999998"/>
    <n v="836.30399999999997"/>
    <x v="44"/>
    <d v="1899-12-30T17:03:00"/>
    <x v="2"/>
    <n v="796.48"/>
    <n v="4.7619047620000003"/>
    <n v="39.823999999999998"/>
    <d v="1998-01-19T00:00:00"/>
    <n v="21"/>
    <x v="1"/>
    <n v="5.2"/>
    <s v="4-6 (Average)"/>
    <s v="Evening"/>
    <x v="0"/>
    <x v="4"/>
    <x v="1"/>
    <x v="8"/>
    <x v="0"/>
    <x v="2"/>
  </r>
  <r>
    <s v="659-36-1684"/>
    <x v="10"/>
    <x v="1"/>
    <x v="0"/>
    <x v="1"/>
    <x v="3"/>
    <n v="57.12"/>
    <n v="7"/>
    <n v="19.992000000000001"/>
    <n v="419.83199999999999"/>
    <x v="52"/>
    <d v="1899-12-30T12:02:00"/>
    <x v="2"/>
    <n v="399.84"/>
    <n v="4.7619047620000003"/>
    <n v="19.992000000000001"/>
    <d v="1972-02-02T00:00:00"/>
    <n v="46"/>
    <x v="2"/>
    <n v="6.5"/>
    <s v="6-8 (Good)"/>
    <s v="Afternoon"/>
    <x v="0"/>
    <x v="0"/>
    <x v="0"/>
    <x v="7"/>
    <x v="0"/>
    <x v="0"/>
  </r>
  <r>
    <s v="219-22-9386"/>
    <x v="6"/>
    <x v="4"/>
    <x v="0"/>
    <x v="1"/>
    <x v="3"/>
    <n v="99.96"/>
    <n v="9"/>
    <n v="44.981999999999999"/>
    <n v="944.62199999999996"/>
    <x v="11"/>
    <d v="1899-12-30T17:26:00"/>
    <x v="2"/>
    <n v="899.64"/>
    <n v="4.7619047620000003"/>
    <n v="44.981999999999999"/>
    <d v="1958-12-22T00:00:00"/>
    <n v="60"/>
    <x v="3"/>
    <n v="4.2"/>
    <s v="4-6 (Average)"/>
    <s v="Evening"/>
    <x v="0"/>
    <x v="0"/>
    <x v="0"/>
    <x v="1"/>
    <x v="0"/>
    <x v="1"/>
  </r>
  <r>
    <s v="336-78-2147"/>
    <x v="10"/>
    <x v="1"/>
    <x v="0"/>
    <x v="1"/>
    <x v="2"/>
    <n v="63.91"/>
    <n v="8"/>
    <n v="25.564"/>
    <n v="536.84400000000005"/>
    <x v="45"/>
    <d v="1899-12-30T19:52:00"/>
    <x v="2"/>
    <n v="511.28"/>
    <n v="4.7619047620000003"/>
    <n v="25.564"/>
    <d v="1954-09-04T00:00:00"/>
    <n v="64"/>
    <x v="3"/>
    <n v="4.5999999999999996"/>
    <s v="4-6 (Average)"/>
    <s v="Night"/>
    <x v="0"/>
    <x v="5"/>
    <x v="1"/>
    <x v="10"/>
    <x v="0"/>
    <x v="1"/>
  </r>
  <r>
    <s v="268-27-6179"/>
    <x v="6"/>
    <x v="4"/>
    <x v="0"/>
    <x v="0"/>
    <x v="5"/>
    <n v="56.47"/>
    <n v="8"/>
    <n v="22.588000000000001"/>
    <n v="474.34800000000001"/>
    <x v="11"/>
    <d v="1899-12-30T14:57:00"/>
    <x v="0"/>
    <n v="451.76"/>
    <n v="4.7619047620000003"/>
    <n v="22.588000000000001"/>
    <d v="1967-05-14T00:00:00"/>
    <n v="51"/>
    <x v="2"/>
    <n v="7.3"/>
    <s v="6-8 (Good)"/>
    <s v="Afternoon"/>
    <x v="0"/>
    <x v="0"/>
    <x v="0"/>
    <x v="1"/>
    <x v="0"/>
    <x v="1"/>
  </r>
  <r>
    <s v="668-90-8900"/>
    <x v="9"/>
    <x v="0"/>
    <x v="1"/>
    <x v="0"/>
    <x v="2"/>
    <n v="93.69"/>
    <n v="7"/>
    <n v="32.791499999999999"/>
    <n v="688.62149999999997"/>
    <x v="24"/>
    <d v="1899-12-30T18:44:00"/>
    <x v="2"/>
    <n v="655.83"/>
    <n v="4.7619047620000003"/>
    <n v="32.791499999999999"/>
    <d v="1992-04-17T00:00:00"/>
    <n v="26"/>
    <x v="1"/>
    <n v="4.5"/>
    <s v="4-6 (Average)"/>
    <s v="Evening"/>
    <x v="0"/>
    <x v="2"/>
    <x v="0"/>
    <x v="1"/>
    <x v="0"/>
    <x v="1"/>
  </r>
  <r>
    <s v="870-54-3162"/>
    <x v="8"/>
    <x v="5"/>
    <x v="1"/>
    <x v="0"/>
    <x v="3"/>
    <n v="32.25"/>
    <n v="5"/>
    <n v="8.0625"/>
    <n v="169.3125"/>
    <x v="3"/>
    <d v="1899-12-30T13:26:00"/>
    <x v="1"/>
    <n v="161.25"/>
    <n v="4.7619047620000003"/>
    <n v="8.0625"/>
    <d v="1989-08-02T00:00:00"/>
    <n v="29"/>
    <x v="1"/>
    <n v="9"/>
    <s v="8-10 (Excellent)"/>
    <s v="Afternoon"/>
    <x v="0"/>
    <x v="2"/>
    <x v="0"/>
    <x v="3"/>
    <x v="0"/>
    <x v="0"/>
  </r>
  <r>
    <s v="189-08-9157"/>
    <x v="10"/>
    <x v="1"/>
    <x v="1"/>
    <x v="0"/>
    <x v="5"/>
    <n v="31.73"/>
    <n v="9"/>
    <n v="14.278499999999999"/>
    <n v="299.8485"/>
    <x v="66"/>
    <d v="1899-12-30T16:17:00"/>
    <x v="2"/>
    <n v="285.57"/>
    <n v="4.7619047620000003"/>
    <n v="14.278499999999999"/>
    <d v="1979-05-19T00:00:00"/>
    <n v="39"/>
    <x v="0"/>
    <n v="5.9"/>
    <s v="4-6 (Average)"/>
    <s v="Evening"/>
    <x v="0"/>
    <x v="6"/>
    <x v="1"/>
    <x v="7"/>
    <x v="0"/>
    <x v="0"/>
  </r>
  <r>
    <s v="663-86-9076"/>
    <x v="10"/>
    <x v="1"/>
    <x v="0"/>
    <x v="0"/>
    <x v="4"/>
    <n v="68.540000000000006"/>
    <n v="8"/>
    <n v="27.416"/>
    <n v="575.73599999999999"/>
    <x v="66"/>
    <d v="1899-12-30T15:57:00"/>
    <x v="0"/>
    <n v="548.32000000000005"/>
    <n v="4.7619047620000003"/>
    <n v="27.416"/>
    <d v="1985-09-16T00:00:00"/>
    <n v="33"/>
    <x v="0"/>
    <n v="8.5"/>
    <s v="8-10 (Excellent)"/>
    <s v="Afternoon"/>
    <x v="0"/>
    <x v="6"/>
    <x v="1"/>
    <x v="7"/>
    <x v="0"/>
    <x v="0"/>
  </r>
  <r>
    <s v="549-84-7482"/>
    <x v="7"/>
    <x v="4"/>
    <x v="1"/>
    <x v="0"/>
    <x v="3"/>
    <n v="90.28"/>
    <n v="9"/>
    <n v="40.625999999999998"/>
    <n v="853.14599999999996"/>
    <x v="4"/>
    <d v="1899-12-30T11:15:00"/>
    <x v="0"/>
    <n v="812.52"/>
    <n v="4.7619047620000003"/>
    <n v="40.625999999999998"/>
    <d v="1964-12-13T00:00:00"/>
    <n v="54"/>
    <x v="2"/>
    <n v="7.2"/>
    <s v="6-8 (Good)"/>
    <s v="Morning"/>
    <x v="0"/>
    <x v="1"/>
    <x v="1"/>
    <x v="4"/>
    <x v="0"/>
    <x v="2"/>
  </r>
  <r>
    <s v="191-10-6171"/>
    <x v="6"/>
    <x v="4"/>
    <x v="1"/>
    <x v="0"/>
    <x v="5"/>
    <n v="39.619999999999997"/>
    <n v="7"/>
    <n v="13.867000000000001"/>
    <n v="291.20699999999999"/>
    <x v="25"/>
    <d v="1899-12-30T13:18:00"/>
    <x v="1"/>
    <n v="277.33999999999997"/>
    <n v="4.7619047620000003"/>
    <n v="13.867000000000001"/>
    <d v="2000-06-22T00:00:00"/>
    <n v="18"/>
    <x v="1"/>
    <n v="7.5"/>
    <s v="6-8 (Good)"/>
    <s v="Afternoon"/>
    <x v="0"/>
    <x v="1"/>
    <x v="1"/>
    <x v="3"/>
    <x v="0"/>
    <x v="0"/>
  </r>
  <r>
    <s v="802-70-5316"/>
    <x v="8"/>
    <x v="5"/>
    <x v="0"/>
    <x v="0"/>
    <x v="3"/>
    <n v="92.13"/>
    <n v="6"/>
    <n v="27.638999999999999"/>
    <n v="580.41899999999998"/>
    <x v="43"/>
    <d v="1899-12-30T20:34:00"/>
    <x v="1"/>
    <n v="552.78"/>
    <n v="4.7619047620000003"/>
    <n v="27.638999999999999"/>
    <d v="1989-05-17T00:00:00"/>
    <n v="29"/>
    <x v="1"/>
    <n v="8.3000000000000007"/>
    <s v="8-10 (Excellent)"/>
    <s v="Night"/>
    <x v="0"/>
    <x v="5"/>
    <x v="1"/>
    <x v="1"/>
    <x v="0"/>
    <x v="1"/>
  </r>
  <r>
    <s v="695-51-0018"/>
    <x v="7"/>
    <x v="4"/>
    <x v="1"/>
    <x v="0"/>
    <x v="3"/>
    <n v="34.840000000000003"/>
    <n v="4"/>
    <n v="6.968"/>
    <n v="146.328"/>
    <x v="34"/>
    <d v="1899-12-30T18:36:00"/>
    <x v="1"/>
    <n v="139.36000000000001"/>
    <n v="4.7619047620000003"/>
    <n v="6.968"/>
    <d v="1992-06-02T00:00:00"/>
    <n v="26"/>
    <x v="1"/>
    <n v="7.4"/>
    <s v="6-8 (Good)"/>
    <s v="Evening"/>
    <x v="0"/>
    <x v="2"/>
    <x v="0"/>
    <x v="4"/>
    <x v="0"/>
    <x v="2"/>
  </r>
  <r>
    <s v="590-83-4591"/>
    <x v="7"/>
    <x v="4"/>
    <x v="0"/>
    <x v="1"/>
    <x v="1"/>
    <n v="87.45"/>
    <n v="6"/>
    <n v="26.234999999999999"/>
    <n v="550.93499999999995"/>
    <x v="21"/>
    <d v="1899-12-30T14:40:00"/>
    <x v="2"/>
    <n v="524.70000000000005"/>
    <n v="4.7619047620000003"/>
    <n v="26.234999999999999"/>
    <d v="1996-06-17T00:00:00"/>
    <n v="22"/>
    <x v="1"/>
    <n v="8.8000000000000007"/>
    <s v="8-10 (Excellent)"/>
    <s v="Afternoon"/>
    <x v="0"/>
    <x v="2"/>
    <x v="0"/>
    <x v="8"/>
    <x v="0"/>
    <x v="2"/>
  </r>
  <r>
    <s v="483-71-1164"/>
    <x v="5"/>
    <x v="3"/>
    <x v="1"/>
    <x v="0"/>
    <x v="0"/>
    <n v="81.3"/>
    <n v="6"/>
    <n v="24.39"/>
    <n v="512.19000000000005"/>
    <x v="1"/>
    <d v="1899-12-30T16:43:00"/>
    <x v="0"/>
    <n v="487.8"/>
    <n v="4.7619047620000003"/>
    <n v="24.39"/>
    <d v="2000-09-27T00:00:00"/>
    <n v="18"/>
    <x v="1"/>
    <n v="5.3"/>
    <s v="4-6 (Average)"/>
    <s v="Evening"/>
    <x v="0"/>
    <x v="1"/>
    <x v="1"/>
    <x v="1"/>
    <x v="0"/>
    <x v="1"/>
  </r>
  <r>
    <s v="597-78-7908"/>
    <x v="10"/>
    <x v="1"/>
    <x v="1"/>
    <x v="1"/>
    <x v="5"/>
    <n v="90.22"/>
    <n v="3"/>
    <n v="13.532999999999999"/>
    <n v="284.19299999999998"/>
    <x v="67"/>
    <d v="1899-12-30T19:39:00"/>
    <x v="1"/>
    <n v="270.66000000000003"/>
    <n v="4.7619047620000003"/>
    <n v="13.532999999999999"/>
    <d v="2001-04-10T00:00:00"/>
    <n v="17"/>
    <x v="1"/>
    <n v="6.2"/>
    <s v="6-8 (Good)"/>
    <s v="Night"/>
    <x v="0"/>
    <x v="3"/>
    <x v="1"/>
    <x v="6"/>
    <x v="0"/>
    <x v="2"/>
  </r>
  <r>
    <s v="700-81-1757"/>
    <x v="8"/>
    <x v="5"/>
    <x v="1"/>
    <x v="0"/>
    <x v="1"/>
    <n v="26.31"/>
    <n v="5"/>
    <n v="6.5774999999999997"/>
    <n v="138.1275"/>
    <x v="68"/>
    <d v="1899-12-30T20:59:00"/>
    <x v="2"/>
    <n v="131.55000000000001"/>
    <n v="4.7619047620000003"/>
    <n v="6.5774999999999997"/>
    <d v="1975-11-15T00:00:00"/>
    <n v="43"/>
    <x v="0"/>
    <n v="8.8000000000000007"/>
    <s v="8-10 (Excellent)"/>
    <s v="Night"/>
    <x v="0"/>
    <x v="1"/>
    <x v="1"/>
    <x v="9"/>
    <x v="0"/>
    <x v="0"/>
  </r>
  <r>
    <s v="354-39-5160"/>
    <x v="3"/>
    <x v="2"/>
    <x v="0"/>
    <x v="0"/>
    <x v="2"/>
    <n v="34.42"/>
    <n v="6"/>
    <n v="10.326000000000001"/>
    <n v="216.846"/>
    <x v="67"/>
    <d v="1899-12-30T15:39:00"/>
    <x v="1"/>
    <n v="206.52"/>
    <n v="4.7619047620000003"/>
    <n v="10.326000000000001"/>
    <d v="1987-12-25T00:00:00"/>
    <n v="31"/>
    <x v="0"/>
    <n v="9.8000000000000007"/>
    <s v="8-10 (Excellent)"/>
    <s v="Afternoon"/>
    <x v="0"/>
    <x v="3"/>
    <x v="1"/>
    <x v="6"/>
    <x v="0"/>
    <x v="2"/>
  </r>
  <r>
    <s v="241-72-9525"/>
    <x v="7"/>
    <x v="4"/>
    <x v="1"/>
    <x v="1"/>
    <x v="3"/>
    <n v="51.91"/>
    <n v="10"/>
    <n v="25.954999999999998"/>
    <n v="545.05499999999995"/>
    <x v="69"/>
    <d v="1899-12-30T12:21:00"/>
    <x v="1"/>
    <n v="519.1"/>
    <n v="4.7619047620000003"/>
    <n v="25.954999999999998"/>
    <d v="1987-11-19T00:00:00"/>
    <n v="31"/>
    <x v="0"/>
    <n v="8.1999999999999993"/>
    <s v="8-10 (Excellent)"/>
    <s v="Afternoon"/>
    <x v="0"/>
    <x v="0"/>
    <x v="0"/>
    <x v="8"/>
    <x v="0"/>
    <x v="2"/>
  </r>
  <r>
    <s v="575-30-8091"/>
    <x v="2"/>
    <x v="2"/>
    <x v="1"/>
    <x v="1"/>
    <x v="3"/>
    <n v="72.5"/>
    <n v="8"/>
    <n v="29"/>
    <n v="609"/>
    <x v="32"/>
    <d v="1899-12-30T19:25:00"/>
    <x v="0"/>
    <n v="580"/>
    <n v="4.7619047620000003"/>
    <n v="29"/>
    <d v="1963-08-02T00:00:00"/>
    <n v="55"/>
    <x v="2"/>
    <n v="9.1999999999999993"/>
    <s v="8-10 (Excellent)"/>
    <s v="Evening"/>
    <x v="0"/>
    <x v="0"/>
    <x v="0"/>
    <x v="10"/>
    <x v="0"/>
    <x v="1"/>
  </r>
  <r>
    <s v="731-81-9469"/>
    <x v="5"/>
    <x v="3"/>
    <x v="0"/>
    <x v="0"/>
    <x v="3"/>
    <n v="89.8"/>
    <n v="10"/>
    <n v="44.9"/>
    <n v="942.9"/>
    <x v="54"/>
    <d v="1899-12-30T13:00:00"/>
    <x v="2"/>
    <n v="898"/>
    <n v="4.7619047620000003"/>
    <n v="44.9"/>
    <d v="1965-10-14T00:00:00"/>
    <n v="53"/>
    <x v="2"/>
    <n v="5.4"/>
    <s v="4-6 (Average)"/>
    <s v="Afternoon"/>
    <x v="0"/>
    <x v="5"/>
    <x v="1"/>
    <x v="3"/>
    <x v="0"/>
    <x v="0"/>
  </r>
  <r>
    <s v="280-17-4359"/>
    <x v="4"/>
    <x v="3"/>
    <x v="0"/>
    <x v="1"/>
    <x v="0"/>
    <n v="90.5"/>
    <n v="10"/>
    <n v="45.25"/>
    <n v="950.25"/>
    <x v="25"/>
    <d v="1899-12-30T13:48:00"/>
    <x v="1"/>
    <n v="905"/>
    <n v="4.7619047620000003"/>
    <n v="45.25"/>
    <d v="1976-06-19T00:00:00"/>
    <n v="42"/>
    <x v="0"/>
    <n v="8.1"/>
    <s v="8-10 (Excellent)"/>
    <s v="Afternoon"/>
    <x v="0"/>
    <x v="1"/>
    <x v="1"/>
    <x v="3"/>
    <x v="0"/>
    <x v="0"/>
  </r>
  <r>
    <s v="338-65-2210"/>
    <x v="4"/>
    <x v="3"/>
    <x v="0"/>
    <x v="0"/>
    <x v="0"/>
    <n v="68.599999999999994"/>
    <n v="10"/>
    <n v="34.299999999999997"/>
    <n v="720.3"/>
    <x v="63"/>
    <d v="1899-12-30T19:57:00"/>
    <x v="1"/>
    <n v="686"/>
    <n v="4.7619047620000003"/>
    <n v="34.299999999999997"/>
    <d v="1970-08-28T00:00:00"/>
    <n v="48"/>
    <x v="2"/>
    <n v="9.1"/>
    <s v="8-10 (Excellent)"/>
    <s v="Night"/>
    <x v="0"/>
    <x v="6"/>
    <x v="1"/>
    <x v="4"/>
    <x v="0"/>
    <x v="2"/>
  </r>
  <r>
    <s v="488-25-4221"/>
    <x v="1"/>
    <x v="1"/>
    <x v="0"/>
    <x v="0"/>
    <x v="4"/>
    <n v="30.41"/>
    <n v="1"/>
    <n v="1.5205"/>
    <n v="31.930499999999999"/>
    <x v="70"/>
    <d v="1899-12-30T10:36:00"/>
    <x v="2"/>
    <n v="30.41"/>
    <n v="4.7619047620000003"/>
    <n v="1.5205"/>
    <d v="1995-12-22T00:00:00"/>
    <n v="23"/>
    <x v="1"/>
    <n v="8.4"/>
    <s v="8-10 (Excellent)"/>
    <s v="Morning"/>
    <x v="0"/>
    <x v="1"/>
    <x v="1"/>
    <x v="6"/>
    <x v="0"/>
    <x v="2"/>
  </r>
  <r>
    <s v="239-10-7476"/>
    <x v="8"/>
    <x v="5"/>
    <x v="1"/>
    <x v="0"/>
    <x v="2"/>
    <n v="77.95"/>
    <n v="6"/>
    <n v="23.385000000000002"/>
    <n v="491.08499999999998"/>
    <x v="18"/>
    <d v="1899-12-30T16:37:00"/>
    <x v="0"/>
    <n v="467.7"/>
    <n v="4.7619047620000003"/>
    <n v="23.385000000000002"/>
    <d v="1996-11-15T00:00:00"/>
    <n v="22"/>
    <x v="1"/>
    <n v="8"/>
    <s v="8-10 (Excellent)"/>
    <s v="Evening"/>
    <x v="0"/>
    <x v="3"/>
    <x v="1"/>
    <x v="3"/>
    <x v="0"/>
    <x v="0"/>
  </r>
  <r>
    <s v="458-41-1477"/>
    <x v="1"/>
    <x v="1"/>
    <x v="1"/>
    <x v="0"/>
    <x v="0"/>
    <n v="46.26"/>
    <n v="6"/>
    <n v="13.878"/>
    <n v="291.43799999999999"/>
    <x v="1"/>
    <d v="1899-12-30T17:11:00"/>
    <x v="2"/>
    <n v="277.56"/>
    <n v="4.7619047620000003"/>
    <n v="13.878"/>
    <d v="2001-09-09T00:00:00"/>
    <n v="17"/>
    <x v="1"/>
    <n v="9.5"/>
    <s v="8-10 (Excellent)"/>
    <s v="Evening"/>
    <x v="0"/>
    <x v="1"/>
    <x v="1"/>
    <x v="1"/>
    <x v="0"/>
    <x v="1"/>
  </r>
  <r>
    <s v="685-64-1609"/>
    <x v="2"/>
    <x v="2"/>
    <x v="0"/>
    <x v="0"/>
    <x v="5"/>
    <n v="30.14"/>
    <n v="10"/>
    <n v="15.07"/>
    <n v="316.47000000000003"/>
    <x v="34"/>
    <d v="1899-12-30T12:28:00"/>
    <x v="0"/>
    <n v="301.39999999999998"/>
    <n v="4.7619047620000003"/>
    <n v="15.07"/>
    <d v="1966-09-02T00:00:00"/>
    <n v="52"/>
    <x v="2"/>
    <n v="9.1999999999999993"/>
    <s v="8-10 (Excellent)"/>
    <s v="Afternoon"/>
    <x v="0"/>
    <x v="2"/>
    <x v="0"/>
    <x v="4"/>
    <x v="0"/>
    <x v="2"/>
  </r>
  <r>
    <s v="568-90-5112"/>
    <x v="4"/>
    <x v="3"/>
    <x v="1"/>
    <x v="1"/>
    <x v="0"/>
    <n v="66.14"/>
    <n v="4"/>
    <n v="13.228"/>
    <n v="277.78800000000001"/>
    <x v="35"/>
    <d v="1899-12-30T12:46:00"/>
    <x v="2"/>
    <n v="264.56"/>
    <n v="4.7619047620000003"/>
    <n v="13.228"/>
    <d v="1993-07-11T00:00:00"/>
    <n v="25"/>
    <x v="1"/>
    <n v="5.6"/>
    <s v="4-6 (Average)"/>
    <s v="Afternoon"/>
    <x v="0"/>
    <x v="6"/>
    <x v="1"/>
    <x v="11"/>
    <x v="0"/>
    <x v="1"/>
  </r>
  <r>
    <s v="262-47-2794"/>
    <x v="7"/>
    <x v="4"/>
    <x v="0"/>
    <x v="1"/>
    <x v="2"/>
    <n v="71.86"/>
    <n v="8"/>
    <n v="28.744"/>
    <n v="603.62400000000002"/>
    <x v="43"/>
    <d v="1899-12-30T15:07:00"/>
    <x v="2"/>
    <n v="574.88"/>
    <n v="4.7619047620000003"/>
    <n v="28.744"/>
    <d v="1975-10-28T00:00:00"/>
    <n v="43"/>
    <x v="0"/>
    <n v="6.2"/>
    <s v="6-8 (Good)"/>
    <s v="Afternoon"/>
    <x v="0"/>
    <x v="5"/>
    <x v="1"/>
    <x v="1"/>
    <x v="0"/>
    <x v="1"/>
  </r>
  <r>
    <s v="238-49-0436"/>
    <x v="3"/>
    <x v="2"/>
    <x v="1"/>
    <x v="1"/>
    <x v="0"/>
    <n v="32.46"/>
    <n v="8"/>
    <n v="12.984"/>
    <n v="272.66399999999999"/>
    <x v="39"/>
    <d v="1899-12-30T13:48:00"/>
    <x v="2"/>
    <n v="259.68"/>
    <n v="4.7619047620000003"/>
    <n v="12.984"/>
    <d v="1982-07-18T00:00:00"/>
    <n v="36"/>
    <x v="0"/>
    <n v="4.9000000000000004"/>
    <s v="4-6 (Average)"/>
    <s v="Afternoon"/>
    <x v="0"/>
    <x v="5"/>
    <x v="1"/>
    <x v="5"/>
    <x v="0"/>
    <x v="1"/>
  </r>
  <r>
    <s v="608-96-3517"/>
    <x v="6"/>
    <x v="4"/>
    <x v="0"/>
    <x v="0"/>
    <x v="5"/>
    <n v="91.54"/>
    <n v="4"/>
    <n v="18.308"/>
    <n v="384.46800000000002"/>
    <x v="28"/>
    <d v="1899-12-30T19:20:00"/>
    <x v="2"/>
    <n v="366.16"/>
    <n v="4.7619047620000003"/>
    <n v="18.308"/>
    <d v="1980-08-21T00:00:00"/>
    <n v="38"/>
    <x v="0"/>
    <n v="4.8"/>
    <s v="4-6 (Average)"/>
    <s v="Evening"/>
    <x v="0"/>
    <x v="0"/>
    <x v="0"/>
    <x v="11"/>
    <x v="0"/>
    <x v="1"/>
  </r>
  <r>
    <s v="584-86-7256"/>
    <x v="5"/>
    <x v="3"/>
    <x v="0"/>
    <x v="1"/>
    <x v="3"/>
    <n v="34.56"/>
    <n v="7"/>
    <n v="12.096"/>
    <n v="254.01599999999999"/>
    <x v="16"/>
    <d v="1899-12-30T16:07:00"/>
    <x v="2"/>
    <n v="241.92"/>
    <n v="4.7619047620000003"/>
    <n v="12.096"/>
    <d v="1961-11-14T00:00:00"/>
    <n v="57"/>
    <x v="2"/>
    <n v="7.3"/>
    <s v="6-8 (Good)"/>
    <s v="Evening"/>
    <x v="0"/>
    <x v="3"/>
    <x v="1"/>
    <x v="10"/>
    <x v="0"/>
    <x v="1"/>
  </r>
  <r>
    <s v="746-94-0204"/>
    <x v="9"/>
    <x v="0"/>
    <x v="1"/>
    <x v="1"/>
    <x v="5"/>
    <n v="83.24"/>
    <n v="9"/>
    <n v="37.457999999999998"/>
    <n v="786.61800000000005"/>
    <x v="71"/>
    <d v="1899-12-30T11:56:00"/>
    <x v="2"/>
    <n v="749.16"/>
    <n v="4.7619047620000003"/>
    <n v="37.457999999999998"/>
    <d v="1981-08-26T00:00:00"/>
    <n v="37"/>
    <x v="0"/>
    <n v="7.4"/>
    <s v="6-8 (Good)"/>
    <s v="Morning"/>
    <x v="0"/>
    <x v="6"/>
    <x v="1"/>
    <x v="12"/>
    <x v="0"/>
    <x v="0"/>
  </r>
  <r>
    <s v="214-17-6927"/>
    <x v="1"/>
    <x v="1"/>
    <x v="1"/>
    <x v="0"/>
    <x v="4"/>
    <n v="16.48"/>
    <n v="6"/>
    <n v="4.944"/>
    <n v="103.824"/>
    <x v="13"/>
    <d v="1899-12-30T18:23:00"/>
    <x v="0"/>
    <n v="98.88"/>
    <n v="4.7619047620000003"/>
    <n v="4.944"/>
    <d v="1983-01-02T00:00:00"/>
    <n v="36"/>
    <x v="0"/>
    <n v="9.9"/>
    <s v="8-10 (Excellent)"/>
    <s v="Evening"/>
    <x v="1"/>
    <x v="4"/>
    <x v="1"/>
    <x v="4"/>
    <x v="0"/>
    <x v="2"/>
  </r>
  <r>
    <s v="400-89-4171"/>
    <x v="4"/>
    <x v="3"/>
    <x v="1"/>
    <x v="0"/>
    <x v="3"/>
    <n v="80.97"/>
    <n v="8"/>
    <n v="32.387999999999998"/>
    <n v="680.14800000000002"/>
    <x v="26"/>
    <d v="1899-12-30T13:05:00"/>
    <x v="1"/>
    <n v="647.76"/>
    <n v="4.7619047620000003"/>
    <n v="32.387999999999998"/>
    <d v="1960-01-17T00:00:00"/>
    <n v="59"/>
    <x v="2"/>
    <n v="9.3000000000000007"/>
    <s v="8-10 (Excellent)"/>
    <s v="Afternoon"/>
    <x v="0"/>
    <x v="3"/>
    <x v="1"/>
    <x v="12"/>
    <x v="0"/>
    <x v="0"/>
  </r>
  <r>
    <s v="782-95-9291"/>
    <x v="11"/>
    <x v="5"/>
    <x v="0"/>
    <x v="1"/>
    <x v="4"/>
    <n v="92.29"/>
    <n v="5"/>
    <n v="23.072500000000002"/>
    <n v="484.52249999999998"/>
    <x v="9"/>
    <d v="1899-12-30T15:55:00"/>
    <x v="2"/>
    <n v="461.45"/>
    <n v="4.7619047620000003"/>
    <n v="23.072500000000002"/>
    <d v="1967-11-04T00:00:00"/>
    <n v="51"/>
    <x v="2"/>
    <n v="9"/>
    <s v="8-10 (Excellent)"/>
    <s v="Afternoon"/>
    <x v="0"/>
    <x v="5"/>
    <x v="1"/>
    <x v="6"/>
    <x v="0"/>
    <x v="2"/>
  </r>
  <r>
    <s v="279-74-2924"/>
    <x v="6"/>
    <x v="4"/>
    <x v="0"/>
    <x v="1"/>
    <x v="1"/>
    <n v="72.17"/>
    <n v="1"/>
    <n v="3.6084999999999998"/>
    <n v="75.778499999999994"/>
    <x v="72"/>
    <d v="1899-12-30T19:40:00"/>
    <x v="1"/>
    <n v="72.17"/>
    <n v="4.7619047620000003"/>
    <n v="3.6084999999999998"/>
    <d v="1959-03-14T00:00:00"/>
    <n v="59"/>
    <x v="2"/>
    <n v="6.1"/>
    <s v="6-8 (Good)"/>
    <s v="Night"/>
    <x v="0"/>
    <x v="1"/>
    <x v="1"/>
    <x v="0"/>
    <x v="0"/>
    <x v="0"/>
  </r>
  <r>
    <s v="307-85-2293"/>
    <x v="6"/>
    <x v="4"/>
    <x v="1"/>
    <x v="1"/>
    <x v="2"/>
    <n v="50.28"/>
    <n v="5"/>
    <n v="12.57"/>
    <n v="263.97000000000003"/>
    <x v="37"/>
    <d v="1899-12-30T13:58:00"/>
    <x v="0"/>
    <n v="251.4"/>
    <n v="4.7619047620000003"/>
    <n v="12.57"/>
    <d v="1968-02-15T00:00:00"/>
    <n v="51"/>
    <x v="2"/>
    <n v="9.6999999999999993"/>
    <s v="8-10 (Excellent)"/>
    <s v="Afternoon"/>
    <x v="0"/>
    <x v="4"/>
    <x v="1"/>
    <x v="1"/>
    <x v="0"/>
    <x v="1"/>
  </r>
  <r>
    <s v="743-04-1105"/>
    <x v="7"/>
    <x v="4"/>
    <x v="0"/>
    <x v="1"/>
    <x v="0"/>
    <n v="97.22"/>
    <n v="9"/>
    <n v="43.749000000000002"/>
    <n v="918.72900000000004"/>
    <x v="73"/>
    <d v="1899-12-30T14:43:00"/>
    <x v="0"/>
    <n v="874.98"/>
    <n v="4.7619047620000003"/>
    <n v="43.749000000000002"/>
    <d v="1976-08-13T00:00:00"/>
    <n v="42"/>
    <x v="0"/>
    <n v="6"/>
    <s v="6-8 (Good)"/>
    <s v="Afternoon"/>
    <x v="0"/>
    <x v="0"/>
    <x v="0"/>
    <x v="5"/>
    <x v="0"/>
    <x v="1"/>
  </r>
  <r>
    <s v="423-57-2993"/>
    <x v="7"/>
    <x v="4"/>
    <x v="1"/>
    <x v="1"/>
    <x v="3"/>
    <n v="93.39"/>
    <n v="6"/>
    <n v="28.016999999999999"/>
    <n v="588.35699999999997"/>
    <x v="39"/>
    <d v="1899-12-30T19:18:00"/>
    <x v="0"/>
    <n v="560.34"/>
    <n v="4.7619047620000003"/>
    <n v="28.016999999999999"/>
    <d v="1960-06-11T00:00:00"/>
    <n v="58"/>
    <x v="2"/>
    <n v="10"/>
    <s v="8-10 (Excellent)"/>
    <s v="Evening"/>
    <x v="0"/>
    <x v="5"/>
    <x v="1"/>
    <x v="5"/>
    <x v="0"/>
    <x v="1"/>
  </r>
  <r>
    <s v="894-41-5205"/>
    <x v="5"/>
    <x v="3"/>
    <x v="1"/>
    <x v="0"/>
    <x v="4"/>
    <n v="43.18"/>
    <n v="8"/>
    <n v="17.271999999999998"/>
    <n v="362.71199999999999"/>
    <x v="64"/>
    <d v="1899-12-30T19:39:00"/>
    <x v="2"/>
    <n v="345.44"/>
    <n v="4.7619047620000003"/>
    <n v="17.271999999999998"/>
    <d v="1968-06-25T00:00:00"/>
    <n v="50"/>
    <x v="2"/>
    <n v="8.3000000000000007"/>
    <s v="8-10 (Excellent)"/>
    <s v="Night"/>
    <x v="0"/>
    <x v="0"/>
    <x v="0"/>
    <x v="9"/>
    <x v="0"/>
    <x v="0"/>
  </r>
  <r>
    <s v="275-28-0149"/>
    <x v="11"/>
    <x v="5"/>
    <x v="1"/>
    <x v="1"/>
    <x v="3"/>
    <n v="63.69"/>
    <n v="1"/>
    <n v="3.1844999999999999"/>
    <n v="66.874499999999998"/>
    <x v="6"/>
    <d v="1899-12-30T16:21:00"/>
    <x v="1"/>
    <n v="63.69"/>
    <n v="4.7619047620000003"/>
    <n v="3.1844999999999999"/>
    <d v="1964-12-09T00:00:00"/>
    <n v="54"/>
    <x v="2"/>
    <n v="6"/>
    <s v="6-8 (Good)"/>
    <s v="Evening"/>
    <x v="0"/>
    <x v="3"/>
    <x v="1"/>
    <x v="2"/>
    <x v="0"/>
    <x v="2"/>
  </r>
  <r>
    <s v="101-17-6199"/>
    <x v="2"/>
    <x v="2"/>
    <x v="1"/>
    <x v="1"/>
    <x v="4"/>
    <n v="45.79"/>
    <n v="7"/>
    <n v="16.026499999999999"/>
    <n v="336.55650000000003"/>
    <x v="45"/>
    <d v="1899-12-30T19:44:00"/>
    <x v="2"/>
    <n v="320.52999999999997"/>
    <n v="4.7619047620000003"/>
    <n v="16.026499999999999"/>
    <d v="1977-10-05T00:00:00"/>
    <n v="41"/>
    <x v="0"/>
    <n v="7"/>
    <s v="6-8 (Good)"/>
    <s v="Night"/>
    <x v="0"/>
    <x v="5"/>
    <x v="1"/>
    <x v="10"/>
    <x v="0"/>
    <x v="1"/>
  </r>
  <r>
    <s v="423-80-0988"/>
    <x v="10"/>
    <x v="1"/>
    <x v="1"/>
    <x v="1"/>
    <x v="3"/>
    <n v="76.400000000000006"/>
    <n v="2"/>
    <n v="7.64"/>
    <n v="160.44"/>
    <x v="74"/>
    <d v="1899-12-30T19:42:00"/>
    <x v="0"/>
    <n v="152.80000000000001"/>
    <n v="4.7619047620000003"/>
    <n v="7.64"/>
    <d v="1967-02-24T00:00:00"/>
    <n v="51"/>
    <x v="2"/>
    <n v="6.5"/>
    <s v="6-8 (Good)"/>
    <s v="Night"/>
    <x v="0"/>
    <x v="5"/>
    <x v="1"/>
    <x v="12"/>
    <x v="0"/>
    <x v="0"/>
  </r>
  <r>
    <s v="548-46-9322"/>
    <x v="6"/>
    <x v="4"/>
    <x v="1"/>
    <x v="1"/>
    <x v="4"/>
    <n v="39.9"/>
    <n v="10"/>
    <n v="19.95"/>
    <n v="418.95"/>
    <x v="9"/>
    <d v="1899-12-30T15:24:00"/>
    <x v="2"/>
    <n v="399"/>
    <n v="4.7619047620000003"/>
    <n v="19.95"/>
    <d v="1994-01-14T00:00:00"/>
    <n v="25"/>
    <x v="1"/>
    <n v="5.9"/>
    <s v="4-6 (Average)"/>
    <s v="Afternoon"/>
    <x v="0"/>
    <x v="5"/>
    <x v="1"/>
    <x v="6"/>
    <x v="0"/>
    <x v="2"/>
  </r>
  <r>
    <s v="505-02-0892"/>
    <x v="6"/>
    <x v="4"/>
    <x v="0"/>
    <x v="1"/>
    <x v="0"/>
    <n v="42.57"/>
    <n v="8"/>
    <n v="17.027999999999999"/>
    <n v="357.58800000000002"/>
    <x v="6"/>
    <d v="1899-12-30T14:12:00"/>
    <x v="0"/>
    <n v="340.56"/>
    <n v="4.7619047620000003"/>
    <n v="17.027999999999999"/>
    <d v="1972-11-20T00:00:00"/>
    <n v="46"/>
    <x v="2"/>
    <n v="5.6"/>
    <s v="4-6 (Average)"/>
    <s v="Afternoon"/>
    <x v="0"/>
    <x v="3"/>
    <x v="1"/>
    <x v="2"/>
    <x v="0"/>
    <x v="2"/>
  </r>
  <r>
    <s v="234-65-2137"/>
    <x v="5"/>
    <x v="3"/>
    <x v="1"/>
    <x v="1"/>
    <x v="2"/>
    <n v="95.58"/>
    <n v="10"/>
    <n v="47.79"/>
    <n v="1003.59"/>
    <x v="65"/>
    <d v="1899-12-30T13:32:00"/>
    <x v="1"/>
    <n v="955.8"/>
    <n v="4.7619047620000003"/>
    <n v="47.79"/>
    <d v="1969-07-17T00:00:00"/>
    <n v="49"/>
    <x v="2"/>
    <n v="4.8"/>
    <s v="4-6 (Average)"/>
    <s v="Afternoon"/>
    <x v="0"/>
    <x v="5"/>
    <x v="1"/>
    <x v="9"/>
    <x v="0"/>
    <x v="0"/>
  </r>
  <r>
    <s v="687-47-8271"/>
    <x v="9"/>
    <x v="0"/>
    <x v="1"/>
    <x v="1"/>
    <x v="5"/>
    <n v="98.98"/>
    <n v="10"/>
    <n v="49.49"/>
    <n v="1039.29"/>
    <x v="4"/>
    <d v="1899-12-30T16:20:00"/>
    <x v="2"/>
    <n v="989.8"/>
    <n v="4.7619047620000003"/>
    <n v="49.49"/>
    <d v="1972-04-13T00:00:00"/>
    <n v="46"/>
    <x v="2"/>
    <n v="8.6999999999999993"/>
    <s v="8-10 (Excellent)"/>
    <s v="Evening"/>
    <x v="0"/>
    <x v="1"/>
    <x v="1"/>
    <x v="4"/>
    <x v="0"/>
    <x v="2"/>
  </r>
  <r>
    <s v="796-32-9050"/>
    <x v="2"/>
    <x v="2"/>
    <x v="1"/>
    <x v="1"/>
    <x v="4"/>
    <n v="51.28"/>
    <n v="6"/>
    <n v="15.384"/>
    <n v="323.06400000000002"/>
    <x v="64"/>
    <d v="1899-12-30T16:31:00"/>
    <x v="1"/>
    <n v="307.68"/>
    <n v="4.7619047620000003"/>
    <n v="15.384"/>
    <d v="1984-07-03T00:00:00"/>
    <n v="34"/>
    <x v="0"/>
    <n v="6.5"/>
    <s v="6-8 (Good)"/>
    <s v="Evening"/>
    <x v="0"/>
    <x v="0"/>
    <x v="0"/>
    <x v="9"/>
    <x v="0"/>
    <x v="0"/>
  </r>
  <r>
    <s v="105-31-1824"/>
    <x v="2"/>
    <x v="2"/>
    <x v="0"/>
    <x v="1"/>
    <x v="3"/>
    <n v="69.52"/>
    <n v="7"/>
    <n v="24.332000000000001"/>
    <n v="510.97199999999998"/>
    <x v="60"/>
    <d v="1899-12-30T15:10:00"/>
    <x v="2"/>
    <n v="486.64"/>
    <n v="4.7619047620000003"/>
    <n v="24.332000000000001"/>
    <d v="1982-05-19T00:00:00"/>
    <n v="36"/>
    <x v="0"/>
    <n v="8.5"/>
    <s v="8-10 (Excellent)"/>
    <s v="Afternoon"/>
    <x v="0"/>
    <x v="1"/>
    <x v="1"/>
    <x v="12"/>
    <x v="0"/>
    <x v="0"/>
  </r>
  <r>
    <s v="249-42-3782"/>
    <x v="2"/>
    <x v="2"/>
    <x v="1"/>
    <x v="1"/>
    <x v="0"/>
    <n v="70.010000000000005"/>
    <n v="5"/>
    <n v="17.502500000000001"/>
    <n v="367.55250000000001"/>
    <x v="75"/>
    <d v="1899-12-30T11:36:00"/>
    <x v="0"/>
    <n v="350.05"/>
    <n v="4.7619047620000003"/>
    <n v="17.502500000000001"/>
    <d v="1972-10-13T00:00:00"/>
    <n v="46"/>
    <x v="2"/>
    <n v="5.5"/>
    <s v="4-6 (Average)"/>
    <s v="Morning"/>
    <x v="0"/>
    <x v="4"/>
    <x v="1"/>
    <x v="0"/>
    <x v="0"/>
    <x v="0"/>
  </r>
  <r>
    <s v="316-55-4634"/>
    <x v="7"/>
    <x v="4"/>
    <x v="0"/>
    <x v="1"/>
    <x v="4"/>
    <n v="80.05"/>
    <n v="5"/>
    <n v="20.012499999999999"/>
    <n v="420.26249999999999"/>
    <x v="53"/>
    <d v="1899-12-30T12:45:00"/>
    <x v="2"/>
    <n v="400.25"/>
    <n v="4.7619047620000003"/>
    <n v="20.012499999999999"/>
    <d v="1976-08-27T00:00:00"/>
    <n v="42"/>
    <x v="0"/>
    <n v="9.4"/>
    <s v="8-10 (Excellent)"/>
    <s v="Afternoon"/>
    <x v="0"/>
    <x v="0"/>
    <x v="0"/>
    <x v="3"/>
    <x v="0"/>
    <x v="0"/>
  </r>
  <r>
    <s v="733-33-4967"/>
    <x v="10"/>
    <x v="1"/>
    <x v="1"/>
    <x v="1"/>
    <x v="1"/>
    <n v="20.85"/>
    <n v="8"/>
    <n v="8.34"/>
    <n v="175.14"/>
    <x v="2"/>
    <d v="1899-12-30T19:17:00"/>
    <x v="1"/>
    <n v="166.8"/>
    <n v="4.7619047620000003"/>
    <n v="8.34"/>
    <d v="1989-05-11T00:00:00"/>
    <n v="29"/>
    <x v="1"/>
    <n v="6.3"/>
    <s v="6-8 (Good)"/>
    <s v="Evening"/>
    <x v="0"/>
    <x v="2"/>
    <x v="0"/>
    <x v="2"/>
    <x v="0"/>
    <x v="2"/>
  </r>
  <r>
    <s v="608-27-6295"/>
    <x v="7"/>
    <x v="4"/>
    <x v="0"/>
    <x v="1"/>
    <x v="1"/>
    <n v="52.89"/>
    <n v="6"/>
    <n v="15.867000000000001"/>
    <n v="333.20699999999999"/>
    <x v="64"/>
    <d v="1899-12-30T17:34:00"/>
    <x v="2"/>
    <n v="317.33999999999997"/>
    <n v="4.7619047620000003"/>
    <n v="15.867000000000001"/>
    <d v="2000-01-17T00:00:00"/>
    <n v="19"/>
    <x v="1"/>
    <n v="9.8000000000000007"/>
    <s v="8-10 (Excellent)"/>
    <s v="Evening"/>
    <x v="0"/>
    <x v="0"/>
    <x v="0"/>
    <x v="9"/>
    <x v="0"/>
    <x v="0"/>
  </r>
  <r>
    <s v="414-12-7047"/>
    <x v="6"/>
    <x v="4"/>
    <x v="1"/>
    <x v="1"/>
    <x v="4"/>
    <n v="19.79"/>
    <n v="8"/>
    <n v="7.9160000000000004"/>
    <n v="166.23599999999999"/>
    <x v="68"/>
    <d v="1899-12-30T12:04:00"/>
    <x v="0"/>
    <n v="158.32"/>
    <n v="4.7619047620000003"/>
    <n v="7.9160000000000004"/>
    <d v="1994-06-27T00:00:00"/>
    <n v="24"/>
    <x v="1"/>
    <n v="8.6999999999999993"/>
    <s v="8-10 (Excellent)"/>
    <s v="Afternoon"/>
    <x v="1"/>
    <x v="1"/>
    <x v="1"/>
    <x v="9"/>
    <x v="0"/>
    <x v="0"/>
  </r>
  <r>
    <s v="827-26-2100"/>
    <x v="2"/>
    <x v="2"/>
    <x v="0"/>
    <x v="1"/>
    <x v="2"/>
    <n v="33.840000000000003"/>
    <n v="9"/>
    <n v="15.228"/>
    <n v="319.78800000000001"/>
    <x v="76"/>
    <d v="1899-12-30T16:21:00"/>
    <x v="0"/>
    <n v="304.56"/>
    <n v="4.7619047620000003"/>
    <n v="15.228"/>
    <d v="1967-02-02T00:00:00"/>
    <n v="52"/>
    <x v="2"/>
    <n v="8.8000000000000007"/>
    <s v="8-10 (Excellent)"/>
    <s v="Evening"/>
    <x v="0"/>
    <x v="4"/>
    <x v="1"/>
    <x v="11"/>
    <x v="0"/>
    <x v="1"/>
  </r>
  <r>
    <s v="175-54-2529"/>
    <x v="0"/>
    <x v="0"/>
    <x v="0"/>
    <x v="1"/>
    <x v="4"/>
    <n v="22.17"/>
    <n v="8"/>
    <n v="8.8680000000000003"/>
    <n v="186.22800000000001"/>
    <x v="2"/>
    <d v="1899-12-30T17:01:00"/>
    <x v="2"/>
    <n v="177.36"/>
    <n v="4.7619047620000003"/>
    <n v="8.8680000000000003"/>
    <d v="1967-04-09T00:00:00"/>
    <n v="51"/>
    <x v="2"/>
    <n v="9.6"/>
    <s v="8-10 (Excellent)"/>
    <s v="Evening"/>
    <x v="0"/>
    <x v="2"/>
    <x v="0"/>
    <x v="2"/>
    <x v="0"/>
    <x v="2"/>
  </r>
  <r>
    <s v="139-52-2867"/>
    <x v="1"/>
    <x v="1"/>
    <x v="1"/>
    <x v="0"/>
    <x v="5"/>
    <n v="22.51"/>
    <n v="7"/>
    <n v="7.8784999999999998"/>
    <n v="165.4485"/>
    <x v="77"/>
    <d v="1899-12-30T10:50:00"/>
    <x v="2"/>
    <n v="157.57"/>
    <n v="4.7619047620000003"/>
    <n v="7.8784999999999998"/>
    <d v="1997-02-03T00:00:00"/>
    <n v="22"/>
    <x v="1"/>
    <n v="4.8"/>
    <s v="4-6 (Average)"/>
    <s v="Morning"/>
    <x v="0"/>
    <x v="5"/>
    <x v="1"/>
    <x v="8"/>
    <x v="0"/>
    <x v="2"/>
  </r>
  <r>
    <s v="407-63-8975"/>
    <x v="8"/>
    <x v="5"/>
    <x v="1"/>
    <x v="1"/>
    <x v="4"/>
    <n v="73.88"/>
    <n v="6"/>
    <n v="22.164000000000001"/>
    <n v="465.44400000000002"/>
    <x v="28"/>
    <d v="1899-12-30T19:16:00"/>
    <x v="0"/>
    <n v="443.28"/>
    <n v="4.7619047620000003"/>
    <n v="22.164000000000001"/>
    <d v="1990-12-10T00:00:00"/>
    <n v="28"/>
    <x v="1"/>
    <n v="4.4000000000000004"/>
    <s v="4-6 (Average)"/>
    <s v="Evening"/>
    <x v="0"/>
    <x v="0"/>
    <x v="0"/>
    <x v="11"/>
    <x v="0"/>
    <x v="1"/>
  </r>
  <r>
    <s v="342-65-4817"/>
    <x v="5"/>
    <x v="3"/>
    <x v="0"/>
    <x v="1"/>
    <x v="0"/>
    <n v="86.8"/>
    <n v="3"/>
    <n v="13.02"/>
    <n v="273.42"/>
    <x v="26"/>
    <d v="1899-12-30T16:47:00"/>
    <x v="0"/>
    <n v="260.39999999999998"/>
    <n v="4.7619047620000003"/>
    <n v="13.02"/>
    <d v="1959-02-12T00:00:00"/>
    <n v="59"/>
    <x v="2"/>
    <n v="9.9"/>
    <s v="8-10 (Excellent)"/>
    <s v="Evening"/>
    <x v="0"/>
    <x v="3"/>
    <x v="1"/>
    <x v="12"/>
    <x v="0"/>
    <x v="0"/>
  </r>
  <r>
    <s v="130-98-8941"/>
    <x v="4"/>
    <x v="3"/>
    <x v="1"/>
    <x v="1"/>
    <x v="5"/>
    <n v="64.260000000000005"/>
    <n v="7"/>
    <n v="22.491"/>
    <n v="472.31099999999998"/>
    <x v="57"/>
    <d v="1899-12-30T10:00:00"/>
    <x v="1"/>
    <n v="449.82"/>
    <n v="4.7619047620000003"/>
    <n v="22.491"/>
    <d v="1980-04-11T00:00:00"/>
    <n v="38"/>
    <x v="0"/>
    <n v="5.7"/>
    <s v="4-6 (Average)"/>
    <s v="Morning"/>
    <x v="0"/>
    <x v="0"/>
    <x v="0"/>
    <x v="4"/>
    <x v="0"/>
    <x v="2"/>
  </r>
  <r>
    <s v="434-83-9547"/>
    <x v="5"/>
    <x v="3"/>
    <x v="0"/>
    <x v="1"/>
    <x v="4"/>
    <n v="38.47"/>
    <n v="8"/>
    <n v="15.388"/>
    <n v="323.14800000000002"/>
    <x v="54"/>
    <d v="1899-12-30T11:51:00"/>
    <x v="1"/>
    <n v="307.76"/>
    <n v="4.7619047620000003"/>
    <n v="15.388"/>
    <d v="1965-12-04T00:00:00"/>
    <n v="53"/>
    <x v="2"/>
    <n v="7.7"/>
    <s v="6-8 (Good)"/>
    <s v="Morning"/>
    <x v="0"/>
    <x v="5"/>
    <x v="1"/>
    <x v="3"/>
    <x v="0"/>
    <x v="0"/>
  </r>
  <r>
    <s v="851-28-6367"/>
    <x v="0"/>
    <x v="0"/>
    <x v="0"/>
    <x v="1"/>
    <x v="3"/>
    <n v="15.5"/>
    <n v="10"/>
    <n v="7.75"/>
    <n v="162.75"/>
    <x v="28"/>
    <d v="1899-12-30T10:55:00"/>
    <x v="0"/>
    <n v="155"/>
    <n v="4.7619047620000003"/>
    <n v="7.75"/>
    <d v="1964-06-04T00:00:00"/>
    <n v="54"/>
    <x v="2"/>
    <n v="8"/>
    <s v="8-10 (Excellent)"/>
    <s v="Morning"/>
    <x v="1"/>
    <x v="0"/>
    <x v="0"/>
    <x v="11"/>
    <x v="0"/>
    <x v="1"/>
  </r>
  <r>
    <s v="824-88-3614"/>
    <x v="10"/>
    <x v="1"/>
    <x v="1"/>
    <x v="1"/>
    <x v="0"/>
    <n v="34.31"/>
    <n v="8"/>
    <n v="13.724"/>
    <n v="288.20400000000001"/>
    <x v="25"/>
    <d v="1899-12-30T15:00:00"/>
    <x v="0"/>
    <n v="274.48"/>
    <n v="4.7619047620000003"/>
    <n v="13.724"/>
    <d v="1987-01-17T00:00:00"/>
    <n v="32"/>
    <x v="0"/>
    <n v="5.7"/>
    <s v="4-6 (Average)"/>
    <s v="Afternoon"/>
    <x v="0"/>
    <x v="1"/>
    <x v="1"/>
    <x v="3"/>
    <x v="0"/>
    <x v="0"/>
  </r>
  <r>
    <s v="586-25-0848"/>
    <x v="3"/>
    <x v="2"/>
    <x v="1"/>
    <x v="0"/>
    <x v="3"/>
    <n v="12.34"/>
    <n v="7"/>
    <n v="4.319"/>
    <n v="90.698999999999998"/>
    <x v="31"/>
    <d v="1899-12-30T11:19:00"/>
    <x v="2"/>
    <n v="86.38"/>
    <n v="4.7619047620000003"/>
    <n v="4.319"/>
    <d v="1962-05-19T00:00:00"/>
    <n v="56"/>
    <x v="2"/>
    <n v="6.7"/>
    <s v="6-8 (Good)"/>
    <s v="Morning"/>
    <x v="1"/>
    <x v="3"/>
    <x v="1"/>
    <x v="1"/>
    <x v="0"/>
    <x v="1"/>
  </r>
  <r>
    <s v="895-66-0685"/>
    <x v="6"/>
    <x v="4"/>
    <x v="0"/>
    <x v="1"/>
    <x v="4"/>
    <n v="18.079999999999998"/>
    <n v="3"/>
    <n v="2.7120000000000002"/>
    <n v="56.951999999999998"/>
    <x v="19"/>
    <d v="1899-12-30T19:46:00"/>
    <x v="0"/>
    <n v="54.24"/>
    <n v="4.7619047620000003"/>
    <n v="2.7120000000000002"/>
    <d v="1994-11-16T00:00:00"/>
    <n v="24"/>
    <x v="1"/>
    <n v="8"/>
    <s v="8-10 (Excellent)"/>
    <s v="Night"/>
    <x v="1"/>
    <x v="6"/>
    <x v="1"/>
    <x v="1"/>
    <x v="0"/>
    <x v="1"/>
  </r>
  <r>
    <s v="305-14-0245"/>
    <x v="6"/>
    <x v="4"/>
    <x v="0"/>
    <x v="0"/>
    <x v="2"/>
    <n v="94.49"/>
    <n v="8"/>
    <n v="37.795999999999999"/>
    <n v="793.71600000000001"/>
    <x v="2"/>
    <d v="1899-12-30T19:00:00"/>
    <x v="0"/>
    <n v="755.92"/>
    <n v="4.7619047620000003"/>
    <n v="37.795999999999999"/>
    <d v="1956-05-26T00:00:00"/>
    <n v="62"/>
    <x v="3"/>
    <n v="7.5"/>
    <s v="6-8 (Good)"/>
    <s v="Evening"/>
    <x v="0"/>
    <x v="2"/>
    <x v="0"/>
    <x v="2"/>
    <x v="0"/>
    <x v="2"/>
  </r>
  <r>
    <s v="732-04-5373"/>
    <x v="6"/>
    <x v="4"/>
    <x v="0"/>
    <x v="1"/>
    <x v="2"/>
    <n v="46.47"/>
    <n v="4"/>
    <n v="9.2940000000000005"/>
    <n v="195.17400000000001"/>
    <x v="4"/>
    <d v="1899-12-30T10:53:00"/>
    <x v="1"/>
    <n v="185.88"/>
    <n v="4.7619047620000003"/>
    <n v="9.2940000000000005"/>
    <d v="1985-07-10T00:00:00"/>
    <n v="33"/>
    <x v="0"/>
    <n v="7"/>
    <s v="6-8 (Good)"/>
    <s v="Morning"/>
    <x v="0"/>
    <x v="1"/>
    <x v="1"/>
    <x v="4"/>
    <x v="0"/>
    <x v="2"/>
  </r>
  <r>
    <s v="400-60-7251"/>
    <x v="2"/>
    <x v="2"/>
    <x v="1"/>
    <x v="1"/>
    <x v="2"/>
    <n v="74.069999999999993"/>
    <n v="1"/>
    <n v="3.7035"/>
    <n v="77.773499999999999"/>
    <x v="34"/>
    <d v="1899-12-30T12:50:00"/>
    <x v="0"/>
    <n v="74.069999999999993"/>
    <n v="4.7619047620000003"/>
    <n v="3.7035"/>
    <d v="1983-10-17T00:00:00"/>
    <n v="35"/>
    <x v="0"/>
    <n v="9.9"/>
    <s v="8-10 (Excellent)"/>
    <s v="Afternoon"/>
    <x v="0"/>
    <x v="2"/>
    <x v="0"/>
    <x v="4"/>
    <x v="0"/>
    <x v="2"/>
  </r>
  <r>
    <s v="593-65-1552"/>
    <x v="5"/>
    <x v="3"/>
    <x v="1"/>
    <x v="0"/>
    <x v="2"/>
    <n v="69.81"/>
    <n v="4"/>
    <n v="13.962"/>
    <n v="293.202"/>
    <x v="26"/>
    <d v="1899-12-30T20:50:00"/>
    <x v="2"/>
    <n v="279.24"/>
    <n v="4.7619047620000003"/>
    <n v="13.962"/>
    <d v="1976-08-28T00:00:00"/>
    <n v="42"/>
    <x v="0"/>
    <n v="5.9"/>
    <s v="4-6 (Average)"/>
    <s v="Night"/>
    <x v="0"/>
    <x v="3"/>
    <x v="1"/>
    <x v="12"/>
    <x v="0"/>
    <x v="0"/>
  </r>
  <r>
    <s v="284-34-9626"/>
    <x v="6"/>
    <x v="4"/>
    <x v="1"/>
    <x v="0"/>
    <x v="2"/>
    <n v="77.040000000000006"/>
    <n v="3"/>
    <n v="11.555999999999999"/>
    <n v="242.67599999999999"/>
    <x v="48"/>
    <d v="1899-12-30T10:39:00"/>
    <x v="2"/>
    <n v="231.12"/>
    <n v="4.7619047620000003"/>
    <n v="11.555999999999999"/>
    <d v="1960-06-03T00:00:00"/>
    <n v="58"/>
    <x v="2"/>
    <n v="7.2"/>
    <s v="6-8 (Good)"/>
    <s v="Morning"/>
    <x v="0"/>
    <x v="3"/>
    <x v="1"/>
    <x v="8"/>
    <x v="0"/>
    <x v="2"/>
  </r>
  <r>
    <s v="437-58-8131"/>
    <x v="7"/>
    <x v="4"/>
    <x v="1"/>
    <x v="0"/>
    <x v="5"/>
    <n v="73.52"/>
    <n v="2"/>
    <n v="7.3520000000000003"/>
    <n v="154.392"/>
    <x v="15"/>
    <d v="1899-12-30T13:41:00"/>
    <x v="0"/>
    <n v="147.04"/>
    <n v="4.7619047620000003"/>
    <n v="7.3520000000000003"/>
    <d v="1972-03-17T00:00:00"/>
    <n v="46"/>
    <x v="2"/>
    <n v="4.5999999999999996"/>
    <s v="4-6 (Average)"/>
    <s v="Afternoon"/>
    <x v="0"/>
    <x v="6"/>
    <x v="1"/>
    <x v="9"/>
    <x v="0"/>
    <x v="0"/>
  </r>
  <r>
    <s v="286-43-6208"/>
    <x v="5"/>
    <x v="3"/>
    <x v="1"/>
    <x v="0"/>
    <x v="4"/>
    <n v="87.8"/>
    <n v="9"/>
    <n v="39.51"/>
    <n v="829.71"/>
    <x v="32"/>
    <d v="1899-12-30T19:08:00"/>
    <x v="1"/>
    <n v="790.2"/>
    <n v="4.7619047620000003"/>
    <n v="39.51"/>
    <d v="1999-03-01T00:00:00"/>
    <n v="20"/>
    <x v="1"/>
    <n v="9.1999999999999993"/>
    <s v="8-10 (Excellent)"/>
    <s v="Evening"/>
    <x v="0"/>
    <x v="0"/>
    <x v="0"/>
    <x v="10"/>
    <x v="0"/>
    <x v="1"/>
  </r>
  <r>
    <s v="641-43-2399"/>
    <x v="6"/>
    <x v="4"/>
    <x v="1"/>
    <x v="1"/>
    <x v="2"/>
    <n v="25.55"/>
    <n v="4"/>
    <n v="5.1100000000000003"/>
    <n v="107.31"/>
    <x v="53"/>
    <d v="1899-12-30T20:23:00"/>
    <x v="0"/>
    <n v="102.2"/>
    <n v="4.7619047620000003"/>
    <n v="5.1100000000000003"/>
    <d v="1985-09-19T00:00:00"/>
    <n v="33"/>
    <x v="0"/>
    <n v="5.7"/>
    <s v="4-6 (Average)"/>
    <s v="Night"/>
    <x v="0"/>
    <x v="0"/>
    <x v="0"/>
    <x v="3"/>
    <x v="0"/>
    <x v="0"/>
  </r>
  <r>
    <s v="831-07-6050"/>
    <x v="9"/>
    <x v="0"/>
    <x v="1"/>
    <x v="1"/>
    <x v="1"/>
    <n v="32.71"/>
    <n v="5"/>
    <n v="8.1775000000000002"/>
    <n v="171.72749999999999"/>
    <x v="35"/>
    <d v="1899-12-30T11:30:00"/>
    <x v="2"/>
    <n v="163.55000000000001"/>
    <n v="4.7619047620000003"/>
    <n v="8.1775000000000002"/>
    <d v="1971-11-28T00:00:00"/>
    <n v="47"/>
    <x v="2"/>
    <n v="9.9"/>
    <s v="8-10 (Excellent)"/>
    <s v="Morning"/>
    <x v="0"/>
    <x v="6"/>
    <x v="1"/>
    <x v="11"/>
    <x v="0"/>
    <x v="1"/>
  </r>
  <r>
    <s v="556-86-3144"/>
    <x v="10"/>
    <x v="1"/>
    <x v="0"/>
    <x v="0"/>
    <x v="5"/>
    <n v="74.290000000000006"/>
    <n v="1"/>
    <n v="3.7145000000000001"/>
    <n v="78.004499999999993"/>
    <x v="50"/>
    <d v="1899-12-30T19:30:00"/>
    <x v="1"/>
    <n v="74.290000000000006"/>
    <n v="4.7619047620000003"/>
    <n v="3.7145000000000001"/>
    <d v="1984-11-28T00:00:00"/>
    <n v="34"/>
    <x v="0"/>
    <n v="5"/>
    <s v="4-6 (Average)"/>
    <s v="Night"/>
    <x v="0"/>
    <x v="2"/>
    <x v="0"/>
    <x v="7"/>
    <x v="0"/>
    <x v="0"/>
  </r>
  <r>
    <s v="848-24-9445"/>
    <x v="4"/>
    <x v="3"/>
    <x v="0"/>
    <x v="1"/>
    <x v="0"/>
    <n v="43.7"/>
    <n v="2"/>
    <n v="4.37"/>
    <n v="91.77"/>
    <x v="58"/>
    <d v="1899-12-30T18:03:00"/>
    <x v="1"/>
    <n v="87.4"/>
    <n v="4.7619047620000003"/>
    <n v="4.37"/>
    <d v="1999-09-26T00:00:00"/>
    <n v="19"/>
    <x v="1"/>
    <n v="4.9000000000000004"/>
    <s v="4-6 (Average)"/>
    <s v="Evening"/>
    <x v="0"/>
    <x v="6"/>
    <x v="1"/>
    <x v="5"/>
    <x v="0"/>
    <x v="1"/>
  </r>
  <r>
    <s v="856-22-8149"/>
    <x v="8"/>
    <x v="5"/>
    <x v="1"/>
    <x v="0"/>
    <x v="2"/>
    <n v="25.29"/>
    <n v="1"/>
    <n v="1.2645"/>
    <n v="26.554500000000001"/>
    <x v="28"/>
    <d v="1899-12-30T10:13:00"/>
    <x v="0"/>
    <n v="25.29"/>
    <n v="4.7619047620000003"/>
    <n v="1.2645"/>
    <d v="1994-02-10T00:00:00"/>
    <n v="25"/>
    <x v="1"/>
    <n v="6.1"/>
    <s v="6-8 (Good)"/>
    <s v="Morning"/>
    <x v="0"/>
    <x v="0"/>
    <x v="0"/>
    <x v="11"/>
    <x v="0"/>
    <x v="1"/>
  </r>
  <r>
    <s v="699-01-4164"/>
    <x v="10"/>
    <x v="1"/>
    <x v="1"/>
    <x v="1"/>
    <x v="0"/>
    <n v="41.5"/>
    <n v="4"/>
    <n v="8.3000000000000007"/>
    <n v="174.3"/>
    <x v="41"/>
    <d v="1899-12-30T19:58:00"/>
    <x v="2"/>
    <n v="166"/>
    <n v="4.7619047620000003"/>
    <n v="8.3000000000000007"/>
    <d v="1954-07-01T00:00:00"/>
    <n v="64"/>
    <x v="3"/>
    <n v="8.1999999999999993"/>
    <s v="8-10 (Excellent)"/>
    <s v="Night"/>
    <x v="0"/>
    <x v="6"/>
    <x v="1"/>
    <x v="10"/>
    <x v="0"/>
    <x v="1"/>
  </r>
  <r>
    <s v="420-11-4919"/>
    <x v="4"/>
    <x v="3"/>
    <x v="0"/>
    <x v="0"/>
    <x v="4"/>
    <n v="71.39"/>
    <n v="5"/>
    <n v="17.8475"/>
    <n v="374.79750000000001"/>
    <x v="21"/>
    <d v="1899-12-30T19:57:00"/>
    <x v="2"/>
    <n v="356.95"/>
    <n v="4.7619047620000003"/>
    <n v="17.8475"/>
    <d v="1978-09-06T00:00:00"/>
    <n v="40"/>
    <x v="0"/>
    <n v="5.5"/>
    <s v="4-6 (Average)"/>
    <s v="Night"/>
    <x v="0"/>
    <x v="2"/>
    <x v="0"/>
    <x v="8"/>
    <x v="0"/>
    <x v="2"/>
  </r>
  <r>
    <s v="606-80-4905"/>
    <x v="1"/>
    <x v="1"/>
    <x v="0"/>
    <x v="0"/>
    <x v="3"/>
    <n v="19.149999999999999"/>
    <n v="6"/>
    <n v="5.7450000000000001"/>
    <n v="120.645"/>
    <x v="71"/>
    <d v="1899-12-30T10:01:00"/>
    <x v="2"/>
    <n v="114.9"/>
    <n v="4.7619047620000003"/>
    <n v="5.7450000000000001"/>
    <d v="1974-04-15T00:00:00"/>
    <n v="44"/>
    <x v="0"/>
    <n v="6.8"/>
    <s v="6-8 (Good)"/>
    <s v="Morning"/>
    <x v="1"/>
    <x v="6"/>
    <x v="1"/>
    <x v="12"/>
    <x v="0"/>
    <x v="0"/>
  </r>
  <r>
    <s v="542-41-0513"/>
    <x v="6"/>
    <x v="4"/>
    <x v="0"/>
    <x v="0"/>
    <x v="1"/>
    <n v="57.49"/>
    <n v="4"/>
    <n v="11.497999999999999"/>
    <n v="241.458"/>
    <x v="20"/>
    <d v="1899-12-30T11:57:00"/>
    <x v="1"/>
    <n v="229.96"/>
    <n v="4.7619047620000003"/>
    <n v="11.497999999999999"/>
    <d v="1992-02-03T00:00:00"/>
    <n v="27"/>
    <x v="1"/>
    <n v="6.6"/>
    <s v="6-8 (Good)"/>
    <s v="Morning"/>
    <x v="0"/>
    <x v="1"/>
    <x v="1"/>
    <x v="10"/>
    <x v="0"/>
    <x v="1"/>
  </r>
  <r>
    <s v="426-39-2418"/>
    <x v="1"/>
    <x v="1"/>
    <x v="1"/>
    <x v="1"/>
    <x v="1"/>
    <n v="61.41"/>
    <n v="7"/>
    <n v="21.493500000000001"/>
    <n v="451.36349999999999"/>
    <x v="78"/>
    <d v="1899-12-30T10:02:00"/>
    <x v="1"/>
    <n v="429.87"/>
    <n v="4.7619047620000003"/>
    <n v="21.493500000000001"/>
    <d v="1995-04-02T00:00:00"/>
    <n v="23"/>
    <x v="1"/>
    <n v="9.8000000000000007"/>
    <s v="8-10 (Excellent)"/>
    <s v="Morning"/>
    <x v="0"/>
    <x v="3"/>
    <x v="1"/>
    <x v="9"/>
    <x v="0"/>
    <x v="0"/>
  </r>
  <r>
    <s v="875-46-5808"/>
    <x v="6"/>
    <x v="4"/>
    <x v="0"/>
    <x v="1"/>
    <x v="0"/>
    <n v="25.9"/>
    <n v="10"/>
    <n v="12.95"/>
    <n v="271.95"/>
    <x v="10"/>
    <d v="1899-12-30T14:51:00"/>
    <x v="0"/>
    <n v="259"/>
    <n v="4.7619047620000003"/>
    <n v="12.95"/>
    <d v="1966-08-19T00:00:00"/>
    <n v="52"/>
    <x v="2"/>
    <n v="8.6999999999999993"/>
    <s v="8-10 (Excellent)"/>
    <s v="Afternoon"/>
    <x v="0"/>
    <x v="5"/>
    <x v="1"/>
    <x v="4"/>
    <x v="0"/>
    <x v="2"/>
  </r>
  <r>
    <s v="394-43-4238"/>
    <x v="7"/>
    <x v="4"/>
    <x v="0"/>
    <x v="1"/>
    <x v="2"/>
    <n v="17.77"/>
    <n v="5"/>
    <n v="4.4424999999999999"/>
    <n v="93.292500000000004"/>
    <x v="42"/>
    <d v="1899-12-30T12:42:00"/>
    <x v="2"/>
    <n v="88.85"/>
    <n v="4.7619047620000003"/>
    <n v="4.4424999999999999"/>
    <d v="1993-08-21T00:00:00"/>
    <n v="25"/>
    <x v="1"/>
    <n v="5.4"/>
    <s v="4-6 (Average)"/>
    <s v="Afternoon"/>
    <x v="1"/>
    <x v="1"/>
    <x v="1"/>
    <x v="8"/>
    <x v="0"/>
    <x v="2"/>
  </r>
  <r>
    <s v="749-24-1565"/>
    <x v="2"/>
    <x v="2"/>
    <x v="1"/>
    <x v="0"/>
    <x v="0"/>
    <n v="23.03"/>
    <n v="9"/>
    <n v="10.3635"/>
    <n v="217.6335"/>
    <x v="75"/>
    <d v="1899-12-30T12:02:00"/>
    <x v="0"/>
    <n v="207.27"/>
    <n v="4.7619047620000003"/>
    <n v="10.3635"/>
    <d v="1980-12-23T00:00:00"/>
    <n v="38"/>
    <x v="0"/>
    <n v="7.9"/>
    <s v="6-8 (Good)"/>
    <s v="Afternoon"/>
    <x v="0"/>
    <x v="4"/>
    <x v="1"/>
    <x v="0"/>
    <x v="0"/>
    <x v="0"/>
  </r>
  <r>
    <s v="672-51-8681"/>
    <x v="10"/>
    <x v="1"/>
    <x v="0"/>
    <x v="0"/>
    <x v="1"/>
    <n v="66.650000000000006"/>
    <n v="9"/>
    <n v="29.9925"/>
    <n v="629.84249999999997"/>
    <x v="72"/>
    <d v="1899-12-30T18:19:00"/>
    <x v="2"/>
    <n v="599.85"/>
    <n v="4.7619047620000003"/>
    <n v="29.9925"/>
    <d v="1975-05-03T00:00:00"/>
    <n v="43"/>
    <x v="0"/>
    <n v="9.6999999999999993"/>
    <s v="8-10 (Excellent)"/>
    <s v="Evening"/>
    <x v="0"/>
    <x v="1"/>
    <x v="1"/>
    <x v="0"/>
    <x v="0"/>
    <x v="0"/>
  </r>
  <r>
    <s v="263-87-5680"/>
    <x v="1"/>
    <x v="1"/>
    <x v="0"/>
    <x v="0"/>
    <x v="2"/>
    <n v="28.53"/>
    <n v="10"/>
    <n v="14.265000000000001"/>
    <n v="299.565"/>
    <x v="79"/>
    <d v="1899-12-30T17:38:00"/>
    <x v="0"/>
    <n v="285.3"/>
    <n v="4.7619047620000003"/>
    <n v="14.265000000000001"/>
    <d v="1971-06-22T00:00:00"/>
    <n v="47"/>
    <x v="2"/>
    <n v="7.8"/>
    <s v="6-8 (Good)"/>
    <s v="Evening"/>
    <x v="0"/>
    <x v="3"/>
    <x v="1"/>
    <x v="11"/>
    <x v="0"/>
    <x v="1"/>
  </r>
  <r>
    <s v="573-58-9734"/>
    <x v="7"/>
    <x v="4"/>
    <x v="1"/>
    <x v="0"/>
    <x v="5"/>
    <n v="30.37"/>
    <n v="3"/>
    <n v="4.5555000000000003"/>
    <n v="95.665499999999994"/>
    <x v="61"/>
    <d v="1899-12-30T13:41:00"/>
    <x v="0"/>
    <n v="91.11"/>
    <n v="4.7619047620000003"/>
    <n v="4.5555000000000003"/>
    <d v="1968-04-18T00:00:00"/>
    <n v="50"/>
    <x v="2"/>
    <n v="5.0999999999999996"/>
    <s v="4-6 (Average)"/>
    <s v="Afternoon"/>
    <x v="0"/>
    <x v="4"/>
    <x v="1"/>
    <x v="5"/>
    <x v="0"/>
    <x v="1"/>
  </r>
  <r>
    <s v="817-69-8206"/>
    <x v="7"/>
    <x v="4"/>
    <x v="1"/>
    <x v="0"/>
    <x v="1"/>
    <n v="99.73"/>
    <n v="9"/>
    <n v="44.878500000000003"/>
    <n v="942.44849999999997"/>
    <x v="22"/>
    <d v="1899-12-30T19:42:00"/>
    <x v="2"/>
    <n v="897.57"/>
    <n v="4.7619047620000003"/>
    <n v="44.878500000000003"/>
    <d v="1967-05-18T00:00:00"/>
    <n v="51"/>
    <x v="2"/>
    <n v="6.5"/>
    <s v="6-8 (Good)"/>
    <s v="Night"/>
    <x v="0"/>
    <x v="0"/>
    <x v="0"/>
    <x v="2"/>
    <x v="0"/>
    <x v="2"/>
  </r>
  <r>
    <s v="888-02-0338"/>
    <x v="0"/>
    <x v="0"/>
    <x v="1"/>
    <x v="1"/>
    <x v="1"/>
    <n v="26.23"/>
    <n v="9"/>
    <n v="11.8035"/>
    <n v="247.87350000000001"/>
    <x v="25"/>
    <d v="1899-12-30T20:24:00"/>
    <x v="0"/>
    <n v="236.07"/>
    <n v="4.7619047620000003"/>
    <n v="11.8035"/>
    <d v="1960-06-22T00:00:00"/>
    <n v="58"/>
    <x v="2"/>
    <n v="5.9"/>
    <s v="4-6 (Average)"/>
    <s v="Night"/>
    <x v="0"/>
    <x v="1"/>
    <x v="1"/>
    <x v="3"/>
    <x v="0"/>
    <x v="0"/>
  </r>
  <r>
    <s v="677-11-0152"/>
    <x v="1"/>
    <x v="1"/>
    <x v="1"/>
    <x v="0"/>
    <x v="4"/>
    <n v="93.26"/>
    <n v="9"/>
    <n v="41.966999999999999"/>
    <n v="881.30700000000002"/>
    <x v="65"/>
    <d v="1899-12-30T18:08:00"/>
    <x v="1"/>
    <n v="839.34"/>
    <n v="4.7619047620000003"/>
    <n v="41.966999999999999"/>
    <d v="1996-02-01T00:00:00"/>
    <n v="22"/>
    <x v="1"/>
    <n v="8.8000000000000007"/>
    <s v="8-10 (Excellent)"/>
    <s v="Evening"/>
    <x v="0"/>
    <x v="5"/>
    <x v="1"/>
    <x v="9"/>
    <x v="0"/>
    <x v="0"/>
  </r>
  <r>
    <s v="142-63-6033"/>
    <x v="6"/>
    <x v="4"/>
    <x v="1"/>
    <x v="1"/>
    <x v="2"/>
    <n v="92.36"/>
    <n v="5"/>
    <n v="23.09"/>
    <n v="484.89"/>
    <x v="80"/>
    <d v="1899-12-30T19:17:00"/>
    <x v="0"/>
    <n v="461.8"/>
    <n v="4.7619047620000003"/>
    <n v="23.09"/>
    <d v="1999-06-08T00:00:00"/>
    <n v="19"/>
    <x v="1"/>
    <n v="4.9000000000000004"/>
    <s v="4-6 (Average)"/>
    <s v="Evening"/>
    <x v="0"/>
    <x v="5"/>
    <x v="1"/>
    <x v="11"/>
    <x v="0"/>
    <x v="1"/>
  </r>
  <r>
    <s v="656-16-1063"/>
    <x v="7"/>
    <x v="4"/>
    <x v="1"/>
    <x v="1"/>
    <x v="3"/>
    <n v="46.42"/>
    <n v="3"/>
    <n v="6.9630000000000001"/>
    <n v="146.22300000000001"/>
    <x v="72"/>
    <d v="1899-12-30T13:24:00"/>
    <x v="2"/>
    <n v="139.26"/>
    <n v="4.7619047620000003"/>
    <n v="6.9630000000000001"/>
    <d v="2000-12-14T00:00:00"/>
    <n v="18"/>
    <x v="1"/>
    <n v="4.4000000000000004"/>
    <s v="4-6 (Average)"/>
    <s v="Afternoon"/>
    <x v="0"/>
    <x v="1"/>
    <x v="1"/>
    <x v="0"/>
    <x v="0"/>
    <x v="0"/>
  </r>
  <r>
    <s v="891-58-8335"/>
    <x v="7"/>
    <x v="4"/>
    <x v="0"/>
    <x v="0"/>
    <x v="3"/>
    <n v="29.61"/>
    <n v="7"/>
    <n v="10.3635"/>
    <n v="217.6335"/>
    <x v="16"/>
    <d v="1899-12-30T15:53:00"/>
    <x v="1"/>
    <n v="207.27"/>
    <n v="4.7619047620000003"/>
    <n v="10.3635"/>
    <d v="1973-04-23T00:00:00"/>
    <n v="45"/>
    <x v="2"/>
    <n v="6.5"/>
    <s v="6-8 (Good)"/>
    <s v="Afternoon"/>
    <x v="0"/>
    <x v="3"/>
    <x v="1"/>
    <x v="10"/>
    <x v="0"/>
    <x v="1"/>
  </r>
  <r>
    <s v="802-43-8934"/>
    <x v="9"/>
    <x v="0"/>
    <x v="1"/>
    <x v="1"/>
    <x v="2"/>
    <n v="18.28"/>
    <n v="1"/>
    <n v="0.91400000000000003"/>
    <n v="19.193999999999999"/>
    <x v="23"/>
    <d v="1899-12-30T15:05:00"/>
    <x v="2"/>
    <n v="18.28"/>
    <n v="4.7619047620000003"/>
    <n v="0.91400000000000003"/>
    <d v="1991-06-07T00:00:00"/>
    <n v="27"/>
    <x v="1"/>
    <n v="8.3000000000000007"/>
    <s v="8-10 (Excellent)"/>
    <s v="Afternoon"/>
    <x v="1"/>
    <x v="1"/>
    <x v="1"/>
    <x v="11"/>
    <x v="0"/>
    <x v="1"/>
  </r>
  <r>
    <s v="560-30-5617"/>
    <x v="7"/>
    <x v="4"/>
    <x v="1"/>
    <x v="0"/>
    <x v="3"/>
    <n v="24.77"/>
    <n v="5"/>
    <n v="6.1924999999999999"/>
    <n v="130.04249999999999"/>
    <x v="62"/>
    <d v="1899-12-30T18:27:00"/>
    <x v="1"/>
    <n v="123.85"/>
    <n v="4.7619047620000003"/>
    <n v="6.1924999999999999"/>
    <d v="1964-03-25T00:00:00"/>
    <n v="54"/>
    <x v="2"/>
    <n v="8.5"/>
    <s v="8-10 (Excellent)"/>
    <s v="Evening"/>
    <x v="0"/>
    <x v="2"/>
    <x v="0"/>
    <x v="11"/>
    <x v="0"/>
    <x v="1"/>
  </r>
  <r>
    <s v="319-74-2561"/>
    <x v="11"/>
    <x v="5"/>
    <x v="0"/>
    <x v="0"/>
    <x v="1"/>
    <n v="94.64"/>
    <n v="3"/>
    <n v="14.196"/>
    <n v="298.11599999999999"/>
    <x v="81"/>
    <d v="1899-12-30T16:55:00"/>
    <x v="1"/>
    <n v="283.92"/>
    <n v="4.7619047620000003"/>
    <n v="14.196"/>
    <d v="1986-03-02T00:00:00"/>
    <n v="32"/>
    <x v="0"/>
    <n v="5.5"/>
    <s v="4-6 (Average)"/>
    <s v="Evening"/>
    <x v="0"/>
    <x v="4"/>
    <x v="1"/>
    <x v="6"/>
    <x v="0"/>
    <x v="2"/>
  </r>
  <r>
    <s v="549-03-9315"/>
    <x v="7"/>
    <x v="4"/>
    <x v="1"/>
    <x v="1"/>
    <x v="5"/>
    <n v="94.87"/>
    <n v="8"/>
    <n v="37.948"/>
    <n v="796.90800000000002"/>
    <x v="12"/>
    <d v="1899-12-30T12:58:00"/>
    <x v="0"/>
    <n v="758.96"/>
    <n v="4.7619047620000003"/>
    <n v="37.948"/>
    <d v="1964-01-11T00:00:00"/>
    <n v="55"/>
    <x v="2"/>
    <n v="8.6999999999999993"/>
    <s v="8-10 (Excellent)"/>
    <s v="Afternoon"/>
    <x v="0"/>
    <x v="6"/>
    <x v="1"/>
    <x v="8"/>
    <x v="0"/>
    <x v="2"/>
  </r>
  <r>
    <s v="790-29-1172"/>
    <x v="7"/>
    <x v="4"/>
    <x v="1"/>
    <x v="0"/>
    <x v="4"/>
    <n v="57.34"/>
    <n v="3"/>
    <n v="8.6010000000000009"/>
    <n v="180.62100000000001"/>
    <x v="24"/>
    <d v="1899-12-30T18:59:00"/>
    <x v="2"/>
    <n v="172.02"/>
    <n v="4.7619047620000003"/>
    <n v="8.6010000000000009"/>
    <d v="1956-12-11T00:00:00"/>
    <n v="62"/>
    <x v="3"/>
    <n v="7.9"/>
    <s v="6-8 (Good)"/>
    <s v="Evening"/>
    <x v="0"/>
    <x v="2"/>
    <x v="0"/>
    <x v="1"/>
    <x v="0"/>
    <x v="1"/>
  </r>
  <r>
    <s v="239-36-3640"/>
    <x v="6"/>
    <x v="4"/>
    <x v="1"/>
    <x v="1"/>
    <x v="1"/>
    <n v="45.35"/>
    <n v="6"/>
    <n v="13.605"/>
    <n v="285.70499999999998"/>
    <x v="82"/>
    <d v="1899-12-30T13:44:00"/>
    <x v="0"/>
    <n v="272.10000000000002"/>
    <n v="4.7619047620000003"/>
    <n v="13.605"/>
    <d v="1967-06-27T00:00:00"/>
    <n v="51"/>
    <x v="2"/>
    <n v="6.1"/>
    <s v="6-8 (Good)"/>
    <s v="Afternoon"/>
    <x v="0"/>
    <x v="4"/>
    <x v="1"/>
    <x v="12"/>
    <x v="0"/>
    <x v="0"/>
  </r>
  <r>
    <s v="468-01-2051"/>
    <x v="7"/>
    <x v="4"/>
    <x v="1"/>
    <x v="1"/>
    <x v="4"/>
    <n v="62.08"/>
    <n v="7"/>
    <n v="21.728000000000002"/>
    <n v="456.28800000000001"/>
    <x v="43"/>
    <d v="1899-12-30T13:46:00"/>
    <x v="0"/>
    <n v="434.56"/>
    <n v="4.7619047620000003"/>
    <n v="21.728000000000002"/>
    <d v="1977-09-20T00:00:00"/>
    <n v="41"/>
    <x v="0"/>
    <n v="5.4"/>
    <s v="4-6 (Average)"/>
    <s v="Afternoon"/>
    <x v="0"/>
    <x v="5"/>
    <x v="1"/>
    <x v="1"/>
    <x v="0"/>
    <x v="1"/>
  </r>
  <r>
    <s v="389-25-3394"/>
    <x v="4"/>
    <x v="3"/>
    <x v="1"/>
    <x v="1"/>
    <x v="1"/>
    <n v="11.81"/>
    <n v="5"/>
    <n v="2.9525000000000001"/>
    <n v="62.002499999999998"/>
    <x v="21"/>
    <d v="1899-12-30T18:06:00"/>
    <x v="1"/>
    <n v="59.05"/>
    <n v="4.7619047620000003"/>
    <n v="2.9525000000000001"/>
    <d v="2000-06-12T00:00:00"/>
    <n v="18"/>
    <x v="1"/>
    <n v="9.4"/>
    <s v="8-10 (Excellent)"/>
    <s v="Evening"/>
    <x v="1"/>
    <x v="2"/>
    <x v="0"/>
    <x v="8"/>
    <x v="0"/>
    <x v="2"/>
  </r>
  <r>
    <s v="279-62-1445"/>
    <x v="4"/>
    <x v="3"/>
    <x v="0"/>
    <x v="0"/>
    <x v="5"/>
    <n v="12.54"/>
    <n v="1"/>
    <n v="0.627"/>
    <n v="13.167"/>
    <x v="81"/>
    <d v="1899-12-30T12:38:00"/>
    <x v="1"/>
    <n v="12.54"/>
    <n v="4.7619047620000003"/>
    <n v="0.627"/>
    <d v="1982-03-09T00:00:00"/>
    <n v="36"/>
    <x v="0"/>
    <n v="8.1999999999999993"/>
    <s v="8-10 (Excellent)"/>
    <s v="Afternoon"/>
    <x v="1"/>
    <x v="4"/>
    <x v="1"/>
    <x v="6"/>
    <x v="0"/>
    <x v="2"/>
  </r>
  <r>
    <s v="213-72-6612"/>
    <x v="0"/>
    <x v="0"/>
    <x v="1"/>
    <x v="1"/>
    <x v="4"/>
    <n v="43.25"/>
    <n v="2"/>
    <n v="4.3250000000000002"/>
    <n v="90.825000000000003"/>
    <x v="80"/>
    <d v="1899-12-30T15:56:00"/>
    <x v="1"/>
    <n v="86.5"/>
    <n v="4.7619047620000003"/>
    <n v="4.3250000000000002"/>
    <d v="1999-05-20T00:00:00"/>
    <n v="19"/>
    <x v="1"/>
    <n v="6.2"/>
    <s v="6-8 (Good)"/>
    <s v="Afternoon"/>
    <x v="0"/>
    <x v="5"/>
    <x v="1"/>
    <x v="11"/>
    <x v="0"/>
    <x v="1"/>
  </r>
  <r>
    <s v="746-68-6593"/>
    <x v="10"/>
    <x v="1"/>
    <x v="0"/>
    <x v="0"/>
    <x v="3"/>
    <n v="87.16"/>
    <n v="2"/>
    <n v="8.7159999999999993"/>
    <n v="183.036"/>
    <x v="83"/>
    <d v="1899-12-30T14:29:00"/>
    <x v="2"/>
    <n v="174.32"/>
    <n v="4.7619047620000003"/>
    <n v="8.7159999999999993"/>
    <d v="1984-04-15T00:00:00"/>
    <n v="34"/>
    <x v="0"/>
    <n v="9.6999999999999993"/>
    <s v="8-10 (Excellent)"/>
    <s v="Afternoon"/>
    <x v="0"/>
    <x v="1"/>
    <x v="1"/>
    <x v="7"/>
    <x v="0"/>
    <x v="0"/>
  </r>
  <r>
    <s v="836-82-5858"/>
    <x v="7"/>
    <x v="4"/>
    <x v="0"/>
    <x v="1"/>
    <x v="0"/>
    <n v="69.37"/>
    <n v="9"/>
    <n v="31.2165"/>
    <n v="655.54650000000004"/>
    <x v="53"/>
    <d v="1899-12-30T19:14:00"/>
    <x v="0"/>
    <n v="624.33000000000004"/>
    <n v="4.7619047620000003"/>
    <n v="31.2165"/>
    <d v="1980-05-18T00:00:00"/>
    <n v="38"/>
    <x v="0"/>
    <n v="4"/>
    <s v="4-6 (Average)"/>
    <s v="Evening"/>
    <x v="0"/>
    <x v="0"/>
    <x v="0"/>
    <x v="3"/>
    <x v="0"/>
    <x v="0"/>
  </r>
  <r>
    <s v="583-72-1480"/>
    <x v="10"/>
    <x v="1"/>
    <x v="0"/>
    <x v="1"/>
    <x v="1"/>
    <n v="37.06"/>
    <n v="4"/>
    <n v="7.4119999999999999"/>
    <n v="155.65199999999999"/>
    <x v="82"/>
    <d v="1899-12-30T16:24:00"/>
    <x v="0"/>
    <n v="148.24"/>
    <n v="4.7619047620000003"/>
    <n v="7.4119999999999999"/>
    <d v="1991-04-03T00:00:00"/>
    <n v="27"/>
    <x v="1"/>
    <n v="9.6999999999999993"/>
    <s v="8-10 (Excellent)"/>
    <s v="Evening"/>
    <x v="0"/>
    <x v="4"/>
    <x v="1"/>
    <x v="12"/>
    <x v="0"/>
    <x v="0"/>
  </r>
  <r>
    <s v="466-61-5506"/>
    <x v="6"/>
    <x v="4"/>
    <x v="0"/>
    <x v="0"/>
    <x v="1"/>
    <n v="90.7"/>
    <n v="6"/>
    <n v="27.21"/>
    <n v="571.41"/>
    <x v="84"/>
    <d v="1899-12-30T10:52:00"/>
    <x v="1"/>
    <n v="544.20000000000005"/>
    <n v="4.7619047620000003"/>
    <n v="27.21"/>
    <d v="1966-03-12T00:00:00"/>
    <n v="52"/>
    <x v="2"/>
    <n v="5.3"/>
    <s v="4-6 (Average)"/>
    <s v="Morning"/>
    <x v="0"/>
    <x v="6"/>
    <x v="1"/>
    <x v="2"/>
    <x v="0"/>
    <x v="2"/>
  </r>
  <r>
    <s v="721-86-6247"/>
    <x v="0"/>
    <x v="0"/>
    <x v="1"/>
    <x v="0"/>
    <x v="2"/>
    <n v="63.42"/>
    <n v="8"/>
    <n v="25.367999999999999"/>
    <n v="532.72799999999995"/>
    <x v="16"/>
    <d v="1899-12-30T12:55:00"/>
    <x v="0"/>
    <n v="507.36"/>
    <n v="4.7619047620000003"/>
    <n v="25.367999999999999"/>
    <d v="1992-06-24T00:00:00"/>
    <n v="26"/>
    <x v="1"/>
    <n v="7.4"/>
    <s v="6-8 (Good)"/>
    <s v="Afternoon"/>
    <x v="0"/>
    <x v="3"/>
    <x v="1"/>
    <x v="10"/>
    <x v="0"/>
    <x v="1"/>
  </r>
  <r>
    <s v="289-65-5721"/>
    <x v="6"/>
    <x v="4"/>
    <x v="1"/>
    <x v="0"/>
    <x v="5"/>
    <n v="81.37"/>
    <n v="2"/>
    <n v="8.1370000000000005"/>
    <n v="170.87700000000001"/>
    <x v="53"/>
    <d v="1899-12-30T19:28:00"/>
    <x v="1"/>
    <n v="162.74"/>
    <n v="4.7619047620000003"/>
    <n v="8.1370000000000005"/>
    <d v="1980-11-10T00:00:00"/>
    <n v="38"/>
    <x v="0"/>
    <n v="6.5"/>
    <s v="6-8 (Good)"/>
    <s v="Evening"/>
    <x v="0"/>
    <x v="0"/>
    <x v="0"/>
    <x v="3"/>
    <x v="0"/>
    <x v="0"/>
  </r>
  <r>
    <s v="545-46-3100"/>
    <x v="6"/>
    <x v="4"/>
    <x v="0"/>
    <x v="0"/>
    <x v="1"/>
    <n v="10.59"/>
    <n v="3"/>
    <n v="1.5885"/>
    <n v="33.358499999999999"/>
    <x v="41"/>
    <d v="1899-12-30T13:52:00"/>
    <x v="2"/>
    <n v="31.77"/>
    <n v="4.7619047620000003"/>
    <n v="1.5885"/>
    <d v="1995-02-16T00:00:00"/>
    <n v="24"/>
    <x v="1"/>
    <n v="8.6999999999999993"/>
    <s v="8-10 (Excellent)"/>
    <s v="Afternoon"/>
    <x v="1"/>
    <x v="6"/>
    <x v="1"/>
    <x v="10"/>
    <x v="0"/>
    <x v="1"/>
  </r>
  <r>
    <s v="418-02-5978"/>
    <x v="7"/>
    <x v="4"/>
    <x v="1"/>
    <x v="0"/>
    <x v="0"/>
    <n v="84.09"/>
    <n v="9"/>
    <n v="37.840499999999999"/>
    <n v="794.65049999999997"/>
    <x v="48"/>
    <d v="1899-12-30T10:54:00"/>
    <x v="1"/>
    <n v="756.81"/>
    <n v="4.7619047620000003"/>
    <n v="37.840499999999999"/>
    <d v="1962-08-16T00:00:00"/>
    <n v="56"/>
    <x v="2"/>
    <n v="8"/>
    <s v="8-10 (Excellent)"/>
    <s v="Morning"/>
    <x v="0"/>
    <x v="3"/>
    <x v="1"/>
    <x v="8"/>
    <x v="0"/>
    <x v="2"/>
  </r>
  <r>
    <s v="269-04-5750"/>
    <x v="6"/>
    <x v="4"/>
    <x v="0"/>
    <x v="1"/>
    <x v="5"/>
    <n v="73.819999999999993"/>
    <n v="4"/>
    <n v="14.763999999999999"/>
    <n v="310.04399999999998"/>
    <x v="81"/>
    <d v="1899-12-30T18:31:00"/>
    <x v="1"/>
    <n v="295.27999999999997"/>
    <n v="4.7619047620000003"/>
    <n v="14.763999999999999"/>
    <d v="1997-11-25T00:00:00"/>
    <n v="21"/>
    <x v="1"/>
    <n v="6.7"/>
    <s v="6-8 (Good)"/>
    <s v="Evening"/>
    <x v="0"/>
    <x v="4"/>
    <x v="1"/>
    <x v="6"/>
    <x v="0"/>
    <x v="2"/>
  </r>
  <r>
    <s v="157-13-5295"/>
    <x v="2"/>
    <x v="2"/>
    <x v="0"/>
    <x v="1"/>
    <x v="0"/>
    <n v="51.94"/>
    <n v="10"/>
    <n v="25.97"/>
    <n v="545.37"/>
    <x v="11"/>
    <d v="1899-12-30T18:24:00"/>
    <x v="0"/>
    <n v="519.4"/>
    <n v="4.7619047620000003"/>
    <n v="25.97"/>
    <d v="1959-12-23T00:00:00"/>
    <n v="59"/>
    <x v="2"/>
    <n v="6.5"/>
    <s v="6-8 (Good)"/>
    <s v="Evening"/>
    <x v="0"/>
    <x v="0"/>
    <x v="0"/>
    <x v="1"/>
    <x v="0"/>
    <x v="1"/>
  </r>
  <r>
    <s v="645-78-8093"/>
    <x v="2"/>
    <x v="2"/>
    <x v="1"/>
    <x v="0"/>
    <x v="3"/>
    <n v="93.14"/>
    <n v="2"/>
    <n v="9.3140000000000001"/>
    <n v="195.59399999999999"/>
    <x v="40"/>
    <d v="1899-12-30T18:09:00"/>
    <x v="0"/>
    <n v="186.28"/>
    <n v="4.7619047620000003"/>
    <n v="9.3140000000000001"/>
    <d v="2001-09-19T00:00:00"/>
    <n v="17"/>
    <x v="1"/>
    <n v="4.0999999999999996"/>
    <s v="4-6 (Average)"/>
    <s v="Evening"/>
    <x v="0"/>
    <x v="2"/>
    <x v="0"/>
    <x v="9"/>
    <x v="0"/>
    <x v="0"/>
  </r>
  <r>
    <s v="211-30-9270"/>
    <x v="1"/>
    <x v="1"/>
    <x v="1"/>
    <x v="1"/>
    <x v="0"/>
    <n v="17.41"/>
    <n v="5"/>
    <n v="4.3525"/>
    <n v="91.402500000000003"/>
    <x v="26"/>
    <d v="1899-12-30T15:16:00"/>
    <x v="2"/>
    <n v="87.05"/>
    <n v="4.7619047620000003"/>
    <n v="4.3525"/>
    <d v="1987-11-10T00:00:00"/>
    <n v="31"/>
    <x v="0"/>
    <n v="4.9000000000000004"/>
    <s v="4-6 (Average)"/>
    <s v="Afternoon"/>
    <x v="1"/>
    <x v="3"/>
    <x v="1"/>
    <x v="12"/>
    <x v="0"/>
    <x v="0"/>
  </r>
  <r>
    <s v="755-12-3214"/>
    <x v="10"/>
    <x v="1"/>
    <x v="0"/>
    <x v="0"/>
    <x v="5"/>
    <n v="44.22"/>
    <n v="5"/>
    <n v="11.055"/>
    <n v="232.155"/>
    <x v="19"/>
    <d v="1899-12-30T17:07:00"/>
    <x v="2"/>
    <n v="221.1"/>
    <n v="4.7619047620000003"/>
    <n v="11.055"/>
    <d v="1993-12-21T00:00:00"/>
    <n v="25"/>
    <x v="1"/>
    <n v="8.6"/>
    <s v="8-10 (Excellent)"/>
    <s v="Evening"/>
    <x v="0"/>
    <x v="6"/>
    <x v="1"/>
    <x v="1"/>
    <x v="0"/>
    <x v="1"/>
  </r>
  <r>
    <s v="346-84-3103"/>
    <x v="6"/>
    <x v="4"/>
    <x v="0"/>
    <x v="0"/>
    <x v="1"/>
    <n v="13.22"/>
    <n v="5"/>
    <n v="3.3050000000000002"/>
    <n v="69.405000000000001"/>
    <x v="22"/>
    <d v="1899-12-30T19:26:00"/>
    <x v="1"/>
    <n v="66.099999999999994"/>
    <n v="4.7619047620000003"/>
    <n v="3.3050000000000002"/>
    <d v="1988-03-20T00:00:00"/>
    <n v="30"/>
    <x v="0"/>
    <n v="4.3"/>
    <s v="4-6 (Average)"/>
    <s v="Evening"/>
    <x v="1"/>
    <x v="0"/>
    <x v="0"/>
    <x v="2"/>
    <x v="0"/>
    <x v="2"/>
  </r>
  <r>
    <s v="478-06-7835"/>
    <x v="2"/>
    <x v="2"/>
    <x v="1"/>
    <x v="1"/>
    <x v="5"/>
    <n v="89.69"/>
    <n v="1"/>
    <n v="4.4844999999999997"/>
    <n v="94.174499999999995"/>
    <x v="83"/>
    <d v="1899-12-30T11:20:00"/>
    <x v="0"/>
    <n v="89.69"/>
    <n v="4.7619047620000003"/>
    <n v="4.4844999999999997"/>
    <d v="1968-05-18T00:00:00"/>
    <n v="50"/>
    <x v="2"/>
    <n v="4.9000000000000004"/>
    <s v="4-6 (Average)"/>
    <s v="Morning"/>
    <x v="0"/>
    <x v="1"/>
    <x v="1"/>
    <x v="7"/>
    <x v="0"/>
    <x v="0"/>
  </r>
  <r>
    <s v="540-11-4336"/>
    <x v="9"/>
    <x v="0"/>
    <x v="1"/>
    <x v="1"/>
    <x v="4"/>
    <n v="24.94"/>
    <n v="9"/>
    <n v="11.223000000000001"/>
    <n v="235.68299999999999"/>
    <x v="83"/>
    <d v="1899-12-30T16:49:00"/>
    <x v="2"/>
    <n v="224.46"/>
    <n v="4.7619047620000003"/>
    <n v="11.223000000000001"/>
    <d v="1997-03-10T00:00:00"/>
    <n v="21"/>
    <x v="1"/>
    <n v="5.6"/>
    <s v="4-6 (Average)"/>
    <s v="Evening"/>
    <x v="0"/>
    <x v="1"/>
    <x v="1"/>
    <x v="7"/>
    <x v="0"/>
    <x v="0"/>
  </r>
  <r>
    <s v="448-81-5016"/>
    <x v="0"/>
    <x v="0"/>
    <x v="1"/>
    <x v="1"/>
    <x v="0"/>
    <n v="59.77"/>
    <n v="2"/>
    <n v="5.9770000000000003"/>
    <n v="125.517"/>
    <x v="16"/>
    <d v="1899-12-30T12:01:00"/>
    <x v="2"/>
    <n v="119.54"/>
    <n v="4.7619047620000003"/>
    <n v="5.9770000000000003"/>
    <d v="1970-12-12T00:00:00"/>
    <n v="48"/>
    <x v="2"/>
    <n v="5.8"/>
    <s v="4-6 (Average)"/>
    <s v="Afternoon"/>
    <x v="0"/>
    <x v="3"/>
    <x v="1"/>
    <x v="10"/>
    <x v="0"/>
    <x v="1"/>
  </r>
  <r>
    <s v="142-72-4741"/>
    <x v="4"/>
    <x v="3"/>
    <x v="0"/>
    <x v="1"/>
    <x v="5"/>
    <n v="93.2"/>
    <n v="2"/>
    <n v="9.32"/>
    <n v="195.72"/>
    <x v="38"/>
    <d v="1899-12-30T18:37:00"/>
    <x v="2"/>
    <n v="186.4"/>
    <n v="4.7619047620000003"/>
    <n v="9.32"/>
    <d v="1994-05-26T00:00:00"/>
    <n v="24"/>
    <x v="1"/>
    <n v="6"/>
    <s v="6-8 (Good)"/>
    <s v="Evening"/>
    <x v="0"/>
    <x v="4"/>
    <x v="1"/>
    <x v="2"/>
    <x v="0"/>
    <x v="2"/>
  </r>
  <r>
    <s v="217-58-1179"/>
    <x v="2"/>
    <x v="2"/>
    <x v="0"/>
    <x v="1"/>
    <x v="2"/>
    <n v="62.65"/>
    <n v="4"/>
    <n v="12.53"/>
    <n v="263.13"/>
    <x v="0"/>
    <d v="1899-12-30T11:25:00"/>
    <x v="1"/>
    <n v="250.6"/>
    <n v="4.7619047620000003"/>
    <n v="12.53"/>
    <d v="1988-12-11T00:00:00"/>
    <n v="30"/>
    <x v="0"/>
    <n v="4.2"/>
    <s v="4-6 (Average)"/>
    <s v="Morning"/>
    <x v="0"/>
    <x v="0"/>
    <x v="0"/>
    <x v="0"/>
    <x v="0"/>
    <x v="0"/>
  </r>
  <r>
    <s v="376-02-8238"/>
    <x v="7"/>
    <x v="4"/>
    <x v="1"/>
    <x v="1"/>
    <x v="2"/>
    <n v="93.87"/>
    <n v="8"/>
    <n v="37.548000000000002"/>
    <n v="788.50800000000004"/>
    <x v="30"/>
    <d v="1899-12-30T18:42:00"/>
    <x v="2"/>
    <n v="750.96"/>
    <n v="4.7619047620000003"/>
    <n v="37.548000000000002"/>
    <d v="1973-10-28T00:00:00"/>
    <n v="45"/>
    <x v="2"/>
    <n v="8.3000000000000007"/>
    <s v="8-10 (Excellent)"/>
    <s v="Evening"/>
    <x v="0"/>
    <x v="0"/>
    <x v="0"/>
    <x v="12"/>
    <x v="0"/>
    <x v="0"/>
  </r>
  <r>
    <s v="530-90-9855"/>
    <x v="0"/>
    <x v="0"/>
    <x v="0"/>
    <x v="1"/>
    <x v="2"/>
    <n v="47.59"/>
    <n v="8"/>
    <n v="19.036000000000001"/>
    <n v="399.75599999999997"/>
    <x v="17"/>
    <d v="1899-12-30T14:47:00"/>
    <x v="1"/>
    <n v="380.72"/>
    <n v="4.7619047620000003"/>
    <n v="19.036000000000001"/>
    <d v="1980-11-01T00:00:00"/>
    <n v="38"/>
    <x v="0"/>
    <n v="5.7"/>
    <s v="4-6 (Average)"/>
    <s v="Afternoon"/>
    <x v="0"/>
    <x v="6"/>
    <x v="1"/>
    <x v="0"/>
    <x v="0"/>
    <x v="0"/>
  </r>
  <r>
    <s v="866-05-7563"/>
    <x v="7"/>
    <x v="4"/>
    <x v="0"/>
    <x v="0"/>
    <x v="1"/>
    <n v="81.400000000000006"/>
    <n v="3"/>
    <n v="12.21"/>
    <n v="256.41000000000003"/>
    <x v="57"/>
    <d v="1899-12-30T19:43:00"/>
    <x v="1"/>
    <n v="244.2"/>
    <n v="4.7619047620000003"/>
    <n v="12.21"/>
    <d v="1960-10-27T00:00:00"/>
    <n v="58"/>
    <x v="2"/>
    <n v="4.8"/>
    <s v="4-6 (Average)"/>
    <s v="Night"/>
    <x v="0"/>
    <x v="0"/>
    <x v="0"/>
    <x v="4"/>
    <x v="0"/>
    <x v="2"/>
  </r>
  <r>
    <s v="604-70-6476"/>
    <x v="2"/>
    <x v="2"/>
    <x v="0"/>
    <x v="1"/>
    <x v="5"/>
    <n v="17.940000000000001"/>
    <n v="5"/>
    <n v="4.4850000000000003"/>
    <n v="94.185000000000002"/>
    <x v="54"/>
    <d v="1899-12-30T14:04:00"/>
    <x v="0"/>
    <n v="89.7"/>
    <n v="4.7619047620000003"/>
    <n v="4.4850000000000003"/>
    <d v="1986-07-13T00:00:00"/>
    <n v="32"/>
    <x v="0"/>
    <n v="6.8"/>
    <s v="6-8 (Good)"/>
    <s v="Afternoon"/>
    <x v="1"/>
    <x v="5"/>
    <x v="1"/>
    <x v="3"/>
    <x v="0"/>
    <x v="0"/>
  </r>
  <r>
    <s v="799-71-1548"/>
    <x v="2"/>
    <x v="2"/>
    <x v="0"/>
    <x v="1"/>
    <x v="1"/>
    <n v="77.72"/>
    <n v="4"/>
    <n v="15.544"/>
    <n v="326.42399999999998"/>
    <x v="27"/>
    <d v="1899-12-30T16:11:00"/>
    <x v="2"/>
    <n v="310.88"/>
    <n v="4.7619047620000003"/>
    <n v="15.544"/>
    <d v="1968-06-01T00:00:00"/>
    <n v="50"/>
    <x v="2"/>
    <n v="8.8000000000000007"/>
    <s v="8-10 (Excellent)"/>
    <s v="Evening"/>
    <x v="0"/>
    <x v="3"/>
    <x v="1"/>
    <x v="7"/>
    <x v="0"/>
    <x v="0"/>
  </r>
  <r>
    <s v="785-13-7708"/>
    <x v="7"/>
    <x v="4"/>
    <x v="1"/>
    <x v="1"/>
    <x v="4"/>
    <n v="73.06"/>
    <n v="7"/>
    <n v="25.571000000000002"/>
    <n v="536.99099999999999"/>
    <x v="78"/>
    <d v="1899-12-30T19:06:00"/>
    <x v="2"/>
    <n v="511.42"/>
    <n v="4.7619047620000003"/>
    <n v="25.571000000000002"/>
    <d v="1954-01-18T00:00:00"/>
    <n v="64"/>
    <x v="3"/>
    <n v="4.2"/>
    <s v="4-6 (Average)"/>
    <s v="Evening"/>
    <x v="0"/>
    <x v="3"/>
    <x v="1"/>
    <x v="9"/>
    <x v="0"/>
    <x v="0"/>
  </r>
  <r>
    <s v="845-51-0542"/>
    <x v="6"/>
    <x v="4"/>
    <x v="0"/>
    <x v="1"/>
    <x v="4"/>
    <n v="46.55"/>
    <n v="9"/>
    <n v="20.947500000000002"/>
    <n v="439.89749999999998"/>
    <x v="30"/>
    <d v="1899-12-30T15:34:00"/>
    <x v="0"/>
    <n v="418.95"/>
    <n v="4.7619047620000003"/>
    <n v="20.947500000000002"/>
    <d v="1986-12-24T00:00:00"/>
    <n v="32"/>
    <x v="0"/>
    <n v="6.4"/>
    <s v="6-8 (Good)"/>
    <s v="Afternoon"/>
    <x v="0"/>
    <x v="0"/>
    <x v="0"/>
    <x v="12"/>
    <x v="0"/>
    <x v="0"/>
  </r>
  <r>
    <s v="662-47-5456"/>
    <x v="10"/>
    <x v="1"/>
    <x v="0"/>
    <x v="1"/>
    <x v="5"/>
    <n v="35.19"/>
    <n v="10"/>
    <n v="17.594999999999999"/>
    <n v="369.495"/>
    <x v="85"/>
    <d v="1899-12-30T19:06:00"/>
    <x v="2"/>
    <n v="351.9"/>
    <n v="4.7619047620000003"/>
    <n v="17.594999999999999"/>
    <d v="1985-05-22T00:00:00"/>
    <n v="33"/>
    <x v="0"/>
    <n v="8.4"/>
    <s v="8-10 (Excellent)"/>
    <s v="Evening"/>
    <x v="0"/>
    <x v="2"/>
    <x v="0"/>
    <x v="10"/>
    <x v="0"/>
    <x v="1"/>
  </r>
  <r>
    <s v="883-17-4236"/>
    <x v="4"/>
    <x v="3"/>
    <x v="1"/>
    <x v="0"/>
    <x v="3"/>
    <n v="14.39"/>
    <n v="2"/>
    <n v="1.4390000000000001"/>
    <n v="30.219000000000001"/>
    <x v="22"/>
    <d v="1899-12-30T19:44:00"/>
    <x v="2"/>
    <n v="28.78"/>
    <n v="4.7619047620000003"/>
    <n v="1.4390000000000001"/>
    <d v="1971-10-02T00:00:00"/>
    <n v="47"/>
    <x v="2"/>
    <n v="7.2"/>
    <s v="6-8 (Good)"/>
    <s v="Night"/>
    <x v="1"/>
    <x v="0"/>
    <x v="0"/>
    <x v="2"/>
    <x v="0"/>
    <x v="2"/>
  </r>
  <r>
    <s v="290-68-2984"/>
    <x v="9"/>
    <x v="0"/>
    <x v="1"/>
    <x v="1"/>
    <x v="2"/>
    <n v="23.75"/>
    <n v="4"/>
    <n v="4.75"/>
    <n v="99.75"/>
    <x v="32"/>
    <d v="1899-12-30T11:22:00"/>
    <x v="1"/>
    <n v="95"/>
    <n v="4.7619047620000003"/>
    <n v="4.75"/>
    <d v="1988-05-04T00:00:00"/>
    <n v="30"/>
    <x v="0"/>
    <n v="5.2"/>
    <s v="4-6 (Average)"/>
    <s v="Morning"/>
    <x v="0"/>
    <x v="0"/>
    <x v="0"/>
    <x v="10"/>
    <x v="0"/>
    <x v="1"/>
  </r>
  <r>
    <s v="704-11-6354"/>
    <x v="2"/>
    <x v="2"/>
    <x v="0"/>
    <x v="1"/>
    <x v="2"/>
    <n v="58.9"/>
    <n v="8"/>
    <n v="23.56"/>
    <n v="494.76"/>
    <x v="47"/>
    <d v="1899-12-30T11:23:00"/>
    <x v="1"/>
    <n v="471.2"/>
    <n v="4.7619047620000003"/>
    <n v="23.56"/>
    <d v="1976-08-20T00:00:00"/>
    <n v="42"/>
    <x v="0"/>
    <n v="8.9"/>
    <s v="8-10 (Excellent)"/>
    <s v="Morning"/>
    <x v="0"/>
    <x v="2"/>
    <x v="0"/>
    <x v="0"/>
    <x v="0"/>
    <x v="0"/>
  </r>
  <r>
    <s v="110-48-7033"/>
    <x v="7"/>
    <x v="4"/>
    <x v="0"/>
    <x v="1"/>
    <x v="5"/>
    <n v="32.619999999999997"/>
    <n v="4"/>
    <n v="6.524"/>
    <n v="137.00399999999999"/>
    <x v="71"/>
    <d v="1899-12-30T14:12:00"/>
    <x v="1"/>
    <n v="130.47999999999999"/>
    <n v="4.7619047620000003"/>
    <n v="6.524"/>
    <d v="1988-10-09T00:00:00"/>
    <n v="30"/>
    <x v="0"/>
    <n v="9"/>
    <s v="8-10 (Excellent)"/>
    <s v="Afternoon"/>
    <x v="0"/>
    <x v="6"/>
    <x v="1"/>
    <x v="12"/>
    <x v="0"/>
    <x v="0"/>
  </r>
  <r>
    <s v="366-93-0948"/>
    <x v="3"/>
    <x v="2"/>
    <x v="0"/>
    <x v="1"/>
    <x v="1"/>
    <n v="66.349999999999994"/>
    <n v="1"/>
    <n v="3.3174999999999999"/>
    <n v="69.667500000000004"/>
    <x v="82"/>
    <d v="1899-12-30T10:46:00"/>
    <x v="2"/>
    <n v="66.349999999999994"/>
    <n v="4.7619047620000003"/>
    <n v="3.3174999999999999"/>
    <d v="1991-08-06T00:00:00"/>
    <n v="27"/>
    <x v="1"/>
    <n v="9.6999999999999993"/>
    <s v="8-10 (Excellent)"/>
    <s v="Morning"/>
    <x v="0"/>
    <x v="4"/>
    <x v="1"/>
    <x v="12"/>
    <x v="0"/>
    <x v="0"/>
  </r>
  <r>
    <s v="729-09-9681"/>
    <x v="0"/>
    <x v="0"/>
    <x v="0"/>
    <x v="1"/>
    <x v="2"/>
    <n v="25.91"/>
    <n v="6"/>
    <n v="7.7729999999999997"/>
    <n v="163.233"/>
    <x v="63"/>
    <d v="1899-12-30T10:16:00"/>
    <x v="0"/>
    <n v="155.46"/>
    <n v="4.7619047620000003"/>
    <n v="7.7729999999999997"/>
    <d v="1987-03-21T00:00:00"/>
    <n v="31"/>
    <x v="0"/>
    <n v="8.6999999999999993"/>
    <s v="8-10 (Excellent)"/>
    <s v="Morning"/>
    <x v="0"/>
    <x v="6"/>
    <x v="1"/>
    <x v="4"/>
    <x v="0"/>
    <x v="2"/>
  </r>
  <r>
    <s v="151-16-1484"/>
    <x v="9"/>
    <x v="0"/>
    <x v="0"/>
    <x v="1"/>
    <x v="1"/>
    <n v="32.25"/>
    <n v="4"/>
    <n v="6.45"/>
    <n v="135.44999999999999"/>
    <x v="77"/>
    <d v="1899-12-30T12:38:00"/>
    <x v="0"/>
    <n v="129"/>
    <n v="4.7619047620000003"/>
    <n v="6.45"/>
    <d v="1972-12-18T00:00:00"/>
    <n v="46"/>
    <x v="2"/>
    <n v="6.5"/>
    <s v="6-8 (Good)"/>
    <s v="Afternoon"/>
    <x v="0"/>
    <x v="5"/>
    <x v="1"/>
    <x v="8"/>
    <x v="0"/>
    <x v="2"/>
  </r>
  <r>
    <s v="380-94-4661"/>
    <x v="5"/>
    <x v="3"/>
    <x v="0"/>
    <x v="1"/>
    <x v="1"/>
    <n v="65.94"/>
    <n v="4"/>
    <n v="13.188000000000001"/>
    <n v="276.94799999999998"/>
    <x v="13"/>
    <d v="1899-12-30T13:05:00"/>
    <x v="2"/>
    <n v="263.76"/>
    <n v="4.7619047620000003"/>
    <n v="13.188000000000001"/>
    <d v="1995-01-14T00:00:00"/>
    <n v="24"/>
    <x v="1"/>
    <n v="6.9"/>
    <s v="6-8 (Good)"/>
    <s v="Afternoon"/>
    <x v="0"/>
    <x v="4"/>
    <x v="1"/>
    <x v="4"/>
    <x v="0"/>
    <x v="2"/>
  </r>
  <r>
    <s v="850-41-9669"/>
    <x v="11"/>
    <x v="5"/>
    <x v="1"/>
    <x v="0"/>
    <x v="1"/>
    <n v="75.06"/>
    <n v="9"/>
    <n v="33.777000000000001"/>
    <n v="709.31700000000001"/>
    <x v="35"/>
    <d v="1899-12-30T13:25:00"/>
    <x v="0"/>
    <n v="675.54"/>
    <n v="4.7619047620000003"/>
    <n v="33.777000000000001"/>
    <d v="1991-07-16T00:00:00"/>
    <n v="27"/>
    <x v="1"/>
    <n v="6.2"/>
    <s v="6-8 (Good)"/>
    <s v="Afternoon"/>
    <x v="0"/>
    <x v="6"/>
    <x v="1"/>
    <x v="11"/>
    <x v="0"/>
    <x v="1"/>
  </r>
  <r>
    <s v="821-07-3596"/>
    <x v="4"/>
    <x v="3"/>
    <x v="1"/>
    <x v="0"/>
    <x v="5"/>
    <n v="16.45"/>
    <n v="4"/>
    <n v="3.29"/>
    <n v="69.09"/>
    <x v="37"/>
    <d v="1899-12-30T14:53:00"/>
    <x v="0"/>
    <n v="65.8"/>
    <n v="4.7619047620000003"/>
    <n v="3.29"/>
    <d v="1956-06-08T00:00:00"/>
    <n v="62"/>
    <x v="3"/>
    <n v="5.6"/>
    <s v="4-6 (Average)"/>
    <s v="Afternoon"/>
    <x v="1"/>
    <x v="4"/>
    <x v="1"/>
    <x v="1"/>
    <x v="0"/>
    <x v="1"/>
  </r>
  <r>
    <s v="655-85-5130"/>
    <x v="7"/>
    <x v="4"/>
    <x v="0"/>
    <x v="0"/>
    <x v="5"/>
    <n v="38.299999999999997"/>
    <n v="4"/>
    <n v="7.66"/>
    <n v="160.86000000000001"/>
    <x v="45"/>
    <d v="1899-12-30T19:22:00"/>
    <x v="1"/>
    <n v="153.19999999999999"/>
    <n v="4.7619047620000003"/>
    <n v="7.66"/>
    <d v="1969-01-16T00:00:00"/>
    <n v="50"/>
    <x v="2"/>
    <n v="5.7"/>
    <s v="4-6 (Average)"/>
    <s v="Evening"/>
    <x v="0"/>
    <x v="5"/>
    <x v="1"/>
    <x v="10"/>
    <x v="0"/>
    <x v="1"/>
  </r>
  <r>
    <s v="447-15-7839"/>
    <x v="2"/>
    <x v="2"/>
    <x v="0"/>
    <x v="0"/>
    <x v="3"/>
    <n v="22.24"/>
    <n v="10"/>
    <n v="11.12"/>
    <n v="233.52"/>
    <x v="57"/>
    <d v="1899-12-30T11:00:00"/>
    <x v="1"/>
    <n v="222.4"/>
    <n v="4.7619047620000003"/>
    <n v="11.12"/>
    <d v="1996-06-10T00:00:00"/>
    <n v="22"/>
    <x v="1"/>
    <n v="4.2"/>
    <s v="4-6 (Average)"/>
    <s v="Morning"/>
    <x v="0"/>
    <x v="0"/>
    <x v="0"/>
    <x v="4"/>
    <x v="0"/>
    <x v="2"/>
  </r>
  <r>
    <s v="154-74-7179"/>
    <x v="6"/>
    <x v="4"/>
    <x v="1"/>
    <x v="1"/>
    <x v="3"/>
    <n v="54.45"/>
    <n v="1"/>
    <n v="2.7225000000000001"/>
    <n v="57.172499999999999"/>
    <x v="84"/>
    <d v="1899-12-30T19:24:00"/>
    <x v="0"/>
    <n v="54.45"/>
    <n v="4.7619047620000003"/>
    <n v="2.7225000000000001"/>
    <d v="1986-09-16T00:00:00"/>
    <n v="32"/>
    <x v="0"/>
    <n v="7.9"/>
    <s v="6-8 (Good)"/>
    <s v="Evening"/>
    <x v="0"/>
    <x v="6"/>
    <x v="1"/>
    <x v="2"/>
    <x v="0"/>
    <x v="2"/>
  </r>
  <r>
    <s v="253-12-6086"/>
    <x v="11"/>
    <x v="5"/>
    <x v="0"/>
    <x v="0"/>
    <x v="3"/>
    <n v="98.4"/>
    <n v="7"/>
    <n v="34.44"/>
    <n v="723.24"/>
    <x v="41"/>
    <d v="1899-12-30T12:43:00"/>
    <x v="2"/>
    <n v="688.8"/>
    <n v="4.7619047620000003"/>
    <n v="34.44"/>
    <d v="1956-03-15T00:00:00"/>
    <n v="62"/>
    <x v="3"/>
    <n v="8.6999999999999993"/>
    <s v="8-10 (Excellent)"/>
    <s v="Afternoon"/>
    <x v="0"/>
    <x v="6"/>
    <x v="1"/>
    <x v="10"/>
    <x v="0"/>
    <x v="1"/>
  </r>
  <r>
    <s v="808-65-0703"/>
    <x v="5"/>
    <x v="3"/>
    <x v="1"/>
    <x v="1"/>
    <x v="2"/>
    <n v="35.47"/>
    <n v="4"/>
    <n v="7.0940000000000003"/>
    <n v="148.97399999999999"/>
    <x v="86"/>
    <d v="1899-12-30T17:22:00"/>
    <x v="2"/>
    <n v="141.88"/>
    <n v="4.7619047620000003"/>
    <n v="7.0940000000000003"/>
    <d v="1997-03-07T00:00:00"/>
    <n v="22"/>
    <x v="1"/>
    <n v="6.9"/>
    <s v="6-8 (Good)"/>
    <s v="Evening"/>
    <x v="0"/>
    <x v="4"/>
    <x v="1"/>
    <x v="10"/>
    <x v="0"/>
    <x v="1"/>
  </r>
  <r>
    <s v="571-94-0759"/>
    <x v="7"/>
    <x v="4"/>
    <x v="0"/>
    <x v="0"/>
    <x v="4"/>
    <n v="74.599999999999994"/>
    <n v="10"/>
    <n v="37.299999999999997"/>
    <n v="783.3"/>
    <x v="66"/>
    <d v="1899-12-30T20:55:00"/>
    <x v="1"/>
    <n v="746"/>
    <n v="4.7619047620000003"/>
    <n v="37.299999999999997"/>
    <d v="1991-01-06T00:00:00"/>
    <n v="28"/>
    <x v="1"/>
    <n v="9.5"/>
    <s v="8-10 (Excellent)"/>
    <s v="Night"/>
    <x v="0"/>
    <x v="6"/>
    <x v="1"/>
    <x v="7"/>
    <x v="0"/>
    <x v="0"/>
  </r>
  <r>
    <s v="144-51-6085"/>
    <x v="8"/>
    <x v="5"/>
    <x v="0"/>
    <x v="1"/>
    <x v="2"/>
    <n v="70.739999999999995"/>
    <n v="4"/>
    <n v="14.148"/>
    <n v="297.108"/>
    <x v="0"/>
    <d v="1899-12-30T16:05:00"/>
    <x v="2"/>
    <n v="282.95999999999998"/>
    <n v="4.7619047620000003"/>
    <n v="14.148"/>
    <d v="1981-03-11T00:00:00"/>
    <n v="37"/>
    <x v="0"/>
    <n v="4.4000000000000004"/>
    <s v="4-6 (Average)"/>
    <s v="Evening"/>
    <x v="0"/>
    <x v="0"/>
    <x v="0"/>
    <x v="0"/>
    <x v="0"/>
    <x v="0"/>
  </r>
  <r>
    <s v="731-14-2199"/>
    <x v="2"/>
    <x v="2"/>
    <x v="0"/>
    <x v="0"/>
    <x v="2"/>
    <n v="35.54"/>
    <n v="10"/>
    <n v="17.77"/>
    <n v="373.17"/>
    <x v="72"/>
    <d v="1899-12-30T13:34:00"/>
    <x v="0"/>
    <n v="355.4"/>
    <n v="4.7619047620000003"/>
    <n v="17.77"/>
    <d v="1998-12-28T00:00:00"/>
    <n v="20"/>
    <x v="1"/>
    <n v="7"/>
    <s v="6-8 (Good)"/>
    <s v="Afternoon"/>
    <x v="0"/>
    <x v="1"/>
    <x v="1"/>
    <x v="0"/>
    <x v="0"/>
    <x v="0"/>
  </r>
  <r>
    <s v="783-09-1637"/>
    <x v="6"/>
    <x v="4"/>
    <x v="1"/>
    <x v="0"/>
    <x v="3"/>
    <n v="67.430000000000007"/>
    <n v="5"/>
    <n v="16.857500000000002"/>
    <n v="354.00749999999999"/>
    <x v="43"/>
    <d v="1899-12-30T18:13:00"/>
    <x v="0"/>
    <n v="337.15"/>
    <n v="4.7619047620000003"/>
    <n v="16.857500000000002"/>
    <d v="1992-09-10T00:00:00"/>
    <n v="26"/>
    <x v="1"/>
    <n v="6.3"/>
    <s v="6-8 (Good)"/>
    <s v="Evening"/>
    <x v="0"/>
    <x v="5"/>
    <x v="1"/>
    <x v="1"/>
    <x v="0"/>
    <x v="1"/>
  </r>
  <r>
    <s v="687-15-1097"/>
    <x v="1"/>
    <x v="1"/>
    <x v="0"/>
    <x v="0"/>
    <x v="0"/>
    <n v="21.12"/>
    <n v="2"/>
    <n v="2.1120000000000001"/>
    <n v="44.351999999999997"/>
    <x v="75"/>
    <d v="1899-12-30T19:17:00"/>
    <x v="1"/>
    <n v="42.24"/>
    <n v="4.7619047620000003"/>
    <n v="2.1120000000000001"/>
    <d v="1966-10-07T00:00:00"/>
    <n v="52"/>
    <x v="2"/>
    <n v="9.6999999999999993"/>
    <s v="8-10 (Excellent)"/>
    <s v="Evening"/>
    <x v="0"/>
    <x v="4"/>
    <x v="1"/>
    <x v="0"/>
    <x v="0"/>
    <x v="0"/>
  </r>
  <r>
    <s v="126-54-1082"/>
    <x v="3"/>
    <x v="2"/>
    <x v="0"/>
    <x v="0"/>
    <x v="2"/>
    <n v="21.54"/>
    <n v="9"/>
    <n v="9.6929999999999996"/>
    <n v="203.553"/>
    <x v="27"/>
    <d v="1899-12-30T11:44:00"/>
    <x v="2"/>
    <n v="193.86"/>
    <n v="4.7619047620000003"/>
    <n v="9.6929999999999996"/>
    <d v="1964-03-04T00:00:00"/>
    <n v="54"/>
    <x v="2"/>
    <n v="8.8000000000000007"/>
    <s v="8-10 (Excellent)"/>
    <s v="Morning"/>
    <x v="0"/>
    <x v="3"/>
    <x v="1"/>
    <x v="7"/>
    <x v="0"/>
    <x v="0"/>
  </r>
  <r>
    <s v="633-91-1052"/>
    <x v="3"/>
    <x v="2"/>
    <x v="1"/>
    <x v="0"/>
    <x v="2"/>
    <n v="12.03"/>
    <n v="2"/>
    <n v="1.2030000000000001"/>
    <n v="25.263000000000002"/>
    <x v="3"/>
    <d v="1899-12-30T15:51:00"/>
    <x v="1"/>
    <n v="24.06"/>
    <n v="4.7619047620000003"/>
    <n v="1.2030000000000001"/>
    <d v="1958-07-24T00:00:00"/>
    <n v="60"/>
    <x v="3"/>
    <n v="5.0999999999999996"/>
    <s v="4-6 (Average)"/>
    <s v="Afternoon"/>
    <x v="1"/>
    <x v="2"/>
    <x v="0"/>
    <x v="3"/>
    <x v="0"/>
    <x v="0"/>
  </r>
  <r>
    <s v="477-24-6490"/>
    <x v="6"/>
    <x v="4"/>
    <x v="1"/>
    <x v="0"/>
    <x v="0"/>
    <n v="99.71"/>
    <n v="6"/>
    <n v="29.913"/>
    <n v="628.173"/>
    <x v="84"/>
    <d v="1899-12-30T16:52:00"/>
    <x v="0"/>
    <n v="598.26"/>
    <n v="4.7619047620000003"/>
    <n v="29.913"/>
    <d v="1961-01-15T00:00:00"/>
    <n v="58"/>
    <x v="2"/>
    <n v="7.9"/>
    <s v="6-8 (Good)"/>
    <s v="Evening"/>
    <x v="0"/>
    <x v="6"/>
    <x v="1"/>
    <x v="2"/>
    <x v="0"/>
    <x v="2"/>
  </r>
  <r>
    <s v="566-19-5475"/>
    <x v="7"/>
    <x v="4"/>
    <x v="1"/>
    <x v="1"/>
    <x v="5"/>
    <n v="47.97"/>
    <n v="7"/>
    <n v="16.7895"/>
    <n v="352.5795"/>
    <x v="27"/>
    <d v="1899-12-30T20:52:00"/>
    <x v="1"/>
    <n v="335.79"/>
    <n v="4.7619047620000003"/>
    <n v="16.7895"/>
    <d v="2000-08-12T00:00:00"/>
    <n v="18"/>
    <x v="1"/>
    <n v="6.2"/>
    <s v="6-8 (Good)"/>
    <s v="Night"/>
    <x v="0"/>
    <x v="3"/>
    <x v="1"/>
    <x v="7"/>
    <x v="0"/>
    <x v="0"/>
  </r>
  <r>
    <s v="526-86-8552"/>
    <x v="4"/>
    <x v="3"/>
    <x v="0"/>
    <x v="0"/>
    <x v="2"/>
    <n v="21.82"/>
    <n v="10"/>
    <n v="10.91"/>
    <n v="229.11"/>
    <x v="27"/>
    <d v="1899-12-30T17:36:00"/>
    <x v="1"/>
    <n v="218.2"/>
    <n v="4.7619047620000003"/>
    <n v="10.91"/>
    <d v="1978-03-12T00:00:00"/>
    <n v="40"/>
    <x v="0"/>
    <n v="7.1"/>
    <s v="6-8 (Good)"/>
    <s v="Evening"/>
    <x v="0"/>
    <x v="3"/>
    <x v="1"/>
    <x v="7"/>
    <x v="0"/>
    <x v="0"/>
  </r>
  <r>
    <s v="376-56-3573"/>
    <x v="4"/>
    <x v="3"/>
    <x v="1"/>
    <x v="0"/>
    <x v="5"/>
    <n v="95.42"/>
    <n v="4"/>
    <n v="19.084"/>
    <n v="400.76400000000001"/>
    <x v="30"/>
    <d v="1899-12-30T13:23:00"/>
    <x v="0"/>
    <n v="381.68"/>
    <n v="4.7619047620000003"/>
    <n v="19.084"/>
    <d v="1991-09-25T00:00:00"/>
    <n v="27"/>
    <x v="1"/>
    <n v="6.4"/>
    <s v="6-8 (Good)"/>
    <s v="Afternoon"/>
    <x v="0"/>
    <x v="0"/>
    <x v="0"/>
    <x v="12"/>
    <x v="0"/>
    <x v="0"/>
  </r>
  <r>
    <s v="537-72-0426"/>
    <x v="4"/>
    <x v="3"/>
    <x v="0"/>
    <x v="1"/>
    <x v="5"/>
    <n v="70.989999999999995"/>
    <n v="10"/>
    <n v="35.494999999999997"/>
    <n v="745.39499999999998"/>
    <x v="80"/>
    <d v="1899-12-30T16:28:00"/>
    <x v="1"/>
    <n v="709.9"/>
    <n v="4.7619047620000003"/>
    <n v="35.494999999999997"/>
    <d v="1976-09-03T00:00:00"/>
    <n v="42"/>
    <x v="0"/>
    <n v="5.7"/>
    <s v="4-6 (Average)"/>
    <s v="Evening"/>
    <x v="0"/>
    <x v="5"/>
    <x v="1"/>
    <x v="11"/>
    <x v="0"/>
    <x v="1"/>
  </r>
  <r>
    <s v="828-61-5674"/>
    <x v="3"/>
    <x v="2"/>
    <x v="0"/>
    <x v="1"/>
    <x v="3"/>
    <n v="44.02"/>
    <n v="10"/>
    <n v="22.01"/>
    <n v="462.21"/>
    <x v="80"/>
    <d v="1899-12-30T19:57:00"/>
    <x v="2"/>
    <n v="440.2"/>
    <n v="4.7619047620000003"/>
    <n v="22.01"/>
    <d v="1995-03-13T00:00:00"/>
    <n v="24"/>
    <x v="1"/>
    <n v="9.6"/>
    <s v="8-10 (Excellent)"/>
    <s v="Night"/>
    <x v="0"/>
    <x v="5"/>
    <x v="1"/>
    <x v="11"/>
    <x v="0"/>
    <x v="1"/>
  </r>
  <r>
    <s v="136-08-6195"/>
    <x v="2"/>
    <x v="2"/>
    <x v="1"/>
    <x v="0"/>
    <x v="2"/>
    <n v="69.959999999999994"/>
    <n v="8"/>
    <n v="27.984000000000002"/>
    <n v="587.66399999999999"/>
    <x v="42"/>
    <d v="1899-12-30T17:01:00"/>
    <x v="2"/>
    <n v="559.67999999999995"/>
    <n v="4.7619047620000003"/>
    <n v="27.984000000000002"/>
    <d v="1971-08-11T00:00:00"/>
    <n v="47"/>
    <x v="2"/>
    <n v="6.4"/>
    <s v="6-8 (Good)"/>
    <s v="Evening"/>
    <x v="0"/>
    <x v="1"/>
    <x v="1"/>
    <x v="8"/>
    <x v="0"/>
    <x v="2"/>
  </r>
  <r>
    <s v="523-38-0215"/>
    <x v="4"/>
    <x v="3"/>
    <x v="1"/>
    <x v="1"/>
    <x v="2"/>
    <n v="37"/>
    <n v="1"/>
    <n v="1.85"/>
    <n v="38.85"/>
    <x v="43"/>
    <d v="1899-12-30T13:29:00"/>
    <x v="2"/>
    <n v="37"/>
    <n v="4.7619047620000003"/>
    <n v="1.85"/>
    <d v="1975-06-06T00:00:00"/>
    <n v="43"/>
    <x v="0"/>
    <n v="7.9"/>
    <s v="6-8 (Good)"/>
    <s v="Afternoon"/>
    <x v="0"/>
    <x v="5"/>
    <x v="1"/>
    <x v="1"/>
    <x v="0"/>
    <x v="1"/>
  </r>
  <r>
    <s v="490-29-1201"/>
    <x v="2"/>
    <x v="2"/>
    <x v="1"/>
    <x v="0"/>
    <x v="3"/>
    <n v="15.34"/>
    <n v="1"/>
    <n v="0.76700000000000002"/>
    <n v="16.106999999999999"/>
    <x v="47"/>
    <d v="1899-12-30T11:09:00"/>
    <x v="1"/>
    <n v="15.34"/>
    <n v="4.7619047620000003"/>
    <n v="0.76700000000000002"/>
    <d v="1972-10-01T00:00:00"/>
    <n v="46"/>
    <x v="2"/>
    <n v="6.5"/>
    <s v="6-8 (Good)"/>
    <s v="Morning"/>
    <x v="1"/>
    <x v="2"/>
    <x v="0"/>
    <x v="0"/>
    <x v="0"/>
    <x v="0"/>
  </r>
  <r>
    <s v="667-92-0055"/>
    <x v="8"/>
    <x v="5"/>
    <x v="0"/>
    <x v="1"/>
    <x v="0"/>
    <n v="99.83"/>
    <n v="6"/>
    <n v="29.949000000000002"/>
    <n v="628.92899999999997"/>
    <x v="31"/>
    <d v="1899-12-30T15:02:00"/>
    <x v="0"/>
    <n v="598.98"/>
    <n v="4.7619047620000003"/>
    <n v="29.949000000000002"/>
    <d v="1961-12-10T00:00:00"/>
    <n v="57"/>
    <x v="2"/>
    <n v="8.5"/>
    <s v="8-10 (Excellent)"/>
    <s v="Afternoon"/>
    <x v="0"/>
    <x v="3"/>
    <x v="1"/>
    <x v="1"/>
    <x v="0"/>
    <x v="1"/>
  </r>
  <r>
    <s v="565-17-3836"/>
    <x v="2"/>
    <x v="2"/>
    <x v="0"/>
    <x v="0"/>
    <x v="0"/>
    <n v="47.67"/>
    <n v="4"/>
    <n v="9.5340000000000007"/>
    <n v="200.214"/>
    <x v="41"/>
    <d v="1899-12-30T14:21:00"/>
    <x v="1"/>
    <n v="190.68"/>
    <n v="4.7619047620000003"/>
    <n v="9.5340000000000007"/>
    <d v="1974-11-28T00:00:00"/>
    <n v="44"/>
    <x v="0"/>
    <n v="9.1"/>
    <s v="8-10 (Excellent)"/>
    <s v="Afternoon"/>
    <x v="0"/>
    <x v="6"/>
    <x v="1"/>
    <x v="10"/>
    <x v="0"/>
    <x v="1"/>
  </r>
  <r>
    <s v="498-41-1961"/>
    <x v="6"/>
    <x v="4"/>
    <x v="1"/>
    <x v="1"/>
    <x v="0"/>
    <n v="66.680000000000007"/>
    <n v="5"/>
    <n v="16.670000000000002"/>
    <n v="350.07"/>
    <x v="9"/>
    <d v="1899-12-30T18:01:00"/>
    <x v="1"/>
    <n v="333.4"/>
    <n v="4.7619047620000003"/>
    <n v="16.670000000000002"/>
    <d v="1967-07-08T00:00:00"/>
    <n v="51"/>
    <x v="2"/>
    <n v="7.6"/>
    <s v="6-8 (Good)"/>
    <s v="Evening"/>
    <x v="0"/>
    <x v="5"/>
    <x v="1"/>
    <x v="6"/>
    <x v="0"/>
    <x v="2"/>
  </r>
  <r>
    <s v="593-95-4461"/>
    <x v="1"/>
    <x v="1"/>
    <x v="0"/>
    <x v="1"/>
    <x v="2"/>
    <n v="74.86"/>
    <n v="1"/>
    <n v="3.7429999999999999"/>
    <n v="78.602999999999994"/>
    <x v="62"/>
    <d v="1899-12-30T14:49:00"/>
    <x v="1"/>
    <n v="74.86"/>
    <n v="4.7619047620000003"/>
    <n v="3.7429999999999999"/>
    <d v="1975-07-22T00:00:00"/>
    <n v="43"/>
    <x v="0"/>
    <n v="6.9"/>
    <s v="6-8 (Good)"/>
    <s v="Afternoon"/>
    <x v="0"/>
    <x v="2"/>
    <x v="0"/>
    <x v="11"/>
    <x v="0"/>
    <x v="1"/>
  </r>
  <r>
    <s v="226-71-3580"/>
    <x v="4"/>
    <x v="3"/>
    <x v="1"/>
    <x v="0"/>
    <x v="3"/>
    <n v="23.75"/>
    <n v="9"/>
    <n v="10.6875"/>
    <n v="224.4375"/>
    <x v="82"/>
    <d v="1899-12-30T12:02:00"/>
    <x v="1"/>
    <n v="213.75"/>
    <n v="4.7619047620000003"/>
    <n v="10.6875"/>
    <d v="1997-04-11T00:00:00"/>
    <n v="21"/>
    <x v="1"/>
    <n v="9.5"/>
    <s v="8-10 (Excellent)"/>
    <s v="Afternoon"/>
    <x v="0"/>
    <x v="4"/>
    <x v="1"/>
    <x v="12"/>
    <x v="0"/>
    <x v="0"/>
  </r>
  <r>
    <s v="283-79-9594"/>
    <x v="7"/>
    <x v="4"/>
    <x v="1"/>
    <x v="0"/>
    <x v="4"/>
    <n v="48.51"/>
    <n v="7"/>
    <n v="16.9785"/>
    <n v="356.54849999999999"/>
    <x v="25"/>
    <d v="1899-12-30T13:30:00"/>
    <x v="2"/>
    <n v="339.57"/>
    <n v="4.7619047620000003"/>
    <n v="16.9785"/>
    <d v="1994-12-09T00:00:00"/>
    <n v="24"/>
    <x v="1"/>
    <n v="5.2"/>
    <s v="4-6 (Average)"/>
    <s v="Afternoon"/>
    <x v="0"/>
    <x v="1"/>
    <x v="1"/>
    <x v="3"/>
    <x v="0"/>
    <x v="0"/>
  </r>
  <r>
    <s v="430-60-3493"/>
    <x v="2"/>
    <x v="2"/>
    <x v="0"/>
    <x v="0"/>
    <x v="2"/>
    <n v="94.88"/>
    <n v="7"/>
    <n v="33.207999999999998"/>
    <n v="697.36800000000005"/>
    <x v="36"/>
    <d v="1899-12-30T14:38:00"/>
    <x v="1"/>
    <n v="664.16"/>
    <n v="4.7619047620000003"/>
    <n v="33.207999999999998"/>
    <d v="1957-04-22T00:00:00"/>
    <n v="61"/>
    <x v="3"/>
    <n v="4.2"/>
    <s v="4-6 (Average)"/>
    <s v="Afternoon"/>
    <x v="0"/>
    <x v="2"/>
    <x v="0"/>
    <x v="12"/>
    <x v="0"/>
    <x v="0"/>
  </r>
  <r>
    <s v="139-20-0155"/>
    <x v="6"/>
    <x v="4"/>
    <x v="0"/>
    <x v="1"/>
    <x v="1"/>
    <n v="40.299999999999997"/>
    <n v="10"/>
    <n v="20.149999999999999"/>
    <n v="423.15"/>
    <x v="46"/>
    <d v="1899-12-30T17:37:00"/>
    <x v="2"/>
    <n v="403"/>
    <n v="4.7619047620000003"/>
    <n v="20.149999999999999"/>
    <d v="1988-09-26T00:00:00"/>
    <n v="30"/>
    <x v="0"/>
    <n v="7"/>
    <s v="6-8 (Good)"/>
    <s v="Evening"/>
    <x v="0"/>
    <x v="4"/>
    <x v="1"/>
    <x v="3"/>
    <x v="0"/>
    <x v="0"/>
  </r>
  <r>
    <s v="558-80-4082"/>
    <x v="10"/>
    <x v="1"/>
    <x v="1"/>
    <x v="1"/>
    <x v="1"/>
    <n v="27.85"/>
    <n v="7"/>
    <n v="9.7475000000000005"/>
    <n v="204.69749999999999"/>
    <x v="86"/>
    <d v="1899-12-30T17:20:00"/>
    <x v="0"/>
    <n v="194.95"/>
    <n v="4.7619047620000003"/>
    <n v="9.7475000000000005"/>
    <d v="1996-03-27T00:00:00"/>
    <n v="22"/>
    <x v="1"/>
    <n v="6"/>
    <s v="6-8 (Good)"/>
    <s v="Evening"/>
    <x v="0"/>
    <x v="4"/>
    <x v="1"/>
    <x v="10"/>
    <x v="0"/>
    <x v="1"/>
  </r>
  <r>
    <s v="278-97-7759"/>
    <x v="11"/>
    <x v="5"/>
    <x v="0"/>
    <x v="0"/>
    <x v="1"/>
    <n v="62.48"/>
    <n v="1"/>
    <n v="3.1240000000000001"/>
    <n v="65.603999999999999"/>
    <x v="67"/>
    <d v="1899-12-30T20:29:00"/>
    <x v="1"/>
    <n v="62.48"/>
    <n v="4.7619047620000003"/>
    <n v="3.1240000000000001"/>
    <d v="1967-03-02T00:00:00"/>
    <n v="51"/>
    <x v="2"/>
    <n v="4.7"/>
    <s v="4-6 (Average)"/>
    <s v="Night"/>
    <x v="0"/>
    <x v="3"/>
    <x v="1"/>
    <x v="6"/>
    <x v="0"/>
    <x v="2"/>
  </r>
  <r>
    <s v="316-68-6352"/>
    <x v="8"/>
    <x v="5"/>
    <x v="0"/>
    <x v="0"/>
    <x v="4"/>
    <n v="36.36"/>
    <n v="2"/>
    <n v="3.6360000000000001"/>
    <n v="76.355999999999995"/>
    <x v="18"/>
    <d v="1899-12-30T10:00:00"/>
    <x v="1"/>
    <n v="72.72"/>
    <n v="4.7619047620000003"/>
    <n v="3.6360000000000001"/>
    <d v="1994-04-06T00:00:00"/>
    <n v="24"/>
    <x v="1"/>
    <n v="7.1"/>
    <s v="6-8 (Good)"/>
    <s v="Morning"/>
    <x v="0"/>
    <x v="3"/>
    <x v="1"/>
    <x v="3"/>
    <x v="0"/>
    <x v="0"/>
  </r>
  <r>
    <s v="585-03-5943"/>
    <x v="6"/>
    <x v="4"/>
    <x v="1"/>
    <x v="1"/>
    <x v="0"/>
    <n v="18.11"/>
    <n v="10"/>
    <n v="9.0549999999999997"/>
    <n v="190.155"/>
    <x v="45"/>
    <d v="1899-12-30T11:46:00"/>
    <x v="0"/>
    <n v="181.1"/>
    <n v="4.7619047620000003"/>
    <n v="9.0549999999999997"/>
    <d v="1973-09-14T00:00:00"/>
    <n v="45"/>
    <x v="2"/>
    <n v="5.9"/>
    <s v="4-6 (Average)"/>
    <s v="Morning"/>
    <x v="1"/>
    <x v="5"/>
    <x v="1"/>
    <x v="10"/>
    <x v="0"/>
    <x v="1"/>
  </r>
  <r>
    <s v="211-05-0490"/>
    <x v="1"/>
    <x v="1"/>
    <x v="0"/>
    <x v="0"/>
    <x v="1"/>
    <n v="51.92"/>
    <n v="5"/>
    <n v="12.98"/>
    <n v="272.58"/>
    <x v="2"/>
    <d v="1899-12-30T13:42:00"/>
    <x v="1"/>
    <n v="259.60000000000002"/>
    <n v="4.7619047620000003"/>
    <n v="12.98"/>
    <d v="1999-11-02T00:00:00"/>
    <n v="19"/>
    <x v="1"/>
    <n v="7.5"/>
    <s v="6-8 (Good)"/>
    <s v="Afternoon"/>
    <x v="0"/>
    <x v="2"/>
    <x v="0"/>
    <x v="2"/>
    <x v="0"/>
    <x v="2"/>
  </r>
  <r>
    <s v="727-75-6477"/>
    <x v="5"/>
    <x v="3"/>
    <x v="1"/>
    <x v="1"/>
    <x v="1"/>
    <n v="28.84"/>
    <n v="4"/>
    <n v="5.7679999999999998"/>
    <n v="121.128"/>
    <x v="14"/>
    <d v="1899-12-30T14:44:00"/>
    <x v="1"/>
    <n v="115.36"/>
    <n v="4.7619047620000003"/>
    <n v="5.7679999999999998"/>
    <d v="1992-07-04T00:00:00"/>
    <n v="26"/>
    <x v="1"/>
    <n v="6.4"/>
    <s v="6-8 (Good)"/>
    <s v="Afternoon"/>
    <x v="0"/>
    <x v="1"/>
    <x v="1"/>
    <x v="5"/>
    <x v="0"/>
    <x v="1"/>
  </r>
  <r>
    <s v="744-02-5987"/>
    <x v="2"/>
    <x v="2"/>
    <x v="0"/>
    <x v="1"/>
    <x v="2"/>
    <n v="78.38"/>
    <n v="6"/>
    <n v="23.513999999999999"/>
    <n v="493.79399999999998"/>
    <x v="8"/>
    <d v="1899-12-30T14:16:00"/>
    <x v="0"/>
    <n v="470.28"/>
    <n v="4.7619047620000003"/>
    <n v="23.513999999999999"/>
    <d v="1994-11-19T00:00:00"/>
    <n v="24"/>
    <x v="1"/>
    <n v="5.8"/>
    <s v="4-6 (Average)"/>
    <s v="Afternoon"/>
    <x v="0"/>
    <x v="4"/>
    <x v="1"/>
    <x v="7"/>
    <x v="0"/>
    <x v="0"/>
  </r>
  <r>
    <s v="307-83-9164"/>
    <x v="3"/>
    <x v="2"/>
    <x v="0"/>
    <x v="1"/>
    <x v="2"/>
    <n v="60.01"/>
    <n v="4"/>
    <n v="12.002000000000001"/>
    <n v="252.042"/>
    <x v="25"/>
    <d v="1899-12-30T15:54:00"/>
    <x v="1"/>
    <n v="240.04"/>
    <n v="4.7619047620000003"/>
    <n v="12.002000000000001"/>
    <d v="1999-05-04T00:00:00"/>
    <n v="19"/>
    <x v="1"/>
    <n v="4.5"/>
    <s v="4-6 (Average)"/>
    <s v="Afternoon"/>
    <x v="0"/>
    <x v="1"/>
    <x v="1"/>
    <x v="3"/>
    <x v="0"/>
    <x v="0"/>
  </r>
  <r>
    <s v="779-06-0012"/>
    <x v="1"/>
    <x v="1"/>
    <x v="0"/>
    <x v="0"/>
    <x v="2"/>
    <n v="88.61"/>
    <n v="1"/>
    <n v="4.4305000000000003"/>
    <n v="93.040499999999994"/>
    <x v="64"/>
    <d v="1899-12-30T10:21:00"/>
    <x v="1"/>
    <n v="88.61"/>
    <n v="4.7619047620000003"/>
    <n v="4.4305000000000003"/>
    <d v="1993-05-24T00:00:00"/>
    <n v="25"/>
    <x v="1"/>
    <n v="7.7"/>
    <s v="6-8 (Good)"/>
    <s v="Morning"/>
    <x v="0"/>
    <x v="0"/>
    <x v="0"/>
    <x v="9"/>
    <x v="0"/>
    <x v="0"/>
  </r>
  <r>
    <s v="446-47-6729"/>
    <x v="10"/>
    <x v="1"/>
    <x v="1"/>
    <x v="1"/>
    <x v="5"/>
    <n v="99.82"/>
    <n v="2"/>
    <n v="9.9819999999999993"/>
    <n v="209.62200000000001"/>
    <x v="56"/>
    <d v="1899-12-30T18:09:00"/>
    <x v="2"/>
    <n v="199.64"/>
    <n v="4.7619047620000003"/>
    <n v="9.9819999999999993"/>
    <d v="1987-11-20T00:00:00"/>
    <n v="31"/>
    <x v="0"/>
    <n v="6.7"/>
    <s v="6-8 (Good)"/>
    <s v="Evening"/>
    <x v="0"/>
    <x v="5"/>
    <x v="1"/>
    <x v="0"/>
    <x v="0"/>
    <x v="0"/>
  </r>
  <r>
    <s v="573-10-3877"/>
    <x v="7"/>
    <x v="4"/>
    <x v="0"/>
    <x v="1"/>
    <x v="0"/>
    <n v="39.01"/>
    <n v="1"/>
    <n v="1.9504999999999999"/>
    <n v="40.960500000000003"/>
    <x v="41"/>
    <d v="1899-12-30T16:46:00"/>
    <x v="2"/>
    <n v="39.01"/>
    <n v="4.7619047620000003"/>
    <n v="1.9504999999999999"/>
    <d v="1968-06-22T00:00:00"/>
    <n v="50"/>
    <x v="2"/>
    <n v="4.7"/>
    <s v="4-6 (Average)"/>
    <s v="Evening"/>
    <x v="0"/>
    <x v="6"/>
    <x v="1"/>
    <x v="10"/>
    <x v="0"/>
    <x v="1"/>
  </r>
  <r>
    <s v="735-06-4124"/>
    <x v="5"/>
    <x v="3"/>
    <x v="1"/>
    <x v="1"/>
    <x v="4"/>
    <n v="48.61"/>
    <n v="1"/>
    <n v="2.4304999999999999"/>
    <n v="51.040500000000002"/>
    <x v="6"/>
    <d v="1899-12-30T15:31:00"/>
    <x v="1"/>
    <n v="48.61"/>
    <n v="4.7619047620000003"/>
    <n v="2.4304999999999999"/>
    <d v="1958-04-25T00:00:00"/>
    <n v="60"/>
    <x v="3"/>
    <n v="4.4000000000000004"/>
    <s v="4-6 (Average)"/>
    <s v="Afternoon"/>
    <x v="0"/>
    <x v="3"/>
    <x v="1"/>
    <x v="2"/>
    <x v="0"/>
    <x v="2"/>
  </r>
  <r>
    <s v="439-54-7422"/>
    <x v="8"/>
    <x v="5"/>
    <x v="1"/>
    <x v="0"/>
    <x v="1"/>
    <n v="51.19"/>
    <n v="4"/>
    <n v="10.238"/>
    <n v="214.99799999999999"/>
    <x v="79"/>
    <d v="1899-12-30T17:15:00"/>
    <x v="2"/>
    <n v="204.76"/>
    <n v="4.7619047620000003"/>
    <n v="10.238"/>
    <d v="1976-05-23T00:00:00"/>
    <n v="42"/>
    <x v="0"/>
    <n v="4.7"/>
    <s v="4-6 (Average)"/>
    <s v="Evening"/>
    <x v="0"/>
    <x v="3"/>
    <x v="1"/>
    <x v="11"/>
    <x v="0"/>
    <x v="1"/>
  </r>
  <r>
    <s v="396-90-2219"/>
    <x v="6"/>
    <x v="4"/>
    <x v="1"/>
    <x v="0"/>
    <x v="1"/>
    <n v="14.96"/>
    <n v="8"/>
    <n v="5.984"/>
    <n v="125.664"/>
    <x v="55"/>
    <d v="1899-12-30T12:29:00"/>
    <x v="1"/>
    <n v="119.68"/>
    <n v="4.7619047620000003"/>
    <n v="5.984"/>
    <d v="1974-05-05T00:00:00"/>
    <n v="44"/>
    <x v="0"/>
    <n v="8.6"/>
    <s v="8-10 (Excellent)"/>
    <s v="Afternoon"/>
    <x v="1"/>
    <x v="0"/>
    <x v="0"/>
    <x v="6"/>
    <x v="0"/>
    <x v="2"/>
  </r>
  <r>
    <s v="411-77-0180"/>
    <x v="0"/>
    <x v="0"/>
    <x v="0"/>
    <x v="1"/>
    <x v="1"/>
    <n v="72.2"/>
    <n v="7"/>
    <n v="25.27"/>
    <n v="530.66999999999996"/>
    <x v="58"/>
    <d v="1899-12-30T20:14:00"/>
    <x v="0"/>
    <n v="505.4"/>
    <n v="4.7619047620000003"/>
    <n v="25.27"/>
    <d v="1975-01-06T00:00:00"/>
    <n v="44"/>
    <x v="0"/>
    <n v="4.3"/>
    <s v="4-6 (Average)"/>
    <s v="Night"/>
    <x v="0"/>
    <x v="6"/>
    <x v="1"/>
    <x v="5"/>
    <x v="0"/>
    <x v="1"/>
  </r>
  <r>
    <s v="286-01-5402"/>
    <x v="2"/>
    <x v="2"/>
    <x v="1"/>
    <x v="0"/>
    <x v="3"/>
    <n v="40.229999999999997"/>
    <n v="7"/>
    <n v="14.080500000000001"/>
    <n v="295.69049999999999"/>
    <x v="73"/>
    <d v="1899-12-30T13:22:00"/>
    <x v="1"/>
    <n v="281.61"/>
    <n v="4.7619047620000003"/>
    <n v="14.080500000000001"/>
    <d v="1989-08-09T00:00:00"/>
    <n v="29"/>
    <x v="1"/>
    <n v="9.6"/>
    <s v="8-10 (Excellent)"/>
    <s v="Afternoon"/>
    <x v="0"/>
    <x v="0"/>
    <x v="0"/>
    <x v="5"/>
    <x v="0"/>
    <x v="1"/>
  </r>
  <r>
    <s v="803-17-8013"/>
    <x v="9"/>
    <x v="0"/>
    <x v="0"/>
    <x v="0"/>
    <x v="2"/>
    <n v="88.79"/>
    <n v="8"/>
    <n v="35.515999999999998"/>
    <n v="745.83600000000001"/>
    <x v="21"/>
    <d v="1899-12-30T17:09:00"/>
    <x v="1"/>
    <n v="710.32"/>
    <n v="4.7619047620000003"/>
    <n v="35.515999999999998"/>
    <d v="1984-10-08T00:00:00"/>
    <n v="34"/>
    <x v="0"/>
    <n v="4.0999999999999996"/>
    <s v="4-6 (Average)"/>
    <s v="Evening"/>
    <x v="0"/>
    <x v="2"/>
    <x v="0"/>
    <x v="8"/>
    <x v="0"/>
    <x v="2"/>
  </r>
  <r>
    <s v="512-98-1403"/>
    <x v="9"/>
    <x v="0"/>
    <x v="0"/>
    <x v="0"/>
    <x v="1"/>
    <n v="26.48"/>
    <n v="3"/>
    <n v="3.972"/>
    <n v="83.412000000000006"/>
    <x v="76"/>
    <d v="1899-12-30T10:40:00"/>
    <x v="0"/>
    <n v="79.44"/>
    <n v="4.7619047620000003"/>
    <n v="3.972"/>
    <d v="1966-02-13T00:00:00"/>
    <n v="53"/>
    <x v="2"/>
    <n v="4.7"/>
    <s v="4-6 (Average)"/>
    <s v="Morning"/>
    <x v="0"/>
    <x v="4"/>
    <x v="1"/>
    <x v="11"/>
    <x v="0"/>
    <x v="1"/>
  </r>
  <r>
    <s v="848-42-2560"/>
    <x v="9"/>
    <x v="0"/>
    <x v="1"/>
    <x v="0"/>
    <x v="5"/>
    <n v="81.91"/>
    <n v="2"/>
    <n v="8.1910000000000007"/>
    <n v="172.011"/>
    <x v="19"/>
    <d v="1899-12-30T17:43:00"/>
    <x v="1"/>
    <n v="163.82"/>
    <n v="4.7619047620000003"/>
    <n v="8.1910000000000007"/>
    <d v="1963-05-07T00:00:00"/>
    <n v="55"/>
    <x v="2"/>
    <n v="7.8"/>
    <s v="6-8 (Good)"/>
    <s v="Evening"/>
    <x v="0"/>
    <x v="6"/>
    <x v="1"/>
    <x v="1"/>
    <x v="0"/>
    <x v="1"/>
  </r>
  <r>
    <s v="532-59-7201"/>
    <x v="7"/>
    <x v="4"/>
    <x v="0"/>
    <x v="1"/>
    <x v="3"/>
    <n v="79.930000000000007"/>
    <n v="6"/>
    <n v="23.978999999999999"/>
    <n v="503.55900000000003"/>
    <x v="82"/>
    <d v="1899-12-30T14:04:00"/>
    <x v="1"/>
    <n v="479.58"/>
    <n v="4.7619047620000003"/>
    <n v="23.978999999999999"/>
    <d v="2001-09-09T00:00:00"/>
    <n v="17"/>
    <x v="1"/>
    <n v="5.5"/>
    <s v="4-6 (Average)"/>
    <s v="Afternoon"/>
    <x v="0"/>
    <x v="4"/>
    <x v="1"/>
    <x v="12"/>
    <x v="0"/>
    <x v="0"/>
  </r>
  <r>
    <s v="181-94-6432"/>
    <x v="4"/>
    <x v="3"/>
    <x v="0"/>
    <x v="1"/>
    <x v="5"/>
    <n v="69.33"/>
    <n v="2"/>
    <n v="6.9329999999999998"/>
    <n v="145.59299999999999"/>
    <x v="63"/>
    <d v="1899-12-30T19:05:00"/>
    <x v="0"/>
    <n v="138.66"/>
    <n v="4.7619047620000003"/>
    <n v="6.9329999999999998"/>
    <d v="1962-10-01T00:00:00"/>
    <n v="56"/>
    <x v="2"/>
    <n v="9.6999999999999993"/>
    <s v="8-10 (Excellent)"/>
    <s v="Evening"/>
    <x v="0"/>
    <x v="6"/>
    <x v="1"/>
    <x v="4"/>
    <x v="0"/>
    <x v="2"/>
  </r>
  <r>
    <s v="870-76-1733"/>
    <x v="9"/>
    <x v="0"/>
    <x v="0"/>
    <x v="0"/>
    <x v="4"/>
    <n v="14.23"/>
    <n v="5"/>
    <n v="3.5575000000000001"/>
    <n v="74.707499999999996"/>
    <x v="60"/>
    <d v="1899-12-30T10:08:00"/>
    <x v="2"/>
    <n v="71.150000000000006"/>
    <n v="4.7619047620000003"/>
    <n v="3.5575000000000001"/>
    <d v="1972-10-14T00:00:00"/>
    <n v="46"/>
    <x v="2"/>
    <n v="4.4000000000000004"/>
    <s v="4-6 (Average)"/>
    <s v="Morning"/>
    <x v="1"/>
    <x v="1"/>
    <x v="1"/>
    <x v="12"/>
    <x v="0"/>
    <x v="0"/>
  </r>
  <r>
    <s v="423-64-4619"/>
    <x v="9"/>
    <x v="0"/>
    <x v="0"/>
    <x v="0"/>
    <x v="0"/>
    <n v="15.55"/>
    <n v="9"/>
    <n v="6.9974999999999996"/>
    <n v="146.94749999999999"/>
    <x v="37"/>
    <d v="1899-12-30T13:12:00"/>
    <x v="1"/>
    <n v="139.94999999999999"/>
    <n v="4.7619047620000003"/>
    <n v="6.9974999999999996"/>
    <d v="1976-02-17T00:00:00"/>
    <n v="43"/>
    <x v="0"/>
    <n v="5"/>
    <s v="4-6 (Average)"/>
    <s v="Afternoon"/>
    <x v="1"/>
    <x v="4"/>
    <x v="1"/>
    <x v="1"/>
    <x v="0"/>
    <x v="1"/>
  </r>
  <r>
    <s v="227-07-4446"/>
    <x v="10"/>
    <x v="1"/>
    <x v="0"/>
    <x v="0"/>
    <x v="1"/>
    <n v="78.13"/>
    <n v="10"/>
    <n v="39.064999999999998"/>
    <n v="820.36500000000001"/>
    <x v="34"/>
    <d v="1899-12-30T20:51:00"/>
    <x v="1"/>
    <n v="781.3"/>
    <n v="4.7619047620000003"/>
    <n v="39.064999999999998"/>
    <d v="1970-07-20T00:00:00"/>
    <n v="48"/>
    <x v="2"/>
    <n v="4.4000000000000004"/>
    <s v="4-6 (Average)"/>
    <s v="Night"/>
    <x v="0"/>
    <x v="2"/>
    <x v="0"/>
    <x v="4"/>
    <x v="0"/>
    <x v="2"/>
  </r>
  <r>
    <s v="174-36-3675"/>
    <x v="1"/>
    <x v="1"/>
    <x v="0"/>
    <x v="1"/>
    <x v="4"/>
    <n v="99.37"/>
    <n v="2"/>
    <n v="9.9369999999999994"/>
    <n v="208.67699999999999"/>
    <x v="44"/>
    <d v="1899-12-30T17:29:00"/>
    <x v="1"/>
    <n v="198.74"/>
    <n v="4.7619047620000003"/>
    <n v="9.9369999999999994"/>
    <d v="1974-12-01T00:00:00"/>
    <n v="44"/>
    <x v="0"/>
    <n v="5.2"/>
    <s v="4-6 (Average)"/>
    <s v="Evening"/>
    <x v="0"/>
    <x v="4"/>
    <x v="1"/>
    <x v="8"/>
    <x v="0"/>
    <x v="2"/>
  </r>
  <r>
    <s v="428-83-5800"/>
    <x v="5"/>
    <x v="3"/>
    <x v="0"/>
    <x v="0"/>
    <x v="4"/>
    <n v="21.08"/>
    <n v="3"/>
    <n v="3.1619999999999999"/>
    <n v="66.402000000000001"/>
    <x v="57"/>
    <d v="1899-12-30T10:25:00"/>
    <x v="1"/>
    <n v="63.24"/>
    <n v="4.7619047620000003"/>
    <n v="3.1619999999999999"/>
    <d v="1966-11-19T00:00:00"/>
    <n v="52"/>
    <x v="2"/>
    <n v="7.3"/>
    <s v="6-8 (Good)"/>
    <s v="Morning"/>
    <x v="0"/>
    <x v="0"/>
    <x v="0"/>
    <x v="4"/>
    <x v="0"/>
    <x v="2"/>
  </r>
  <r>
    <s v="603-07-0961"/>
    <x v="10"/>
    <x v="1"/>
    <x v="0"/>
    <x v="1"/>
    <x v="1"/>
    <n v="74.790000000000006"/>
    <n v="5"/>
    <n v="18.697500000000002"/>
    <n v="392.64749999999998"/>
    <x v="8"/>
    <d v="1899-12-30T11:34:00"/>
    <x v="1"/>
    <n v="373.95"/>
    <n v="4.7619047620000003"/>
    <n v="18.697500000000002"/>
    <d v="1967-03-05T00:00:00"/>
    <n v="51"/>
    <x v="2"/>
    <n v="4.9000000000000004"/>
    <s v="4-6 (Average)"/>
    <s v="Morning"/>
    <x v="0"/>
    <x v="4"/>
    <x v="1"/>
    <x v="7"/>
    <x v="0"/>
    <x v="0"/>
  </r>
  <r>
    <s v="704-20-4138"/>
    <x v="1"/>
    <x v="1"/>
    <x v="0"/>
    <x v="0"/>
    <x v="0"/>
    <n v="29.67"/>
    <n v="7"/>
    <n v="10.384499999999999"/>
    <n v="218.0745"/>
    <x v="16"/>
    <d v="1899-12-30T18:58:00"/>
    <x v="2"/>
    <n v="207.69"/>
    <n v="4.7619047620000003"/>
    <n v="10.384499999999999"/>
    <d v="1977-05-06T00:00:00"/>
    <n v="41"/>
    <x v="0"/>
    <n v="8.1"/>
    <s v="8-10 (Excellent)"/>
    <s v="Evening"/>
    <x v="0"/>
    <x v="3"/>
    <x v="1"/>
    <x v="10"/>
    <x v="0"/>
    <x v="1"/>
  </r>
  <r>
    <s v="787-15-1757"/>
    <x v="4"/>
    <x v="3"/>
    <x v="0"/>
    <x v="1"/>
    <x v="0"/>
    <n v="44.07"/>
    <n v="4"/>
    <n v="8.8140000000000001"/>
    <n v="185.09399999999999"/>
    <x v="67"/>
    <d v="1899-12-30T16:28:00"/>
    <x v="0"/>
    <n v="176.28"/>
    <n v="4.7619047620000003"/>
    <n v="8.8140000000000001"/>
    <d v="1964-08-05T00:00:00"/>
    <n v="54"/>
    <x v="2"/>
    <n v="8.4"/>
    <s v="8-10 (Excellent)"/>
    <s v="Evening"/>
    <x v="0"/>
    <x v="3"/>
    <x v="1"/>
    <x v="6"/>
    <x v="0"/>
    <x v="2"/>
  </r>
  <r>
    <s v="649-11-3678"/>
    <x v="5"/>
    <x v="3"/>
    <x v="1"/>
    <x v="0"/>
    <x v="4"/>
    <n v="22.93"/>
    <n v="9"/>
    <n v="10.3185"/>
    <n v="216.6885"/>
    <x v="84"/>
    <d v="1899-12-30T20:26:00"/>
    <x v="1"/>
    <n v="206.37"/>
    <n v="4.7619047620000003"/>
    <n v="10.3185"/>
    <d v="1998-12-04T00:00:00"/>
    <n v="20"/>
    <x v="1"/>
    <n v="5.5"/>
    <s v="4-6 (Average)"/>
    <s v="Night"/>
    <x v="0"/>
    <x v="6"/>
    <x v="1"/>
    <x v="2"/>
    <x v="0"/>
    <x v="2"/>
  </r>
  <r>
    <s v="622-20-1945"/>
    <x v="5"/>
    <x v="3"/>
    <x v="1"/>
    <x v="0"/>
    <x v="0"/>
    <n v="39.42"/>
    <n v="1"/>
    <n v="1.9710000000000001"/>
    <n v="41.390999999999998"/>
    <x v="68"/>
    <d v="1899-12-30T15:08:00"/>
    <x v="1"/>
    <n v="39.42"/>
    <n v="4.7619047620000003"/>
    <n v="1.9710000000000001"/>
    <d v="1991-09-03T00:00:00"/>
    <n v="27"/>
    <x v="1"/>
    <n v="8.4"/>
    <s v="8-10 (Excellent)"/>
    <s v="Afternoon"/>
    <x v="0"/>
    <x v="1"/>
    <x v="1"/>
    <x v="9"/>
    <x v="0"/>
    <x v="0"/>
  </r>
  <r>
    <s v="372-94-8041"/>
    <x v="9"/>
    <x v="0"/>
    <x v="1"/>
    <x v="1"/>
    <x v="0"/>
    <n v="15.26"/>
    <n v="6"/>
    <n v="4.5780000000000003"/>
    <n v="96.138000000000005"/>
    <x v="42"/>
    <d v="1899-12-30T18:03:00"/>
    <x v="0"/>
    <n v="91.56"/>
    <n v="4.7619047620000003"/>
    <n v="4.5780000000000003"/>
    <d v="1963-10-02T00:00:00"/>
    <n v="55"/>
    <x v="2"/>
    <n v="9.8000000000000007"/>
    <s v="8-10 (Excellent)"/>
    <s v="Evening"/>
    <x v="1"/>
    <x v="1"/>
    <x v="1"/>
    <x v="8"/>
    <x v="0"/>
    <x v="2"/>
  </r>
  <r>
    <s v="563-91-7120"/>
    <x v="11"/>
    <x v="5"/>
    <x v="1"/>
    <x v="0"/>
    <x v="5"/>
    <n v="61.77"/>
    <n v="5"/>
    <n v="15.442500000000001"/>
    <n v="324.29250000000002"/>
    <x v="1"/>
    <d v="1899-12-30T13:21:00"/>
    <x v="1"/>
    <n v="308.85000000000002"/>
    <n v="4.7619047620000003"/>
    <n v="15.442500000000001"/>
    <d v="1956-01-24T00:00:00"/>
    <n v="63"/>
    <x v="3"/>
    <n v="6.7"/>
    <s v="6-8 (Good)"/>
    <s v="Afternoon"/>
    <x v="0"/>
    <x v="1"/>
    <x v="1"/>
    <x v="1"/>
    <x v="0"/>
    <x v="1"/>
  </r>
  <r>
    <s v="746-54-5508"/>
    <x v="3"/>
    <x v="2"/>
    <x v="1"/>
    <x v="1"/>
    <x v="2"/>
    <n v="21.52"/>
    <n v="6"/>
    <n v="6.4560000000000004"/>
    <n v="135.57599999999999"/>
    <x v="29"/>
    <d v="1899-12-30T12:48:00"/>
    <x v="2"/>
    <n v="129.12"/>
    <n v="4.7619047620000003"/>
    <n v="6.4560000000000004"/>
    <d v="1983-02-01T00:00:00"/>
    <n v="35"/>
    <x v="0"/>
    <n v="9.4"/>
    <s v="8-10 (Excellent)"/>
    <s v="Afternoon"/>
    <x v="0"/>
    <x v="4"/>
    <x v="1"/>
    <x v="9"/>
    <x v="0"/>
    <x v="0"/>
  </r>
  <r>
    <s v="276-54-0879"/>
    <x v="6"/>
    <x v="4"/>
    <x v="1"/>
    <x v="1"/>
    <x v="3"/>
    <n v="97.74"/>
    <n v="4"/>
    <n v="19.547999999999998"/>
    <n v="410.50799999999998"/>
    <x v="41"/>
    <d v="1899-12-30T19:53:00"/>
    <x v="0"/>
    <n v="390.96"/>
    <n v="4.7619047620000003"/>
    <n v="19.547999999999998"/>
    <d v="1980-03-11T00:00:00"/>
    <n v="39"/>
    <x v="0"/>
    <n v="6.4"/>
    <s v="6-8 (Good)"/>
    <s v="Night"/>
    <x v="0"/>
    <x v="6"/>
    <x v="1"/>
    <x v="10"/>
    <x v="0"/>
    <x v="1"/>
  </r>
  <r>
    <s v="815-11-1168"/>
    <x v="8"/>
    <x v="5"/>
    <x v="0"/>
    <x v="1"/>
    <x v="4"/>
    <n v="99.78"/>
    <n v="5"/>
    <n v="24.945"/>
    <n v="523.84500000000003"/>
    <x v="11"/>
    <d v="1899-12-30T19:09:00"/>
    <x v="1"/>
    <n v="498.9"/>
    <n v="4.7619047620000003"/>
    <n v="24.945"/>
    <d v="1955-05-13T00:00:00"/>
    <n v="63"/>
    <x v="3"/>
    <n v="5.4"/>
    <s v="4-6 (Average)"/>
    <s v="Evening"/>
    <x v="0"/>
    <x v="0"/>
    <x v="0"/>
    <x v="1"/>
    <x v="0"/>
    <x v="1"/>
  </r>
  <r>
    <s v="719-76-3868"/>
    <x v="1"/>
    <x v="1"/>
    <x v="0"/>
    <x v="1"/>
    <x v="4"/>
    <n v="94.26"/>
    <n v="4"/>
    <n v="18.852"/>
    <n v="395.892"/>
    <x v="41"/>
    <d v="1899-12-30T16:30:00"/>
    <x v="1"/>
    <n v="377.04"/>
    <n v="4.7619047620000003"/>
    <n v="18.852"/>
    <d v="1990-10-11T00:00:00"/>
    <n v="28"/>
    <x v="1"/>
    <n v="8.6"/>
    <s v="8-10 (Excellent)"/>
    <s v="Evening"/>
    <x v="0"/>
    <x v="6"/>
    <x v="1"/>
    <x v="10"/>
    <x v="0"/>
    <x v="1"/>
  </r>
  <r>
    <s v="730-61-8757"/>
    <x v="7"/>
    <x v="4"/>
    <x v="0"/>
    <x v="1"/>
    <x v="0"/>
    <n v="51.13"/>
    <n v="4"/>
    <n v="10.226000000000001"/>
    <n v="214.74600000000001"/>
    <x v="25"/>
    <d v="1899-12-30T10:11:00"/>
    <x v="2"/>
    <n v="204.52"/>
    <n v="4.7619047620000003"/>
    <n v="10.226000000000001"/>
    <d v="1998-04-25T00:00:00"/>
    <n v="20"/>
    <x v="1"/>
    <n v="4"/>
    <s v="4-6 (Average)"/>
    <s v="Morning"/>
    <x v="0"/>
    <x v="1"/>
    <x v="1"/>
    <x v="3"/>
    <x v="0"/>
    <x v="0"/>
  </r>
  <r>
    <s v="340-66-0321"/>
    <x v="11"/>
    <x v="5"/>
    <x v="0"/>
    <x v="1"/>
    <x v="1"/>
    <n v="36.36"/>
    <n v="4"/>
    <n v="7.2720000000000002"/>
    <n v="152.71199999999999"/>
    <x v="5"/>
    <d v="1899-12-30T13:07:00"/>
    <x v="1"/>
    <n v="145.44"/>
    <n v="4.7619047620000003"/>
    <n v="7.2720000000000002"/>
    <d v="1966-04-02T00:00:00"/>
    <n v="52"/>
    <x v="2"/>
    <n v="7.6"/>
    <s v="6-8 (Good)"/>
    <s v="Afternoon"/>
    <x v="0"/>
    <x v="3"/>
    <x v="1"/>
    <x v="5"/>
    <x v="0"/>
    <x v="1"/>
  </r>
  <r>
    <s v="868-81-1752"/>
    <x v="6"/>
    <x v="4"/>
    <x v="1"/>
    <x v="1"/>
    <x v="2"/>
    <n v="22.02"/>
    <n v="9"/>
    <n v="9.9090000000000007"/>
    <n v="208.089"/>
    <x v="13"/>
    <d v="1899-12-30T18:48:00"/>
    <x v="1"/>
    <n v="198.18"/>
    <n v="4.7619047620000003"/>
    <n v="9.9090000000000007"/>
    <d v="1984-01-28T00:00:00"/>
    <n v="35"/>
    <x v="0"/>
    <n v="6.8"/>
    <s v="6-8 (Good)"/>
    <s v="Evening"/>
    <x v="0"/>
    <x v="4"/>
    <x v="1"/>
    <x v="4"/>
    <x v="0"/>
    <x v="2"/>
  </r>
  <r>
    <s v="634-97-8956"/>
    <x v="2"/>
    <x v="2"/>
    <x v="1"/>
    <x v="1"/>
    <x v="4"/>
    <n v="32.9"/>
    <n v="3"/>
    <n v="4.9349999999999996"/>
    <n v="103.63500000000001"/>
    <x v="21"/>
    <d v="1899-12-30T17:27:00"/>
    <x v="2"/>
    <n v="98.7"/>
    <n v="4.7619047620000003"/>
    <n v="4.9349999999999996"/>
    <d v="1973-01-13T00:00:00"/>
    <n v="46"/>
    <x v="2"/>
    <n v="9.1"/>
    <s v="8-10 (Excellent)"/>
    <s v="Evening"/>
    <x v="0"/>
    <x v="2"/>
    <x v="0"/>
    <x v="8"/>
    <x v="0"/>
    <x v="2"/>
  </r>
  <r>
    <s v="566-71-1091"/>
    <x v="8"/>
    <x v="5"/>
    <x v="1"/>
    <x v="1"/>
    <x v="5"/>
    <n v="77.02"/>
    <n v="5"/>
    <n v="19.254999999999999"/>
    <n v="404.35500000000002"/>
    <x v="36"/>
    <d v="1899-12-30T15:59:00"/>
    <x v="1"/>
    <n v="385.1"/>
    <n v="4.7619047620000003"/>
    <n v="19.254999999999999"/>
    <d v="1954-10-03T00:00:00"/>
    <n v="64"/>
    <x v="3"/>
    <n v="5.5"/>
    <s v="4-6 (Average)"/>
    <s v="Afternoon"/>
    <x v="0"/>
    <x v="2"/>
    <x v="0"/>
    <x v="12"/>
    <x v="0"/>
    <x v="0"/>
  </r>
  <r>
    <s v="442-48-3607"/>
    <x v="0"/>
    <x v="0"/>
    <x v="0"/>
    <x v="1"/>
    <x v="4"/>
    <n v="23.48"/>
    <n v="2"/>
    <n v="2.3479999999999999"/>
    <n v="49.308"/>
    <x v="86"/>
    <d v="1899-12-30T11:21:00"/>
    <x v="2"/>
    <n v="46.96"/>
    <n v="4.7619047620000003"/>
    <n v="2.3479999999999999"/>
    <d v="1998-07-21T00:00:00"/>
    <n v="20"/>
    <x v="1"/>
    <n v="7.9"/>
    <s v="6-8 (Good)"/>
    <s v="Morning"/>
    <x v="0"/>
    <x v="4"/>
    <x v="1"/>
    <x v="10"/>
    <x v="0"/>
    <x v="1"/>
  </r>
  <r>
    <s v="835-16-0096"/>
    <x v="4"/>
    <x v="3"/>
    <x v="0"/>
    <x v="1"/>
    <x v="3"/>
    <n v="14.7"/>
    <n v="5"/>
    <n v="3.6749999999999998"/>
    <n v="77.174999999999997"/>
    <x v="62"/>
    <d v="1899-12-30T13:48:00"/>
    <x v="0"/>
    <n v="73.5"/>
    <n v="4.7619047620000003"/>
    <n v="3.6749999999999998"/>
    <d v="1954-03-02T00:00:00"/>
    <n v="65"/>
    <x v="3"/>
    <n v="8.5"/>
    <s v="8-10 (Excellent)"/>
    <s v="Afternoon"/>
    <x v="1"/>
    <x v="2"/>
    <x v="0"/>
    <x v="11"/>
    <x v="0"/>
    <x v="1"/>
  </r>
  <r>
    <s v="527-09-6272"/>
    <x v="8"/>
    <x v="5"/>
    <x v="0"/>
    <x v="0"/>
    <x v="1"/>
    <n v="28.45"/>
    <n v="5"/>
    <n v="7.1124999999999998"/>
    <n v="149.36250000000001"/>
    <x v="76"/>
    <d v="1899-12-30T10:17:00"/>
    <x v="2"/>
    <n v="142.25"/>
    <n v="4.7619047620000003"/>
    <n v="7.1124999999999998"/>
    <d v="1999-03-08T00:00:00"/>
    <n v="20"/>
    <x v="1"/>
    <n v="9.1"/>
    <s v="8-10 (Excellent)"/>
    <s v="Morning"/>
    <x v="0"/>
    <x v="4"/>
    <x v="1"/>
    <x v="11"/>
    <x v="0"/>
    <x v="1"/>
  </r>
  <r>
    <s v="898-04-2717"/>
    <x v="2"/>
    <x v="2"/>
    <x v="1"/>
    <x v="1"/>
    <x v="5"/>
    <n v="76.400000000000006"/>
    <n v="9"/>
    <n v="34.380000000000003"/>
    <n v="721.98"/>
    <x v="35"/>
    <d v="1899-12-30T15:49:00"/>
    <x v="0"/>
    <n v="687.6"/>
    <n v="4.7619047620000003"/>
    <n v="34.380000000000003"/>
    <d v="1958-04-19T00:00:00"/>
    <n v="60"/>
    <x v="3"/>
    <n v="7.5"/>
    <s v="6-8 (Good)"/>
    <s v="Afternoon"/>
    <x v="0"/>
    <x v="6"/>
    <x v="1"/>
    <x v="11"/>
    <x v="0"/>
    <x v="1"/>
  </r>
  <r>
    <s v="692-27-8933"/>
    <x v="7"/>
    <x v="4"/>
    <x v="1"/>
    <x v="0"/>
    <x v="3"/>
    <n v="57.95"/>
    <n v="6"/>
    <n v="17.385000000000002"/>
    <n v="365.08499999999998"/>
    <x v="7"/>
    <d v="1899-12-30T13:02:00"/>
    <x v="1"/>
    <n v="347.7"/>
    <n v="4.7619047620000003"/>
    <n v="17.385000000000002"/>
    <d v="1993-09-01T00:00:00"/>
    <n v="25"/>
    <x v="1"/>
    <n v="5.2"/>
    <s v="4-6 (Average)"/>
    <s v="Afternoon"/>
    <x v="0"/>
    <x v="2"/>
    <x v="0"/>
    <x v="6"/>
    <x v="0"/>
    <x v="2"/>
  </r>
  <r>
    <s v="633-09-3463"/>
    <x v="5"/>
    <x v="3"/>
    <x v="1"/>
    <x v="0"/>
    <x v="1"/>
    <n v="47.65"/>
    <n v="3"/>
    <n v="7.1475"/>
    <n v="150.0975"/>
    <x v="61"/>
    <d v="1899-12-30T12:58:00"/>
    <x v="2"/>
    <n v="142.94999999999999"/>
    <n v="4.7619047620000003"/>
    <n v="7.1475"/>
    <d v="1954-05-18T00:00:00"/>
    <n v="64"/>
    <x v="3"/>
    <n v="9.5"/>
    <s v="8-10 (Excellent)"/>
    <s v="Afternoon"/>
    <x v="0"/>
    <x v="4"/>
    <x v="1"/>
    <x v="5"/>
    <x v="0"/>
    <x v="1"/>
  </r>
  <r>
    <s v="374-17-3652"/>
    <x v="6"/>
    <x v="4"/>
    <x v="0"/>
    <x v="0"/>
    <x v="4"/>
    <n v="42.82"/>
    <n v="9"/>
    <n v="19.268999999999998"/>
    <n v="404.649"/>
    <x v="63"/>
    <d v="1899-12-30T15:26:00"/>
    <x v="2"/>
    <n v="385.38"/>
    <n v="4.7619047620000003"/>
    <n v="19.268999999999998"/>
    <d v="1967-11-20T00:00:00"/>
    <n v="51"/>
    <x v="2"/>
    <n v="8.9"/>
    <s v="8-10 (Excellent)"/>
    <s v="Afternoon"/>
    <x v="0"/>
    <x v="6"/>
    <x v="1"/>
    <x v="4"/>
    <x v="0"/>
    <x v="2"/>
  </r>
  <r>
    <s v="378-07-7001"/>
    <x v="6"/>
    <x v="4"/>
    <x v="0"/>
    <x v="1"/>
    <x v="1"/>
    <n v="48.09"/>
    <n v="3"/>
    <n v="7.2134999999999998"/>
    <n v="151.48349999999999"/>
    <x v="34"/>
    <d v="1899-12-30T18:23:00"/>
    <x v="2"/>
    <n v="144.27000000000001"/>
    <n v="4.7619047620000003"/>
    <n v="7.2134999999999998"/>
    <d v="2000-01-21T00:00:00"/>
    <n v="19"/>
    <x v="1"/>
    <n v="7.8"/>
    <s v="6-8 (Good)"/>
    <s v="Evening"/>
    <x v="0"/>
    <x v="2"/>
    <x v="0"/>
    <x v="4"/>
    <x v="0"/>
    <x v="2"/>
  </r>
  <r>
    <s v="433-75-6987"/>
    <x v="6"/>
    <x v="4"/>
    <x v="0"/>
    <x v="0"/>
    <x v="0"/>
    <n v="55.97"/>
    <n v="7"/>
    <n v="19.589500000000001"/>
    <n v="411.37950000000001"/>
    <x v="19"/>
    <d v="1899-12-30T19:06:00"/>
    <x v="0"/>
    <n v="391.79"/>
    <n v="4.7619047620000003"/>
    <n v="19.589500000000001"/>
    <d v="1963-12-06T00:00:00"/>
    <n v="55"/>
    <x v="2"/>
    <n v="8.9"/>
    <s v="8-10 (Excellent)"/>
    <s v="Evening"/>
    <x v="0"/>
    <x v="6"/>
    <x v="1"/>
    <x v="1"/>
    <x v="0"/>
    <x v="1"/>
  </r>
  <r>
    <s v="873-95-4984"/>
    <x v="7"/>
    <x v="4"/>
    <x v="0"/>
    <x v="0"/>
    <x v="0"/>
    <n v="76.900000000000006"/>
    <n v="7"/>
    <n v="26.914999999999999"/>
    <n v="565.21500000000003"/>
    <x v="42"/>
    <d v="1899-12-30T20:21:00"/>
    <x v="1"/>
    <n v="538.29999999999995"/>
    <n v="4.7619047620000003"/>
    <n v="26.914999999999999"/>
    <d v="1985-07-07T00:00:00"/>
    <n v="33"/>
    <x v="0"/>
    <n v="7.7"/>
    <s v="6-8 (Good)"/>
    <s v="Night"/>
    <x v="0"/>
    <x v="1"/>
    <x v="1"/>
    <x v="8"/>
    <x v="0"/>
    <x v="2"/>
  </r>
  <r>
    <s v="416-13-5917"/>
    <x v="10"/>
    <x v="1"/>
    <x v="1"/>
    <x v="0"/>
    <x v="4"/>
    <n v="97.03"/>
    <n v="5"/>
    <n v="24.2575"/>
    <n v="509.40750000000003"/>
    <x v="74"/>
    <d v="1899-12-30T16:24:00"/>
    <x v="0"/>
    <n v="485.15"/>
    <n v="4.7619047620000003"/>
    <n v="24.2575"/>
    <d v="2001-04-10T00:00:00"/>
    <n v="17"/>
    <x v="1"/>
    <n v="9.3000000000000007"/>
    <s v="8-10 (Excellent)"/>
    <s v="Evening"/>
    <x v="0"/>
    <x v="5"/>
    <x v="1"/>
    <x v="12"/>
    <x v="0"/>
    <x v="0"/>
  </r>
  <r>
    <s v="150-89-8043"/>
    <x v="11"/>
    <x v="5"/>
    <x v="1"/>
    <x v="1"/>
    <x v="3"/>
    <n v="44.65"/>
    <n v="3"/>
    <n v="6.6974999999999998"/>
    <n v="140.64750000000001"/>
    <x v="44"/>
    <d v="1899-12-30T15:04:00"/>
    <x v="1"/>
    <n v="133.94999999999999"/>
    <n v="4.7619047620000003"/>
    <n v="6.6974999999999998"/>
    <d v="1964-08-20T00:00:00"/>
    <n v="54"/>
    <x v="2"/>
    <n v="6.2"/>
    <s v="6-8 (Good)"/>
    <s v="Afternoon"/>
    <x v="0"/>
    <x v="4"/>
    <x v="1"/>
    <x v="8"/>
    <x v="0"/>
    <x v="2"/>
  </r>
  <r>
    <s v="135-84-8019"/>
    <x v="0"/>
    <x v="0"/>
    <x v="1"/>
    <x v="0"/>
    <x v="5"/>
    <n v="77.930000000000007"/>
    <n v="9"/>
    <n v="35.0685"/>
    <n v="736.43849999999998"/>
    <x v="33"/>
    <d v="1899-12-30T16:10:00"/>
    <x v="0"/>
    <n v="701.37"/>
    <n v="4.7619047620000003"/>
    <n v="35.0685"/>
    <d v="1957-09-07T00:00:00"/>
    <n v="61"/>
    <x v="3"/>
    <n v="7.6"/>
    <s v="6-8 (Good)"/>
    <s v="Evening"/>
    <x v="0"/>
    <x v="5"/>
    <x v="1"/>
    <x v="2"/>
    <x v="0"/>
    <x v="2"/>
  </r>
  <r>
    <s v="441-94-7118"/>
    <x v="2"/>
    <x v="2"/>
    <x v="0"/>
    <x v="1"/>
    <x v="1"/>
    <n v="71.95"/>
    <n v="1"/>
    <n v="3.5975000000000001"/>
    <n v="75.547499999999999"/>
    <x v="87"/>
    <d v="1899-12-30T12:14:00"/>
    <x v="1"/>
    <n v="71.95"/>
    <n v="4.7619047620000003"/>
    <n v="3.5975000000000001"/>
    <d v="1962-10-05T00:00:00"/>
    <n v="56"/>
    <x v="2"/>
    <n v="7.3"/>
    <s v="6-8 (Good)"/>
    <s v="Afternoon"/>
    <x v="0"/>
    <x v="3"/>
    <x v="1"/>
    <x v="4"/>
    <x v="0"/>
    <x v="2"/>
  </r>
  <r>
    <s v="725-96-3778"/>
    <x v="1"/>
    <x v="1"/>
    <x v="0"/>
    <x v="0"/>
    <x v="2"/>
    <n v="89.25"/>
    <n v="8"/>
    <n v="35.700000000000003"/>
    <n v="749.7"/>
    <x v="40"/>
    <d v="1899-12-30T10:13:00"/>
    <x v="1"/>
    <n v="714"/>
    <n v="4.7619047620000003"/>
    <n v="35.700000000000003"/>
    <d v="1987-11-14T00:00:00"/>
    <n v="31"/>
    <x v="0"/>
    <n v="4.7"/>
    <s v="4-6 (Average)"/>
    <s v="Morning"/>
    <x v="0"/>
    <x v="2"/>
    <x v="0"/>
    <x v="9"/>
    <x v="0"/>
    <x v="0"/>
  </r>
  <r>
    <s v="531-80-1784"/>
    <x v="3"/>
    <x v="2"/>
    <x v="1"/>
    <x v="1"/>
    <x v="1"/>
    <n v="26.02"/>
    <n v="7"/>
    <n v="9.1069999999999993"/>
    <n v="191.24700000000001"/>
    <x v="61"/>
    <d v="1899-12-30T17:38:00"/>
    <x v="1"/>
    <n v="182.14"/>
    <n v="4.7619047620000003"/>
    <n v="9.1069999999999993"/>
    <d v="1998-10-05T00:00:00"/>
    <n v="20"/>
    <x v="1"/>
    <n v="5.0999999999999996"/>
    <s v="4-6 (Average)"/>
    <s v="Evening"/>
    <x v="0"/>
    <x v="4"/>
    <x v="1"/>
    <x v="5"/>
    <x v="0"/>
    <x v="1"/>
  </r>
  <r>
    <s v="400-45-1220"/>
    <x v="7"/>
    <x v="4"/>
    <x v="1"/>
    <x v="0"/>
    <x v="0"/>
    <n v="13.5"/>
    <n v="10"/>
    <n v="6.75"/>
    <n v="141.75"/>
    <x v="33"/>
    <d v="1899-12-30T11:06:00"/>
    <x v="2"/>
    <n v="135"/>
    <n v="4.7619047620000003"/>
    <n v="6.75"/>
    <d v="1986-10-04T00:00:00"/>
    <n v="32"/>
    <x v="0"/>
    <n v="4.8"/>
    <s v="4-6 (Average)"/>
    <s v="Morning"/>
    <x v="1"/>
    <x v="5"/>
    <x v="1"/>
    <x v="2"/>
    <x v="0"/>
    <x v="2"/>
  </r>
  <r>
    <s v="860-79-0874"/>
    <x v="4"/>
    <x v="3"/>
    <x v="0"/>
    <x v="0"/>
    <x v="5"/>
    <n v="99.3"/>
    <n v="10"/>
    <n v="49.65"/>
    <n v="1042.6500000000001"/>
    <x v="42"/>
    <d v="1899-12-30T14:53:00"/>
    <x v="2"/>
    <n v="993"/>
    <n v="4.7619047620000003"/>
    <n v="49.65"/>
    <d v="1974-11-05T00:00:00"/>
    <n v="44"/>
    <x v="0"/>
    <n v="6.6"/>
    <s v="6-8 (Good)"/>
    <s v="Afternoon"/>
    <x v="0"/>
    <x v="1"/>
    <x v="1"/>
    <x v="8"/>
    <x v="0"/>
    <x v="2"/>
  </r>
  <r>
    <s v="834-61-8124"/>
    <x v="2"/>
    <x v="2"/>
    <x v="1"/>
    <x v="1"/>
    <x v="1"/>
    <n v="51.69"/>
    <n v="7"/>
    <n v="18.0915"/>
    <n v="379.92149999999998"/>
    <x v="53"/>
    <d v="1899-12-30T18:22:00"/>
    <x v="1"/>
    <n v="361.83"/>
    <n v="4.7619047620000003"/>
    <n v="18.0915"/>
    <d v="1976-04-03T00:00:00"/>
    <n v="42"/>
    <x v="0"/>
    <n v="5.5"/>
    <s v="4-6 (Average)"/>
    <s v="Evening"/>
    <x v="0"/>
    <x v="0"/>
    <x v="0"/>
    <x v="3"/>
    <x v="0"/>
    <x v="0"/>
  </r>
  <r>
    <s v="115-99-4379"/>
    <x v="7"/>
    <x v="4"/>
    <x v="0"/>
    <x v="0"/>
    <x v="5"/>
    <n v="54.73"/>
    <n v="7"/>
    <n v="19.1555"/>
    <n v="402.26549999999997"/>
    <x v="86"/>
    <d v="1899-12-30T19:02:00"/>
    <x v="2"/>
    <n v="383.11"/>
    <n v="4.7619047620000003"/>
    <n v="19.1555"/>
    <d v="1964-03-24T00:00:00"/>
    <n v="54"/>
    <x v="2"/>
    <n v="8.5"/>
    <s v="8-10 (Excellent)"/>
    <s v="Evening"/>
    <x v="0"/>
    <x v="4"/>
    <x v="1"/>
    <x v="10"/>
    <x v="0"/>
    <x v="1"/>
  </r>
  <r>
    <s v="565-67-6697"/>
    <x v="7"/>
    <x v="4"/>
    <x v="0"/>
    <x v="1"/>
    <x v="2"/>
    <n v="27"/>
    <n v="9"/>
    <n v="12.15"/>
    <n v="255.15"/>
    <x v="22"/>
    <d v="1899-12-30T14:16:00"/>
    <x v="1"/>
    <n v="243"/>
    <n v="4.7619047620000003"/>
    <n v="12.15"/>
    <d v="1977-03-17T00:00:00"/>
    <n v="41"/>
    <x v="0"/>
    <n v="4.8"/>
    <s v="4-6 (Average)"/>
    <s v="Afternoon"/>
    <x v="0"/>
    <x v="0"/>
    <x v="0"/>
    <x v="2"/>
    <x v="0"/>
    <x v="2"/>
  </r>
  <r>
    <s v="320-49-6392"/>
    <x v="1"/>
    <x v="1"/>
    <x v="1"/>
    <x v="0"/>
    <x v="1"/>
    <n v="30.24"/>
    <n v="1"/>
    <n v="1.512"/>
    <n v="31.751999999999999"/>
    <x v="31"/>
    <d v="1899-12-30T15:44:00"/>
    <x v="1"/>
    <n v="30.24"/>
    <n v="4.7619047620000003"/>
    <n v="1.512"/>
    <d v="1968-08-22T00:00:00"/>
    <n v="50"/>
    <x v="2"/>
    <n v="8.4"/>
    <s v="8-10 (Excellent)"/>
    <s v="Afternoon"/>
    <x v="0"/>
    <x v="3"/>
    <x v="1"/>
    <x v="1"/>
    <x v="0"/>
    <x v="1"/>
  </r>
  <r>
    <s v="889-04-9723"/>
    <x v="7"/>
    <x v="4"/>
    <x v="0"/>
    <x v="0"/>
    <x v="4"/>
    <n v="89.14"/>
    <n v="4"/>
    <n v="17.827999999999999"/>
    <n v="374.38799999999998"/>
    <x v="27"/>
    <d v="1899-12-30T12:20:00"/>
    <x v="2"/>
    <n v="356.56"/>
    <n v="4.7619047620000003"/>
    <n v="17.827999999999999"/>
    <d v="1956-03-23T00:00:00"/>
    <n v="62"/>
    <x v="3"/>
    <n v="7.8"/>
    <s v="6-8 (Good)"/>
    <s v="Afternoon"/>
    <x v="0"/>
    <x v="3"/>
    <x v="1"/>
    <x v="7"/>
    <x v="0"/>
    <x v="0"/>
  </r>
  <r>
    <s v="632-90-0281"/>
    <x v="4"/>
    <x v="3"/>
    <x v="1"/>
    <x v="0"/>
    <x v="5"/>
    <n v="37.549999999999997"/>
    <n v="10"/>
    <n v="18.774999999999999"/>
    <n v="394.27499999999998"/>
    <x v="1"/>
    <d v="1899-12-30T20:01:00"/>
    <x v="2"/>
    <n v="375.5"/>
    <n v="4.7619047620000003"/>
    <n v="18.774999999999999"/>
    <d v="1963-11-01T00:00:00"/>
    <n v="55"/>
    <x v="2"/>
    <n v="9.3000000000000007"/>
    <s v="8-10 (Excellent)"/>
    <s v="Night"/>
    <x v="0"/>
    <x v="1"/>
    <x v="1"/>
    <x v="1"/>
    <x v="0"/>
    <x v="1"/>
  </r>
  <r>
    <s v="554-42-2417"/>
    <x v="1"/>
    <x v="1"/>
    <x v="1"/>
    <x v="0"/>
    <x v="3"/>
    <n v="95.44"/>
    <n v="10"/>
    <n v="47.72"/>
    <n v="1002.12"/>
    <x v="51"/>
    <d v="1899-12-30T13:45:00"/>
    <x v="1"/>
    <n v="954.4"/>
    <n v="4.7619047620000003"/>
    <n v="47.72"/>
    <d v="1959-08-16T00:00:00"/>
    <n v="59"/>
    <x v="2"/>
    <n v="5.2"/>
    <s v="4-6 (Average)"/>
    <s v="Afternoon"/>
    <x v="0"/>
    <x v="5"/>
    <x v="1"/>
    <x v="7"/>
    <x v="0"/>
    <x v="0"/>
  </r>
  <r>
    <s v="453-63-6187"/>
    <x v="6"/>
    <x v="4"/>
    <x v="1"/>
    <x v="1"/>
    <x v="1"/>
    <n v="27.5"/>
    <n v="3"/>
    <n v="4.125"/>
    <n v="86.625"/>
    <x v="59"/>
    <d v="1899-12-30T15:40:00"/>
    <x v="0"/>
    <n v="82.5"/>
    <n v="4.7619047620000003"/>
    <n v="4.125"/>
    <d v="1980-01-20T00:00:00"/>
    <n v="39"/>
    <x v="0"/>
    <n v="6.5"/>
    <s v="6-8 (Good)"/>
    <s v="Afternoon"/>
    <x v="0"/>
    <x v="1"/>
    <x v="1"/>
    <x v="2"/>
    <x v="0"/>
    <x v="2"/>
  </r>
  <r>
    <s v="578-80-7669"/>
    <x v="7"/>
    <x v="4"/>
    <x v="1"/>
    <x v="1"/>
    <x v="3"/>
    <n v="74.97"/>
    <n v="1"/>
    <n v="3.7484999999999999"/>
    <n v="78.718500000000006"/>
    <x v="32"/>
    <d v="1899-12-30T16:58:00"/>
    <x v="1"/>
    <n v="74.97"/>
    <n v="4.7619047620000003"/>
    <n v="3.7484999999999999"/>
    <d v="1978-01-11T00:00:00"/>
    <n v="41"/>
    <x v="0"/>
    <n v="5.6"/>
    <s v="4-6 (Average)"/>
    <s v="Evening"/>
    <x v="0"/>
    <x v="0"/>
    <x v="0"/>
    <x v="10"/>
    <x v="0"/>
    <x v="1"/>
  </r>
  <r>
    <s v="612-36-5536"/>
    <x v="3"/>
    <x v="2"/>
    <x v="0"/>
    <x v="1"/>
    <x v="4"/>
    <n v="80.959999999999994"/>
    <n v="8"/>
    <n v="32.384"/>
    <n v="680.06399999999996"/>
    <x v="21"/>
    <d v="1899-12-30T11:12:00"/>
    <x v="2"/>
    <n v="647.67999999999995"/>
    <n v="4.7619047620000003"/>
    <n v="32.384"/>
    <d v="1978-10-28T00:00:00"/>
    <n v="40"/>
    <x v="0"/>
    <n v="7.4"/>
    <s v="6-8 (Good)"/>
    <s v="Morning"/>
    <x v="0"/>
    <x v="2"/>
    <x v="0"/>
    <x v="8"/>
    <x v="0"/>
    <x v="2"/>
  </r>
  <r>
    <s v="605-72-4132"/>
    <x v="1"/>
    <x v="1"/>
    <x v="1"/>
    <x v="0"/>
    <x v="4"/>
    <n v="94.47"/>
    <n v="8"/>
    <n v="37.787999999999997"/>
    <n v="793.548"/>
    <x v="33"/>
    <d v="1899-12-30T15:12:00"/>
    <x v="1"/>
    <n v="755.76"/>
    <n v="4.7619047620000003"/>
    <n v="37.787999999999997"/>
    <d v="1959-06-20T00:00:00"/>
    <n v="59"/>
    <x v="2"/>
    <n v="9.1"/>
    <s v="8-10 (Excellent)"/>
    <s v="Afternoon"/>
    <x v="0"/>
    <x v="5"/>
    <x v="1"/>
    <x v="2"/>
    <x v="0"/>
    <x v="2"/>
  </r>
  <r>
    <s v="471-41-2823"/>
    <x v="10"/>
    <x v="1"/>
    <x v="1"/>
    <x v="1"/>
    <x v="4"/>
    <n v="99.79"/>
    <n v="2"/>
    <n v="9.9789999999999992"/>
    <n v="209.559"/>
    <x v="37"/>
    <d v="1899-12-30T20:37:00"/>
    <x v="0"/>
    <n v="199.58"/>
    <n v="4.7619047620000003"/>
    <n v="9.9789999999999992"/>
    <d v="1966-09-26T00:00:00"/>
    <n v="52"/>
    <x v="2"/>
    <n v="8"/>
    <s v="8-10 (Excellent)"/>
    <s v="Night"/>
    <x v="0"/>
    <x v="4"/>
    <x v="1"/>
    <x v="1"/>
    <x v="0"/>
    <x v="1"/>
  </r>
  <r>
    <s v="462-67-9126"/>
    <x v="0"/>
    <x v="0"/>
    <x v="1"/>
    <x v="1"/>
    <x v="2"/>
    <n v="73.22"/>
    <n v="6"/>
    <n v="21.966000000000001"/>
    <n v="461.286"/>
    <x v="18"/>
    <d v="1899-12-30T17:44:00"/>
    <x v="1"/>
    <n v="439.32"/>
    <n v="4.7619047620000003"/>
    <n v="21.966000000000001"/>
    <d v="1966-10-02T00:00:00"/>
    <n v="52"/>
    <x v="2"/>
    <n v="7.2"/>
    <s v="6-8 (Good)"/>
    <s v="Evening"/>
    <x v="0"/>
    <x v="3"/>
    <x v="1"/>
    <x v="3"/>
    <x v="0"/>
    <x v="0"/>
  </r>
  <r>
    <s v="272-27-9238"/>
    <x v="10"/>
    <x v="1"/>
    <x v="1"/>
    <x v="0"/>
    <x v="4"/>
    <n v="41.24"/>
    <n v="4"/>
    <n v="8.2479999999999993"/>
    <n v="173.208"/>
    <x v="88"/>
    <d v="1899-12-30T16:23:00"/>
    <x v="1"/>
    <n v="164.96"/>
    <n v="4.7619047620000003"/>
    <n v="8.2479999999999993"/>
    <d v="1999-04-27T00:00:00"/>
    <n v="19"/>
    <x v="1"/>
    <n v="7.1"/>
    <s v="6-8 (Good)"/>
    <s v="Evening"/>
    <x v="0"/>
    <x v="6"/>
    <x v="1"/>
    <x v="6"/>
    <x v="0"/>
    <x v="2"/>
  </r>
  <r>
    <s v="834-25-9262"/>
    <x v="5"/>
    <x v="3"/>
    <x v="1"/>
    <x v="0"/>
    <x v="5"/>
    <n v="81.680000000000007"/>
    <n v="4"/>
    <n v="16.335999999999999"/>
    <n v="343.05599999999998"/>
    <x v="47"/>
    <d v="1899-12-30T12:12:00"/>
    <x v="1"/>
    <n v="326.72000000000003"/>
    <n v="4.7619047620000003"/>
    <n v="16.335999999999999"/>
    <d v="1968-03-13T00:00:00"/>
    <n v="50"/>
    <x v="2"/>
    <n v="9.1"/>
    <s v="8-10 (Excellent)"/>
    <s v="Afternoon"/>
    <x v="0"/>
    <x v="2"/>
    <x v="0"/>
    <x v="0"/>
    <x v="0"/>
    <x v="0"/>
  </r>
  <r>
    <s v="122-61-9553"/>
    <x v="1"/>
    <x v="1"/>
    <x v="1"/>
    <x v="0"/>
    <x v="1"/>
    <n v="51.32"/>
    <n v="9"/>
    <n v="23.094000000000001"/>
    <n v="484.97399999999999"/>
    <x v="86"/>
    <d v="1899-12-30T19:33:00"/>
    <x v="1"/>
    <n v="461.88"/>
    <n v="4.7619047620000003"/>
    <n v="23.094000000000001"/>
    <d v="1958-01-01T00:00:00"/>
    <n v="61"/>
    <x v="3"/>
    <n v="5.6"/>
    <s v="4-6 (Average)"/>
    <s v="Night"/>
    <x v="0"/>
    <x v="4"/>
    <x v="1"/>
    <x v="10"/>
    <x v="0"/>
    <x v="1"/>
  </r>
  <r>
    <s v="468-88-0009"/>
    <x v="2"/>
    <x v="2"/>
    <x v="0"/>
    <x v="1"/>
    <x v="2"/>
    <n v="65.94"/>
    <n v="4"/>
    <n v="13.188000000000001"/>
    <n v="276.94799999999998"/>
    <x v="62"/>
    <d v="1899-12-30T10:29:00"/>
    <x v="1"/>
    <n v="263.76"/>
    <n v="4.7619047620000003"/>
    <n v="13.188000000000001"/>
    <d v="1980-08-15T00:00:00"/>
    <n v="38"/>
    <x v="0"/>
    <n v="6"/>
    <s v="6-8 (Good)"/>
    <s v="Morning"/>
    <x v="0"/>
    <x v="2"/>
    <x v="0"/>
    <x v="11"/>
    <x v="0"/>
    <x v="1"/>
  </r>
  <r>
    <s v="613-59-9758"/>
    <x v="1"/>
    <x v="1"/>
    <x v="1"/>
    <x v="0"/>
    <x v="3"/>
    <n v="14.36"/>
    <n v="10"/>
    <n v="7.18"/>
    <n v="150.78"/>
    <x v="3"/>
    <d v="1899-12-30T14:28:00"/>
    <x v="1"/>
    <n v="143.6"/>
    <n v="4.7619047620000003"/>
    <n v="7.18"/>
    <d v="1987-04-15T00:00:00"/>
    <n v="31"/>
    <x v="0"/>
    <n v="5.4"/>
    <s v="4-6 (Average)"/>
    <s v="Afternoon"/>
    <x v="1"/>
    <x v="2"/>
    <x v="0"/>
    <x v="3"/>
    <x v="0"/>
    <x v="0"/>
  </r>
  <r>
    <s v="254-31-0042"/>
    <x v="3"/>
    <x v="2"/>
    <x v="0"/>
    <x v="1"/>
    <x v="1"/>
    <n v="21.5"/>
    <n v="9"/>
    <n v="9.6750000000000007"/>
    <n v="203.17500000000001"/>
    <x v="43"/>
    <d v="1899-12-30T12:46:00"/>
    <x v="2"/>
    <n v="193.5"/>
    <n v="4.7619047620000003"/>
    <n v="9.6750000000000007"/>
    <d v="1955-03-26T00:00:00"/>
    <n v="63"/>
    <x v="3"/>
    <n v="7.8"/>
    <s v="6-8 (Good)"/>
    <s v="Afternoon"/>
    <x v="0"/>
    <x v="5"/>
    <x v="1"/>
    <x v="1"/>
    <x v="0"/>
    <x v="1"/>
  </r>
  <r>
    <s v="201-86-2184"/>
    <x v="6"/>
    <x v="4"/>
    <x v="0"/>
    <x v="0"/>
    <x v="1"/>
    <n v="26.26"/>
    <n v="7"/>
    <n v="9.1910000000000007"/>
    <n v="193.011"/>
    <x v="30"/>
    <d v="1899-12-30T19:40:00"/>
    <x v="1"/>
    <n v="183.82"/>
    <n v="4.7619047620000003"/>
    <n v="9.1910000000000007"/>
    <d v="1988-03-20T00:00:00"/>
    <n v="30"/>
    <x v="0"/>
    <n v="9.9"/>
    <s v="8-10 (Excellent)"/>
    <s v="Night"/>
    <x v="0"/>
    <x v="0"/>
    <x v="0"/>
    <x v="12"/>
    <x v="0"/>
    <x v="0"/>
  </r>
  <r>
    <s v="261-12-8671"/>
    <x v="6"/>
    <x v="4"/>
    <x v="1"/>
    <x v="0"/>
    <x v="5"/>
    <n v="60.96"/>
    <n v="2"/>
    <n v="6.0960000000000001"/>
    <n v="128.01599999999999"/>
    <x v="25"/>
    <d v="1899-12-30T19:39:00"/>
    <x v="2"/>
    <n v="121.92"/>
    <n v="4.7619047620000003"/>
    <n v="6.0960000000000001"/>
    <d v="2000-05-20T00:00:00"/>
    <n v="18"/>
    <x v="1"/>
    <n v="4.9000000000000004"/>
    <s v="4-6 (Average)"/>
    <s v="Night"/>
    <x v="0"/>
    <x v="1"/>
    <x v="1"/>
    <x v="3"/>
    <x v="0"/>
    <x v="0"/>
  </r>
  <r>
    <s v="730-70-9830"/>
    <x v="1"/>
    <x v="1"/>
    <x v="1"/>
    <x v="0"/>
    <x v="2"/>
    <n v="70.11"/>
    <n v="6"/>
    <n v="21.033000000000001"/>
    <n v="441.69299999999998"/>
    <x v="86"/>
    <d v="1899-12-30T17:54:00"/>
    <x v="0"/>
    <n v="420.66"/>
    <n v="4.7619047620000003"/>
    <n v="21.033000000000001"/>
    <d v="1993-06-26T00:00:00"/>
    <n v="25"/>
    <x v="1"/>
    <n v="5.2"/>
    <s v="4-6 (Average)"/>
    <s v="Evening"/>
    <x v="0"/>
    <x v="4"/>
    <x v="1"/>
    <x v="10"/>
    <x v="0"/>
    <x v="1"/>
  </r>
  <r>
    <s v="382-25-8917"/>
    <x v="1"/>
    <x v="1"/>
    <x v="1"/>
    <x v="1"/>
    <x v="5"/>
    <n v="42.08"/>
    <n v="6"/>
    <n v="12.624000000000001"/>
    <n v="265.10399999999998"/>
    <x v="71"/>
    <d v="1899-12-30T12:25:00"/>
    <x v="1"/>
    <n v="252.48"/>
    <n v="4.7619047620000003"/>
    <n v="12.624000000000001"/>
    <d v="1956-08-07T00:00:00"/>
    <n v="62"/>
    <x v="3"/>
    <n v="8.9"/>
    <s v="8-10 (Excellent)"/>
    <s v="Afternoon"/>
    <x v="0"/>
    <x v="6"/>
    <x v="1"/>
    <x v="12"/>
    <x v="0"/>
    <x v="0"/>
  </r>
  <r>
    <s v="422-29-8786"/>
    <x v="2"/>
    <x v="2"/>
    <x v="1"/>
    <x v="0"/>
    <x v="2"/>
    <n v="67.09"/>
    <n v="5"/>
    <n v="16.772500000000001"/>
    <n v="352.22250000000003"/>
    <x v="75"/>
    <d v="1899-12-30T16:47:00"/>
    <x v="2"/>
    <n v="335.45"/>
    <n v="4.7619047620000003"/>
    <n v="16.772500000000001"/>
    <d v="1995-08-08T00:00:00"/>
    <n v="23"/>
    <x v="1"/>
    <n v="9.1"/>
    <s v="8-10 (Excellent)"/>
    <s v="Evening"/>
    <x v="0"/>
    <x v="4"/>
    <x v="1"/>
    <x v="0"/>
    <x v="0"/>
    <x v="0"/>
  </r>
  <r>
    <s v="667-23-5919"/>
    <x v="3"/>
    <x v="2"/>
    <x v="0"/>
    <x v="0"/>
    <x v="5"/>
    <n v="96.7"/>
    <n v="5"/>
    <n v="24.175000000000001"/>
    <n v="507.67500000000001"/>
    <x v="78"/>
    <d v="1899-12-30T12:52:00"/>
    <x v="0"/>
    <n v="483.5"/>
    <n v="4.7619047620000003"/>
    <n v="24.175000000000001"/>
    <d v="1989-01-08T00:00:00"/>
    <n v="30"/>
    <x v="0"/>
    <n v="7"/>
    <s v="6-8 (Good)"/>
    <s v="Afternoon"/>
    <x v="0"/>
    <x v="3"/>
    <x v="1"/>
    <x v="9"/>
    <x v="0"/>
    <x v="0"/>
  </r>
  <r>
    <s v="843-01-4703"/>
    <x v="6"/>
    <x v="4"/>
    <x v="0"/>
    <x v="0"/>
    <x v="2"/>
    <n v="35.380000000000003"/>
    <n v="9"/>
    <n v="15.920999999999999"/>
    <n v="334.34100000000001"/>
    <x v="0"/>
    <d v="1899-12-30T19:50:00"/>
    <x v="2"/>
    <n v="318.42"/>
    <n v="4.7619047620000003"/>
    <n v="15.920999999999999"/>
    <d v="1956-04-06T00:00:00"/>
    <n v="62"/>
    <x v="3"/>
    <n v="9.6"/>
    <s v="8-10 (Excellent)"/>
    <s v="Night"/>
    <x v="0"/>
    <x v="0"/>
    <x v="0"/>
    <x v="0"/>
    <x v="0"/>
    <x v="0"/>
  </r>
  <r>
    <s v="743-88-1662"/>
    <x v="4"/>
    <x v="3"/>
    <x v="1"/>
    <x v="1"/>
    <x v="3"/>
    <n v="95.49"/>
    <n v="7"/>
    <n v="33.421500000000002"/>
    <n v="701.85149999999999"/>
    <x v="70"/>
    <d v="1899-12-30T18:17:00"/>
    <x v="0"/>
    <n v="668.43"/>
    <n v="4.7619047620000003"/>
    <n v="33.421500000000002"/>
    <d v="1977-08-10T00:00:00"/>
    <n v="41"/>
    <x v="0"/>
    <n v="8.6999999999999993"/>
    <s v="8-10 (Excellent)"/>
    <s v="Evening"/>
    <x v="0"/>
    <x v="1"/>
    <x v="1"/>
    <x v="6"/>
    <x v="0"/>
    <x v="2"/>
  </r>
  <r>
    <s v="595-86-2894"/>
    <x v="4"/>
    <x v="3"/>
    <x v="0"/>
    <x v="1"/>
    <x v="5"/>
    <n v="96.98"/>
    <n v="4"/>
    <n v="19.396000000000001"/>
    <n v="407.31599999999997"/>
    <x v="10"/>
    <d v="1899-12-30T17:20:00"/>
    <x v="0"/>
    <n v="387.92"/>
    <n v="4.7619047620000003"/>
    <n v="19.396000000000001"/>
    <d v="1961-02-01T00:00:00"/>
    <n v="58"/>
    <x v="2"/>
    <n v="9.4"/>
    <s v="8-10 (Excellent)"/>
    <s v="Evening"/>
    <x v="0"/>
    <x v="5"/>
    <x v="1"/>
    <x v="4"/>
    <x v="0"/>
    <x v="2"/>
  </r>
  <r>
    <s v="182-69-8360"/>
    <x v="6"/>
    <x v="4"/>
    <x v="1"/>
    <x v="0"/>
    <x v="1"/>
    <n v="23.65"/>
    <n v="4"/>
    <n v="4.7300000000000004"/>
    <n v="99.33"/>
    <x v="74"/>
    <d v="1899-12-30T13:32:00"/>
    <x v="2"/>
    <n v="94.6"/>
    <n v="4.7619047620000003"/>
    <n v="4.7300000000000004"/>
    <d v="1980-08-17T00:00:00"/>
    <n v="38"/>
    <x v="0"/>
    <n v="4"/>
    <s v="4-6 (Average)"/>
    <s v="Afternoon"/>
    <x v="0"/>
    <x v="5"/>
    <x v="1"/>
    <x v="12"/>
    <x v="0"/>
    <x v="0"/>
  </r>
  <r>
    <s v="289-15-7034"/>
    <x v="8"/>
    <x v="5"/>
    <x v="0"/>
    <x v="1"/>
    <x v="3"/>
    <n v="82.33"/>
    <n v="4"/>
    <n v="16.466000000000001"/>
    <n v="345.786"/>
    <x v="83"/>
    <d v="1899-12-30T10:37:00"/>
    <x v="2"/>
    <n v="329.32"/>
    <n v="4.7619047620000003"/>
    <n v="16.466000000000001"/>
    <d v="1978-05-19T00:00:00"/>
    <n v="40"/>
    <x v="0"/>
    <n v="7.5"/>
    <s v="6-8 (Good)"/>
    <s v="Morning"/>
    <x v="0"/>
    <x v="1"/>
    <x v="1"/>
    <x v="7"/>
    <x v="0"/>
    <x v="0"/>
  </r>
  <r>
    <s v="462-78-5240"/>
    <x v="10"/>
    <x v="1"/>
    <x v="1"/>
    <x v="0"/>
    <x v="1"/>
    <n v="26.61"/>
    <n v="2"/>
    <n v="2.661"/>
    <n v="55.881"/>
    <x v="35"/>
    <d v="1899-12-30T14:35:00"/>
    <x v="1"/>
    <n v="53.22"/>
    <n v="4.7619047620000003"/>
    <n v="2.661"/>
    <d v="1994-09-20T00:00:00"/>
    <n v="24"/>
    <x v="1"/>
    <n v="4.2"/>
    <s v="4-6 (Average)"/>
    <s v="Afternoon"/>
    <x v="0"/>
    <x v="6"/>
    <x v="1"/>
    <x v="11"/>
    <x v="0"/>
    <x v="1"/>
  </r>
  <r>
    <s v="868-52-7573"/>
    <x v="6"/>
    <x v="4"/>
    <x v="1"/>
    <x v="0"/>
    <x v="4"/>
    <n v="99.69"/>
    <n v="5"/>
    <n v="24.922499999999999"/>
    <n v="523.37249999999995"/>
    <x v="78"/>
    <d v="1899-12-30T12:09:00"/>
    <x v="1"/>
    <n v="498.45"/>
    <n v="4.7619047620000003"/>
    <n v="24.922499999999999"/>
    <d v="1958-07-04T00:00:00"/>
    <n v="60"/>
    <x v="3"/>
    <n v="9.9"/>
    <s v="8-10 (Excellent)"/>
    <s v="Afternoon"/>
    <x v="0"/>
    <x v="3"/>
    <x v="1"/>
    <x v="9"/>
    <x v="0"/>
    <x v="0"/>
  </r>
  <r>
    <s v="153-58-4872"/>
    <x v="4"/>
    <x v="3"/>
    <x v="0"/>
    <x v="0"/>
    <x v="4"/>
    <n v="74.89"/>
    <n v="4"/>
    <n v="14.978"/>
    <n v="314.53800000000001"/>
    <x v="59"/>
    <d v="1899-12-30T15:32:00"/>
    <x v="0"/>
    <n v="299.56"/>
    <n v="4.7619047620000003"/>
    <n v="14.978"/>
    <d v="1979-02-04T00:00:00"/>
    <n v="40"/>
    <x v="0"/>
    <n v="4.2"/>
    <s v="4-6 (Average)"/>
    <s v="Afternoon"/>
    <x v="0"/>
    <x v="1"/>
    <x v="1"/>
    <x v="2"/>
    <x v="0"/>
    <x v="2"/>
  </r>
  <r>
    <s v="662-72-2873"/>
    <x v="0"/>
    <x v="0"/>
    <x v="1"/>
    <x v="0"/>
    <x v="4"/>
    <n v="40.94"/>
    <n v="5"/>
    <n v="10.234999999999999"/>
    <n v="214.935"/>
    <x v="47"/>
    <d v="1899-12-30T13:58:00"/>
    <x v="0"/>
    <n v="204.7"/>
    <n v="4.7619047620000003"/>
    <n v="10.234999999999999"/>
    <d v="1962-12-26T00:00:00"/>
    <n v="56"/>
    <x v="2"/>
    <n v="9.9"/>
    <s v="8-10 (Excellent)"/>
    <s v="Afternoon"/>
    <x v="0"/>
    <x v="2"/>
    <x v="0"/>
    <x v="0"/>
    <x v="0"/>
    <x v="0"/>
  </r>
  <r>
    <s v="525-88-7307"/>
    <x v="6"/>
    <x v="4"/>
    <x v="0"/>
    <x v="1"/>
    <x v="3"/>
    <n v="75.819999999999993"/>
    <n v="1"/>
    <n v="3.7909999999999999"/>
    <n v="79.611000000000004"/>
    <x v="82"/>
    <d v="1899-12-30T13:19:00"/>
    <x v="1"/>
    <n v="75.819999999999993"/>
    <n v="4.7619047620000003"/>
    <n v="3.7909999999999999"/>
    <d v="1979-04-08T00:00:00"/>
    <n v="39"/>
    <x v="0"/>
    <n v="5.8"/>
    <s v="4-6 (Average)"/>
    <s v="Afternoon"/>
    <x v="0"/>
    <x v="4"/>
    <x v="1"/>
    <x v="12"/>
    <x v="0"/>
    <x v="0"/>
  </r>
  <r>
    <s v="689-16-9784"/>
    <x v="5"/>
    <x v="3"/>
    <x v="1"/>
    <x v="1"/>
    <x v="4"/>
    <n v="46.77"/>
    <n v="6"/>
    <n v="14.031000000000001"/>
    <n v="294.65100000000001"/>
    <x v="16"/>
    <d v="1899-12-30T13:37:00"/>
    <x v="1"/>
    <n v="280.62"/>
    <n v="4.7619047620000003"/>
    <n v="14.031000000000001"/>
    <d v="1977-08-03T00:00:00"/>
    <n v="41"/>
    <x v="0"/>
    <n v="6"/>
    <s v="6-8 (Good)"/>
    <s v="Afternoon"/>
    <x v="0"/>
    <x v="3"/>
    <x v="1"/>
    <x v="10"/>
    <x v="0"/>
    <x v="1"/>
  </r>
  <r>
    <s v="725-56-0833"/>
    <x v="2"/>
    <x v="2"/>
    <x v="1"/>
    <x v="0"/>
    <x v="0"/>
    <n v="32.32"/>
    <n v="10"/>
    <n v="16.16"/>
    <n v="339.36"/>
    <x v="9"/>
    <d v="1899-12-30T16:49:00"/>
    <x v="2"/>
    <n v="323.2"/>
    <n v="4.7619047620000003"/>
    <n v="16.16"/>
    <d v="1968-06-25T00:00:00"/>
    <n v="50"/>
    <x v="2"/>
    <n v="10"/>
    <s v="8-10 (Excellent)"/>
    <s v="Evening"/>
    <x v="0"/>
    <x v="5"/>
    <x v="1"/>
    <x v="6"/>
    <x v="0"/>
    <x v="2"/>
  </r>
  <r>
    <s v="394-41-0748"/>
    <x v="10"/>
    <x v="1"/>
    <x v="0"/>
    <x v="0"/>
    <x v="5"/>
    <n v="54.07"/>
    <n v="9"/>
    <n v="24.331499999999998"/>
    <n v="510.9615"/>
    <x v="3"/>
    <d v="1899-12-30T14:55:00"/>
    <x v="0"/>
    <n v="486.63"/>
    <n v="4.7619047620000003"/>
    <n v="24.331499999999998"/>
    <d v="1971-08-01T00:00:00"/>
    <n v="47"/>
    <x v="2"/>
    <n v="9.5"/>
    <s v="8-10 (Excellent)"/>
    <s v="Afternoon"/>
    <x v="0"/>
    <x v="2"/>
    <x v="0"/>
    <x v="3"/>
    <x v="0"/>
    <x v="0"/>
  </r>
  <r>
    <s v="596-42-3999"/>
    <x v="7"/>
    <x v="4"/>
    <x v="1"/>
    <x v="1"/>
    <x v="4"/>
    <n v="18.22"/>
    <n v="7"/>
    <n v="6.3769999999999998"/>
    <n v="133.917"/>
    <x v="24"/>
    <d v="1899-12-30T14:04:00"/>
    <x v="2"/>
    <n v="127.54"/>
    <n v="4.7619047620000003"/>
    <n v="6.3769999999999998"/>
    <d v="1980-11-18T00:00:00"/>
    <n v="38"/>
    <x v="0"/>
    <n v="6.6"/>
    <s v="6-8 (Good)"/>
    <s v="Afternoon"/>
    <x v="1"/>
    <x v="2"/>
    <x v="0"/>
    <x v="1"/>
    <x v="0"/>
    <x v="1"/>
  </r>
  <r>
    <s v="541-89-9860"/>
    <x v="4"/>
    <x v="3"/>
    <x v="0"/>
    <x v="0"/>
    <x v="5"/>
    <n v="80.48"/>
    <n v="3"/>
    <n v="12.071999999999999"/>
    <n v="253.512"/>
    <x v="42"/>
    <d v="1899-12-30T12:31:00"/>
    <x v="1"/>
    <n v="241.44"/>
    <n v="4.7619047620000003"/>
    <n v="12.071999999999999"/>
    <d v="1958-05-06T00:00:00"/>
    <n v="60"/>
    <x v="3"/>
    <n v="8.1"/>
    <s v="8-10 (Excellent)"/>
    <s v="Afternoon"/>
    <x v="0"/>
    <x v="1"/>
    <x v="1"/>
    <x v="8"/>
    <x v="0"/>
    <x v="2"/>
  </r>
  <r>
    <s v="173-82-9529"/>
    <x v="7"/>
    <x v="4"/>
    <x v="1"/>
    <x v="0"/>
    <x v="5"/>
    <n v="37.950000000000003"/>
    <n v="10"/>
    <n v="18.975000000000001"/>
    <n v="398.47500000000002"/>
    <x v="53"/>
    <d v="1899-12-30T14:51:00"/>
    <x v="1"/>
    <n v="379.5"/>
    <n v="4.7619047620000003"/>
    <n v="18.975000000000001"/>
    <d v="1992-05-14T00:00:00"/>
    <n v="26"/>
    <x v="1"/>
    <n v="9.6999999999999993"/>
    <s v="8-10 (Excellent)"/>
    <s v="Afternoon"/>
    <x v="0"/>
    <x v="0"/>
    <x v="0"/>
    <x v="3"/>
    <x v="0"/>
    <x v="0"/>
  </r>
  <r>
    <s v="563-36-9814"/>
    <x v="3"/>
    <x v="2"/>
    <x v="0"/>
    <x v="1"/>
    <x v="1"/>
    <n v="76.819999999999993"/>
    <n v="1"/>
    <n v="3.8410000000000002"/>
    <n v="80.661000000000001"/>
    <x v="77"/>
    <d v="1899-12-30T18:27:00"/>
    <x v="0"/>
    <n v="76.819999999999993"/>
    <n v="4.7619047620000003"/>
    <n v="3.8410000000000002"/>
    <d v="1964-11-01T00:00:00"/>
    <n v="54"/>
    <x v="2"/>
    <n v="7.2"/>
    <s v="6-8 (Good)"/>
    <s v="Evening"/>
    <x v="0"/>
    <x v="5"/>
    <x v="1"/>
    <x v="8"/>
    <x v="0"/>
    <x v="2"/>
  </r>
  <r>
    <s v="308-47-4913"/>
    <x v="8"/>
    <x v="5"/>
    <x v="0"/>
    <x v="0"/>
    <x v="3"/>
    <n v="52.26"/>
    <n v="10"/>
    <n v="26.13"/>
    <n v="548.73"/>
    <x v="11"/>
    <d v="1899-12-30T12:45:00"/>
    <x v="2"/>
    <n v="522.6"/>
    <n v="4.7619047620000003"/>
    <n v="26.13"/>
    <d v="1982-06-10T00:00:00"/>
    <n v="36"/>
    <x v="0"/>
    <n v="6.2"/>
    <s v="6-8 (Good)"/>
    <s v="Afternoon"/>
    <x v="0"/>
    <x v="0"/>
    <x v="0"/>
    <x v="1"/>
    <x v="0"/>
    <x v="1"/>
  </r>
  <r>
    <s v="885-17-6250"/>
    <x v="2"/>
    <x v="2"/>
    <x v="1"/>
    <x v="0"/>
    <x v="0"/>
    <n v="79.739999999999995"/>
    <n v="1"/>
    <n v="3.9870000000000001"/>
    <n v="83.727000000000004"/>
    <x v="43"/>
    <d v="1899-12-30T10:36:00"/>
    <x v="0"/>
    <n v="79.739999999999995"/>
    <n v="4.7619047620000003"/>
    <n v="3.9870000000000001"/>
    <d v="1991-01-26T00:00:00"/>
    <n v="28"/>
    <x v="1"/>
    <n v="7.3"/>
    <s v="6-8 (Good)"/>
    <s v="Morning"/>
    <x v="0"/>
    <x v="5"/>
    <x v="1"/>
    <x v="1"/>
    <x v="0"/>
    <x v="1"/>
  </r>
  <r>
    <s v="726-27-2396"/>
    <x v="3"/>
    <x v="2"/>
    <x v="1"/>
    <x v="0"/>
    <x v="0"/>
    <n v="77.5"/>
    <n v="5"/>
    <n v="19.375"/>
    <n v="406.875"/>
    <x v="46"/>
    <d v="1899-12-30T20:36:00"/>
    <x v="0"/>
    <n v="387.5"/>
    <n v="4.7619047620000003"/>
    <n v="19.375"/>
    <d v="1970-03-28T00:00:00"/>
    <n v="48"/>
    <x v="2"/>
    <n v="4.3"/>
    <s v="4-6 (Average)"/>
    <s v="Night"/>
    <x v="0"/>
    <x v="4"/>
    <x v="1"/>
    <x v="3"/>
    <x v="0"/>
    <x v="0"/>
  </r>
  <r>
    <s v="316-01-3952"/>
    <x v="0"/>
    <x v="0"/>
    <x v="1"/>
    <x v="0"/>
    <x v="4"/>
    <n v="54.27"/>
    <n v="5"/>
    <n v="13.567500000000001"/>
    <n v="284.91750000000002"/>
    <x v="45"/>
    <d v="1899-12-30T14:16:00"/>
    <x v="0"/>
    <n v="271.35000000000002"/>
    <n v="4.7619047620000003"/>
    <n v="13.567500000000001"/>
    <d v="1990-09-08T00:00:00"/>
    <n v="28"/>
    <x v="1"/>
    <n v="4.5999999999999996"/>
    <s v="4-6 (Average)"/>
    <s v="Afternoon"/>
    <x v="0"/>
    <x v="5"/>
    <x v="1"/>
    <x v="10"/>
    <x v="0"/>
    <x v="1"/>
  </r>
  <r>
    <s v="760-54-1821"/>
    <x v="7"/>
    <x v="4"/>
    <x v="1"/>
    <x v="1"/>
    <x v="2"/>
    <n v="13.59"/>
    <n v="9"/>
    <n v="6.1154999999999999"/>
    <n v="128.4255"/>
    <x v="20"/>
    <d v="1899-12-30T10:26:00"/>
    <x v="1"/>
    <n v="122.31"/>
    <n v="4.7619047620000003"/>
    <n v="6.1154999999999999"/>
    <d v="1961-02-12T00:00:00"/>
    <n v="58"/>
    <x v="2"/>
    <n v="5.8"/>
    <s v="4-6 (Average)"/>
    <s v="Morning"/>
    <x v="1"/>
    <x v="1"/>
    <x v="1"/>
    <x v="10"/>
    <x v="0"/>
    <x v="1"/>
  </r>
  <r>
    <s v="793-10-3222"/>
    <x v="6"/>
    <x v="4"/>
    <x v="0"/>
    <x v="0"/>
    <x v="0"/>
    <n v="41.06"/>
    <n v="6"/>
    <n v="12.318"/>
    <n v="258.678"/>
    <x v="19"/>
    <d v="1899-12-30T13:30:00"/>
    <x v="2"/>
    <n v="246.36"/>
    <n v="4.7619047620000003"/>
    <n v="12.318"/>
    <d v="1974-10-24T00:00:00"/>
    <n v="44"/>
    <x v="0"/>
    <n v="8.3000000000000007"/>
    <s v="8-10 (Excellent)"/>
    <s v="Afternoon"/>
    <x v="0"/>
    <x v="6"/>
    <x v="1"/>
    <x v="1"/>
    <x v="0"/>
    <x v="1"/>
  </r>
  <r>
    <s v="346-12-3257"/>
    <x v="7"/>
    <x v="4"/>
    <x v="0"/>
    <x v="1"/>
    <x v="1"/>
    <n v="19.239999999999998"/>
    <n v="9"/>
    <n v="8.6579999999999995"/>
    <n v="181.81800000000001"/>
    <x v="31"/>
    <d v="1899-12-30T16:28:00"/>
    <x v="1"/>
    <n v="173.16"/>
    <n v="4.7619047620000003"/>
    <n v="8.6579999999999995"/>
    <d v="1970-06-06T00:00:00"/>
    <n v="48"/>
    <x v="2"/>
    <n v="8"/>
    <s v="8-10 (Excellent)"/>
    <s v="Evening"/>
    <x v="1"/>
    <x v="3"/>
    <x v="1"/>
    <x v="1"/>
    <x v="0"/>
    <x v="1"/>
  </r>
  <r>
    <s v="110-05-6330"/>
    <x v="1"/>
    <x v="1"/>
    <x v="1"/>
    <x v="0"/>
    <x v="4"/>
    <n v="39.43"/>
    <n v="6"/>
    <n v="11.829000000000001"/>
    <n v="248.40899999999999"/>
    <x v="5"/>
    <d v="1899-12-30T20:18:00"/>
    <x v="2"/>
    <n v="236.58"/>
    <n v="4.7619047620000003"/>
    <n v="11.829000000000001"/>
    <d v="1989-05-21T00:00:00"/>
    <n v="29"/>
    <x v="1"/>
    <n v="9.4"/>
    <s v="8-10 (Excellent)"/>
    <s v="Night"/>
    <x v="0"/>
    <x v="3"/>
    <x v="1"/>
    <x v="5"/>
    <x v="0"/>
    <x v="1"/>
  </r>
  <r>
    <s v="651-61-0874"/>
    <x v="4"/>
    <x v="3"/>
    <x v="1"/>
    <x v="1"/>
    <x v="2"/>
    <n v="46.22"/>
    <n v="4"/>
    <n v="9.2439999999999998"/>
    <n v="194.124"/>
    <x v="41"/>
    <d v="1899-12-30T20:04:00"/>
    <x v="2"/>
    <n v="184.88"/>
    <n v="4.7619047620000003"/>
    <n v="9.2439999999999998"/>
    <d v="1995-04-11T00:00:00"/>
    <n v="23"/>
    <x v="1"/>
    <n v="6.2"/>
    <s v="6-8 (Good)"/>
    <s v="Night"/>
    <x v="0"/>
    <x v="6"/>
    <x v="1"/>
    <x v="10"/>
    <x v="0"/>
    <x v="1"/>
  </r>
  <r>
    <s v="236-86-3015"/>
    <x v="10"/>
    <x v="1"/>
    <x v="0"/>
    <x v="1"/>
    <x v="2"/>
    <n v="13.98"/>
    <n v="1"/>
    <n v="0.69899999999999995"/>
    <n v="14.679"/>
    <x v="87"/>
    <d v="1899-12-30T13:38:00"/>
    <x v="0"/>
    <n v="13.98"/>
    <n v="4.7619047620000003"/>
    <n v="0.69899999999999995"/>
    <d v="1991-06-14T00:00:00"/>
    <n v="27"/>
    <x v="1"/>
    <n v="9.8000000000000007"/>
    <s v="8-10 (Excellent)"/>
    <s v="Afternoon"/>
    <x v="1"/>
    <x v="3"/>
    <x v="1"/>
    <x v="4"/>
    <x v="0"/>
    <x v="2"/>
  </r>
  <r>
    <s v="831-64-0259"/>
    <x v="6"/>
    <x v="4"/>
    <x v="1"/>
    <x v="0"/>
    <x v="5"/>
    <n v="39.75"/>
    <n v="5"/>
    <n v="9.9375"/>
    <n v="208.6875"/>
    <x v="70"/>
    <d v="1899-12-30T10:43:00"/>
    <x v="0"/>
    <n v="198.75"/>
    <n v="4.7619047620000003"/>
    <n v="9.9375"/>
    <d v="1990-08-28T00:00:00"/>
    <n v="28"/>
    <x v="1"/>
    <n v="9.6"/>
    <s v="8-10 (Excellent)"/>
    <s v="Morning"/>
    <x v="0"/>
    <x v="1"/>
    <x v="1"/>
    <x v="6"/>
    <x v="0"/>
    <x v="2"/>
  </r>
  <r>
    <s v="587-03-7455"/>
    <x v="10"/>
    <x v="1"/>
    <x v="0"/>
    <x v="0"/>
    <x v="5"/>
    <n v="97.79"/>
    <n v="7"/>
    <n v="34.226500000000001"/>
    <n v="718.75649999999996"/>
    <x v="69"/>
    <d v="1899-12-30T17:30:00"/>
    <x v="0"/>
    <n v="684.53"/>
    <n v="4.7619047620000003"/>
    <n v="34.226500000000001"/>
    <d v="1991-06-28T00:00:00"/>
    <n v="27"/>
    <x v="1"/>
    <n v="4.9000000000000004"/>
    <s v="4-6 (Average)"/>
    <s v="Evening"/>
    <x v="0"/>
    <x v="0"/>
    <x v="0"/>
    <x v="8"/>
    <x v="0"/>
    <x v="2"/>
  </r>
  <r>
    <s v="882-40-4577"/>
    <x v="2"/>
    <x v="2"/>
    <x v="0"/>
    <x v="1"/>
    <x v="3"/>
    <n v="67.260000000000005"/>
    <n v="4"/>
    <n v="13.452"/>
    <n v="282.49200000000002"/>
    <x v="64"/>
    <d v="1899-12-30T15:28:00"/>
    <x v="2"/>
    <n v="269.04000000000002"/>
    <n v="4.7619047620000003"/>
    <n v="13.452"/>
    <d v="1965-11-10T00:00:00"/>
    <n v="53"/>
    <x v="2"/>
    <n v="8"/>
    <s v="8-10 (Excellent)"/>
    <s v="Afternoon"/>
    <x v="0"/>
    <x v="0"/>
    <x v="0"/>
    <x v="9"/>
    <x v="0"/>
    <x v="0"/>
  </r>
  <r>
    <s v="732-67-5346"/>
    <x v="9"/>
    <x v="0"/>
    <x v="1"/>
    <x v="1"/>
    <x v="4"/>
    <n v="13.79"/>
    <n v="5"/>
    <n v="3.4474999999999998"/>
    <n v="72.397499999999994"/>
    <x v="83"/>
    <d v="1899-12-30T19:07:00"/>
    <x v="2"/>
    <n v="68.95"/>
    <n v="4.7619047620000003"/>
    <n v="3.4474999999999998"/>
    <d v="1956-08-05T00:00:00"/>
    <n v="62"/>
    <x v="3"/>
    <n v="7.8"/>
    <s v="6-8 (Good)"/>
    <s v="Evening"/>
    <x v="1"/>
    <x v="1"/>
    <x v="1"/>
    <x v="7"/>
    <x v="0"/>
    <x v="0"/>
  </r>
  <r>
    <s v="725-32-9708"/>
    <x v="7"/>
    <x v="4"/>
    <x v="0"/>
    <x v="0"/>
    <x v="5"/>
    <n v="68.709999999999994"/>
    <n v="4"/>
    <n v="13.742000000000001"/>
    <n v="288.58199999999999"/>
    <x v="72"/>
    <d v="1899-12-30T19:01:00"/>
    <x v="1"/>
    <n v="274.83999999999997"/>
    <n v="4.7619047620000003"/>
    <n v="13.742000000000001"/>
    <d v="1987-01-10T00:00:00"/>
    <n v="31"/>
    <x v="0"/>
    <n v="4.0999999999999996"/>
    <s v="4-6 (Average)"/>
    <s v="Evening"/>
    <x v="0"/>
    <x v="1"/>
    <x v="1"/>
    <x v="0"/>
    <x v="0"/>
    <x v="0"/>
  </r>
  <r>
    <s v="256-08-8343"/>
    <x v="11"/>
    <x v="5"/>
    <x v="1"/>
    <x v="0"/>
    <x v="2"/>
    <n v="56.53"/>
    <n v="4"/>
    <n v="11.305999999999999"/>
    <n v="237.42599999999999"/>
    <x v="31"/>
    <d v="1899-12-30T19:48:00"/>
    <x v="0"/>
    <n v="226.12"/>
    <n v="4.7619047620000003"/>
    <n v="11.305999999999999"/>
    <d v="1957-06-03T00:00:00"/>
    <n v="61"/>
    <x v="3"/>
    <n v="5.5"/>
    <s v="4-6 (Average)"/>
    <s v="Night"/>
    <x v="0"/>
    <x v="3"/>
    <x v="1"/>
    <x v="1"/>
    <x v="0"/>
    <x v="1"/>
  </r>
  <r>
    <s v="372-26-1506"/>
    <x v="1"/>
    <x v="1"/>
    <x v="1"/>
    <x v="0"/>
    <x v="5"/>
    <n v="23.82"/>
    <n v="5"/>
    <n v="5.9550000000000001"/>
    <n v="125.05500000000001"/>
    <x v="26"/>
    <d v="1899-12-30T19:24:00"/>
    <x v="0"/>
    <n v="119.1"/>
    <n v="4.7619047620000003"/>
    <n v="5.9550000000000001"/>
    <d v="1969-05-21T00:00:00"/>
    <n v="49"/>
    <x v="2"/>
    <n v="5.4"/>
    <s v="4-6 (Average)"/>
    <s v="Evening"/>
    <x v="0"/>
    <x v="3"/>
    <x v="1"/>
    <x v="12"/>
    <x v="0"/>
    <x v="0"/>
  </r>
  <r>
    <s v="244-08-0162"/>
    <x v="6"/>
    <x v="4"/>
    <x v="1"/>
    <x v="0"/>
    <x v="0"/>
    <n v="34.21"/>
    <n v="10"/>
    <n v="17.105"/>
    <n v="359.20499999999998"/>
    <x v="56"/>
    <d v="1899-12-30T13:00:00"/>
    <x v="1"/>
    <n v="342.1"/>
    <n v="4.7619047620000003"/>
    <n v="17.105"/>
    <d v="1957-01-18T00:00:00"/>
    <n v="61"/>
    <x v="3"/>
    <n v="5.0999999999999996"/>
    <s v="4-6 (Average)"/>
    <s v="Afternoon"/>
    <x v="0"/>
    <x v="5"/>
    <x v="1"/>
    <x v="0"/>
    <x v="0"/>
    <x v="0"/>
  </r>
  <r>
    <s v="569-71-4390"/>
    <x v="7"/>
    <x v="4"/>
    <x v="1"/>
    <x v="1"/>
    <x v="3"/>
    <n v="21.87"/>
    <n v="2"/>
    <n v="2.1869999999999998"/>
    <n v="45.927"/>
    <x v="25"/>
    <d v="1899-12-30T14:29:00"/>
    <x v="0"/>
    <n v="43.74"/>
    <n v="4.7619047620000003"/>
    <n v="2.1869999999999998"/>
    <d v="1963-01-21T00:00:00"/>
    <n v="56"/>
    <x v="2"/>
    <n v="6.9"/>
    <s v="6-8 (Good)"/>
    <s v="Afternoon"/>
    <x v="0"/>
    <x v="1"/>
    <x v="1"/>
    <x v="3"/>
    <x v="0"/>
    <x v="0"/>
  </r>
  <r>
    <s v="132-23-6451"/>
    <x v="3"/>
    <x v="2"/>
    <x v="0"/>
    <x v="1"/>
    <x v="0"/>
    <n v="20.97"/>
    <n v="5"/>
    <n v="5.2424999999999997"/>
    <n v="110.0925"/>
    <x v="72"/>
    <d v="1899-12-30T13:21:00"/>
    <x v="1"/>
    <n v="104.85"/>
    <n v="4.7619047620000003"/>
    <n v="5.2424999999999997"/>
    <d v="1959-05-13T00:00:00"/>
    <n v="59"/>
    <x v="2"/>
    <n v="7.8"/>
    <s v="6-8 (Good)"/>
    <s v="Afternoon"/>
    <x v="0"/>
    <x v="1"/>
    <x v="1"/>
    <x v="0"/>
    <x v="0"/>
    <x v="0"/>
  </r>
  <r>
    <s v="696-90-2548"/>
    <x v="9"/>
    <x v="0"/>
    <x v="1"/>
    <x v="1"/>
    <x v="3"/>
    <n v="25.84"/>
    <n v="3"/>
    <n v="3.8759999999999999"/>
    <n v="81.396000000000001"/>
    <x v="24"/>
    <d v="1899-12-30T18:55:00"/>
    <x v="0"/>
    <n v="77.52"/>
    <n v="4.7619047620000003"/>
    <n v="3.8759999999999999"/>
    <d v="1984-11-15T00:00:00"/>
    <n v="34"/>
    <x v="0"/>
    <n v="6.6"/>
    <s v="6-8 (Good)"/>
    <s v="Evening"/>
    <x v="0"/>
    <x v="2"/>
    <x v="0"/>
    <x v="1"/>
    <x v="0"/>
    <x v="1"/>
  </r>
  <r>
    <s v="472-15-9636"/>
    <x v="0"/>
    <x v="0"/>
    <x v="1"/>
    <x v="1"/>
    <x v="2"/>
    <n v="50.93"/>
    <n v="8"/>
    <n v="20.372"/>
    <n v="427.81200000000001"/>
    <x v="23"/>
    <d v="1899-12-30T19:36:00"/>
    <x v="0"/>
    <n v="407.44"/>
    <n v="4.7619047620000003"/>
    <n v="20.372"/>
    <d v="1960-12-18T00:00:00"/>
    <n v="58"/>
    <x v="2"/>
    <n v="9.1999999999999993"/>
    <s v="8-10 (Excellent)"/>
    <s v="Night"/>
    <x v="0"/>
    <x v="1"/>
    <x v="1"/>
    <x v="11"/>
    <x v="0"/>
    <x v="1"/>
  </r>
  <r>
    <s v="268-03-6164"/>
    <x v="6"/>
    <x v="4"/>
    <x v="1"/>
    <x v="1"/>
    <x v="0"/>
    <n v="96.11"/>
    <n v="1"/>
    <n v="4.8055000000000003"/>
    <n v="100.91549999999999"/>
    <x v="25"/>
    <d v="1899-12-30T16:28:00"/>
    <x v="0"/>
    <n v="96.11"/>
    <n v="4.7619047620000003"/>
    <n v="4.8055000000000003"/>
    <d v="1978-10-24T00:00:00"/>
    <n v="40"/>
    <x v="0"/>
    <n v="7.8"/>
    <s v="6-8 (Good)"/>
    <s v="Evening"/>
    <x v="0"/>
    <x v="1"/>
    <x v="1"/>
    <x v="3"/>
    <x v="0"/>
    <x v="0"/>
  </r>
  <r>
    <s v="750-57-9686"/>
    <x v="4"/>
    <x v="3"/>
    <x v="1"/>
    <x v="0"/>
    <x v="2"/>
    <n v="45.38"/>
    <n v="4"/>
    <n v="9.0760000000000005"/>
    <n v="190.596"/>
    <x v="66"/>
    <d v="1899-12-30T13:48:00"/>
    <x v="2"/>
    <n v="181.52"/>
    <n v="4.7619047620000003"/>
    <n v="9.0760000000000005"/>
    <d v="1967-04-28T00:00:00"/>
    <n v="51"/>
    <x v="2"/>
    <n v="8.6999999999999993"/>
    <s v="8-10 (Excellent)"/>
    <s v="Afternoon"/>
    <x v="0"/>
    <x v="6"/>
    <x v="1"/>
    <x v="7"/>
    <x v="0"/>
    <x v="0"/>
  </r>
  <r>
    <s v="186-09-3669"/>
    <x v="4"/>
    <x v="3"/>
    <x v="0"/>
    <x v="0"/>
    <x v="0"/>
    <n v="81.510000000000005"/>
    <n v="1"/>
    <n v="4.0754999999999999"/>
    <n v="85.585499999999996"/>
    <x v="49"/>
    <d v="1899-12-30T10:57:00"/>
    <x v="0"/>
    <n v="81.510000000000005"/>
    <n v="4.7619047620000003"/>
    <n v="4.0754999999999999"/>
    <d v="1958-03-16T00:00:00"/>
    <n v="60"/>
    <x v="3"/>
    <n v="9.1999999999999993"/>
    <s v="8-10 (Excellent)"/>
    <s v="Morning"/>
    <x v="0"/>
    <x v="6"/>
    <x v="1"/>
    <x v="3"/>
    <x v="0"/>
    <x v="0"/>
  </r>
  <r>
    <s v="848-07-1692"/>
    <x v="7"/>
    <x v="4"/>
    <x v="1"/>
    <x v="0"/>
    <x v="0"/>
    <n v="57.22"/>
    <n v="2"/>
    <n v="5.7220000000000004"/>
    <n v="120.16200000000001"/>
    <x v="52"/>
    <d v="1899-12-30T17:13:00"/>
    <x v="0"/>
    <n v="114.44"/>
    <n v="4.7619047620000003"/>
    <n v="5.7220000000000004"/>
    <d v="1989-12-11T00:00:00"/>
    <n v="29"/>
    <x v="1"/>
    <n v="8.3000000000000007"/>
    <s v="8-10 (Excellent)"/>
    <s v="Evening"/>
    <x v="0"/>
    <x v="0"/>
    <x v="0"/>
    <x v="7"/>
    <x v="0"/>
    <x v="0"/>
  </r>
  <r>
    <s v="745-71-3520"/>
    <x v="8"/>
    <x v="5"/>
    <x v="0"/>
    <x v="0"/>
    <x v="1"/>
    <n v="25.22"/>
    <n v="7"/>
    <n v="8.827"/>
    <n v="185.36699999999999"/>
    <x v="87"/>
    <d v="1899-12-30T10:23:00"/>
    <x v="1"/>
    <n v="176.54"/>
    <n v="4.7619047620000003"/>
    <n v="8.827"/>
    <d v="1965-11-12T00:00:00"/>
    <n v="53"/>
    <x v="2"/>
    <n v="8.1999999999999993"/>
    <s v="8-10 (Excellent)"/>
    <s v="Morning"/>
    <x v="0"/>
    <x v="3"/>
    <x v="1"/>
    <x v="4"/>
    <x v="0"/>
    <x v="2"/>
  </r>
  <r>
    <s v="266-76-6436"/>
    <x v="5"/>
    <x v="3"/>
    <x v="0"/>
    <x v="0"/>
    <x v="4"/>
    <n v="38.6"/>
    <n v="3"/>
    <n v="5.79"/>
    <n v="121.59"/>
    <x v="61"/>
    <d v="1899-12-30T13:57:00"/>
    <x v="0"/>
    <n v="115.8"/>
    <n v="4.7619047620000003"/>
    <n v="5.79"/>
    <d v="1986-06-27T00:00:00"/>
    <n v="32"/>
    <x v="0"/>
    <n v="7.5"/>
    <s v="6-8 (Good)"/>
    <s v="Afternoon"/>
    <x v="0"/>
    <x v="4"/>
    <x v="1"/>
    <x v="5"/>
    <x v="0"/>
    <x v="1"/>
  </r>
  <r>
    <s v="740-22-2500"/>
    <x v="1"/>
    <x v="1"/>
    <x v="1"/>
    <x v="0"/>
    <x v="1"/>
    <n v="84.05"/>
    <n v="3"/>
    <n v="12.6075"/>
    <n v="264.75749999999999"/>
    <x v="54"/>
    <d v="1899-12-30T13:29:00"/>
    <x v="1"/>
    <n v="252.15"/>
    <n v="4.7619047620000003"/>
    <n v="12.6075"/>
    <d v="1972-07-19T00:00:00"/>
    <n v="46"/>
    <x v="2"/>
    <n v="9.8000000000000007"/>
    <s v="8-10 (Excellent)"/>
    <s v="Afternoon"/>
    <x v="0"/>
    <x v="5"/>
    <x v="1"/>
    <x v="3"/>
    <x v="0"/>
    <x v="0"/>
  </r>
  <r>
    <s v="271-88-8734"/>
    <x v="4"/>
    <x v="3"/>
    <x v="0"/>
    <x v="0"/>
    <x v="5"/>
    <n v="97.21"/>
    <n v="10"/>
    <n v="48.604999999999997"/>
    <n v="1020.705"/>
    <x v="4"/>
    <d v="1899-12-30T13:00:00"/>
    <x v="2"/>
    <n v="972.1"/>
    <n v="4.7619047620000003"/>
    <n v="48.604999999999997"/>
    <d v="1960-06-14T00:00:00"/>
    <n v="58"/>
    <x v="2"/>
    <n v="8.6999999999999993"/>
    <s v="8-10 (Excellent)"/>
    <s v="Afternoon"/>
    <x v="0"/>
    <x v="1"/>
    <x v="1"/>
    <x v="4"/>
    <x v="0"/>
    <x v="2"/>
  </r>
  <r>
    <s v="301-81-8610"/>
    <x v="6"/>
    <x v="4"/>
    <x v="0"/>
    <x v="1"/>
    <x v="5"/>
    <n v="25.42"/>
    <n v="8"/>
    <n v="10.167999999999999"/>
    <n v="213.52799999999999"/>
    <x v="35"/>
    <d v="1899-12-30T19:42:00"/>
    <x v="2"/>
    <n v="203.36"/>
    <n v="4.7619047620000003"/>
    <n v="10.167999999999999"/>
    <d v="1961-01-18T00:00:00"/>
    <n v="58"/>
    <x v="2"/>
    <n v="6.7"/>
    <s v="6-8 (Good)"/>
    <s v="Night"/>
    <x v="0"/>
    <x v="6"/>
    <x v="1"/>
    <x v="11"/>
    <x v="0"/>
    <x v="1"/>
  </r>
  <r>
    <s v="489-64-4354"/>
    <x v="10"/>
    <x v="1"/>
    <x v="1"/>
    <x v="1"/>
    <x v="5"/>
    <n v="16.28"/>
    <n v="1"/>
    <n v="0.81399999999999995"/>
    <n v="17.094000000000001"/>
    <x v="11"/>
    <d v="1899-12-30T15:36:00"/>
    <x v="1"/>
    <n v="16.28"/>
    <n v="4.7619047620000003"/>
    <n v="0.81399999999999995"/>
    <d v="1967-10-23T00:00:00"/>
    <n v="51"/>
    <x v="2"/>
    <n v="5"/>
    <s v="4-6 (Average)"/>
    <s v="Afternoon"/>
    <x v="1"/>
    <x v="0"/>
    <x v="0"/>
    <x v="1"/>
    <x v="0"/>
    <x v="1"/>
  </r>
  <r>
    <s v="198-84-7132"/>
    <x v="7"/>
    <x v="4"/>
    <x v="0"/>
    <x v="1"/>
    <x v="5"/>
    <n v="40.61"/>
    <n v="9"/>
    <n v="18.2745"/>
    <n v="383.7645"/>
    <x v="56"/>
    <d v="1899-12-30T13:40:00"/>
    <x v="1"/>
    <n v="365.49"/>
    <n v="4.7619047620000003"/>
    <n v="18.2745"/>
    <d v="1990-05-07T00:00:00"/>
    <n v="28"/>
    <x v="1"/>
    <n v="7"/>
    <s v="6-8 (Good)"/>
    <s v="Afternoon"/>
    <x v="0"/>
    <x v="5"/>
    <x v="1"/>
    <x v="0"/>
    <x v="0"/>
    <x v="0"/>
  </r>
  <r>
    <s v="269-10-8440"/>
    <x v="9"/>
    <x v="0"/>
    <x v="0"/>
    <x v="1"/>
    <x v="0"/>
    <n v="53.17"/>
    <n v="7"/>
    <n v="18.609500000000001"/>
    <n v="390.79950000000002"/>
    <x v="18"/>
    <d v="1899-12-30T18:01:00"/>
    <x v="1"/>
    <n v="372.19"/>
    <n v="4.7619047620000003"/>
    <n v="18.609500000000001"/>
    <d v="1973-12-19T00:00:00"/>
    <n v="45"/>
    <x v="2"/>
    <n v="8.9"/>
    <s v="8-10 (Excellent)"/>
    <s v="Evening"/>
    <x v="0"/>
    <x v="3"/>
    <x v="1"/>
    <x v="3"/>
    <x v="0"/>
    <x v="0"/>
  </r>
  <r>
    <s v="650-98-6268"/>
    <x v="6"/>
    <x v="4"/>
    <x v="0"/>
    <x v="0"/>
    <x v="4"/>
    <n v="20.87"/>
    <n v="3"/>
    <n v="3.1305000000000001"/>
    <n v="65.740499999999997"/>
    <x v="80"/>
    <d v="1899-12-30T13:53:00"/>
    <x v="2"/>
    <n v="62.61"/>
    <n v="4.7619047620000003"/>
    <n v="3.1305000000000001"/>
    <d v="1992-08-20T00:00:00"/>
    <n v="26"/>
    <x v="1"/>
    <n v="8"/>
    <s v="8-10 (Excellent)"/>
    <s v="Afternoon"/>
    <x v="0"/>
    <x v="5"/>
    <x v="1"/>
    <x v="11"/>
    <x v="0"/>
    <x v="1"/>
  </r>
  <r>
    <s v="741-73-3559"/>
    <x v="6"/>
    <x v="4"/>
    <x v="1"/>
    <x v="1"/>
    <x v="3"/>
    <n v="67.27"/>
    <n v="5"/>
    <n v="16.817499999999999"/>
    <n v="353.16750000000002"/>
    <x v="33"/>
    <d v="1899-12-30T17:27:00"/>
    <x v="1"/>
    <n v="336.35"/>
    <n v="4.7619047620000003"/>
    <n v="16.817499999999999"/>
    <d v="1983-12-19T00:00:00"/>
    <n v="35"/>
    <x v="0"/>
    <n v="6.9"/>
    <s v="6-8 (Good)"/>
    <s v="Evening"/>
    <x v="0"/>
    <x v="5"/>
    <x v="1"/>
    <x v="2"/>
    <x v="0"/>
    <x v="2"/>
  </r>
  <r>
    <s v="325-77-6186"/>
    <x v="2"/>
    <x v="2"/>
    <x v="0"/>
    <x v="0"/>
    <x v="2"/>
    <n v="90.65"/>
    <n v="10"/>
    <n v="45.325000000000003"/>
    <n v="951.82500000000005"/>
    <x v="1"/>
    <d v="1899-12-30T10:53:00"/>
    <x v="0"/>
    <n v="906.5"/>
    <n v="4.7619047620000003"/>
    <n v="45.325000000000003"/>
    <d v="1996-12-07T00:00:00"/>
    <n v="22"/>
    <x v="1"/>
    <n v="7.3"/>
    <s v="6-8 (Good)"/>
    <s v="Morning"/>
    <x v="0"/>
    <x v="1"/>
    <x v="1"/>
    <x v="1"/>
    <x v="0"/>
    <x v="1"/>
  </r>
  <r>
    <s v="286-75-7818"/>
    <x v="7"/>
    <x v="4"/>
    <x v="1"/>
    <x v="1"/>
    <x v="5"/>
    <n v="69.08"/>
    <n v="2"/>
    <n v="6.9080000000000004"/>
    <n v="145.06800000000001"/>
    <x v="82"/>
    <d v="1899-12-30T19:48:00"/>
    <x v="2"/>
    <n v="138.16"/>
    <n v="4.7619047620000003"/>
    <n v="6.9080000000000004"/>
    <d v="1977-12-06T00:00:00"/>
    <n v="41"/>
    <x v="0"/>
    <n v="6.9"/>
    <s v="6-8 (Good)"/>
    <s v="Night"/>
    <x v="0"/>
    <x v="4"/>
    <x v="1"/>
    <x v="12"/>
    <x v="0"/>
    <x v="0"/>
  </r>
  <r>
    <s v="574-57-9721"/>
    <x v="5"/>
    <x v="3"/>
    <x v="1"/>
    <x v="1"/>
    <x v="4"/>
    <n v="43.27"/>
    <n v="2"/>
    <n v="4.327"/>
    <n v="90.867000000000004"/>
    <x v="1"/>
    <d v="1899-12-30T16:53:00"/>
    <x v="0"/>
    <n v="86.54"/>
    <n v="4.7619047620000003"/>
    <n v="4.327"/>
    <d v="1967-10-25T00:00:00"/>
    <n v="51"/>
    <x v="2"/>
    <n v="5.7"/>
    <s v="4-6 (Average)"/>
    <s v="Evening"/>
    <x v="0"/>
    <x v="1"/>
    <x v="1"/>
    <x v="1"/>
    <x v="0"/>
    <x v="1"/>
  </r>
  <r>
    <s v="459-50-7686"/>
    <x v="9"/>
    <x v="0"/>
    <x v="1"/>
    <x v="0"/>
    <x v="1"/>
    <n v="23.46"/>
    <n v="6"/>
    <n v="7.0380000000000003"/>
    <n v="147.798"/>
    <x v="50"/>
    <d v="1899-12-30T19:14:00"/>
    <x v="0"/>
    <n v="140.76"/>
    <n v="4.7619047620000003"/>
    <n v="7.0380000000000003"/>
    <d v="1957-08-04T00:00:00"/>
    <n v="61"/>
    <x v="3"/>
    <n v="6.4"/>
    <s v="6-8 (Good)"/>
    <s v="Evening"/>
    <x v="0"/>
    <x v="2"/>
    <x v="0"/>
    <x v="7"/>
    <x v="0"/>
    <x v="0"/>
  </r>
  <r>
    <s v="616-87-0016"/>
    <x v="7"/>
    <x v="4"/>
    <x v="1"/>
    <x v="1"/>
    <x v="5"/>
    <n v="95.54"/>
    <n v="7"/>
    <n v="33.439"/>
    <n v="702.21900000000005"/>
    <x v="11"/>
    <d v="1899-12-30T14:36:00"/>
    <x v="2"/>
    <n v="668.78"/>
    <n v="4.7619047620000003"/>
    <n v="33.439"/>
    <d v="2001-02-22T00:00:00"/>
    <n v="18"/>
    <x v="1"/>
    <n v="9.6"/>
    <s v="8-10 (Excellent)"/>
    <s v="Afternoon"/>
    <x v="0"/>
    <x v="0"/>
    <x v="0"/>
    <x v="1"/>
    <x v="0"/>
    <x v="1"/>
  </r>
  <r>
    <s v="837-55-7229"/>
    <x v="7"/>
    <x v="4"/>
    <x v="1"/>
    <x v="0"/>
    <x v="5"/>
    <n v="47.44"/>
    <n v="1"/>
    <n v="2.3719999999999999"/>
    <n v="49.811999999999998"/>
    <x v="70"/>
    <d v="1899-12-30T18:19:00"/>
    <x v="2"/>
    <n v="47.44"/>
    <n v="4.7619047620000003"/>
    <n v="2.3719999999999999"/>
    <d v="1970-03-04T00:00:00"/>
    <n v="48"/>
    <x v="2"/>
    <n v="6.8"/>
    <s v="6-8 (Good)"/>
    <s v="Evening"/>
    <x v="0"/>
    <x v="1"/>
    <x v="1"/>
    <x v="6"/>
    <x v="0"/>
    <x v="2"/>
  </r>
  <r>
    <s v="751-69-0068"/>
    <x v="5"/>
    <x v="3"/>
    <x v="1"/>
    <x v="1"/>
    <x v="3"/>
    <n v="99.24"/>
    <n v="9"/>
    <n v="44.658000000000001"/>
    <n v="937.81799999999998"/>
    <x v="35"/>
    <d v="1899-12-30T19:09:00"/>
    <x v="0"/>
    <n v="893.16"/>
    <n v="4.7619047620000003"/>
    <n v="44.658000000000001"/>
    <d v="1962-06-10T00:00:00"/>
    <n v="56"/>
    <x v="2"/>
    <n v="9"/>
    <s v="8-10 (Excellent)"/>
    <s v="Evening"/>
    <x v="0"/>
    <x v="6"/>
    <x v="1"/>
    <x v="11"/>
    <x v="0"/>
    <x v="1"/>
  </r>
  <r>
    <s v="257-73-1380"/>
    <x v="5"/>
    <x v="3"/>
    <x v="0"/>
    <x v="1"/>
    <x v="3"/>
    <n v="82.93"/>
    <n v="4"/>
    <n v="16.585999999999999"/>
    <n v="348.30599999999998"/>
    <x v="40"/>
    <d v="1899-12-30T16:51:00"/>
    <x v="0"/>
    <n v="331.72"/>
    <n v="4.7619047620000003"/>
    <n v="16.585999999999999"/>
    <d v="1986-05-23T00:00:00"/>
    <n v="32"/>
    <x v="0"/>
    <n v="9.6"/>
    <s v="8-10 (Excellent)"/>
    <s v="Evening"/>
    <x v="0"/>
    <x v="2"/>
    <x v="0"/>
    <x v="9"/>
    <x v="0"/>
    <x v="0"/>
  </r>
  <r>
    <s v="345-08-4992"/>
    <x v="9"/>
    <x v="0"/>
    <x v="1"/>
    <x v="1"/>
    <x v="2"/>
    <n v="33.99"/>
    <n v="6"/>
    <n v="10.196999999999999"/>
    <n v="214.137"/>
    <x v="1"/>
    <d v="1899-12-30T15:37:00"/>
    <x v="2"/>
    <n v="203.94"/>
    <n v="4.7619047620000003"/>
    <n v="10.196999999999999"/>
    <d v="1973-04-19T00:00:00"/>
    <n v="45"/>
    <x v="2"/>
    <n v="7.7"/>
    <s v="6-8 (Good)"/>
    <s v="Afternoon"/>
    <x v="0"/>
    <x v="1"/>
    <x v="1"/>
    <x v="1"/>
    <x v="0"/>
    <x v="1"/>
  </r>
  <r>
    <s v="549-96-4200"/>
    <x v="5"/>
    <x v="3"/>
    <x v="0"/>
    <x v="1"/>
    <x v="4"/>
    <n v="17.04"/>
    <n v="4"/>
    <n v="3.4079999999999999"/>
    <n v="71.567999999999998"/>
    <x v="1"/>
    <d v="1899-12-30T20:15:00"/>
    <x v="0"/>
    <n v="68.16"/>
    <n v="4.7619047620000003"/>
    <n v="3.4079999999999999"/>
    <d v="1958-06-23T00:00:00"/>
    <n v="60"/>
    <x v="3"/>
    <n v="7"/>
    <s v="6-8 (Good)"/>
    <s v="Night"/>
    <x v="1"/>
    <x v="1"/>
    <x v="1"/>
    <x v="1"/>
    <x v="0"/>
    <x v="1"/>
  </r>
  <r>
    <s v="810-60-6344"/>
    <x v="10"/>
    <x v="1"/>
    <x v="1"/>
    <x v="0"/>
    <x v="1"/>
    <n v="40.86"/>
    <n v="8"/>
    <n v="16.344000000000001"/>
    <n v="343.22399999999999"/>
    <x v="13"/>
    <d v="1899-12-30T14:38:00"/>
    <x v="2"/>
    <n v="326.88"/>
    <n v="4.7619047620000003"/>
    <n v="16.344000000000001"/>
    <d v="1988-09-09T00:00:00"/>
    <n v="30"/>
    <x v="0"/>
    <n v="6.5"/>
    <s v="6-8 (Good)"/>
    <s v="Afternoon"/>
    <x v="0"/>
    <x v="4"/>
    <x v="1"/>
    <x v="4"/>
    <x v="0"/>
    <x v="2"/>
  </r>
  <r>
    <s v="450-28-2866"/>
    <x v="10"/>
    <x v="1"/>
    <x v="0"/>
    <x v="1"/>
    <x v="4"/>
    <n v="17.440000000000001"/>
    <n v="5"/>
    <n v="4.3600000000000003"/>
    <n v="91.56"/>
    <x v="15"/>
    <d v="1899-12-30T19:25:00"/>
    <x v="1"/>
    <n v="87.2"/>
    <n v="4.7619047620000003"/>
    <n v="4.3600000000000003"/>
    <d v="1957-01-05T00:00:00"/>
    <n v="62"/>
    <x v="3"/>
    <n v="8.1"/>
    <s v="8-10 (Excellent)"/>
    <s v="Evening"/>
    <x v="1"/>
    <x v="6"/>
    <x v="1"/>
    <x v="9"/>
    <x v="0"/>
    <x v="0"/>
  </r>
  <r>
    <s v="394-30-3170"/>
    <x v="7"/>
    <x v="4"/>
    <x v="0"/>
    <x v="0"/>
    <x v="3"/>
    <n v="88.43"/>
    <n v="8"/>
    <n v="35.372"/>
    <n v="742.81200000000001"/>
    <x v="23"/>
    <d v="1899-12-30T19:35:00"/>
    <x v="2"/>
    <n v="707.44"/>
    <n v="4.7619047620000003"/>
    <n v="35.372"/>
    <d v="1965-06-18T00:00:00"/>
    <n v="53"/>
    <x v="2"/>
    <n v="4.3"/>
    <s v="4-6 (Average)"/>
    <s v="Night"/>
    <x v="0"/>
    <x v="1"/>
    <x v="1"/>
    <x v="11"/>
    <x v="0"/>
    <x v="1"/>
  </r>
  <r>
    <s v="138-17-5109"/>
    <x v="3"/>
    <x v="2"/>
    <x v="0"/>
    <x v="0"/>
    <x v="2"/>
    <n v="89.21"/>
    <n v="9"/>
    <n v="40.144500000000001"/>
    <n v="843.03449999999998"/>
    <x v="15"/>
    <d v="1899-12-30T15:42:00"/>
    <x v="2"/>
    <n v="802.89"/>
    <n v="4.7619047620000003"/>
    <n v="40.144500000000001"/>
    <d v="1967-12-18T00:00:00"/>
    <n v="51"/>
    <x v="2"/>
    <n v="6.5"/>
    <s v="6-8 (Good)"/>
    <s v="Afternoon"/>
    <x v="0"/>
    <x v="6"/>
    <x v="1"/>
    <x v="9"/>
    <x v="0"/>
    <x v="0"/>
  </r>
  <r>
    <s v="192-98-7397"/>
    <x v="1"/>
    <x v="1"/>
    <x v="1"/>
    <x v="1"/>
    <x v="5"/>
    <n v="12.78"/>
    <n v="1"/>
    <n v="0.63900000000000001"/>
    <n v="13.419"/>
    <x v="66"/>
    <d v="1899-12-30T14:11:00"/>
    <x v="0"/>
    <n v="12.78"/>
    <n v="4.7619047620000003"/>
    <n v="0.63900000000000001"/>
    <d v="1959-02-08T00:00:00"/>
    <n v="59"/>
    <x v="2"/>
    <n v="9.5"/>
    <s v="8-10 (Excellent)"/>
    <s v="Afternoon"/>
    <x v="1"/>
    <x v="6"/>
    <x v="1"/>
    <x v="7"/>
    <x v="0"/>
    <x v="0"/>
  </r>
  <r>
    <s v="301-11-9629"/>
    <x v="2"/>
    <x v="2"/>
    <x v="1"/>
    <x v="0"/>
    <x v="3"/>
    <n v="19.100000000000001"/>
    <n v="7"/>
    <n v="6.6849999999999996"/>
    <n v="140.38499999999999"/>
    <x v="15"/>
    <d v="1899-12-30T10:43:00"/>
    <x v="1"/>
    <n v="133.69999999999999"/>
    <n v="4.7619047620000003"/>
    <n v="6.6849999999999996"/>
    <d v="1984-11-08T00:00:00"/>
    <n v="34"/>
    <x v="0"/>
    <n v="9.6999999999999993"/>
    <s v="8-10 (Excellent)"/>
    <s v="Morning"/>
    <x v="1"/>
    <x v="6"/>
    <x v="1"/>
    <x v="9"/>
    <x v="0"/>
    <x v="0"/>
  </r>
  <r>
    <s v="390-80-5128"/>
    <x v="7"/>
    <x v="4"/>
    <x v="0"/>
    <x v="0"/>
    <x v="0"/>
    <n v="19.149999999999999"/>
    <n v="1"/>
    <n v="0.95750000000000002"/>
    <n v="20.107500000000002"/>
    <x v="26"/>
    <d v="1899-12-30T17:58:00"/>
    <x v="2"/>
    <n v="19.149999999999999"/>
    <n v="4.7619047620000003"/>
    <n v="0.95750000000000002"/>
    <d v="2000-04-08T00:00:00"/>
    <n v="18"/>
    <x v="1"/>
    <n v="9.5"/>
    <s v="8-10 (Excellent)"/>
    <s v="Evening"/>
    <x v="1"/>
    <x v="3"/>
    <x v="1"/>
    <x v="12"/>
    <x v="0"/>
    <x v="0"/>
  </r>
  <r>
    <s v="235-46-8343"/>
    <x v="1"/>
    <x v="1"/>
    <x v="0"/>
    <x v="1"/>
    <x v="4"/>
    <n v="27.66"/>
    <n v="10"/>
    <n v="13.83"/>
    <n v="290.43"/>
    <x v="44"/>
    <d v="1899-12-30T11:26:00"/>
    <x v="2"/>
    <n v="276.60000000000002"/>
    <n v="4.7619047620000003"/>
    <n v="13.83"/>
    <d v="1959-10-10T00:00:00"/>
    <n v="59"/>
    <x v="2"/>
    <n v="8.9"/>
    <s v="8-10 (Excellent)"/>
    <s v="Morning"/>
    <x v="0"/>
    <x v="4"/>
    <x v="1"/>
    <x v="8"/>
    <x v="0"/>
    <x v="2"/>
  </r>
  <r>
    <s v="453-12-7053"/>
    <x v="4"/>
    <x v="3"/>
    <x v="1"/>
    <x v="1"/>
    <x v="5"/>
    <n v="45.74"/>
    <n v="3"/>
    <n v="6.8609999999999998"/>
    <n v="144.08099999999999"/>
    <x v="24"/>
    <d v="1899-12-30T17:38:00"/>
    <x v="2"/>
    <n v="137.22"/>
    <n v="4.7619047620000003"/>
    <n v="6.8609999999999998"/>
    <d v="1961-06-01T00:00:00"/>
    <n v="57"/>
    <x v="2"/>
    <n v="6.5"/>
    <s v="6-8 (Good)"/>
    <s v="Evening"/>
    <x v="0"/>
    <x v="2"/>
    <x v="0"/>
    <x v="1"/>
    <x v="0"/>
    <x v="1"/>
  </r>
  <r>
    <s v="296-11-7041"/>
    <x v="7"/>
    <x v="4"/>
    <x v="0"/>
    <x v="0"/>
    <x v="0"/>
    <n v="27.07"/>
    <n v="1"/>
    <n v="1.3534999999999999"/>
    <n v="28.423500000000001"/>
    <x v="52"/>
    <d v="1899-12-30T20:07:00"/>
    <x v="2"/>
    <n v="27.07"/>
    <n v="4.7619047620000003"/>
    <n v="1.3534999999999999"/>
    <d v="1988-01-25T00:00:00"/>
    <n v="30"/>
    <x v="0"/>
    <n v="5.3"/>
    <s v="4-6 (Average)"/>
    <s v="Night"/>
    <x v="0"/>
    <x v="0"/>
    <x v="0"/>
    <x v="7"/>
    <x v="0"/>
    <x v="0"/>
  </r>
  <r>
    <s v="449-27-2918"/>
    <x v="6"/>
    <x v="4"/>
    <x v="0"/>
    <x v="0"/>
    <x v="3"/>
    <n v="39.119999999999997"/>
    <n v="1"/>
    <n v="1.956"/>
    <n v="41.076000000000001"/>
    <x v="58"/>
    <d v="1899-12-30T11:02:00"/>
    <x v="2"/>
    <n v="39.119999999999997"/>
    <n v="4.7619047620000003"/>
    <n v="1.956"/>
    <d v="1995-07-05T00:00:00"/>
    <n v="23"/>
    <x v="1"/>
    <n v="9.6"/>
    <s v="8-10 (Excellent)"/>
    <s v="Morning"/>
    <x v="0"/>
    <x v="6"/>
    <x v="1"/>
    <x v="5"/>
    <x v="0"/>
    <x v="1"/>
  </r>
  <r>
    <s v="891-01-7034"/>
    <x v="6"/>
    <x v="4"/>
    <x v="1"/>
    <x v="0"/>
    <x v="1"/>
    <n v="74.709999999999994"/>
    <n v="6"/>
    <n v="22.413"/>
    <n v="470.673"/>
    <x v="17"/>
    <d v="1899-12-30T19:07:00"/>
    <x v="1"/>
    <n v="448.26"/>
    <n v="4.7619047620000003"/>
    <n v="22.413"/>
    <d v="1997-07-20T00:00:00"/>
    <n v="21"/>
    <x v="1"/>
    <n v="6.7"/>
    <s v="6-8 (Good)"/>
    <s v="Evening"/>
    <x v="0"/>
    <x v="6"/>
    <x v="1"/>
    <x v="0"/>
    <x v="0"/>
    <x v="0"/>
  </r>
  <r>
    <s v="744-09-5786"/>
    <x v="7"/>
    <x v="4"/>
    <x v="1"/>
    <x v="1"/>
    <x v="1"/>
    <n v="22.01"/>
    <n v="6"/>
    <n v="6.6029999999999998"/>
    <n v="138.66300000000001"/>
    <x v="56"/>
    <d v="1899-12-30T18:50:00"/>
    <x v="1"/>
    <n v="132.06"/>
    <n v="4.7619047620000003"/>
    <n v="6.6029999999999998"/>
    <d v="1957-11-03T00:00:00"/>
    <n v="61"/>
    <x v="3"/>
    <n v="7.6"/>
    <s v="6-8 (Good)"/>
    <s v="Evening"/>
    <x v="0"/>
    <x v="5"/>
    <x v="1"/>
    <x v="0"/>
    <x v="0"/>
    <x v="0"/>
  </r>
  <r>
    <s v="727-17-0390"/>
    <x v="11"/>
    <x v="5"/>
    <x v="1"/>
    <x v="0"/>
    <x v="4"/>
    <n v="63.61"/>
    <n v="5"/>
    <n v="15.9025"/>
    <n v="333.95249999999999"/>
    <x v="32"/>
    <d v="1899-12-30T12:43:00"/>
    <x v="0"/>
    <n v="318.05"/>
    <n v="4.7619047620000003"/>
    <n v="15.9025"/>
    <d v="1985-10-21T00:00:00"/>
    <n v="33"/>
    <x v="0"/>
    <n v="4.8"/>
    <s v="4-6 (Average)"/>
    <s v="Afternoon"/>
    <x v="0"/>
    <x v="0"/>
    <x v="0"/>
    <x v="10"/>
    <x v="0"/>
    <x v="1"/>
  </r>
  <r>
    <s v="568-88-3448"/>
    <x v="9"/>
    <x v="0"/>
    <x v="1"/>
    <x v="1"/>
    <x v="0"/>
    <n v="25"/>
    <n v="1"/>
    <n v="1.25"/>
    <n v="26.25"/>
    <x v="2"/>
    <d v="1899-12-30T15:09:00"/>
    <x v="0"/>
    <n v="25"/>
    <n v="4.7619047620000003"/>
    <n v="1.25"/>
    <d v="1982-04-24T00:00:00"/>
    <n v="36"/>
    <x v="0"/>
    <n v="5.5"/>
    <s v="4-6 (Average)"/>
    <s v="Afternoon"/>
    <x v="0"/>
    <x v="2"/>
    <x v="0"/>
    <x v="2"/>
    <x v="0"/>
    <x v="2"/>
  </r>
  <r>
    <s v="187-83-5490"/>
    <x v="2"/>
    <x v="2"/>
    <x v="0"/>
    <x v="1"/>
    <x v="1"/>
    <n v="20.77"/>
    <n v="4"/>
    <n v="4.1539999999999999"/>
    <n v="87.233999999999995"/>
    <x v="82"/>
    <d v="1899-12-30T13:47:00"/>
    <x v="1"/>
    <n v="83.08"/>
    <n v="4.7619047620000003"/>
    <n v="4.1539999999999999"/>
    <d v="1999-07-26T00:00:00"/>
    <n v="19"/>
    <x v="1"/>
    <n v="4.7"/>
    <s v="4-6 (Average)"/>
    <s v="Afternoon"/>
    <x v="0"/>
    <x v="4"/>
    <x v="1"/>
    <x v="12"/>
    <x v="0"/>
    <x v="0"/>
  </r>
  <r>
    <s v="767-54-1907"/>
    <x v="6"/>
    <x v="4"/>
    <x v="0"/>
    <x v="0"/>
    <x v="5"/>
    <n v="29.56"/>
    <n v="5"/>
    <n v="7.39"/>
    <n v="155.19"/>
    <x v="77"/>
    <d v="1899-12-30T16:59:00"/>
    <x v="1"/>
    <n v="147.80000000000001"/>
    <n v="4.7619047620000003"/>
    <n v="7.39"/>
    <d v="1961-03-21T00:00:00"/>
    <n v="57"/>
    <x v="2"/>
    <n v="6.9"/>
    <s v="6-8 (Good)"/>
    <s v="Evening"/>
    <x v="0"/>
    <x v="5"/>
    <x v="1"/>
    <x v="8"/>
    <x v="0"/>
    <x v="2"/>
  </r>
  <r>
    <s v="710-46-4433"/>
    <x v="6"/>
    <x v="4"/>
    <x v="0"/>
    <x v="0"/>
    <x v="4"/>
    <n v="77.400000000000006"/>
    <n v="9"/>
    <n v="34.83"/>
    <n v="731.43"/>
    <x v="42"/>
    <d v="1899-12-30T14:15:00"/>
    <x v="2"/>
    <n v="696.6"/>
    <n v="4.7619047620000003"/>
    <n v="34.83"/>
    <d v="1991-03-23T00:00:00"/>
    <n v="27"/>
    <x v="1"/>
    <n v="4.5"/>
    <s v="4-6 (Average)"/>
    <s v="Afternoon"/>
    <x v="0"/>
    <x v="1"/>
    <x v="1"/>
    <x v="8"/>
    <x v="0"/>
    <x v="2"/>
  </r>
  <r>
    <s v="533-33-5337"/>
    <x v="6"/>
    <x v="4"/>
    <x v="1"/>
    <x v="1"/>
    <x v="1"/>
    <n v="79.39"/>
    <n v="10"/>
    <n v="39.695"/>
    <n v="833.59500000000003"/>
    <x v="13"/>
    <d v="1899-12-30T20:24:00"/>
    <x v="1"/>
    <n v="793.9"/>
    <n v="4.7619047620000003"/>
    <n v="39.695"/>
    <d v="1974-04-26T00:00:00"/>
    <n v="44"/>
    <x v="0"/>
    <n v="6.2"/>
    <s v="6-8 (Good)"/>
    <s v="Night"/>
    <x v="0"/>
    <x v="4"/>
    <x v="1"/>
    <x v="4"/>
    <x v="0"/>
    <x v="2"/>
  </r>
  <r>
    <s v="325-90-8763"/>
    <x v="10"/>
    <x v="1"/>
    <x v="0"/>
    <x v="0"/>
    <x v="1"/>
    <n v="46.57"/>
    <n v="10"/>
    <n v="23.285"/>
    <n v="488.98500000000001"/>
    <x v="3"/>
    <d v="1899-12-30T13:58:00"/>
    <x v="1"/>
    <n v="465.7"/>
    <n v="4.7619047620000003"/>
    <n v="23.285"/>
    <d v="1982-10-19T00:00:00"/>
    <n v="36"/>
    <x v="0"/>
    <n v="7.6"/>
    <s v="6-8 (Good)"/>
    <s v="Afternoon"/>
    <x v="0"/>
    <x v="2"/>
    <x v="0"/>
    <x v="3"/>
    <x v="0"/>
    <x v="0"/>
  </r>
  <r>
    <s v="729-46-7422"/>
    <x v="10"/>
    <x v="1"/>
    <x v="1"/>
    <x v="1"/>
    <x v="4"/>
    <n v="35.89"/>
    <n v="1"/>
    <n v="1.7945"/>
    <n v="37.6845"/>
    <x v="55"/>
    <d v="1899-12-30T16:52:00"/>
    <x v="2"/>
    <n v="35.89"/>
    <n v="4.7619047620000003"/>
    <n v="1.7945"/>
    <d v="1964-09-07T00:00:00"/>
    <n v="54"/>
    <x v="2"/>
    <n v="7.9"/>
    <s v="6-8 (Good)"/>
    <s v="Evening"/>
    <x v="0"/>
    <x v="0"/>
    <x v="0"/>
    <x v="6"/>
    <x v="0"/>
    <x v="2"/>
  </r>
  <r>
    <s v="639-76-1242"/>
    <x v="10"/>
    <x v="1"/>
    <x v="1"/>
    <x v="1"/>
    <x v="4"/>
    <n v="40.520000000000003"/>
    <n v="5"/>
    <n v="10.130000000000001"/>
    <n v="212.73"/>
    <x v="36"/>
    <d v="1899-12-30T15:19:00"/>
    <x v="1"/>
    <n v="202.6"/>
    <n v="4.7619047620000003"/>
    <n v="10.130000000000001"/>
    <d v="1990-02-27T00:00:00"/>
    <n v="28"/>
    <x v="1"/>
    <n v="4.5"/>
    <s v="4-6 (Average)"/>
    <s v="Afternoon"/>
    <x v="0"/>
    <x v="2"/>
    <x v="0"/>
    <x v="12"/>
    <x v="0"/>
    <x v="0"/>
  </r>
  <r>
    <s v="234-03-4040"/>
    <x v="6"/>
    <x v="4"/>
    <x v="0"/>
    <x v="0"/>
    <x v="4"/>
    <n v="73.05"/>
    <n v="10"/>
    <n v="36.524999999999999"/>
    <n v="767.02499999999998"/>
    <x v="2"/>
    <d v="1899-12-30T12:25:00"/>
    <x v="2"/>
    <n v="730.5"/>
    <n v="4.7619047620000003"/>
    <n v="36.524999999999999"/>
    <d v="1996-04-07T00:00:00"/>
    <n v="22"/>
    <x v="1"/>
    <n v="8.6999999999999993"/>
    <s v="8-10 (Excellent)"/>
    <s v="Afternoon"/>
    <x v="0"/>
    <x v="2"/>
    <x v="0"/>
    <x v="2"/>
    <x v="0"/>
    <x v="2"/>
  </r>
  <r>
    <s v="326-71-2155"/>
    <x v="1"/>
    <x v="1"/>
    <x v="1"/>
    <x v="0"/>
    <x v="3"/>
    <n v="73.95"/>
    <n v="4"/>
    <n v="14.79"/>
    <n v="310.58999999999997"/>
    <x v="36"/>
    <d v="1899-12-30T10:02:00"/>
    <x v="1"/>
    <n v="295.8"/>
    <n v="4.7619047620000003"/>
    <n v="14.79"/>
    <d v="1977-11-19T00:00:00"/>
    <n v="41"/>
    <x v="0"/>
    <n v="6.1"/>
    <s v="6-8 (Good)"/>
    <s v="Morning"/>
    <x v="0"/>
    <x v="2"/>
    <x v="0"/>
    <x v="12"/>
    <x v="0"/>
    <x v="0"/>
  </r>
  <r>
    <s v="320-32-8842"/>
    <x v="4"/>
    <x v="3"/>
    <x v="0"/>
    <x v="0"/>
    <x v="4"/>
    <n v="22.62"/>
    <n v="1"/>
    <n v="1.131"/>
    <n v="23.751000000000001"/>
    <x v="85"/>
    <d v="1899-12-30T18:58:00"/>
    <x v="1"/>
    <n v="22.62"/>
    <n v="4.7619047620000003"/>
    <n v="1.131"/>
    <d v="1977-12-21T00:00:00"/>
    <n v="41"/>
    <x v="0"/>
    <n v="6.4"/>
    <s v="6-8 (Good)"/>
    <s v="Evening"/>
    <x v="0"/>
    <x v="2"/>
    <x v="0"/>
    <x v="10"/>
    <x v="0"/>
    <x v="1"/>
  </r>
  <r>
    <s v="470-32-9057"/>
    <x v="0"/>
    <x v="0"/>
    <x v="0"/>
    <x v="1"/>
    <x v="4"/>
    <n v="51.34"/>
    <n v="5"/>
    <n v="12.835000000000001"/>
    <n v="269.53500000000003"/>
    <x v="61"/>
    <d v="1899-12-30T15:31:00"/>
    <x v="2"/>
    <n v="256.7"/>
    <n v="4.7619047620000003"/>
    <n v="12.835000000000001"/>
    <d v="1999-10-12T00:00:00"/>
    <n v="19"/>
    <x v="1"/>
    <n v="9.1"/>
    <s v="8-10 (Excellent)"/>
    <s v="Afternoon"/>
    <x v="0"/>
    <x v="4"/>
    <x v="1"/>
    <x v="5"/>
    <x v="0"/>
    <x v="1"/>
  </r>
  <r>
    <s v="878-30-2331"/>
    <x v="5"/>
    <x v="3"/>
    <x v="0"/>
    <x v="0"/>
    <x v="3"/>
    <n v="54.55"/>
    <n v="10"/>
    <n v="27.274999999999999"/>
    <n v="572.77499999999998"/>
    <x v="22"/>
    <d v="1899-12-30T11:22:00"/>
    <x v="2"/>
    <n v="545.5"/>
    <n v="4.7619047620000003"/>
    <n v="27.274999999999999"/>
    <d v="1972-12-21T00:00:00"/>
    <n v="46"/>
    <x v="2"/>
    <n v="7.1"/>
    <s v="6-8 (Good)"/>
    <s v="Morning"/>
    <x v="0"/>
    <x v="0"/>
    <x v="0"/>
    <x v="2"/>
    <x v="0"/>
    <x v="2"/>
  </r>
  <r>
    <s v="440-59-5691"/>
    <x v="10"/>
    <x v="1"/>
    <x v="0"/>
    <x v="0"/>
    <x v="0"/>
    <n v="37.15"/>
    <n v="7"/>
    <n v="13.0025"/>
    <n v="273.05250000000001"/>
    <x v="4"/>
    <d v="1899-12-30T13:12:00"/>
    <x v="2"/>
    <n v="260.05"/>
    <n v="4.7619047620000003"/>
    <n v="13.0025"/>
    <d v="1986-09-12T00:00:00"/>
    <n v="32"/>
    <x v="0"/>
    <n v="7.7"/>
    <s v="6-8 (Good)"/>
    <s v="Afternoon"/>
    <x v="0"/>
    <x v="1"/>
    <x v="1"/>
    <x v="4"/>
    <x v="0"/>
    <x v="2"/>
  </r>
  <r>
    <s v="554-53-3790"/>
    <x v="7"/>
    <x v="4"/>
    <x v="1"/>
    <x v="1"/>
    <x v="3"/>
    <n v="37.020000000000003"/>
    <n v="6"/>
    <n v="11.106"/>
    <n v="233.226"/>
    <x v="23"/>
    <d v="1899-12-30T18:33:00"/>
    <x v="1"/>
    <n v="222.12"/>
    <n v="4.7619047620000003"/>
    <n v="11.106"/>
    <d v="1963-11-13T00:00:00"/>
    <n v="55"/>
    <x v="2"/>
    <n v="4.5"/>
    <s v="4-6 (Average)"/>
    <s v="Evening"/>
    <x v="0"/>
    <x v="1"/>
    <x v="1"/>
    <x v="11"/>
    <x v="0"/>
    <x v="1"/>
  </r>
  <r>
    <s v="746-19-0921"/>
    <x v="4"/>
    <x v="3"/>
    <x v="1"/>
    <x v="1"/>
    <x v="4"/>
    <n v="21.58"/>
    <n v="1"/>
    <n v="1.079"/>
    <n v="22.658999999999999"/>
    <x v="57"/>
    <d v="1899-12-30T10:02:00"/>
    <x v="0"/>
    <n v="21.58"/>
    <n v="4.7619047620000003"/>
    <n v="1.079"/>
    <d v="1957-08-15T00:00:00"/>
    <n v="61"/>
    <x v="3"/>
    <n v="7.2"/>
    <s v="6-8 (Good)"/>
    <s v="Morning"/>
    <x v="0"/>
    <x v="0"/>
    <x v="0"/>
    <x v="4"/>
    <x v="0"/>
    <x v="2"/>
  </r>
  <r>
    <s v="233-34-0817"/>
    <x v="4"/>
    <x v="3"/>
    <x v="0"/>
    <x v="0"/>
    <x v="1"/>
    <n v="98.84"/>
    <n v="1"/>
    <n v="4.9420000000000002"/>
    <n v="103.782"/>
    <x v="42"/>
    <d v="1899-12-30T11:21:00"/>
    <x v="1"/>
    <n v="98.84"/>
    <n v="4.7619047620000003"/>
    <n v="4.9420000000000002"/>
    <d v="1959-07-25T00:00:00"/>
    <n v="59"/>
    <x v="2"/>
    <n v="8.4"/>
    <s v="8-10 (Excellent)"/>
    <s v="Morning"/>
    <x v="0"/>
    <x v="1"/>
    <x v="1"/>
    <x v="8"/>
    <x v="0"/>
    <x v="2"/>
  </r>
  <r>
    <s v="767-05-1286"/>
    <x v="5"/>
    <x v="3"/>
    <x v="0"/>
    <x v="0"/>
    <x v="2"/>
    <n v="83.77"/>
    <n v="6"/>
    <n v="25.131"/>
    <n v="527.75099999999998"/>
    <x v="54"/>
    <d v="1899-12-30T12:10:00"/>
    <x v="0"/>
    <n v="502.62"/>
    <n v="4.7619047620000003"/>
    <n v="25.131"/>
    <d v="1972-12-11T00:00:00"/>
    <n v="46"/>
    <x v="2"/>
    <n v="5.4"/>
    <s v="4-6 (Average)"/>
    <s v="Afternoon"/>
    <x v="0"/>
    <x v="5"/>
    <x v="1"/>
    <x v="3"/>
    <x v="0"/>
    <x v="0"/>
  </r>
  <r>
    <s v="340-21-9136"/>
    <x v="11"/>
    <x v="5"/>
    <x v="0"/>
    <x v="0"/>
    <x v="3"/>
    <n v="40.049999999999997"/>
    <n v="4"/>
    <n v="8.01"/>
    <n v="168.21"/>
    <x v="25"/>
    <d v="1899-12-30T11:40:00"/>
    <x v="1"/>
    <n v="160.19999999999999"/>
    <n v="4.7619047620000003"/>
    <n v="8.01"/>
    <d v="1974-04-09T00:00:00"/>
    <n v="44"/>
    <x v="0"/>
    <n v="9.6999999999999993"/>
    <s v="8-10 (Excellent)"/>
    <s v="Morning"/>
    <x v="0"/>
    <x v="1"/>
    <x v="1"/>
    <x v="3"/>
    <x v="0"/>
    <x v="0"/>
  </r>
  <r>
    <s v="405-31-3305"/>
    <x v="3"/>
    <x v="2"/>
    <x v="0"/>
    <x v="1"/>
    <x v="5"/>
    <n v="43.13"/>
    <n v="10"/>
    <n v="21.565000000000001"/>
    <n v="452.86500000000001"/>
    <x v="30"/>
    <d v="1899-12-30T18:31:00"/>
    <x v="2"/>
    <n v="431.3"/>
    <n v="4.7619047620000003"/>
    <n v="21.565000000000001"/>
    <d v="1958-08-16T00:00:00"/>
    <n v="60"/>
    <x v="3"/>
    <n v="5.5"/>
    <s v="4-6 (Average)"/>
    <s v="Evening"/>
    <x v="0"/>
    <x v="0"/>
    <x v="0"/>
    <x v="12"/>
    <x v="0"/>
    <x v="0"/>
  </r>
  <r>
    <s v="731-59-7531"/>
    <x v="6"/>
    <x v="4"/>
    <x v="0"/>
    <x v="1"/>
    <x v="0"/>
    <n v="72.569999999999993"/>
    <n v="8"/>
    <n v="29.027999999999999"/>
    <n v="609.58799999999997"/>
    <x v="73"/>
    <d v="1899-12-30T17:58:00"/>
    <x v="1"/>
    <n v="580.55999999999995"/>
    <n v="4.7619047620000003"/>
    <n v="29.027999999999999"/>
    <d v="1988-09-12T00:00:00"/>
    <n v="30"/>
    <x v="0"/>
    <n v="4.5999999999999996"/>
    <s v="4-6 (Average)"/>
    <s v="Evening"/>
    <x v="0"/>
    <x v="0"/>
    <x v="0"/>
    <x v="5"/>
    <x v="0"/>
    <x v="1"/>
  </r>
  <r>
    <s v="676-39-6028"/>
    <x v="3"/>
    <x v="2"/>
    <x v="0"/>
    <x v="0"/>
    <x v="1"/>
    <n v="64.44"/>
    <n v="5"/>
    <n v="16.11"/>
    <n v="338.31"/>
    <x v="73"/>
    <d v="1899-12-30T17:04:00"/>
    <x v="1"/>
    <n v="322.2"/>
    <n v="4.7619047620000003"/>
    <n v="16.11"/>
    <d v="1960-11-23T00:00:00"/>
    <n v="58"/>
    <x v="2"/>
    <n v="6.6"/>
    <s v="6-8 (Good)"/>
    <s v="Evening"/>
    <x v="0"/>
    <x v="0"/>
    <x v="0"/>
    <x v="5"/>
    <x v="0"/>
    <x v="1"/>
  </r>
  <r>
    <s v="502-05-1910"/>
    <x v="2"/>
    <x v="2"/>
    <x v="1"/>
    <x v="1"/>
    <x v="0"/>
    <n v="65.180000000000007"/>
    <n v="3"/>
    <n v="9.7769999999999992"/>
    <n v="205.31700000000001"/>
    <x v="6"/>
    <d v="1899-12-30T20:35:00"/>
    <x v="2"/>
    <n v="195.54"/>
    <n v="4.7619047620000003"/>
    <n v="9.7769999999999992"/>
    <d v="1989-03-06T00:00:00"/>
    <n v="29"/>
    <x v="1"/>
    <n v="6.3"/>
    <s v="6-8 (Good)"/>
    <s v="Night"/>
    <x v="0"/>
    <x v="3"/>
    <x v="1"/>
    <x v="2"/>
    <x v="0"/>
    <x v="2"/>
  </r>
  <r>
    <s v="485-30-8700"/>
    <x v="0"/>
    <x v="0"/>
    <x v="1"/>
    <x v="0"/>
    <x v="3"/>
    <n v="33.26"/>
    <n v="5"/>
    <n v="8.3149999999999995"/>
    <n v="174.61500000000001"/>
    <x v="79"/>
    <d v="1899-12-30T16:10:00"/>
    <x v="2"/>
    <n v="166.3"/>
    <n v="4.7619047620000003"/>
    <n v="8.3149999999999995"/>
    <d v="2001-12-20T00:00:00"/>
    <n v="17"/>
    <x v="1"/>
    <n v="4.2"/>
    <s v="4-6 (Average)"/>
    <s v="Evening"/>
    <x v="0"/>
    <x v="3"/>
    <x v="1"/>
    <x v="11"/>
    <x v="0"/>
    <x v="1"/>
  </r>
  <r>
    <s v="598-47-9715"/>
    <x v="10"/>
    <x v="1"/>
    <x v="1"/>
    <x v="1"/>
    <x v="1"/>
    <n v="84.07"/>
    <n v="4"/>
    <n v="16.814"/>
    <n v="353.09399999999999"/>
    <x v="37"/>
    <d v="1899-12-30T16:54:00"/>
    <x v="0"/>
    <n v="336.28"/>
    <n v="4.7619047620000003"/>
    <n v="16.814"/>
    <d v="1976-07-03T00:00:00"/>
    <n v="42"/>
    <x v="0"/>
    <n v="4.4000000000000004"/>
    <s v="4-6 (Average)"/>
    <s v="Evening"/>
    <x v="0"/>
    <x v="4"/>
    <x v="1"/>
    <x v="1"/>
    <x v="0"/>
    <x v="1"/>
  </r>
  <r>
    <s v="701-69-8742"/>
    <x v="7"/>
    <x v="4"/>
    <x v="1"/>
    <x v="1"/>
    <x v="3"/>
    <n v="34.369999999999997"/>
    <n v="10"/>
    <n v="17.184999999999999"/>
    <n v="360.88499999999999"/>
    <x v="32"/>
    <d v="1899-12-30T10:11:00"/>
    <x v="0"/>
    <n v="343.7"/>
    <n v="4.7619047620000003"/>
    <n v="17.184999999999999"/>
    <d v="1977-04-20T00:00:00"/>
    <n v="41"/>
    <x v="0"/>
    <n v="6.7"/>
    <s v="6-8 (Good)"/>
    <s v="Morning"/>
    <x v="0"/>
    <x v="0"/>
    <x v="0"/>
    <x v="10"/>
    <x v="0"/>
    <x v="1"/>
  </r>
  <r>
    <s v="575-67-1508"/>
    <x v="0"/>
    <x v="0"/>
    <x v="1"/>
    <x v="1"/>
    <x v="1"/>
    <n v="38.6"/>
    <n v="1"/>
    <n v="1.93"/>
    <n v="40.53"/>
    <x v="71"/>
    <d v="1899-12-30T11:26:00"/>
    <x v="0"/>
    <n v="38.6"/>
    <n v="4.7619047620000003"/>
    <n v="1.93"/>
    <d v="1987-11-24T00:00:00"/>
    <n v="31"/>
    <x v="0"/>
    <n v="6.7"/>
    <s v="6-8 (Good)"/>
    <s v="Morning"/>
    <x v="0"/>
    <x v="6"/>
    <x v="1"/>
    <x v="12"/>
    <x v="0"/>
    <x v="0"/>
  </r>
  <r>
    <s v="541-08-3113"/>
    <x v="10"/>
    <x v="1"/>
    <x v="1"/>
    <x v="1"/>
    <x v="4"/>
    <n v="65.97"/>
    <n v="8"/>
    <n v="26.388000000000002"/>
    <n v="554.14800000000002"/>
    <x v="30"/>
    <d v="1899-12-30T20:29:00"/>
    <x v="1"/>
    <n v="527.76"/>
    <n v="4.7619047620000003"/>
    <n v="26.388000000000002"/>
    <d v="1954-11-04T00:00:00"/>
    <n v="64"/>
    <x v="3"/>
    <n v="8.4"/>
    <s v="8-10 (Excellent)"/>
    <s v="Night"/>
    <x v="0"/>
    <x v="0"/>
    <x v="0"/>
    <x v="12"/>
    <x v="0"/>
    <x v="0"/>
  </r>
  <r>
    <s v="246-11-3901"/>
    <x v="4"/>
    <x v="3"/>
    <x v="1"/>
    <x v="0"/>
    <x v="1"/>
    <n v="32.799999999999997"/>
    <n v="10"/>
    <n v="16.399999999999999"/>
    <n v="344.4"/>
    <x v="42"/>
    <d v="1899-12-30T12:12:00"/>
    <x v="1"/>
    <n v="328"/>
    <n v="4.7619047620000003"/>
    <n v="16.399999999999999"/>
    <d v="1982-07-27T00:00:00"/>
    <n v="36"/>
    <x v="0"/>
    <n v="6.2"/>
    <s v="6-8 (Good)"/>
    <s v="Afternoon"/>
    <x v="0"/>
    <x v="1"/>
    <x v="1"/>
    <x v="8"/>
    <x v="0"/>
    <x v="2"/>
  </r>
  <r>
    <s v="674-15-9296"/>
    <x v="3"/>
    <x v="2"/>
    <x v="1"/>
    <x v="1"/>
    <x v="3"/>
    <n v="37.14"/>
    <n v="5"/>
    <n v="9.2850000000000001"/>
    <n v="194.98500000000001"/>
    <x v="66"/>
    <d v="1899-12-30T13:05:00"/>
    <x v="0"/>
    <n v="185.7"/>
    <n v="4.7619047620000003"/>
    <n v="9.2850000000000001"/>
    <d v="1982-04-21T00:00:00"/>
    <n v="36"/>
    <x v="0"/>
    <n v="5"/>
    <s v="4-6 (Average)"/>
    <s v="Afternoon"/>
    <x v="0"/>
    <x v="6"/>
    <x v="1"/>
    <x v="7"/>
    <x v="0"/>
    <x v="0"/>
  </r>
  <r>
    <s v="305-18-3552"/>
    <x v="6"/>
    <x v="4"/>
    <x v="0"/>
    <x v="1"/>
    <x v="2"/>
    <n v="60.38"/>
    <n v="10"/>
    <n v="30.19"/>
    <n v="633.99"/>
    <x v="12"/>
    <d v="1899-12-30T16:19:00"/>
    <x v="1"/>
    <n v="603.79999999999995"/>
    <n v="4.7619047620000003"/>
    <n v="30.19"/>
    <d v="1997-12-06T00:00:00"/>
    <n v="21"/>
    <x v="1"/>
    <n v="6"/>
    <s v="6-8 (Good)"/>
    <s v="Evening"/>
    <x v="0"/>
    <x v="6"/>
    <x v="1"/>
    <x v="8"/>
    <x v="0"/>
    <x v="2"/>
  </r>
  <r>
    <s v="493-65-6248"/>
    <x v="10"/>
    <x v="1"/>
    <x v="0"/>
    <x v="0"/>
    <x v="3"/>
    <n v="36.979999999999997"/>
    <n v="10"/>
    <n v="18.489999999999998"/>
    <n v="388.29"/>
    <x v="17"/>
    <d v="1899-12-30T19:48:00"/>
    <x v="2"/>
    <n v="369.8"/>
    <n v="4.7619047620000003"/>
    <n v="18.489999999999998"/>
    <d v="1975-11-18T00:00:00"/>
    <n v="43"/>
    <x v="0"/>
    <n v="7"/>
    <s v="6-8 (Good)"/>
    <s v="Night"/>
    <x v="0"/>
    <x v="6"/>
    <x v="1"/>
    <x v="0"/>
    <x v="0"/>
    <x v="0"/>
  </r>
  <r>
    <s v="438-01-4015"/>
    <x v="7"/>
    <x v="4"/>
    <x v="0"/>
    <x v="0"/>
    <x v="3"/>
    <n v="49.49"/>
    <n v="4"/>
    <n v="9.8979999999999997"/>
    <n v="207.858"/>
    <x v="76"/>
    <d v="1899-12-30T15:25:00"/>
    <x v="0"/>
    <n v="197.96"/>
    <n v="4.7619047620000003"/>
    <n v="9.8979999999999997"/>
    <d v="1968-08-17T00:00:00"/>
    <n v="50"/>
    <x v="2"/>
    <n v="6.6"/>
    <s v="6-8 (Good)"/>
    <s v="Afternoon"/>
    <x v="0"/>
    <x v="4"/>
    <x v="1"/>
    <x v="11"/>
    <x v="0"/>
    <x v="1"/>
  </r>
  <r>
    <s v="709-58-4068"/>
    <x v="7"/>
    <x v="4"/>
    <x v="1"/>
    <x v="0"/>
    <x v="5"/>
    <n v="41.09"/>
    <n v="10"/>
    <n v="20.545000000000002"/>
    <n v="431.44499999999999"/>
    <x v="38"/>
    <d v="1899-12-30T14:42:00"/>
    <x v="1"/>
    <n v="410.9"/>
    <n v="4.7619047620000003"/>
    <n v="20.545000000000002"/>
    <d v="1956-05-22T00:00:00"/>
    <n v="62"/>
    <x v="3"/>
    <n v="7.3"/>
    <s v="6-8 (Good)"/>
    <s v="Afternoon"/>
    <x v="0"/>
    <x v="4"/>
    <x v="1"/>
    <x v="2"/>
    <x v="0"/>
    <x v="2"/>
  </r>
  <r>
    <s v="795-49-7276"/>
    <x v="11"/>
    <x v="5"/>
    <x v="1"/>
    <x v="1"/>
    <x v="5"/>
    <n v="37.15"/>
    <n v="4"/>
    <n v="7.43"/>
    <n v="156.03"/>
    <x v="28"/>
    <d v="1899-12-30T18:59:00"/>
    <x v="0"/>
    <n v="148.6"/>
    <n v="4.7619047620000003"/>
    <n v="7.43"/>
    <d v="1972-06-03T00:00:00"/>
    <n v="46"/>
    <x v="2"/>
    <n v="8.3000000000000007"/>
    <s v="8-10 (Excellent)"/>
    <s v="Evening"/>
    <x v="0"/>
    <x v="0"/>
    <x v="0"/>
    <x v="11"/>
    <x v="0"/>
    <x v="1"/>
  </r>
  <r>
    <s v="556-72-8512"/>
    <x v="5"/>
    <x v="3"/>
    <x v="1"/>
    <x v="1"/>
    <x v="2"/>
    <n v="22.96"/>
    <n v="1"/>
    <n v="1.1479999999999999"/>
    <n v="24.108000000000001"/>
    <x v="74"/>
    <d v="1899-12-30T20:47:00"/>
    <x v="1"/>
    <n v="22.96"/>
    <n v="4.7619047620000003"/>
    <n v="1.1479999999999999"/>
    <d v="1996-08-20T00:00:00"/>
    <n v="22"/>
    <x v="1"/>
    <n v="4.3"/>
    <s v="4-6 (Average)"/>
    <s v="Night"/>
    <x v="0"/>
    <x v="5"/>
    <x v="1"/>
    <x v="12"/>
    <x v="0"/>
    <x v="0"/>
  </r>
  <r>
    <s v="627-95-3243"/>
    <x v="6"/>
    <x v="4"/>
    <x v="0"/>
    <x v="0"/>
    <x v="2"/>
    <n v="77.680000000000007"/>
    <n v="9"/>
    <n v="34.956000000000003"/>
    <n v="734.07600000000002"/>
    <x v="87"/>
    <d v="1899-12-30T13:21:00"/>
    <x v="0"/>
    <n v="699.12"/>
    <n v="4.7619047620000003"/>
    <n v="34.956000000000003"/>
    <d v="1979-08-13T00:00:00"/>
    <n v="39"/>
    <x v="0"/>
    <n v="9.8000000000000007"/>
    <s v="8-10 (Excellent)"/>
    <s v="Afternoon"/>
    <x v="0"/>
    <x v="3"/>
    <x v="1"/>
    <x v="4"/>
    <x v="0"/>
    <x v="2"/>
  </r>
  <r>
    <s v="686-41-0932"/>
    <x v="6"/>
    <x v="4"/>
    <x v="1"/>
    <x v="0"/>
    <x v="5"/>
    <n v="34.700000000000003"/>
    <n v="2"/>
    <n v="3.47"/>
    <n v="72.87"/>
    <x v="45"/>
    <d v="1899-12-30T19:48:00"/>
    <x v="0"/>
    <n v="69.400000000000006"/>
    <n v="4.7619047620000003"/>
    <n v="3.47"/>
    <d v="1975-02-18T00:00:00"/>
    <n v="44"/>
    <x v="0"/>
    <n v="8.1999999999999993"/>
    <s v="8-10 (Excellent)"/>
    <s v="Night"/>
    <x v="0"/>
    <x v="5"/>
    <x v="1"/>
    <x v="10"/>
    <x v="0"/>
    <x v="1"/>
  </r>
  <r>
    <s v="510-09-5628"/>
    <x v="2"/>
    <x v="2"/>
    <x v="0"/>
    <x v="0"/>
    <x v="5"/>
    <n v="19.66"/>
    <n v="10"/>
    <n v="9.83"/>
    <n v="206.43"/>
    <x v="20"/>
    <d v="1899-12-30T18:20:00"/>
    <x v="2"/>
    <n v="196.6"/>
    <n v="4.7619047620000003"/>
    <n v="9.83"/>
    <d v="1965-12-24T00:00:00"/>
    <n v="53"/>
    <x v="2"/>
    <n v="7.2"/>
    <s v="6-8 (Good)"/>
    <s v="Evening"/>
    <x v="1"/>
    <x v="1"/>
    <x v="1"/>
    <x v="10"/>
    <x v="0"/>
    <x v="1"/>
  </r>
  <r>
    <s v="608-04-3797"/>
    <x v="7"/>
    <x v="4"/>
    <x v="0"/>
    <x v="0"/>
    <x v="0"/>
    <n v="25.32"/>
    <n v="8"/>
    <n v="10.128"/>
    <n v="212.68799999999999"/>
    <x v="19"/>
    <d v="1899-12-30T20:24:00"/>
    <x v="0"/>
    <n v="202.56"/>
    <n v="4.7619047620000003"/>
    <n v="10.128"/>
    <d v="1988-12-03T00:00:00"/>
    <n v="30"/>
    <x v="0"/>
    <n v="8.6999999999999993"/>
    <s v="8-10 (Excellent)"/>
    <s v="Night"/>
    <x v="0"/>
    <x v="6"/>
    <x v="1"/>
    <x v="1"/>
    <x v="0"/>
    <x v="1"/>
  </r>
  <r>
    <s v="148-82-2527"/>
    <x v="5"/>
    <x v="3"/>
    <x v="0"/>
    <x v="0"/>
    <x v="2"/>
    <n v="12.12"/>
    <n v="10"/>
    <n v="6.06"/>
    <n v="127.26"/>
    <x v="19"/>
    <d v="1899-12-30T13:44:00"/>
    <x v="2"/>
    <n v="121.2"/>
    <n v="4.7619047620000003"/>
    <n v="6.06"/>
    <d v="1997-07-24T00:00:00"/>
    <n v="21"/>
    <x v="1"/>
    <n v="8.4"/>
    <s v="8-10 (Excellent)"/>
    <s v="Afternoon"/>
    <x v="1"/>
    <x v="6"/>
    <x v="1"/>
    <x v="1"/>
    <x v="0"/>
    <x v="1"/>
  </r>
  <r>
    <s v="437-53-3084"/>
    <x v="7"/>
    <x v="4"/>
    <x v="1"/>
    <x v="1"/>
    <x v="5"/>
    <n v="99.89"/>
    <n v="2"/>
    <n v="9.9890000000000008"/>
    <n v="209.76900000000001"/>
    <x v="84"/>
    <d v="1899-12-30T11:48:00"/>
    <x v="0"/>
    <n v="199.78"/>
    <n v="4.7619047620000003"/>
    <n v="9.9890000000000008"/>
    <d v="1968-06-09T00:00:00"/>
    <n v="50"/>
    <x v="2"/>
    <n v="7.1"/>
    <s v="6-8 (Good)"/>
    <s v="Morning"/>
    <x v="0"/>
    <x v="6"/>
    <x v="1"/>
    <x v="2"/>
    <x v="0"/>
    <x v="2"/>
  </r>
  <r>
    <s v="632-32-4574"/>
    <x v="7"/>
    <x v="4"/>
    <x v="1"/>
    <x v="1"/>
    <x v="3"/>
    <n v="75.92"/>
    <n v="8"/>
    <n v="30.367999999999999"/>
    <n v="637.72799999999995"/>
    <x v="80"/>
    <d v="1899-12-30T14:14:00"/>
    <x v="1"/>
    <n v="607.36"/>
    <n v="4.7619047620000003"/>
    <n v="30.367999999999999"/>
    <d v="1963-04-04T00:00:00"/>
    <n v="55"/>
    <x v="2"/>
    <n v="5.5"/>
    <s v="4-6 (Average)"/>
    <s v="Afternoon"/>
    <x v="0"/>
    <x v="5"/>
    <x v="1"/>
    <x v="11"/>
    <x v="0"/>
    <x v="1"/>
  </r>
  <r>
    <s v="556-97-7101"/>
    <x v="5"/>
    <x v="3"/>
    <x v="1"/>
    <x v="0"/>
    <x v="1"/>
    <n v="63.22"/>
    <n v="2"/>
    <n v="6.3220000000000001"/>
    <n v="132.762"/>
    <x v="17"/>
    <d v="1899-12-30T15:51:00"/>
    <x v="1"/>
    <n v="126.44"/>
    <n v="4.7619047620000003"/>
    <n v="6.3220000000000001"/>
    <d v="1986-02-14T00:00:00"/>
    <n v="32"/>
    <x v="0"/>
    <n v="8.5"/>
    <s v="8-10 (Excellent)"/>
    <s v="Afternoon"/>
    <x v="0"/>
    <x v="6"/>
    <x v="1"/>
    <x v="0"/>
    <x v="0"/>
    <x v="0"/>
  </r>
  <r>
    <s v="862-59-8517"/>
    <x v="10"/>
    <x v="1"/>
    <x v="1"/>
    <x v="0"/>
    <x v="4"/>
    <n v="90.24"/>
    <n v="6"/>
    <n v="27.071999999999999"/>
    <n v="568.51199999999994"/>
    <x v="3"/>
    <d v="1899-12-30T11:17:00"/>
    <x v="1"/>
    <n v="541.44000000000005"/>
    <n v="4.7619047620000003"/>
    <n v="27.071999999999999"/>
    <d v="1993-10-01T00:00:00"/>
    <n v="25"/>
    <x v="1"/>
    <n v="6.2"/>
    <s v="6-8 (Good)"/>
    <s v="Morning"/>
    <x v="0"/>
    <x v="2"/>
    <x v="0"/>
    <x v="3"/>
    <x v="0"/>
    <x v="0"/>
  </r>
  <r>
    <s v="401-18-8016"/>
    <x v="6"/>
    <x v="4"/>
    <x v="0"/>
    <x v="0"/>
    <x v="3"/>
    <n v="98.13"/>
    <n v="1"/>
    <n v="4.9065000000000003"/>
    <n v="103.0365"/>
    <x v="18"/>
    <d v="1899-12-30T17:36:00"/>
    <x v="1"/>
    <n v="98.13"/>
    <n v="4.7619047620000003"/>
    <n v="4.9065000000000003"/>
    <d v="1990-01-15T00:00:00"/>
    <n v="29"/>
    <x v="1"/>
    <n v="8.9"/>
    <s v="8-10 (Excellent)"/>
    <s v="Evening"/>
    <x v="0"/>
    <x v="3"/>
    <x v="1"/>
    <x v="3"/>
    <x v="0"/>
    <x v="0"/>
  </r>
  <r>
    <s v="420-18-8989"/>
    <x v="3"/>
    <x v="2"/>
    <x v="0"/>
    <x v="0"/>
    <x v="3"/>
    <n v="51.52"/>
    <n v="8"/>
    <n v="20.608000000000001"/>
    <n v="432.76799999999997"/>
    <x v="30"/>
    <d v="1899-12-30T15:47:00"/>
    <x v="1"/>
    <n v="412.16"/>
    <n v="4.7619047620000003"/>
    <n v="20.608000000000001"/>
    <d v="1987-06-20T00:00:00"/>
    <n v="31"/>
    <x v="0"/>
    <n v="9.6"/>
    <s v="8-10 (Excellent)"/>
    <s v="Afternoon"/>
    <x v="0"/>
    <x v="0"/>
    <x v="0"/>
    <x v="12"/>
    <x v="0"/>
    <x v="0"/>
  </r>
  <r>
    <s v="277-63-2961"/>
    <x v="6"/>
    <x v="4"/>
    <x v="0"/>
    <x v="1"/>
    <x v="3"/>
    <n v="73.97"/>
    <n v="1"/>
    <n v="3.6985000000000001"/>
    <n v="77.668499999999995"/>
    <x v="36"/>
    <d v="1899-12-30T15:53:00"/>
    <x v="2"/>
    <n v="73.97"/>
    <n v="4.7619047620000003"/>
    <n v="3.6985000000000001"/>
    <d v="1991-10-24T00:00:00"/>
    <n v="27"/>
    <x v="1"/>
    <n v="5.4"/>
    <s v="4-6 (Average)"/>
    <s v="Afternoon"/>
    <x v="0"/>
    <x v="2"/>
    <x v="0"/>
    <x v="12"/>
    <x v="0"/>
    <x v="0"/>
  </r>
  <r>
    <s v="573-98-8548"/>
    <x v="1"/>
    <x v="1"/>
    <x v="0"/>
    <x v="0"/>
    <x v="5"/>
    <n v="31.9"/>
    <n v="1"/>
    <n v="1.595"/>
    <n v="33.494999999999997"/>
    <x v="0"/>
    <d v="1899-12-30T12:40:00"/>
    <x v="0"/>
    <n v="31.9"/>
    <n v="4.7619047620000003"/>
    <n v="1.595"/>
    <d v="1957-12-06T00:00:00"/>
    <n v="61"/>
    <x v="3"/>
    <n v="9.1"/>
    <s v="8-10 (Excellent)"/>
    <s v="Afternoon"/>
    <x v="0"/>
    <x v="0"/>
    <x v="0"/>
    <x v="0"/>
    <x v="0"/>
    <x v="0"/>
  </r>
  <r>
    <s v="620-02-2046"/>
    <x v="10"/>
    <x v="1"/>
    <x v="1"/>
    <x v="1"/>
    <x v="2"/>
    <n v="69.400000000000006"/>
    <n v="2"/>
    <n v="6.94"/>
    <n v="145.74"/>
    <x v="3"/>
    <d v="1899-12-30T19:48:00"/>
    <x v="0"/>
    <n v="138.80000000000001"/>
    <n v="4.7619047620000003"/>
    <n v="6.94"/>
    <d v="1965-02-15T00:00:00"/>
    <n v="53"/>
    <x v="2"/>
    <n v="9"/>
    <s v="8-10 (Excellent)"/>
    <s v="Night"/>
    <x v="0"/>
    <x v="2"/>
    <x v="0"/>
    <x v="3"/>
    <x v="0"/>
    <x v="0"/>
  </r>
  <r>
    <s v="282-35-2475"/>
    <x v="7"/>
    <x v="4"/>
    <x v="1"/>
    <x v="0"/>
    <x v="3"/>
    <n v="93.31"/>
    <n v="2"/>
    <n v="9.3309999999999995"/>
    <n v="195.95099999999999"/>
    <x v="5"/>
    <d v="1899-12-30T17:53:00"/>
    <x v="1"/>
    <n v="186.62"/>
    <n v="4.7619047620000003"/>
    <n v="9.3309999999999995"/>
    <d v="1998-12-28T00:00:00"/>
    <n v="20"/>
    <x v="1"/>
    <n v="6.3"/>
    <s v="6-8 (Good)"/>
    <s v="Evening"/>
    <x v="0"/>
    <x v="3"/>
    <x v="1"/>
    <x v="5"/>
    <x v="0"/>
    <x v="1"/>
  </r>
  <r>
    <s v="511-54-3087"/>
    <x v="7"/>
    <x v="4"/>
    <x v="1"/>
    <x v="1"/>
    <x v="3"/>
    <n v="88.45"/>
    <n v="1"/>
    <n v="4.4225000000000003"/>
    <n v="92.872500000000002"/>
    <x v="6"/>
    <d v="1899-12-30T16:36:00"/>
    <x v="2"/>
    <n v="88.45"/>
    <n v="4.7619047620000003"/>
    <n v="4.4225000000000003"/>
    <d v="1996-02-15T00:00:00"/>
    <n v="23"/>
    <x v="1"/>
    <n v="9.5"/>
    <s v="8-10 (Excellent)"/>
    <s v="Evening"/>
    <x v="0"/>
    <x v="3"/>
    <x v="1"/>
    <x v="2"/>
    <x v="0"/>
    <x v="2"/>
  </r>
  <r>
    <s v="726-29-6793"/>
    <x v="3"/>
    <x v="2"/>
    <x v="0"/>
    <x v="1"/>
    <x v="1"/>
    <n v="24.18"/>
    <n v="8"/>
    <n v="9.6720000000000006"/>
    <n v="203.11199999999999"/>
    <x v="26"/>
    <d v="1899-12-30T20:54:00"/>
    <x v="0"/>
    <n v="193.44"/>
    <n v="4.7619047620000003"/>
    <n v="9.6720000000000006"/>
    <d v="1958-12-22T00:00:00"/>
    <n v="60"/>
    <x v="3"/>
    <n v="9.8000000000000007"/>
    <s v="8-10 (Excellent)"/>
    <s v="Night"/>
    <x v="0"/>
    <x v="3"/>
    <x v="1"/>
    <x v="12"/>
    <x v="0"/>
    <x v="0"/>
  </r>
  <r>
    <s v="387-49-4215"/>
    <x v="6"/>
    <x v="4"/>
    <x v="0"/>
    <x v="0"/>
    <x v="3"/>
    <n v="48.5"/>
    <n v="3"/>
    <n v="7.2750000000000004"/>
    <n v="152.77500000000001"/>
    <x v="66"/>
    <d v="1899-12-30T12:50:00"/>
    <x v="1"/>
    <n v="145.5"/>
    <n v="4.7619047620000003"/>
    <n v="7.2750000000000004"/>
    <d v="1975-07-10T00:00:00"/>
    <n v="43"/>
    <x v="0"/>
    <n v="6.7"/>
    <s v="6-8 (Good)"/>
    <s v="Afternoon"/>
    <x v="0"/>
    <x v="6"/>
    <x v="1"/>
    <x v="7"/>
    <x v="0"/>
    <x v="0"/>
  </r>
  <r>
    <s v="862-17-9201"/>
    <x v="7"/>
    <x v="4"/>
    <x v="1"/>
    <x v="0"/>
    <x v="4"/>
    <n v="84.05"/>
    <n v="6"/>
    <n v="25.215"/>
    <n v="529.51499999999999"/>
    <x v="71"/>
    <d v="1899-12-30T10:48:00"/>
    <x v="2"/>
    <n v="504.3"/>
    <n v="4.7619047620000003"/>
    <n v="25.215"/>
    <d v="1978-05-01T00:00:00"/>
    <n v="40"/>
    <x v="0"/>
    <n v="7.7"/>
    <s v="6-8 (Good)"/>
    <s v="Morning"/>
    <x v="0"/>
    <x v="6"/>
    <x v="1"/>
    <x v="12"/>
    <x v="0"/>
    <x v="0"/>
  </r>
  <r>
    <s v="291-21-5991"/>
    <x v="7"/>
    <x v="4"/>
    <x v="0"/>
    <x v="1"/>
    <x v="0"/>
    <n v="61.29"/>
    <n v="5"/>
    <n v="15.3225"/>
    <n v="321.77249999999998"/>
    <x v="14"/>
    <d v="1899-12-30T14:28:00"/>
    <x v="1"/>
    <n v="306.45"/>
    <n v="4.7619047620000003"/>
    <n v="15.3225"/>
    <d v="1972-11-19T00:00:00"/>
    <n v="46"/>
    <x v="2"/>
    <n v="7"/>
    <s v="6-8 (Good)"/>
    <s v="Afternoon"/>
    <x v="0"/>
    <x v="1"/>
    <x v="1"/>
    <x v="5"/>
    <x v="0"/>
    <x v="1"/>
  </r>
  <r>
    <s v="602-80-9671"/>
    <x v="4"/>
    <x v="3"/>
    <x v="0"/>
    <x v="0"/>
    <x v="2"/>
    <n v="15.95"/>
    <n v="6"/>
    <n v="4.7850000000000001"/>
    <n v="100.485"/>
    <x v="57"/>
    <d v="1899-12-30T17:15:00"/>
    <x v="2"/>
    <n v="95.7"/>
    <n v="4.7619047620000003"/>
    <n v="4.7850000000000001"/>
    <d v="1987-06-28T00:00:00"/>
    <n v="31"/>
    <x v="0"/>
    <n v="5.0999999999999996"/>
    <s v="4-6 (Average)"/>
    <s v="Evening"/>
    <x v="1"/>
    <x v="0"/>
    <x v="0"/>
    <x v="4"/>
    <x v="0"/>
    <x v="2"/>
  </r>
  <r>
    <s v="347-72-6115"/>
    <x v="6"/>
    <x v="4"/>
    <x v="0"/>
    <x v="0"/>
    <x v="3"/>
    <n v="90.74"/>
    <n v="7"/>
    <n v="31.759"/>
    <n v="666.93899999999996"/>
    <x v="65"/>
    <d v="1899-12-30T18:03:00"/>
    <x v="2"/>
    <n v="635.17999999999995"/>
    <n v="4.7619047620000003"/>
    <n v="31.759"/>
    <d v="1973-09-22T00:00:00"/>
    <n v="45"/>
    <x v="2"/>
    <n v="6.2"/>
    <s v="6-8 (Good)"/>
    <s v="Evening"/>
    <x v="0"/>
    <x v="5"/>
    <x v="1"/>
    <x v="9"/>
    <x v="0"/>
    <x v="0"/>
  </r>
  <r>
    <s v="209-61-0206"/>
    <x v="3"/>
    <x v="2"/>
    <x v="1"/>
    <x v="0"/>
    <x v="2"/>
    <n v="42.91"/>
    <n v="5"/>
    <n v="10.727499999999999"/>
    <n v="225.2775"/>
    <x v="0"/>
    <d v="1899-12-30T17:29:00"/>
    <x v="0"/>
    <n v="214.55"/>
    <n v="4.7619047620000003"/>
    <n v="10.727499999999999"/>
    <d v="1978-05-03T00:00:00"/>
    <n v="40"/>
    <x v="0"/>
    <n v="6.1"/>
    <s v="6-8 (Good)"/>
    <s v="Evening"/>
    <x v="0"/>
    <x v="0"/>
    <x v="0"/>
    <x v="0"/>
    <x v="0"/>
    <x v="0"/>
  </r>
  <r>
    <s v="595-27-4851"/>
    <x v="2"/>
    <x v="2"/>
    <x v="1"/>
    <x v="0"/>
    <x v="5"/>
    <n v="54.28"/>
    <n v="7"/>
    <n v="18.998000000000001"/>
    <n v="398.95800000000003"/>
    <x v="3"/>
    <d v="1899-12-30T18:05:00"/>
    <x v="0"/>
    <n v="379.96"/>
    <n v="4.7619047620000003"/>
    <n v="18.998000000000001"/>
    <d v="1970-02-28T00:00:00"/>
    <n v="48"/>
    <x v="2"/>
    <n v="9.3000000000000007"/>
    <s v="8-10 (Excellent)"/>
    <s v="Evening"/>
    <x v="0"/>
    <x v="2"/>
    <x v="0"/>
    <x v="3"/>
    <x v="0"/>
    <x v="0"/>
  </r>
  <r>
    <s v="189-52-0236"/>
    <x v="9"/>
    <x v="0"/>
    <x v="1"/>
    <x v="1"/>
    <x v="1"/>
    <n v="99.55"/>
    <n v="7"/>
    <n v="34.842500000000001"/>
    <n v="731.6925"/>
    <x v="86"/>
    <d v="1899-12-30T12:07:00"/>
    <x v="1"/>
    <n v="696.85"/>
    <n v="4.7619047620000003"/>
    <n v="34.842500000000001"/>
    <d v="1978-09-22T00:00:00"/>
    <n v="40"/>
    <x v="0"/>
    <n v="7.6"/>
    <s v="6-8 (Good)"/>
    <s v="Afternoon"/>
    <x v="0"/>
    <x v="4"/>
    <x v="1"/>
    <x v="10"/>
    <x v="0"/>
    <x v="1"/>
  </r>
  <r>
    <s v="503-07-0930"/>
    <x v="4"/>
    <x v="3"/>
    <x v="0"/>
    <x v="1"/>
    <x v="3"/>
    <n v="58.39"/>
    <n v="7"/>
    <n v="20.436499999999999"/>
    <n v="429.16649999999998"/>
    <x v="55"/>
    <d v="1899-12-30T19:49:00"/>
    <x v="2"/>
    <n v="408.73"/>
    <n v="4.7619047620000003"/>
    <n v="20.436499999999999"/>
    <d v="1983-05-17T00:00:00"/>
    <n v="35"/>
    <x v="0"/>
    <n v="8.1999999999999993"/>
    <s v="8-10 (Excellent)"/>
    <s v="Night"/>
    <x v="0"/>
    <x v="0"/>
    <x v="0"/>
    <x v="6"/>
    <x v="0"/>
    <x v="2"/>
  </r>
  <r>
    <s v="413-20-6708"/>
    <x v="5"/>
    <x v="3"/>
    <x v="0"/>
    <x v="0"/>
    <x v="5"/>
    <n v="51.47"/>
    <n v="1"/>
    <n v="2.5735000000000001"/>
    <n v="54.043500000000002"/>
    <x v="79"/>
    <d v="1899-12-30T15:52:00"/>
    <x v="0"/>
    <n v="51.47"/>
    <n v="4.7619047620000003"/>
    <n v="2.5735000000000001"/>
    <d v="1994-08-17T00:00:00"/>
    <n v="24"/>
    <x v="1"/>
    <n v="8.5"/>
    <s v="8-10 (Excellent)"/>
    <s v="Afternoon"/>
    <x v="0"/>
    <x v="3"/>
    <x v="1"/>
    <x v="11"/>
    <x v="0"/>
    <x v="1"/>
  </r>
  <r>
    <s v="425-85-2085"/>
    <x v="7"/>
    <x v="4"/>
    <x v="0"/>
    <x v="1"/>
    <x v="0"/>
    <n v="54.86"/>
    <n v="5"/>
    <n v="13.715"/>
    <n v="288.01499999999999"/>
    <x v="14"/>
    <d v="1899-12-30T16:48:00"/>
    <x v="0"/>
    <n v="274.3"/>
    <n v="4.7619047620000003"/>
    <n v="13.715"/>
    <d v="1973-02-04T00:00:00"/>
    <n v="46"/>
    <x v="2"/>
    <n v="9.8000000000000007"/>
    <s v="8-10 (Excellent)"/>
    <s v="Evening"/>
    <x v="0"/>
    <x v="1"/>
    <x v="1"/>
    <x v="5"/>
    <x v="0"/>
    <x v="1"/>
  </r>
  <r>
    <s v="521-18-7827"/>
    <x v="5"/>
    <x v="3"/>
    <x v="0"/>
    <x v="1"/>
    <x v="2"/>
    <n v="39.39"/>
    <n v="5"/>
    <n v="9.8475000000000001"/>
    <n v="206.79750000000001"/>
    <x v="49"/>
    <d v="1899-12-30T20:46:00"/>
    <x v="2"/>
    <n v="196.95"/>
    <n v="4.7619047620000003"/>
    <n v="9.8475000000000001"/>
    <d v="1964-12-26T00:00:00"/>
    <n v="54"/>
    <x v="2"/>
    <n v="8.6999999999999993"/>
    <s v="8-10 (Excellent)"/>
    <s v="Night"/>
    <x v="0"/>
    <x v="6"/>
    <x v="1"/>
    <x v="3"/>
    <x v="0"/>
    <x v="0"/>
  </r>
  <r>
    <s v="220-28-1851"/>
    <x v="0"/>
    <x v="0"/>
    <x v="1"/>
    <x v="1"/>
    <x v="2"/>
    <n v="34.729999999999997"/>
    <n v="2"/>
    <n v="3.4729999999999999"/>
    <n v="72.933000000000007"/>
    <x v="59"/>
    <d v="1899-12-30T18:14:00"/>
    <x v="0"/>
    <n v="69.459999999999994"/>
    <n v="4.7619047620000003"/>
    <n v="3.4729999999999999"/>
    <d v="1992-05-28T00:00:00"/>
    <n v="26"/>
    <x v="1"/>
    <n v="9.6999999999999993"/>
    <s v="8-10 (Excellent)"/>
    <s v="Evening"/>
    <x v="0"/>
    <x v="1"/>
    <x v="1"/>
    <x v="2"/>
    <x v="0"/>
    <x v="2"/>
  </r>
  <r>
    <s v="600-38-9738"/>
    <x v="1"/>
    <x v="1"/>
    <x v="0"/>
    <x v="1"/>
    <x v="3"/>
    <n v="71.92"/>
    <n v="5"/>
    <n v="17.98"/>
    <n v="377.58"/>
    <x v="29"/>
    <d v="1899-12-30T15:05:00"/>
    <x v="2"/>
    <n v="359.6"/>
    <n v="4.7619047620000003"/>
    <n v="17.98"/>
    <d v="1996-05-23T00:00:00"/>
    <n v="22"/>
    <x v="1"/>
    <n v="4.3"/>
    <s v="4-6 (Average)"/>
    <s v="Afternoon"/>
    <x v="0"/>
    <x v="4"/>
    <x v="1"/>
    <x v="9"/>
    <x v="0"/>
    <x v="0"/>
  </r>
  <r>
    <s v="734-91-1155"/>
    <x v="6"/>
    <x v="4"/>
    <x v="1"/>
    <x v="0"/>
    <x v="1"/>
    <n v="45.71"/>
    <n v="3"/>
    <n v="6.8564999999999996"/>
    <n v="143.98650000000001"/>
    <x v="58"/>
    <d v="1899-12-30T10:34:00"/>
    <x v="2"/>
    <n v="137.13"/>
    <n v="4.7619047620000003"/>
    <n v="6.8564999999999996"/>
    <d v="1970-10-01T00:00:00"/>
    <n v="48"/>
    <x v="2"/>
    <n v="7.7"/>
    <s v="6-8 (Good)"/>
    <s v="Morning"/>
    <x v="0"/>
    <x v="6"/>
    <x v="1"/>
    <x v="5"/>
    <x v="0"/>
    <x v="1"/>
  </r>
  <r>
    <s v="451-28-5717"/>
    <x v="4"/>
    <x v="3"/>
    <x v="0"/>
    <x v="0"/>
    <x v="2"/>
    <n v="83.17"/>
    <n v="6"/>
    <n v="24.951000000000001"/>
    <n v="523.971"/>
    <x v="80"/>
    <d v="1899-12-30T11:23:00"/>
    <x v="1"/>
    <n v="499.02"/>
    <n v="4.7619047620000003"/>
    <n v="24.951000000000001"/>
    <d v="1958-04-26T00:00:00"/>
    <n v="60"/>
    <x v="3"/>
    <n v="7.3"/>
    <s v="6-8 (Good)"/>
    <s v="Morning"/>
    <x v="0"/>
    <x v="5"/>
    <x v="1"/>
    <x v="11"/>
    <x v="0"/>
    <x v="1"/>
  </r>
  <r>
    <s v="609-81-8548"/>
    <x v="2"/>
    <x v="2"/>
    <x v="0"/>
    <x v="0"/>
    <x v="2"/>
    <n v="37.44"/>
    <n v="6"/>
    <n v="11.231999999999999"/>
    <n v="235.87200000000001"/>
    <x v="10"/>
    <d v="1899-12-30T13:55:00"/>
    <x v="2"/>
    <n v="224.64"/>
    <n v="4.7619047620000003"/>
    <n v="11.231999999999999"/>
    <d v="1974-12-07T00:00:00"/>
    <n v="44"/>
    <x v="0"/>
    <n v="5.9"/>
    <s v="4-6 (Average)"/>
    <s v="Afternoon"/>
    <x v="0"/>
    <x v="5"/>
    <x v="1"/>
    <x v="4"/>
    <x v="0"/>
    <x v="2"/>
  </r>
  <r>
    <s v="133-14-7229"/>
    <x v="1"/>
    <x v="1"/>
    <x v="1"/>
    <x v="1"/>
    <x v="0"/>
    <n v="62.87"/>
    <n v="2"/>
    <n v="6.2869999999999999"/>
    <n v="132.02699999999999"/>
    <x v="17"/>
    <d v="1899-12-30T11:43:00"/>
    <x v="1"/>
    <n v="125.74"/>
    <n v="4.7619047620000003"/>
    <n v="6.2869999999999999"/>
    <d v="1997-08-20T00:00:00"/>
    <n v="21"/>
    <x v="1"/>
    <n v="5"/>
    <s v="4-6 (Average)"/>
    <s v="Morning"/>
    <x v="0"/>
    <x v="6"/>
    <x v="1"/>
    <x v="0"/>
    <x v="0"/>
    <x v="0"/>
  </r>
  <r>
    <s v="534-01-4457"/>
    <x v="9"/>
    <x v="0"/>
    <x v="1"/>
    <x v="1"/>
    <x v="4"/>
    <n v="81.709999999999994"/>
    <n v="6"/>
    <n v="24.513000000000002"/>
    <n v="514.77300000000002"/>
    <x v="3"/>
    <d v="1899-12-30T14:36:00"/>
    <x v="2"/>
    <n v="490.26"/>
    <n v="4.7619047620000003"/>
    <n v="24.513000000000002"/>
    <d v="1997-06-28T00:00:00"/>
    <n v="21"/>
    <x v="1"/>
    <n v="8"/>
    <s v="8-10 (Excellent)"/>
    <s v="Afternoon"/>
    <x v="0"/>
    <x v="2"/>
    <x v="0"/>
    <x v="3"/>
    <x v="0"/>
    <x v="0"/>
  </r>
  <r>
    <s v="719-89-8991"/>
    <x v="11"/>
    <x v="5"/>
    <x v="0"/>
    <x v="0"/>
    <x v="3"/>
    <n v="91.41"/>
    <n v="5"/>
    <n v="22.852499999999999"/>
    <n v="479.90249999999997"/>
    <x v="6"/>
    <d v="1899-12-30T16:03:00"/>
    <x v="0"/>
    <n v="457.05"/>
    <n v="4.7619047620000003"/>
    <n v="22.852499999999999"/>
    <d v="1962-04-09T00:00:00"/>
    <n v="56"/>
    <x v="2"/>
    <n v="7.1"/>
    <s v="6-8 (Good)"/>
    <s v="Evening"/>
    <x v="0"/>
    <x v="3"/>
    <x v="1"/>
    <x v="2"/>
    <x v="0"/>
    <x v="2"/>
  </r>
  <r>
    <s v="286-62-6248"/>
    <x v="7"/>
    <x v="4"/>
    <x v="1"/>
    <x v="1"/>
    <x v="5"/>
    <n v="39.21"/>
    <n v="4"/>
    <n v="7.8419999999999996"/>
    <n v="164.68199999999999"/>
    <x v="65"/>
    <d v="1899-12-30T20:03:00"/>
    <x v="2"/>
    <n v="156.84"/>
    <n v="4.7619047620000003"/>
    <n v="7.8419999999999996"/>
    <d v="1975-01-11T00:00:00"/>
    <n v="44"/>
    <x v="0"/>
    <n v="9"/>
    <s v="8-10 (Excellent)"/>
    <s v="Night"/>
    <x v="0"/>
    <x v="5"/>
    <x v="1"/>
    <x v="9"/>
    <x v="0"/>
    <x v="0"/>
  </r>
  <r>
    <s v="339-38-9982"/>
    <x v="6"/>
    <x v="4"/>
    <x v="0"/>
    <x v="1"/>
    <x v="5"/>
    <n v="59.86"/>
    <n v="2"/>
    <n v="5.9859999999999998"/>
    <n v="125.706"/>
    <x v="50"/>
    <d v="1899-12-30T14:55:00"/>
    <x v="0"/>
    <n v="119.72"/>
    <n v="4.7619047620000003"/>
    <n v="5.9859999999999998"/>
    <d v="1954-01-02T00:00:00"/>
    <n v="65"/>
    <x v="3"/>
    <n v="6.7"/>
    <s v="6-8 (Good)"/>
    <s v="Afternoon"/>
    <x v="0"/>
    <x v="2"/>
    <x v="0"/>
    <x v="7"/>
    <x v="0"/>
    <x v="0"/>
  </r>
  <r>
    <s v="827-44-5872"/>
    <x v="7"/>
    <x v="4"/>
    <x v="0"/>
    <x v="0"/>
    <x v="4"/>
    <n v="54.36"/>
    <n v="10"/>
    <n v="27.18"/>
    <n v="570.78"/>
    <x v="13"/>
    <d v="1899-12-30T11:28:00"/>
    <x v="2"/>
    <n v="543.6"/>
    <n v="4.7619047620000003"/>
    <n v="27.18"/>
    <d v="1966-08-10T00:00:00"/>
    <n v="52"/>
    <x v="2"/>
    <n v="6.1"/>
    <s v="6-8 (Good)"/>
    <s v="Morning"/>
    <x v="0"/>
    <x v="4"/>
    <x v="1"/>
    <x v="4"/>
    <x v="0"/>
    <x v="2"/>
  </r>
  <r>
    <s v="827-77-7633"/>
    <x v="3"/>
    <x v="2"/>
    <x v="1"/>
    <x v="1"/>
    <x v="3"/>
    <n v="98.09"/>
    <n v="9"/>
    <n v="44.140500000000003"/>
    <n v="926.95050000000003"/>
    <x v="21"/>
    <d v="1899-12-30T19:41:00"/>
    <x v="1"/>
    <n v="882.81"/>
    <n v="4.7619047620000003"/>
    <n v="44.140500000000003"/>
    <d v="1972-03-24T00:00:00"/>
    <n v="46"/>
    <x v="2"/>
    <n v="9.3000000000000007"/>
    <s v="8-10 (Excellent)"/>
    <s v="Night"/>
    <x v="0"/>
    <x v="2"/>
    <x v="0"/>
    <x v="8"/>
    <x v="0"/>
    <x v="2"/>
  </r>
  <r>
    <s v="287-83-1405"/>
    <x v="2"/>
    <x v="2"/>
    <x v="1"/>
    <x v="1"/>
    <x v="0"/>
    <n v="25.43"/>
    <n v="6"/>
    <n v="7.6289999999999996"/>
    <n v="160.209"/>
    <x v="12"/>
    <d v="1899-12-30T19:01:00"/>
    <x v="0"/>
    <n v="152.58000000000001"/>
    <n v="4.7619047620000003"/>
    <n v="7.6289999999999996"/>
    <d v="1970-06-06T00:00:00"/>
    <n v="48"/>
    <x v="2"/>
    <n v="7"/>
    <s v="6-8 (Good)"/>
    <s v="Evening"/>
    <x v="0"/>
    <x v="6"/>
    <x v="1"/>
    <x v="8"/>
    <x v="0"/>
    <x v="2"/>
  </r>
  <r>
    <s v="435-13-4908"/>
    <x v="3"/>
    <x v="2"/>
    <x v="0"/>
    <x v="1"/>
    <x v="5"/>
    <n v="86.68"/>
    <n v="8"/>
    <n v="34.671999999999997"/>
    <n v="728.11199999999997"/>
    <x v="46"/>
    <d v="1899-12-30T18:04:00"/>
    <x v="2"/>
    <n v="693.44"/>
    <n v="4.7619047620000003"/>
    <n v="34.671999999999997"/>
    <d v="1959-06-05T00:00:00"/>
    <n v="59"/>
    <x v="2"/>
    <n v="7.2"/>
    <s v="6-8 (Good)"/>
    <s v="Evening"/>
    <x v="0"/>
    <x v="4"/>
    <x v="1"/>
    <x v="3"/>
    <x v="0"/>
    <x v="0"/>
  </r>
  <r>
    <s v="857-67-9057"/>
    <x v="7"/>
    <x v="4"/>
    <x v="1"/>
    <x v="1"/>
    <x v="1"/>
    <n v="22.95"/>
    <n v="10"/>
    <n v="11.475"/>
    <n v="240.97499999999999"/>
    <x v="10"/>
    <d v="1899-12-30T19:20:00"/>
    <x v="0"/>
    <n v="229.5"/>
    <n v="4.7619047620000003"/>
    <n v="11.475"/>
    <d v="1971-06-08T00:00:00"/>
    <n v="47"/>
    <x v="2"/>
    <n v="8.1999999999999993"/>
    <s v="8-10 (Excellent)"/>
    <s v="Evening"/>
    <x v="0"/>
    <x v="5"/>
    <x v="1"/>
    <x v="4"/>
    <x v="0"/>
    <x v="2"/>
  </r>
  <r>
    <s v="236-27-1144"/>
    <x v="10"/>
    <x v="1"/>
    <x v="1"/>
    <x v="0"/>
    <x v="4"/>
    <n v="16.309999999999999"/>
    <n v="9"/>
    <n v="7.3395000000000001"/>
    <n v="154.12950000000001"/>
    <x v="58"/>
    <d v="1899-12-30T10:31:00"/>
    <x v="0"/>
    <n v="146.79"/>
    <n v="4.7619047620000003"/>
    <n v="7.3395000000000001"/>
    <d v="1971-01-20T00:00:00"/>
    <n v="48"/>
    <x v="2"/>
    <n v="8.4"/>
    <s v="8-10 (Excellent)"/>
    <s v="Morning"/>
    <x v="1"/>
    <x v="6"/>
    <x v="1"/>
    <x v="5"/>
    <x v="0"/>
    <x v="1"/>
  </r>
  <r>
    <s v="892-05-6689"/>
    <x v="3"/>
    <x v="2"/>
    <x v="1"/>
    <x v="0"/>
    <x v="2"/>
    <n v="28.32"/>
    <n v="5"/>
    <n v="7.08"/>
    <n v="148.68"/>
    <x v="16"/>
    <d v="1899-12-30T13:28:00"/>
    <x v="0"/>
    <n v="141.6"/>
    <n v="4.7619047620000003"/>
    <n v="7.08"/>
    <d v="1956-02-02T00:00:00"/>
    <n v="63"/>
    <x v="3"/>
    <n v="6.2"/>
    <s v="6-8 (Good)"/>
    <s v="Afternoon"/>
    <x v="0"/>
    <x v="3"/>
    <x v="1"/>
    <x v="10"/>
    <x v="0"/>
    <x v="1"/>
  </r>
  <r>
    <s v="583-41-4548"/>
    <x v="10"/>
    <x v="1"/>
    <x v="1"/>
    <x v="1"/>
    <x v="2"/>
    <n v="16.670000000000002"/>
    <n v="7"/>
    <n v="5.8345000000000002"/>
    <n v="122.5245"/>
    <x v="13"/>
    <d v="1899-12-30T11:36:00"/>
    <x v="0"/>
    <n v="116.69"/>
    <n v="4.7619047620000003"/>
    <n v="5.8345000000000002"/>
    <d v="1976-02-08T00:00:00"/>
    <n v="42"/>
    <x v="0"/>
    <n v="7.4"/>
    <s v="6-8 (Good)"/>
    <s v="Morning"/>
    <x v="1"/>
    <x v="4"/>
    <x v="1"/>
    <x v="4"/>
    <x v="0"/>
    <x v="2"/>
  </r>
  <r>
    <s v="339-12-4827"/>
    <x v="7"/>
    <x v="4"/>
    <x v="0"/>
    <x v="0"/>
    <x v="5"/>
    <n v="73.959999999999994"/>
    <n v="1"/>
    <n v="3.698"/>
    <n v="77.658000000000001"/>
    <x v="0"/>
    <d v="1899-12-30T11:32:00"/>
    <x v="2"/>
    <n v="73.959999999999994"/>
    <n v="4.7619047620000003"/>
    <n v="3.698"/>
    <d v="1979-08-13T00:00:00"/>
    <n v="39"/>
    <x v="0"/>
    <n v="5"/>
    <s v="4-6 (Average)"/>
    <s v="Morning"/>
    <x v="0"/>
    <x v="0"/>
    <x v="0"/>
    <x v="0"/>
    <x v="0"/>
    <x v="0"/>
  </r>
  <r>
    <s v="643-38-7867"/>
    <x v="9"/>
    <x v="0"/>
    <x v="1"/>
    <x v="1"/>
    <x v="2"/>
    <n v="97.94"/>
    <n v="1"/>
    <n v="4.8970000000000002"/>
    <n v="102.837"/>
    <x v="37"/>
    <d v="1899-12-30T11:44:00"/>
    <x v="0"/>
    <n v="97.94"/>
    <n v="4.7619047620000003"/>
    <n v="4.8970000000000002"/>
    <d v="1983-01-25T00:00:00"/>
    <n v="36"/>
    <x v="0"/>
    <n v="6.9"/>
    <s v="6-8 (Good)"/>
    <s v="Morning"/>
    <x v="0"/>
    <x v="4"/>
    <x v="1"/>
    <x v="1"/>
    <x v="0"/>
    <x v="1"/>
  </r>
  <r>
    <s v="308-81-0538"/>
    <x v="11"/>
    <x v="5"/>
    <x v="1"/>
    <x v="0"/>
    <x v="5"/>
    <n v="73.05"/>
    <n v="4"/>
    <n v="14.61"/>
    <n v="306.81"/>
    <x v="6"/>
    <d v="1899-12-30T17:16:00"/>
    <x v="2"/>
    <n v="292.2"/>
    <n v="4.7619047620000003"/>
    <n v="14.61"/>
    <d v="1979-12-21T00:00:00"/>
    <n v="39"/>
    <x v="0"/>
    <n v="4.9000000000000004"/>
    <s v="4-6 (Average)"/>
    <s v="Evening"/>
    <x v="0"/>
    <x v="3"/>
    <x v="1"/>
    <x v="2"/>
    <x v="0"/>
    <x v="2"/>
  </r>
  <r>
    <s v="358-88-9262"/>
    <x v="10"/>
    <x v="1"/>
    <x v="0"/>
    <x v="0"/>
    <x v="4"/>
    <n v="87.48"/>
    <n v="6"/>
    <n v="26.244"/>
    <n v="551.12400000000002"/>
    <x v="60"/>
    <d v="1899-12-30T18:43:00"/>
    <x v="0"/>
    <n v="524.88"/>
    <n v="4.7619047620000003"/>
    <n v="26.244"/>
    <d v="1975-10-03T00:00:00"/>
    <n v="43"/>
    <x v="0"/>
    <n v="5.0999999999999996"/>
    <s v="4-6 (Average)"/>
    <s v="Evening"/>
    <x v="0"/>
    <x v="1"/>
    <x v="1"/>
    <x v="12"/>
    <x v="0"/>
    <x v="0"/>
  </r>
  <r>
    <s v="460-35-4390"/>
    <x v="0"/>
    <x v="0"/>
    <x v="1"/>
    <x v="1"/>
    <x v="2"/>
    <n v="30.68"/>
    <n v="3"/>
    <n v="4.6020000000000003"/>
    <n v="96.641999999999996"/>
    <x v="49"/>
    <d v="1899-12-30T11:00:00"/>
    <x v="0"/>
    <n v="92.04"/>
    <n v="4.7619047620000003"/>
    <n v="4.6020000000000003"/>
    <d v="1980-12-06T00:00:00"/>
    <n v="38"/>
    <x v="0"/>
    <n v="9.1"/>
    <s v="8-10 (Excellent)"/>
    <s v="Morning"/>
    <x v="0"/>
    <x v="6"/>
    <x v="1"/>
    <x v="3"/>
    <x v="0"/>
    <x v="0"/>
  </r>
  <r>
    <s v="343-87-0864"/>
    <x v="10"/>
    <x v="1"/>
    <x v="0"/>
    <x v="1"/>
    <x v="0"/>
    <n v="75.88"/>
    <n v="1"/>
    <n v="3.794"/>
    <n v="79.674000000000007"/>
    <x v="75"/>
    <d v="1899-12-30T10:30:00"/>
    <x v="2"/>
    <n v="75.88"/>
    <n v="4.7619047620000003"/>
    <n v="3.794"/>
    <d v="1986-01-25T00:00:00"/>
    <n v="32"/>
    <x v="0"/>
    <n v="7.1"/>
    <s v="6-8 (Good)"/>
    <s v="Morning"/>
    <x v="0"/>
    <x v="4"/>
    <x v="1"/>
    <x v="0"/>
    <x v="0"/>
    <x v="0"/>
  </r>
  <r>
    <s v="173-50-1108"/>
    <x v="7"/>
    <x v="4"/>
    <x v="0"/>
    <x v="0"/>
    <x v="3"/>
    <n v="20.18"/>
    <n v="4"/>
    <n v="4.0359999999999996"/>
    <n v="84.756"/>
    <x v="77"/>
    <d v="1899-12-30T12:14:00"/>
    <x v="2"/>
    <n v="80.72"/>
    <n v="4.7619047620000003"/>
    <n v="4.0359999999999996"/>
    <d v="1983-08-20T00:00:00"/>
    <n v="35"/>
    <x v="0"/>
    <n v="5"/>
    <s v="4-6 (Average)"/>
    <s v="Afternoon"/>
    <x v="0"/>
    <x v="5"/>
    <x v="1"/>
    <x v="8"/>
    <x v="0"/>
    <x v="2"/>
  </r>
  <r>
    <s v="243-47-2663"/>
    <x v="5"/>
    <x v="3"/>
    <x v="0"/>
    <x v="1"/>
    <x v="1"/>
    <n v="18.77"/>
    <n v="6"/>
    <n v="5.6310000000000002"/>
    <n v="118.251"/>
    <x v="26"/>
    <d v="1899-12-30T16:43:00"/>
    <x v="2"/>
    <n v="112.62"/>
    <n v="4.7619047620000003"/>
    <n v="5.6310000000000002"/>
    <d v="1968-08-01T00:00:00"/>
    <n v="50"/>
    <x v="2"/>
    <n v="5.5"/>
    <s v="4-6 (Average)"/>
    <s v="Evening"/>
    <x v="1"/>
    <x v="3"/>
    <x v="1"/>
    <x v="12"/>
    <x v="0"/>
    <x v="0"/>
  </r>
  <r>
    <s v="841-18-8232"/>
    <x v="6"/>
    <x v="4"/>
    <x v="1"/>
    <x v="0"/>
    <x v="4"/>
    <n v="71.2"/>
    <n v="1"/>
    <n v="3.56"/>
    <n v="74.760000000000005"/>
    <x v="0"/>
    <d v="1899-12-30T20:40:00"/>
    <x v="2"/>
    <n v="71.2"/>
    <n v="4.7619047620000003"/>
    <n v="3.56"/>
    <d v="2000-08-16T00:00:00"/>
    <n v="18"/>
    <x v="1"/>
    <n v="9.1999999999999993"/>
    <s v="8-10 (Excellent)"/>
    <s v="Night"/>
    <x v="0"/>
    <x v="0"/>
    <x v="0"/>
    <x v="0"/>
    <x v="0"/>
    <x v="0"/>
  </r>
  <r>
    <s v="701-23-5550"/>
    <x v="7"/>
    <x v="4"/>
    <x v="0"/>
    <x v="1"/>
    <x v="2"/>
    <n v="38.81"/>
    <n v="4"/>
    <n v="7.7619999999999996"/>
    <n v="163.00200000000001"/>
    <x v="35"/>
    <d v="1899-12-30T13:40:00"/>
    <x v="0"/>
    <n v="155.24"/>
    <n v="4.7619047620000003"/>
    <n v="7.7619999999999996"/>
    <d v="1997-09-11T00:00:00"/>
    <n v="21"/>
    <x v="1"/>
    <n v="4.9000000000000004"/>
    <s v="4-6 (Average)"/>
    <s v="Afternoon"/>
    <x v="0"/>
    <x v="6"/>
    <x v="1"/>
    <x v="11"/>
    <x v="0"/>
    <x v="1"/>
  </r>
  <r>
    <s v="647-50-1224"/>
    <x v="8"/>
    <x v="5"/>
    <x v="1"/>
    <x v="0"/>
    <x v="5"/>
    <n v="29.42"/>
    <n v="10"/>
    <n v="14.71"/>
    <n v="308.91000000000003"/>
    <x v="52"/>
    <d v="1899-12-30T16:23:00"/>
    <x v="0"/>
    <n v="294.2"/>
    <n v="4.7619047620000003"/>
    <n v="14.71"/>
    <d v="1980-08-01T00:00:00"/>
    <n v="38"/>
    <x v="0"/>
    <n v="8.9"/>
    <s v="8-10 (Excellent)"/>
    <s v="Evening"/>
    <x v="0"/>
    <x v="0"/>
    <x v="0"/>
    <x v="7"/>
    <x v="0"/>
    <x v="0"/>
  </r>
  <r>
    <s v="541-48-8554"/>
    <x v="0"/>
    <x v="0"/>
    <x v="1"/>
    <x v="1"/>
    <x v="3"/>
    <n v="60.95"/>
    <n v="9"/>
    <n v="27.427499999999998"/>
    <n v="575.97749999999996"/>
    <x v="27"/>
    <d v="1899-12-30T12:08:00"/>
    <x v="2"/>
    <n v="548.54999999999995"/>
    <n v="4.7619047620000003"/>
    <n v="27.427499999999998"/>
    <d v="1998-02-20T00:00:00"/>
    <n v="20"/>
    <x v="1"/>
    <n v="6"/>
    <s v="6-8 (Good)"/>
    <s v="Afternoon"/>
    <x v="0"/>
    <x v="3"/>
    <x v="1"/>
    <x v="7"/>
    <x v="0"/>
    <x v="0"/>
  </r>
  <r>
    <s v="539-21-7227"/>
    <x v="7"/>
    <x v="4"/>
    <x v="1"/>
    <x v="0"/>
    <x v="3"/>
    <n v="51.54"/>
    <n v="5"/>
    <n v="12.885"/>
    <n v="270.58499999999998"/>
    <x v="53"/>
    <d v="1899-12-30T17:45:00"/>
    <x v="1"/>
    <n v="257.7"/>
    <n v="4.7619047620000003"/>
    <n v="12.885"/>
    <d v="1965-03-05T00:00:00"/>
    <n v="53"/>
    <x v="2"/>
    <n v="4.2"/>
    <s v="4-6 (Average)"/>
    <s v="Evening"/>
    <x v="0"/>
    <x v="0"/>
    <x v="0"/>
    <x v="3"/>
    <x v="0"/>
    <x v="0"/>
  </r>
  <r>
    <s v="213-32-1216"/>
    <x v="0"/>
    <x v="0"/>
    <x v="1"/>
    <x v="0"/>
    <x v="1"/>
    <n v="66.06"/>
    <n v="6"/>
    <n v="19.818000000000001"/>
    <n v="416.178"/>
    <x v="54"/>
    <d v="1899-12-30T10:28:00"/>
    <x v="1"/>
    <n v="396.36"/>
    <n v="4.7619047620000003"/>
    <n v="19.818000000000001"/>
    <d v="1954-10-13T00:00:00"/>
    <n v="64"/>
    <x v="3"/>
    <n v="7.3"/>
    <s v="6-8 (Good)"/>
    <s v="Morning"/>
    <x v="0"/>
    <x v="5"/>
    <x v="1"/>
    <x v="3"/>
    <x v="0"/>
    <x v="0"/>
  </r>
  <r>
    <s v="747-58-7183"/>
    <x v="6"/>
    <x v="4"/>
    <x v="1"/>
    <x v="1"/>
    <x v="5"/>
    <n v="57.27"/>
    <n v="3"/>
    <n v="8.5905000000000005"/>
    <n v="180.40049999999999"/>
    <x v="57"/>
    <d v="1899-12-30T20:31:00"/>
    <x v="0"/>
    <n v="171.81"/>
    <n v="4.7619047620000003"/>
    <n v="8.5905000000000005"/>
    <d v="1973-01-11T00:00:00"/>
    <n v="46"/>
    <x v="2"/>
    <n v="6.5"/>
    <s v="6-8 (Good)"/>
    <s v="Night"/>
    <x v="0"/>
    <x v="0"/>
    <x v="0"/>
    <x v="4"/>
    <x v="0"/>
    <x v="2"/>
  </r>
  <r>
    <s v="582-52-8065"/>
    <x v="6"/>
    <x v="4"/>
    <x v="1"/>
    <x v="0"/>
    <x v="5"/>
    <n v="54.31"/>
    <n v="9"/>
    <n v="24.439499999999999"/>
    <n v="513.22950000000003"/>
    <x v="70"/>
    <d v="1899-12-30T10:49:00"/>
    <x v="1"/>
    <n v="488.79"/>
    <n v="4.7619047620000003"/>
    <n v="24.439499999999999"/>
    <d v="1988-08-14T00:00:00"/>
    <n v="30"/>
    <x v="0"/>
    <n v="8.9"/>
    <s v="8-10 (Excellent)"/>
    <s v="Morning"/>
    <x v="0"/>
    <x v="1"/>
    <x v="1"/>
    <x v="6"/>
    <x v="0"/>
    <x v="2"/>
  </r>
  <r>
    <s v="210-57-1719"/>
    <x v="7"/>
    <x v="4"/>
    <x v="1"/>
    <x v="0"/>
    <x v="0"/>
    <n v="58.24"/>
    <n v="9"/>
    <n v="26.207999999999998"/>
    <n v="550.36800000000005"/>
    <x v="63"/>
    <d v="1899-12-30T12:34:00"/>
    <x v="1"/>
    <n v="524.16"/>
    <n v="4.7619047620000003"/>
    <n v="26.207999999999998"/>
    <d v="1975-10-26T00:00:00"/>
    <n v="43"/>
    <x v="0"/>
    <n v="9.6999999999999993"/>
    <s v="8-10 (Excellent)"/>
    <s v="Afternoon"/>
    <x v="0"/>
    <x v="6"/>
    <x v="1"/>
    <x v="4"/>
    <x v="0"/>
    <x v="2"/>
  </r>
  <r>
    <s v="399-69-4630"/>
    <x v="1"/>
    <x v="1"/>
    <x v="1"/>
    <x v="1"/>
    <x v="1"/>
    <n v="22.21"/>
    <n v="6"/>
    <n v="6.6630000000000003"/>
    <n v="139.923"/>
    <x v="37"/>
    <d v="1899-12-30T10:23:00"/>
    <x v="2"/>
    <n v="133.26"/>
    <n v="4.7619047620000003"/>
    <n v="6.6630000000000003"/>
    <d v="1959-08-10T00:00:00"/>
    <n v="59"/>
    <x v="2"/>
    <n v="8.6"/>
    <s v="8-10 (Excellent)"/>
    <s v="Morning"/>
    <x v="0"/>
    <x v="4"/>
    <x v="1"/>
    <x v="1"/>
    <x v="0"/>
    <x v="1"/>
  </r>
  <r>
    <s v="134-75-2619"/>
    <x v="9"/>
    <x v="0"/>
    <x v="0"/>
    <x v="1"/>
    <x v="1"/>
    <n v="19.32"/>
    <n v="7"/>
    <n v="6.7619999999999996"/>
    <n v="142.00200000000001"/>
    <x v="5"/>
    <d v="1899-12-30T18:51:00"/>
    <x v="1"/>
    <n v="135.24"/>
    <n v="4.7619047620000003"/>
    <n v="6.7619999999999996"/>
    <d v="1954-10-08T00:00:00"/>
    <n v="64"/>
    <x v="3"/>
    <n v="6.9"/>
    <s v="6-8 (Good)"/>
    <s v="Evening"/>
    <x v="1"/>
    <x v="3"/>
    <x v="1"/>
    <x v="5"/>
    <x v="0"/>
    <x v="1"/>
  </r>
  <r>
    <s v="356-44-8813"/>
    <x v="7"/>
    <x v="4"/>
    <x v="1"/>
    <x v="1"/>
    <x v="2"/>
    <n v="37.479999999999997"/>
    <n v="3"/>
    <n v="5.6219999999999999"/>
    <n v="118.062"/>
    <x v="40"/>
    <d v="1899-12-30T13:45:00"/>
    <x v="2"/>
    <n v="112.44"/>
    <n v="4.7619047620000003"/>
    <n v="5.6219999999999999"/>
    <d v="1986-11-25T00:00:00"/>
    <n v="32"/>
    <x v="0"/>
    <n v="7.7"/>
    <s v="6-8 (Good)"/>
    <s v="Afternoon"/>
    <x v="0"/>
    <x v="2"/>
    <x v="0"/>
    <x v="9"/>
    <x v="0"/>
    <x v="0"/>
  </r>
  <r>
    <s v="198-66-9832"/>
    <x v="7"/>
    <x v="4"/>
    <x v="0"/>
    <x v="0"/>
    <x v="5"/>
    <n v="72.040000000000006"/>
    <n v="2"/>
    <n v="7.2039999999999997"/>
    <n v="151.28399999999999"/>
    <x v="87"/>
    <d v="1899-12-30T19:38:00"/>
    <x v="1"/>
    <n v="144.08000000000001"/>
    <n v="4.7619047620000003"/>
    <n v="7.2039999999999997"/>
    <d v="1970-08-08T00:00:00"/>
    <n v="48"/>
    <x v="2"/>
    <n v="9.5"/>
    <s v="8-10 (Excellent)"/>
    <s v="Night"/>
    <x v="0"/>
    <x v="3"/>
    <x v="1"/>
    <x v="4"/>
    <x v="0"/>
    <x v="2"/>
  </r>
  <r>
    <s v="283-26-5248"/>
    <x v="10"/>
    <x v="1"/>
    <x v="0"/>
    <x v="0"/>
    <x v="4"/>
    <n v="98.52"/>
    <n v="10"/>
    <n v="49.26"/>
    <n v="1034.46"/>
    <x v="74"/>
    <d v="1899-12-30T20:23:00"/>
    <x v="0"/>
    <n v="985.2"/>
    <n v="4.7619047620000003"/>
    <n v="49.26"/>
    <d v="1959-04-25T00:00:00"/>
    <n v="59"/>
    <x v="2"/>
    <n v="4.5"/>
    <s v="4-6 (Average)"/>
    <s v="Night"/>
    <x v="0"/>
    <x v="5"/>
    <x v="1"/>
    <x v="12"/>
    <x v="0"/>
    <x v="0"/>
  </r>
  <r>
    <s v="712-39-0363"/>
    <x v="0"/>
    <x v="0"/>
    <x v="0"/>
    <x v="1"/>
    <x v="4"/>
    <n v="41.66"/>
    <n v="6"/>
    <n v="12.497999999999999"/>
    <n v="262.45800000000003"/>
    <x v="56"/>
    <d v="1899-12-30T15:24:00"/>
    <x v="0"/>
    <n v="249.96"/>
    <n v="4.7619047620000003"/>
    <n v="12.497999999999999"/>
    <d v="1983-12-08T00:00:00"/>
    <n v="35"/>
    <x v="0"/>
    <n v="5.6"/>
    <s v="4-6 (Average)"/>
    <s v="Afternoon"/>
    <x v="0"/>
    <x v="5"/>
    <x v="1"/>
    <x v="0"/>
    <x v="0"/>
    <x v="0"/>
  </r>
  <r>
    <s v="218-59-9410"/>
    <x v="9"/>
    <x v="0"/>
    <x v="0"/>
    <x v="0"/>
    <x v="2"/>
    <n v="72.42"/>
    <n v="3"/>
    <n v="10.863"/>
    <n v="228.12299999999999"/>
    <x v="14"/>
    <d v="1899-12-30T16:54:00"/>
    <x v="0"/>
    <n v="217.26"/>
    <n v="4.7619047620000003"/>
    <n v="10.863"/>
    <d v="1994-02-07T00:00:00"/>
    <n v="25"/>
    <x v="1"/>
    <n v="8.1999999999999993"/>
    <s v="8-10 (Excellent)"/>
    <s v="Evening"/>
    <x v="0"/>
    <x v="1"/>
    <x v="1"/>
    <x v="5"/>
    <x v="0"/>
    <x v="1"/>
  </r>
  <r>
    <s v="174-75-0888"/>
    <x v="7"/>
    <x v="4"/>
    <x v="1"/>
    <x v="1"/>
    <x v="1"/>
    <n v="21.58"/>
    <n v="9"/>
    <n v="9.7110000000000003"/>
    <n v="203.93100000000001"/>
    <x v="86"/>
    <d v="1899-12-30T12:32:00"/>
    <x v="1"/>
    <n v="194.22"/>
    <n v="4.7619047620000003"/>
    <n v="9.7110000000000003"/>
    <d v="1978-02-24T00:00:00"/>
    <n v="41"/>
    <x v="0"/>
    <n v="7.3"/>
    <s v="6-8 (Good)"/>
    <s v="Afternoon"/>
    <x v="0"/>
    <x v="4"/>
    <x v="1"/>
    <x v="10"/>
    <x v="0"/>
    <x v="1"/>
  </r>
  <r>
    <s v="866-99-7614"/>
    <x v="4"/>
    <x v="3"/>
    <x v="1"/>
    <x v="1"/>
    <x v="4"/>
    <n v="89.2"/>
    <n v="10"/>
    <n v="44.6"/>
    <n v="936.6"/>
    <x v="48"/>
    <d v="1899-12-30T15:42:00"/>
    <x v="2"/>
    <n v="892"/>
    <n v="4.7619047620000003"/>
    <n v="44.6"/>
    <d v="1994-05-25T00:00:00"/>
    <n v="24"/>
    <x v="1"/>
    <n v="4.4000000000000004"/>
    <s v="4-6 (Average)"/>
    <s v="Afternoon"/>
    <x v="0"/>
    <x v="3"/>
    <x v="1"/>
    <x v="8"/>
    <x v="0"/>
    <x v="2"/>
  </r>
  <r>
    <s v="134-54-4720"/>
    <x v="6"/>
    <x v="4"/>
    <x v="1"/>
    <x v="0"/>
    <x v="1"/>
    <n v="42.42"/>
    <n v="8"/>
    <n v="16.968"/>
    <n v="356.32799999999997"/>
    <x v="74"/>
    <d v="1899-12-30T13:58:00"/>
    <x v="0"/>
    <n v="339.36"/>
    <n v="4.7619047620000003"/>
    <n v="16.968"/>
    <d v="1964-11-17T00:00:00"/>
    <n v="54"/>
    <x v="2"/>
    <n v="5.7"/>
    <s v="4-6 (Average)"/>
    <s v="Afternoon"/>
    <x v="0"/>
    <x v="5"/>
    <x v="1"/>
    <x v="12"/>
    <x v="0"/>
    <x v="0"/>
  </r>
  <r>
    <s v="760-90-2357"/>
    <x v="0"/>
    <x v="0"/>
    <x v="0"/>
    <x v="1"/>
    <x v="1"/>
    <n v="74.510000000000005"/>
    <n v="6"/>
    <n v="22.353000000000002"/>
    <n v="469.41300000000001"/>
    <x v="80"/>
    <d v="1899-12-30T15:08:00"/>
    <x v="0"/>
    <n v="447.06"/>
    <n v="4.7619047620000003"/>
    <n v="22.353000000000002"/>
    <d v="1993-03-04T00:00:00"/>
    <n v="26"/>
    <x v="1"/>
    <n v="5"/>
    <s v="4-6 (Average)"/>
    <s v="Afternoon"/>
    <x v="0"/>
    <x v="5"/>
    <x v="1"/>
    <x v="11"/>
    <x v="0"/>
    <x v="1"/>
  </r>
  <r>
    <s v="514-37-2845"/>
    <x v="7"/>
    <x v="4"/>
    <x v="1"/>
    <x v="1"/>
    <x v="5"/>
    <n v="99.25"/>
    <n v="2"/>
    <n v="9.9250000000000007"/>
    <n v="208.42500000000001"/>
    <x v="80"/>
    <d v="1899-12-30T13:02:00"/>
    <x v="1"/>
    <n v="198.5"/>
    <n v="4.7619047620000003"/>
    <n v="9.9250000000000007"/>
    <d v="1993-06-13T00:00:00"/>
    <n v="25"/>
    <x v="1"/>
    <n v="9"/>
    <s v="8-10 (Excellent)"/>
    <s v="Afternoon"/>
    <x v="0"/>
    <x v="5"/>
    <x v="1"/>
    <x v="11"/>
    <x v="0"/>
    <x v="1"/>
  </r>
  <r>
    <s v="698-98-5964"/>
    <x v="11"/>
    <x v="5"/>
    <x v="1"/>
    <x v="0"/>
    <x v="4"/>
    <n v="81.209999999999994"/>
    <n v="10"/>
    <n v="40.604999999999997"/>
    <n v="852.70500000000004"/>
    <x v="29"/>
    <d v="1899-12-30T13:01:00"/>
    <x v="2"/>
    <n v="812.1"/>
    <n v="4.7619047620000003"/>
    <n v="40.604999999999997"/>
    <d v="1993-09-24T00:00:00"/>
    <n v="25"/>
    <x v="1"/>
    <n v="6.3"/>
    <s v="6-8 (Good)"/>
    <s v="Afternoon"/>
    <x v="0"/>
    <x v="4"/>
    <x v="1"/>
    <x v="9"/>
    <x v="0"/>
    <x v="0"/>
  </r>
  <r>
    <s v="718-57-9773"/>
    <x v="4"/>
    <x v="3"/>
    <x v="1"/>
    <x v="0"/>
    <x v="3"/>
    <n v="49.33"/>
    <n v="10"/>
    <n v="24.664999999999999"/>
    <n v="517.96500000000003"/>
    <x v="36"/>
    <d v="1899-12-30T16:40:00"/>
    <x v="2"/>
    <n v="493.3"/>
    <n v="4.7619047620000003"/>
    <n v="24.664999999999999"/>
    <d v="1979-04-26T00:00:00"/>
    <n v="39"/>
    <x v="0"/>
    <n v="9.4"/>
    <s v="8-10 (Excellent)"/>
    <s v="Evening"/>
    <x v="0"/>
    <x v="2"/>
    <x v="0"/>
    <x v="12"/>
    <x v="0"/>
    <x v="0"/>
  </r>
  <r>
    <s v="651-88-7328"/>
    <x v="0"/>
    <x v="0"/>
    <x v="1"/>
    <x v="0"/>
    <x v="5"/>
    <n v="65.739999999999995"/>
    <n v="9"/>
    <n v="29.582999999999998"/>
    <n v="621.24300000000005"/>
    <x v="17"/>
    <d v="1899-12-30T13:55:00"/>
    <x v="1"/>
    <n v="591.66"/>
    <n v="4.7619047620000003"/>
    <n v="29.582999999999998"/>
    <d v="2001-01-28T00:00:00"/>
    <n v="17"/>
    <x v="1"/>
    <n v="7.7"/>
    <s v="6-8 (Good)"/>
    <s v="Afternoon"/>
    <x v="0"/>
    <x v="6"/>
    <x v="1"/>
    <x v="0"/>
    <x v="0"/>
    <x v="0"/>
  </r>
  <r>
    <s v="241-11-2261"/>
    <x v="6"/>
    <x v="4"/>
    <x v="1"/>
    <x v="0"/>
    <x v="5"/>
    <n v="79.86"/>
    <n v="7"/>
    <n v="27.951000000000001"/>
    <n v="586.971"/>
    <x v="8"/>
    <d v="1899-12-30T10:33:00"/>
    <x v="2"/>
    <n v="559.02"/>
    <n v="4.7619047620000003"/>
    <n v="27.951000000000001"/>
    <d v="1979-08-03T00:00:00"/>
    <n v="39"/>
    <x v="0"/>
    <n v="5.5"/>
    <s v="4-6 (Average)"/>
    <s v="Morning"/>
    <x v="0"/>
    <x v="4"/>
    <x v="1"/>
    <x v="7"/>
    <x v="0"/>
    <x v="0"/>
  </r>
  <r>
    <s v="408-26-9866"/>
    <x v="10"/>
    <x v="1"/>
    <x v="1"/>
    <x v="0"/>
    <x v="3"/>
    <n v="73.98"/>
    <n v="7"/>
    <n v="25.893000000000001"/>
    <n v="543.75300000000004"/>
    <x v="22"/>
    <d v="1899-12-30T16:42:00"/>
    <x v="0"/>
    <n v="517.86"/>
    <n v="4.7619047620000003"/>
    <n v="25.893000000000001"/>
    <d v="1973-10-11T00:00:00"/>
    <n v="45"/>
    <x v="2"/>
    <n v="4.0999999999999996"/>
    <s v="4-6 (Average)"/>
    <s v="Evening"/>
    <x v="0"/>
    <x v="0"/>
    <x v="0"/>
    <x v="2"/>
    <x v="0"/>
    <x v="2"/>
  </r>
  <r>
    <s v="834-83-1826"/>
    <x v="6"/>
    <x v="4"/>
    <x v="0"/>
    <x v="0"/>
    <x v="2"/>
    <n v="82.04"/>
    <n v="5"/>
    <n v="20.51"/>
    <n v="430.71"/>
    <x v="6"/>
    <d v="1899-12-30T17:16:00"/>
    <x v="2"/>
    <n v="410.2"/>
    <n v="4.7619047620000003"/>
    <n v="20.51"/>
    <d v="1981-09-09T00:00:00"/>
    <n v="37"/>
    <x v="0"/>
    <n v="7.6"/>
    <s v="6-8 (Good)"/>
    <s v="Evening"/>
    <x v="0"/>
    <x v="3"/>
    <x v="1"/>
    <x v="2"/>
    <x v="0"/>
    <x v="2"/>
  </r>
  <r>
    <s v="343-61-3544"/>
    <x v="7"/>
    <x v="4"/>
    <x v="0"/>
    <x v="1"/>
    <x v="3"/>
    <n v="26.67"/>
    <n v="10"/>
    <n v="13.335000000000001"/>
    <n v="280.03500000000003"/>
    <x v="71"/>
    <d v="1899-12-30T11:48:00"/>
    <x v="1"/>
    <n v="266.7"/>
    <n v="4.7619047620000003"/>
    <n v="13.335000000000001"/>
    <d v="1971-03-13T00:00:00"/>
    <n v="47"/>
    <x v="2"/>
    <n v="8.6"/>
    <s v="8-10 (Excellent)"/>
    <s v="Morning"/>
    <x v="0"/>
    <x v="6"/>
    <x v="1"/>
    <x v="12"/>
    <x v="0"/>
    <x v="0"/>
  </r>
  <r>
    <s v="239-48-4278"/>
    <x v="8"/>
    <x v="5"/>
    <x v="0"/>
    <x v="1"/>
    <x v="4"/>
    <n v="10.130000000000001"/>
    <n v="7"/>
    <n v="3.5455000000000001"/>
    <n v="74.455500000000001"/>
    <x v="24"/>
    <d v="1899-12-30T19:35:00"/>
    <x v="0"/>
    <n v="70.91"/>
    <n v="4.7619047620000003"/>
    <n v="3.5455000000000001"/>
    <d v="1990-04-23T00:00:00"/>
    <n v="28"/>
    <x v="1"/>
    <n v="8.3000000000000007"/>
    <s v="8-10 (Excellent)"/>
    <s v="Night"/>
    <x v="1"/>
    <x v="2"/>
    <x v="0"/>
    <x v="1"/>
    <x v="0"/>
    <x v="1"/>
  </r>
  <r>
    <s v="355-34-6244"/>
    <x v="7"/>
    <x v="4"/>
    <x v="1"/>
    <x v="1"/>
    <x v="4"/>
    <n v="72.39"/>
    <n v="2"/>
    <n v="7.2389999999999999"/>
    <n v="152.01900000000001"/>
    <x v="50"/>
    <d v="1899-12-30T19:55:00"/>
    <x v="2"/>
    <n v="144.78"/>
    <n v="4.7619047620000003"/>
    <n v="7.2389999999999999"/>
    <d v="1964-07-10T00:00:00"/>
    <n v="54"/>
    <x v="2"/>
    <n v="8.1"/>
    <s v="8-10 (Excellent)"/>
    <s v="Night"/>
    <x v="0"/>
    <x v="2"/>
    <x v="0"/>
    <x v="7"/>
    <x v="0"/>
    <x v="0"/>
  </r>
  <r>
    <s v="550-84-8664"/>
    <x v="2"/>
    <x v="2"/>
    <x v="1"/>
    <x v="1"/>
    <x v="3"/>
    <n v="85.91"/>
    <n v="5"/>
    <n v="21.477499999999999"/>
    <n v="451.02749999999997"/>
    <x v="23"/>
    <d v="1899-12-30T14:33:00"/>
    <x v="2"/>
    <n v="429.55"/>
    <n v="4.7619047620000003"/>
    <n v="21.477499999999999"/>
    <d v="1987-11-17T00:00:00"/>
    <n v="31"/>
    <x v="0"/>
    <n v="8.6"/>
    <s v="8-10 (Excellent)"/>
    <s v="Afternoon"/>
    <x v="0"/>
    <x v="1"/>
    <x v="1"/>
    <x v="11"/>
    <x v="0"/>
    <x v="1"/>
  </r>
  <r>
    <s v="339-96-8318"/>
    <x v="7"/>
    <x v="4"/>
    <x v="0"/>
    <x v="1"/>
    <x v="5"/>
    <n v="81.31"/>
    <n v="7"/>
    <n v="28.458500000000001"/>
    <n v="597.62850000000003"/>
    <x v="59"/>
    <d v="1899-12-30T19:49:00"/>
    <x v="0"/>
    <n v="569.16999999999996"/>
    <n v="4.7619047620000003"/>
    <n v="28.458500000000001"/>
    <d v="1975-09-11T00:00:00"/>
    <n v="43"/>
    <x v="0"/>
    <n v="6.3"/>
    <s v="6-8 (Good)"/>
    <s v="Night"/>
    <x v="0"/>
    <x v="1"/>
    <x v="1"/>
    <x v="2"/>
    <x v="0"/>
    <x v="2"/>
  </r>
  <r>
    <s v="458-61-0011"/>
    <x v="6"/>
    <x v="4"/>
    <x v="1"/>
    <x v="1"/>
    <x v="4"/>
    <n v="60.3"/>
    <n v="4"/>
    <n v="12.06"/>
    <n v="253.26"/>
    <x v="9"/>
    <d v="1899-12-30T18:43:00"/>
    <x v="1"/>
    <n v="241.2"/>
    <n v="4.7619047620000003"/>
    <n v="12.06"/>
    <d v="1982-01-09T00:00:00"/>
    <n v="37"/>
    <x v="0"/>
    <n v="5.8"/>
    <s v="4-6 (Average)"/>
    <s v="Evening"/>
    <x v="0"/>
    <x v="5"/>
    <x v="1"/>
    <x v="6"/>
    <x v="0"/>
    <x v="2"/>
  </r>
  <r>
    <s v="592-34-6155"/>
    <x v="4"/>
    <x v="3"/>
    <x v="1"/>
    <x v="1"/>
    <x v="4"/>
    <n v="31.77"/>
    <n v="4"/>
    <n v="6.3540000000000001"/>
    <n v="133.434"/>
    <x v="78"/>
    <d v="1899-12-30T14:43:00"/>
    <x v="0"/>
    <n v="127.08"/>
    <n v="4.7619047620000003"/>
    <n v="6.3540000000000001"/>
    <d v="1954-10-02T00:00:00"/>
    <n v="64"/>
    <x v="3"/>
    <n v="6.2"/>
    <s v="6-8 (Good)"/>
    <s v="Afternoon"/>
    <x v="0"/>
    <x v="3"/>
    <x v="1"/>
    <x v="9"/>
    <x v="0"/>
    <x v="0"/>
  </r>
  <r>
    <s v="797-88-0493"/>
    <x v="8"/>
    <x v="5"/>
    <x v="1"/>
    <x v="0"/>
    <x v="0"/>
    <n v="64.27"/>
    <n v="4"/>
    <n v="12.853999999999999"/>
    <n v="269.93400000000003"/>
    <x v="58"/>
    <d v="1899-12-30T13:54:00"/>
    <x v="1"/>
    <n v="257.08"/>
    <n v="4.7619047620000003"/>
    <n v="12.853999999999999"/>
    <d v="1984-07-25T00:00:00"/>
    <n v="34"/>
    <x v="0"/>
    <n v="7.7"/>
    <s v="6-8 (Good)"/>
    <s v="Afternoon"/>
    <x v="0"/>
    <x v="6"/>
    <x v="1"/>
    <x v="5"/>
    <x v="0"/>
    <x v="1"/>
  </r>
  <r>
    <s v="207-73-1363"/>
    <x v="6"/>
    <x v="4"/>
    <x v="1"/>
    <x v="1"/>
    <x v="0"/>
    <n v="69.510000000000005"/>
    <n v="2"/>
    <n v="6.9509999999999996"/>
    <n v="145.971"/>
    <x v="59"/>
    <d v="1899-12-30T12:15:00"/>
    <x v="0"/>
    <n v="139.02000000000001"/>
    <n v="4.7619047620000003"/>
    <n v="6.9509999999999996"/>
    <d v="1958-10-14T00:00:00"/>
    <n v="60"/>
    <x v="3"/>
    <n v="8.1"/>
    <s v="8-10 (Excellent)"/>
    <s v="Afternoon"/>
    <x v="0"/>
    <x v="1"/>
    <x v="1"/>
    <x v="2"/>
    <x v="0"/>
    <x v="2"/>
  </r>
  <r>
    <s v="390-31-6381"/>
    <x v="1"/>
    <x v="1"/>
    <x v="1"/>
    <x v="1"/>
    <x v="4"/>
    <n v="27.22"/>
    <n v="3"/>
    <n v="4.0830000000000002"/>
    <n v="85.742999999999995"/>
    <x v="27"/>
    <d v="1899-12-30T12:37:00"/>
    <x v="1"/>
    <n v="81.66"/>
    <n v="4.7619047620000003"/>
    <n v="4.0830000000000002"/>
    <d v="1966-02-18T00:00:00"/>
    <n v="52"/>
    <x v="2"/>
    <n v="7.3"/>
    <s v="6-8 (Good)"/>
    <s v="Afternoon"/>
    <x v="0"/>
    <x v="3"/>
    <x v="1"/>
    <x v="7"/>
    <x v="0"/>
    <x v="0"/>
  </r>
  <r>
    <s v="443-82-0585"/>
    <x v="2"/>
    <x v="2"/>
    <x v="0"/>
    <x v="0"/>
    <x v="0"/>
    <n v="77.680000000000007"/>
    <n v="4"/>
    <n v="15.536"/>
    <n v="326.25599999999997"/>
    <x v="60"/>
    <d v="1899-12-30T19:54:00"/>
    <x v="1"/>
    <n v="310.72000000000003"/>
    <n v="4.7619047620000003"/>
    <n v="15.536"/>
    <d v="1996-01-27T00:00:00"/>
    <n v="23"/>
    <x v="1"/>
    <n v="8.4"/>
    <s v="8-10 (Excellent)"/>
    <s v="Night"/>
    <x v="0"/>
    <x v="1"/>
    <x v="1"/>
    <x v="12"/>
    <x v="0"/>
    <x v="0"/>
  </r>
  <r>
    <s v="339-18-7061"/>
    <x v="10"/>
    <x v="1"/>
    <x v="0"/>
    <x v="0"/>
    <x v="5"/>
    <n v="92.98"/>
    <n v="2"/>
    <n v="9.298"/>
    <n v="195.25800000000001"/>
    <x v="77"/>
    <d v="1899-12-30T15:06:00"/>
    <x v="2"/>
    <n v="185.96"/>
    <n v="4.7619047620000003"/>
    <n v="9.298"/>
    <d v="1964-04-27T00:00:00"/>
    <n v="54"/>
    <x v="2"/>
    <n v="8"/>
    <s v="8-10 (Excellent)"/>
    <s v="Afternoon"/>
    <x v="0"/>
    <x v="5"/>
    <x v="1"/>
    <x v="8"/>
    <x v="0"/>
    <x v="2"/>
  </r>
  <r>
    <s v="359-90-3665"/>
    <x v="7"/>
    <x v="4"/>
    <x v="0"/>
    <x v="0"/>
    <x v="5"/>
    <n v="18.079999999999998"/>
    <n v="4"/>
    <n v="3.6160000000000001"/>
    <n v="75.936000000000007"/>
    <x v="78"/>
    <d v="1899-12-30T18:03:00"/>
    <x v="2"/>
    <n v="72.319999999999993"/>
    <n v="4.7619047620000003"/>
    <n v="3.6160000000000001"/>
    <d v="1966-11-28T00:00:00"/>
    <n v="52"/>
    <x v="2"/>
    <n v="9.5"/>
    <s v="8-10 (Excellent)"/>
    <s v="Evening"/>
    <x v="1"/>
    <x v="3"/>
    <x v="1"/>
    <x v="9"/>
    <x v="0"/>
    <x v="0"/>
  </r>
  <r>
    <s v="375-72-3056"/>
    <x v="6"/>
    <x v="4"/>
    <x v="1"/>
    <x v="1"/>
    <x v="3"/>
    <n v="63.06"/>
    <n v="3"/>
    <n v="9.4589999999999996"/>
    <n v="198.63900000000001"/>
    <x v="64"/>
    <d v="1899-12-30T15:58:00"/>
    <x v="0"/>
    <n v="189.18"/>
    <n v="4.7619047620000003"/>
    <n v="9.4589999999999996"/>
    <d v="1987-01-19T00:00:00"/>
    <n v="32"/>
    <x v="0"/>
    <n v="7"/>
    <s v="6-8 (Good)"/>
    <s v="Afternoon"/>
    <x v="0"/>
    <x v="0"/>
    <x v="0"/>
    <x v="9"/>
    <x v="0"/>
    <x v="0"/>
  </r>
  <r>
    <s v="127-47-6963"/>
    <x v="0"/>
    <x v="0"/>
    <x v="1"/>
    <x v="1"/>
    <x v="0"/>
    <n v="51.71"/>
    <n v="4"/>
    <n v="10.342000000000001"/>
    <n v="217.18199999999999"/>
    <x v="11"/>
    <d v="1899-12-30T13:53:00"/>
    <x v="2"/>
    <n v="206.84"/>
    <n v="4.7619047620000003"/>
    <n v="10.342000000000001"/>
    <d v="1989-02-22T00:00:00"/>
    <n v="30"/>
    <x v="0"/>
    <n v="9.8000000000000007"/>
    <s v="8-10 (Excellent)"/>
    <s v="Afternoon"/>
    <x v="0"/>
    <x v="0"/>
    <x v="0"/>
    <x v="1"/>
    <x v="0"/>
    <x v="1"/>
  </r>
  <r>
    <s v="278-86-2735"/>
    <x v="11"/>
    <x v="5"/>
    <x v="1"/>
    <x v="0"/>
    <x v="4"/>
    <n v="52.34"/>
    <n v="3"/>
    <n v="7.851"/>
    <n v="164.87100000000001"/>
    <x v="39"/>
    <d v="1899-12-30T14:03:00"/>
    <x v="1"/>
    <n v="157.02000000000001"/>
    <n v="4.7619047620000003"/>
    <n v="7.851"/>
    <d v="1978-11-27T00:00:00"/>
    <n v="40"/>
    <x v="0"/>
    <n v="9.1999999999999993"/>
    <s v="8-10 (Excellent)"/>
    <s v="Afternoon"/>
    <x v="0"/>
    <x v="5"/>
    <x v="1"/>
    <x v="5"/>
    <x v="0"/>
    <x v="1"/>
  </r>
  <r>
    <s v="695-28-6250"/>
    <x v="9"/>
    <x v="0"/>
    <x v="1"/>
    <x v="0"/>
    <x v="3"/>
    <n v="43.06"/>
    <n v="5"/>
    <n v="10.765000000000001"/>
    <n v="226.065"/>
    <x v="87"/>
    <d v="1899-12-30T16:38:00"/>
    <x v="0"/>
    <n v="215.3"/>
    <n v="4.7619047620000003"/>
    <n v="10.765000000000001"/>
    <d v="1989-03-27T00:00:00"/>
    <n v="29"/>
    <x v="1"/>
    <n v="7.7"/>
    <s v="6-8 (Good)"/>
    <s v="Evening"/>
    <x v="0"/>
    <x v="3"/>
    <x v="1"/>
    <x v="4"/>
    <x v="0"/>
    <x v="2"/>
  </r>
  <r>
    <s v="379-17-6588"/>
    <x v="10"/>
    <x v="1"/>
    <x v="1"/>
    <x v="1"/>
    <x v="5"/>
    <n v="59.61"/>
    <n v="10"/>
    <n v="29.805"/>
    <n v="625.90499999999997"/>
    <x v="86"/>
    <d v="1899-12-30T11:07:00"/>
    <x v="1"/>
    <n v="596.1"/>
    <n v="4.7619047620000003"/>
    <n v="29.805"/>
    <d v="1960-01-19T00:00:00"/>
    <n v="59"/>
    <x v="2"/>
    <n v="5.3"/>
    <s v="4-6 (Average)"/>
    <s v="Morning"/>
    <x v="0"/>
    <x v="4"/>
    <x v="1"/>
    <x v="10"/>
    <x v="0"/>
    <x v="1"/>
  </r>
  <r>
    <s v="227-50-3718"/>
    <x v="11"/>
    <x v="5"/>
    <x v="1"/>
    <x v="1"/>
    <x v="0"/>
    <n v="14.62"/>
    <n v="5"/>
    <n v="3.6549999999999998"/>
    <n v="76.754999999999995"/>
    <x v="31"/>
    <d v="1899-12-30T12:23:00"/>
    <x v="1"/>
    <n v="73.099999999999994"/>
    <n v="4.7619047620000003"/>
    <n v="3.6549999999999998"/>
    <d v="1993-08-11T00:00:00"/>
    <n v="25"/>
    <x v="1"/>
    <n v="4.4000000000000004"/>
    <s v="4-6 (Average)"/>
    <s v="Afternoon"/>
    <x v="1"/>
    <x v="3"/>
    <x v="1"/>
    <x v="1"/>
    <x v="0"/>
    <x v="1"/>
  </r>
  <r>
    <s v="302-15-2162"/>
    <x v="10"/>
    <x v="1"/>
    <x v="0"/>
    <x v="1"/>
    <x v="0"/>
    <n v="46.53"/>
    <n v="6"/>
    <n v="13.959"/>
    <n v="293.13900000000001"/>
    <x v="2"/>
    <d v="1899-12-30T10:54:00"/>
    <x v="2"/>
    <n v="279.18"/>
    <n v="4.7619047620000003"/>
    <n v="13.959"/>
    <d v="1970-10-28T00:00:00"/>
    <n v="48"/>
    <x v="2"/>
    <n v="4.3"/>
    <s v="4-6 (Average)"/>
    <s v="Morning"/>
    <x v="0"/>
    <x v="2"/>
    <x v="0"/>
    <x v="2"/>
    <x v="0"/>
    <x v="2"/>
  </r>
  <r>
    <s v="788-07-8452"/>
    <x v="4"/>
    <x v="3"/>
    <x v="0"/>
    <x v="0"/>
    <x v="2"/>
    <n v="24.24"/>
    <n v="7"/>
    <n v="8.484"/>
    <n v="178.16399999999999"/>
    <x v="3"/>
    <d v="1899-12-30T17:38:00"/>
    <x v="0"/>
    <n v="169.68"/>
    <n v="4.7619047620000003"/>
    <n v="8.484"/>
    <d v="1979-07-11T00:00:00"/>
    <n v="39"/>
    <x v="0"/>
    <n v="9.4"/>
    <s v="8-10 (Excellent)"/>
    <s v="Evening"/>
    <x v="0"/>
    <x v="2"/>
    <x v="0"/>
    <x v="3"/>
    <x v="0"/>
    <x v="0"/>
  </r>
  <r>
    <s v="560-49-6611"/>
    <x v="9"/>
    <x v="0"/>
    <x v="0"/>
    <x v="0"/>
    <x v="3"/>
    <n v="45.58"/>
    <n v="1"/>
    <n v="2.2789999999999999"/>
    <n v="47.859000000000002"/>
    <x v="13"/>
    <d v="1899-12-30T14:13:00"/>
    <x v="1"/>
    <n v="45.58"/>
    <n v="4.7619047620000003"/>
    <n v="2.2789999999999999"/>
    <d v="1972-04-06T00:00:00"/>
    <n v="46"/>
    <x v="2"/>
    <n v="9.8000000000000007"/>
    <s v="8-10 (Excellent)"/>
    <s v="Afternoon"/>
    <x v="0"/>
    <x v="4"/>
    <x v="1"/>
    <x v="4"/>
    <x v="0"/>
    <x v="2"/>
  </r>
  <r>
    <s v="880-35-0356"/>
    <x v="9"/>
    <x v="0"/>
    <x v="0"/>
    <x v="0"/>
    <x v="3"/>
    <n v="75.2"/>
    <n v="3"/>
    <n v="11.28"/>
    <n v="236.88"/>
    <x v="63"/>
    <d v="1899-12-30T11:51:00"/>
    <x v="0"/>
    <n v="225.6"/>
    <n v="4.7619047620000003"/>
    <n v="11.28"/>
    <d v="1977-06-20T00:00:00"/>
    <n v="41"/>
    <x v="0"/>
    <n v="4.8"/>
    <s v="4-6 (Average)"/>
    <s v="Morning"/>
    <x v="0"/>
    <x v="6"/>
    <x v="1"/>
    <x v="4"/>
    <x v="0"/>
    <x v="2"/>
  </r>
  <r>
    <s v="585-11-6748"/>
    <x v="6"/>
    <x v="4"/>
    <x v="0"/>
    <x v="1"/>
    <x v="3"/>
    <n v="96.8"/>
    <n v="3"/>
    <n v="14.52"/>
    <n v="304.92"/>
    <x v="20"/>
    <d v="1899-12-30T13:05:00"/>
    <x v="1"/>
    <n v="290.39999999999998"/>
    <n v="4.7619047620000003"/>
    <n v="14.52"/>
    <d v="1962-11-12T00:00:00"/>
    <n v="56"/>
    <x v="2"/>
    <n v="5.3"/>
    <s v="4-6 (Average)"/>
    <s v="Afternoon"/>
    <x v="0"/>
    <x v="1"/>
    <x v="1"/>
    <x v="10"/>
    <x v="0"/>
    <x v="1"/>
  </r>
  <r>
    <s v="470-31-3286"/>
    <x v="6"/>
    <x v="4"/>
    <x v="1"/>
    <x v="1"/>
    <x v="0"/>
    <n v="14.82"/>
    <n v="3"/>
    <n v="2.2229999999999999"/>
    <n v="46.683"/>
    <x v="59"/>
    <d v="1899-12-30T11:30:00"/>
    <x v="2"/>
    <n v="44.46"/>
    <n v="4.7619047620000003"/>
    <n v="2.2229999999999999"/>
    <d v="1987-01-17T00:00:00"/>
    <n v="32"/>
    <x v="0"/>
    <n v="8.6999999999999993"/>
    <s v="8-10 (Excellent)"/>
    <s v="Morning"/>
    <x v="1"/>
    <x v="1"/>
    <x v="1"/>
    <x v="2"/>
    <x v="0"/>
    <x v="2"/>
  </r>
  <r>
    <s v="152-68-2907"/>
    <x v="11"/>
    <x v="5"/>
    <x v="1"/>
    <x v="1"/>
    <x v="4"/>
    <n v="52.2"/>
    <n v="3"/>
    <n v="7.83"/>
    <n v="164.43"/>
    <x v="42"/>
    <d v="1899-12-30T13:30:00"/>
    <x v="2"/>
    <n v="156.6"/>
    <n v="4.7619047620000003"/>
    <n v="7.83"/>
    <d v="1959-09-04T00:00:00"/>
    <n v="59"/>
    <x v="2"/>
    <n v="9.5"/>
    <s v="8-10 (Excellent)"/>
    <s v="Afternoon"/>
    <x v="0"/>
    <x v="1"/>
    <x v="1"/>
    <x v="8"/>
    <x v="0"/>
    <x v="2"/>
  </r>
  <r>
    <s v="123-35-4896"/>
    <x v="1"/>
    <x v="1"/>
    <x v="1"/>
    <x v="0"/>
    <x v="3"/>
    <n v="46.66"/>
    <n v="9"/>
    <n v="20.997"/>
    <n v="440.93700000000001"/>
    <x v="21"/>
    <d v="1899-12-30T19:11:00"/>
    <x v="0"/>
    <n v="419.94"/>
    <n v="4.7619047620000003"/>
    <n v="20.997"/>
    <d v="1975-08-04T00:00:00"/>
    <n v="43"/>
    <x v="0"/>
    <n v="5.3"/>
    <s v="4-6 (Average)"/>
    <s v="Evening"/>
    <x v="0"/>
    <x v="2"/>
    <x v="0"/>
    <x v="8"/>
    <x v="0"/>
    <x v="2"/>
  </r>
  <r>
    <s v="258-69-7810"/>
    <x v="4"/>
    <x v="3"/>
    <x v="1"/>
    <x v="0"/>
    <x v="5"/>
    <n v="36.85"/>
    <n v="5"/>
    <n v="9.2125000000000004"/>
    <n v="193.46250000000001"/>
    <x v="53"/>
    <d v="1899-12-30T18:53:00"/>
    <x v="1"/>
    <n v="184.25"/>
    <n v="4.7619047620000003"/>
    <n v="9.2125000000000004"/>
    <d v="1964-04-19T00:00:00"/>
    <n v="54"/>
    <x v="2"/>
    <n v="9.1999999999999993"/>
    <s v="8-10 (Excellent)"/>
    <s v="Evening"/>
    <x v="0"/>
    <x v="0"/>
    <x v="0"/>
    <x v="3"/>
    <x v="0"/>
    <x v="0"/>
  </r>
  <r>
    <s v="334-64-2006"/>
    <x v="3"/>
    <x v="2"/>
    <x v="0"/>
    <x v="0"/>
    <x v="2"/>
    <n v="70.319999999999993"/>
    <n v="2"/>
    <n v="7.032"/>
    <n v="147.672"/>
    <x v="62"/>
    <d v="1899-12-30T14:22:00"/>
    <x v="0"/>
    <n v="140.63999999999999"/>
    <n v="4.7619047620000003"/>
    <n v="7.032"/>
    <d v="2000-07-05T00:00:00"/>
    <n v="18"/>
    <x v="1"/>
    <n v="9.6"/>
    <s v="8-10 (Excellent)"/>
    <s v="Afternoon"/>
    <x v="0"/>
    <x v="2"/>
    <x v="0"/>
    <x v="11"/>
    <x v="0"/>
    <x v="1"/>
  </r>
  <r>
    <s v="219-61-4139"/>
    <x v="10"/>
    <x v="1"/>
    <x v="1"/>
    <x v="1"/>
    <x v="1"/>
    <n v="83.08"/>
    <n v="1"/>
    <n v="4.1539999999999999"/>
    <n v="87.233999999999995"/>
    <x v="54"/>
    <d v="1899-12-30T17:16:00"/>
    <x v="0"/>
    <n v="83.08"/>
    <n v="4.7619047620000003"/>
    <n v="4.1539999999999999"/>
    <d v="1959-08-13T00:00:00"/>
    <n v="59"/>
    <x v="2"/>
    <n v="6.4"/>
    <s v="6-8 (Good)"/>
    <s v="Evening"/>
    <x v="0"/>
    <x v="5"/>
    <x v="1"/>
    <x v="3"/>
    <x v="0"/>
    <x v="0"/>
  </r>
  <r>
    <s v="881-41-7302"/>
    <x v="4"/>
    <x v="3"/>
    <x v="1"/>
    <x v="0"/>
    <x v="5"/>
    <n v="64.989999999999995"/>
    <n v="1"/>
    <n v="3.2494999999999998"/>
    <n v="68.239500000000007"/>
    <x v="53"/>
    <d v="1899-12-30T10:06:00"/>
    <x v="2"/>
    <n v="64.989999999999995"/>
    <n v="4.7619047620000003"/>
    <n v="3.2494999999999998"/>
    <d v="1999-04-28T00:00:00"/>
    <n v="19"/>
    <x v="1"/>
    <n v="4.5"/>
    <s v="4-6 (Average)"/>
    <s v="Morning"/>
    <x v="0"/>
    <x v="0"/>
    <x v="0"/>
    <x v="3"/>
    <x v="0"/>
    <x v="0"/>
  </r>
  <r>
    <s v="373-09-4567"/>
    <x v="10"/>
    <x v="1"/>
    <x v="1"/>
    <x v="1"/>
    <x v="4"/>
    <n v="77.56"/>
    <n v="10"/>
    <n v="38.78"/>
    <n v="814.38"/>
    <x v="86"/>
    <d v="1899-12-30T20:35:00"/>
    <x v="0"/>
    <n v="775.6"/>
    <n v="4.7619047620000003"/>
    <n v="38.78"/>
    <d v="1955-03-07T00:00:00"/>
    <n v="64"/>
    <x v="3"/>
    <n v="6.9"/>
    <s v="6-8 (Good)"/>
    <s v="Night"/>
    <x v="0"/>
    <x v="4"/>
    <x v="1"/>
    <x v="10"/>
    <x v="0"/>
    <x v="1"/>
  </r>
  <r>
    <s v="642-30-6693"/>
    <x v="6"/>
    <x v="4"/>
    <x v="1"/>
    <x v="0"/>
    <x v="3"/>
    <n v="54.51"/>
    <n v="6"/>
    <n v="16.353000000000002"/>
    <n v="343.41300000000001"/>
    <x v="85"/>
    <d v="1899-12-30T13:54:00"/>
    <x v="0"/>
    <n v="327.06"/>
    <n v="4.7619047620000003"/>
    <n v="16.353000000000002"/>
    <d v="1996-01-17T00:00:00"/>
    <n v="23"/>
    <x v="1"/>
    <n v="7.8"/>
    <s v="6-8 (Good)"/>
    <s v="Afternoon"/>
    <x v="0"/>
    <x v="2"/>
    <x v="0"/>
    <x v="10"/>
    <x v="0"/>
    <x v="1"/>
  </r>
  <r>
    <s v="484-22-8230"/>
    <x v="5"/>
    <x v="3"/>
    <x v="0"/>
    <x v="0"/>
    <x v="5"/>
    <n v="51.89"/>
    <n v="7"/>
    <n v="18.1615"/>
    <n v="381.39150000000001"/>
    <x v="66"/>
    <d v="1899-12-30T20:08:00"/>
    <x v="1"/>
    <n v="363.23"/>
    <n v="4.7619047620000003"/>
    <n v="18.1615"/>
    <d v="1990-02-06T00:00:00"/>
    <n v="28"/>
    <x v="1"/>
    <n v="4.5"/>
    <s v="4-6 (Average)"/>
    <s v="Night"/>
    <x v="0"/>
    <x v="6"/>
    <x v="1"/>
    <x v="7"/>
    <x v="0"/>
    <x v="0"/>
  </r>
  <r>
    <s v="830-58-2383"/>
    <x v="6"/>
    <x v="4"/>
    <x v="1"/>
    <x v="1"/>
    <x v="2"/>
    <n v="31.75"/>
    <n v="4"/>
    <n v="6.35"/>
    <n v="133.35"/>
    <x v="4"/>
    <d v="1899-12-30T15:26:00"/>
    <x v="1"/>
    <n v="127"/>
    <n v="4.7619047620000003"/>
    <n v="6.35"/>
    <d v="1989-01-12T00:00:00"/>
    <n v="30"/>
    <x v="0"/>
    <n v="8.6"/>
    <s v="8-10 (Excellent)"/>
    <s v="Afternoon"/>
    <x v="0"/>
    <x v="1"/>
    <x v="1"/>
    <x v="4"/>
    <x v="0"/>
    <x v="2"/>
  </r>
  <r>
    <s v="559-98-9873"/>
    <x v="3"/>
    <x v="2"/>
    <x v="0"/>
    <x v="0"/>
    <x v="5"/>
    <n v="53.65"/>
    <n v="7"/>
    <n v="18.7775"/>
    <n v="394.32749999999999"/>
    <x v="34"/>
    <d v="1899-12-30T12:56:00"/>
    <x v="0"/>
    <n v="375.55"/>
    <n v="4.7619047620000003"/>
    <n v="18.7775"/>
    <d v="1956-03-08T00:00:00"/>
    <n v="62"/>
    <x v="3"/>
    <n v="5.2"/>
    <s v="4-6 (Average)"/>
    <s v="Afternoon"/>
    <x v="0"/>
    <x v="2"/>
    <x v="0"/>
    <x v="4"/>
    <x v="0"/>
    <x v="2"/>
  </r>
  <r>
    <s v="544-32-5024"/>
    <x v="4"/>
    <x v="3"/>
    <x v="0"/>
    <x v="0"/>
    <x v="4"/>
    <n v="49.79"/>
    <n v="4"/>
    <n v="9.9580000000000002"/>
    <n v="209.11799999999999"/>
    <x v="61"/>
    <d v="1899-12-30T19:16:00"/>
    <x v="2"/>
    <n v="199.16"/>
    <n v="4.7619047620000003"/>
    <n v="9.9580000000000002"/>
    <d v="2000-10-08T00:00:00"/>
    <n v="18"/>
    <x v="1"/>
    <n v="6.4"/>
    <s v="6-8 (Good)"/>
    <s v="Evening"/>
    <x v="0"/>
    <x v="4"/>
    <x v="1"/>
    <x v="5"/>
    <x v="0"/>
    <x v="1"/>
  </r>
  <r>
    <s v="318-12-0304"/>
    <x v="0"/>
    <x v="0"/>
    <x v="1"/>
    <x v="1"/>
    <x v="5"/>
    <n v="30.61"/>
    <n v="1"/>
    <n v="1.5305"/>
    <n v="32.140500000000003"/>
    <x v="54"/>
    <d v="1899-12-30T12:20:00"/>
    <x v="0"/>
    <n v="30.61"/>
    <n v="4.7619047620000003"/>
    <n v="1.5305"/>
    <d v="1958-05-21T00:00:00"/>
    <n v="60"/>
    <x v="3"/>
    <n v="5.2"/>
    <s v="4-6 (Average)"/>
    <s v="Afternoon"/>
    <x v="0"/>
    <x v="5"/>
    <x v="1"/>
    <x v="3"/>
    <x v="0"/>
    <x v="0"/>
  </r>
  <r>
    <s v="349-97-8902"/>
    <x v="7"/>
    <x v="4"/>
    <x v="0"/>
    <x v="1"/>
    <x v="4"/>
    <n v="57.89"/>
    <n v="2"/>
    <n v="5.7889999999999997"/>
    <n v="121.569"/>
    <x v="29"/>
    <d v="1899-12-30T10:37:00"/>
    <x v="0"/>
    <n v="115.78"/>
    <n v="4.7619047620000003"/>
    <n v="5.7889999999999997"/>
    <d v="1986-06-28T00:00:00"/>
    <n v="32"/>
    <x v="0"/>
    <n v="8.9"/>
    <s v="8-10 (Excellent)"/>
    <s v="Morning"/>
    <x v="0"/>
    <x v="4"/>
    <x v="1"/>
    <x v="9"/>
    <x v="0"/>
    <x v="0"/>
  </r>
  <r>
    <s v="421-95-9805"/>
    <x v="0"/>
    <x v="0"/>
    <x v="1"/>
    <x v="0"/>
    <x v="1"/>
    <n v="28.96"/>
    <n v="1"/>
    <n v="1.448"/>
    <n v="30.408000000000001"/>
    <x v="13"/>
    <d v="1899-12-30T10:18:00"/>
    <x v="2"/>
    <n v="28.96"/>
    <n v="4.7619047620000003"/>
    <n v="1.448"/>
    <d v="1975-12-23T00:00:00"/>
    <n v="43"/>
    <x v="0"/>
    <n v="6.2"/>
    <s v="6-8 (Good)"/>
    <s v="Morning"/>
    <x v="0"/>
    <x v="4"/>
    <x v="1"/>
    <x v="4"/>
    <x v="0"/>
    <x v="2"/>
  </r>
  <r>
    <s v="277-35-5865"/>
    <x v="10"/>
    <x v="1"/>
    <x v="0"/>
    <x v="0"/>
    <x v="4"/>
    <n v="98.97"/>
    <n v="9"/>
    <n v="44.536499999999997"/>
    <n v="935.26649999999995"/>
    <x v="11"/>
    <d v="1899-12-30T11:23:00"/>
    <x v="1"/>
    <n v="890.73"/>
    <n v="4.7619047620000003"/>
    <n v="44.536499999999997"/>
    <d v="1985-05-12T00:00:00"/>
    <n v="33"/>
    <x v="0"/>
    <n v="6.7"/>
    <s v="6-8 (Good)"/>
    <s v="Morning"/>
    <x v="0"/>
    <x v="0"/>
    <x v="0"/>
    <x v="1"/>
    <x v="0"/>
    <x v="1"/>
  </r>
  <r>
    <s v="789-23-8625"/>
    <x v="6"/>
    <x v="4"/>
    <x v="0"/>
    <x v="1"/>
    <x v="5"/>
    <n v="93.22"/>
    <n v="3"/>
    <n v="13.983000000000001"/>
    <n v="293.64299999999997"/>
    <x v="46"/>
    <d v="1899-12-30T11:45:00"/>
    <x v="1"/>
    <n v="279.66000000000003"/>
    <n v="4.7619047620000003"/>
    <n v="13.983000000000001"/>
    <d v="1969-06-23T00:00:00"/>
    <n v="49"/>
    <x v="2"/>
    <n v="7.2"/>
    <s v="6-8 (Good)"/>
    <s v="Morning"/>
    <x v="0"/>
    <x v="4"/>
    <x v="1"/>
    <x v="3"/>
    <x v="0"/>
    <x v="0"/>
  </r>
  <r>
    <s v="284-54-4231"/>
    <x v="4"/>
    <x v="3"/>
    <x v="0"/>
    <x v="1"/>
    <x v="3"/>
    <n v="80.930000000000007"/>
    <n v="1"/>
    <n v="4.0465"/>
    <n v="84.976500000000001"/>
    <x v="64"/>
    <d v="1899-12-30T16:08:00"/>
    <x v="2"/>
    <n v="80.930000000000007"/>
    <n v="4.7619047620000003"/>
    <n v="4.0465"/>
    <d v="1981-05-23T00:00:00"/>
    <n v="37"/>
    <x v="0"/>
    <n v="9"/>
    <s v="8-10 (Excellent)"/>
    <s v="Evening"/>
    <x v="0"/>
    <x v="0"/>
    <x v="0"/>
    <x v="9"/>
    <x v="0"/>
    <x v="0"/>
  </r>
  <r>
    <s v="443-59-0061"/>
    <x v="11"/>
    <x v="5"/>
    <x v="0"/>
    <x v="1"/>
    <x v="4"/>
    <n v="67.45"/>
    <n v="10"/>
    <n v="33.725000000000001"/>
    <n v="708.22500000000002"/>
    <x v="36"/>
    <d v="1899-12-30T11:25:00"/>
    <x v="0"/>
    <n v="674.5"/>
    <n v="4.7619047620000003"/>
    <n v="33.725000000000001"/>
    <d v="1989-02-19T00:00:00"/>
    <n v="29"/>
    <x v="1"/>
    <n v="4.2"/>
    <s v="4-6 (Average)"/>
    <s v="Morning"/>
    <x v="0"/>
    <x v="2"/>
    <x v="0"/>
    <x v="12"/>
    <x v="0"/>
    <x v="0"/>
  </r>
  <r>
    <s v="509-29-3912"/>
    <x v="0"/>
    <x v="0"/>
    <x v="0"/>
    <x v="0"/>
    <x v="3"/>
    <n v="38.72"/>
    <n v="9"/>
    <n v="17.423999999999999"/>
    <n v="365.904"/>
    <x v="80"/>
    <d v="1899-12-30T12:24:00"/>
    <x v="0"/>
    <n v="348.48"/>
    <n v="4.7619047620000003"/>
    <n v="17.423999999999999"/>
    <d v="1968-10-20T00:00:00"/>
    <n v="50"/>
    <x v="2"/>
    <n v="4.2"/>
    <s v="4-6 (Average)"/>
    <s v="Afternoon"/>
    <x v="0"/>
    <x v="5"/>
    <x v="1"/>
    <x v="11"/>
    <x v="0"/>
    <x v="1"/>
  </r>
  <r>
    <s v="327-40-9673"/>
    <x v="6"/>
    <x v="4"/>
    <x v="0"/>
    <x v="1"/>
    <x v="3"/>
    <n v="72.599999999999994"/>
    <n v="6"/>
    <n v="21.78"/>
    <n v="457.38"/>
    <x v="50"/>
    <d v="1899-12-30T19:51:00"/>
    <x v="1"/>
    <n v="435.6"/>
    <n v="4.7619047620000003"/>
    <n v="21.78"/>
    <d v="1981-04-01T00:00:00"/>
    <n v="37"/>
    <x v="0"/>
    <n v="6.9"/>
    <s v="6-8 (Good)"/>
    <s v="Night"/>
    <x v="0"/>
    <x v="2"/>
    <x v="0"/>
    <x v="7"/>
    <x v="0"/>
    <x v="0"/>
  </r>
  <r>
    <s v="840-19-2096"/>
    <x v="5"/>
    <x v="3"/>
    <x v="0"/>
    <x v="1"/>
    <x v="1"/>
    <n v="87.91"/>
    <n v="5"/>
    <n v="21.977499999999999"/>
    <n v="461.52749999999997"/>
    <x v="86"/>
    <d v="1899-12-30T18:10:00"/>
    <x v="0"/>
    <n v="439.55"/>
    <n v="4.7619047620000003"/>
    <n v="21.977499999999999"/>
    <d v="1990-11-24T00:00:00"/>
    <n v="28"/>
    <x v="1"/>
    <n v="4.4000000000000004"/>
    <s v="4-6 (Average)"/>
    <s v="Evening"/>
    <x v="0"/>
    <x v="4"/>
    <x v="1"/>
    <x v="10"/>
    <x v="0"/>
    <x v="1"/>
  </r>
  <r>
    <s v="828-46-6863"/>
    <x v="11"/>
    <x v="5"/>
    <x v="0"/>
    <x v="1"/>
    <x v="4"/>
    <n v="98.53"/>
    <n v="6"/>
    <n v="29.559000000000001"/>
    <n v="620.73900000000003"/>
    <x v="54"/>
    <d v="1899-12-30T11:22:00"/>
    <x v="2"/>
    <n v="591.17999999999995"/>
    <n v="4.7619047620000003"/>
    <n v="29.559000000000001"/>
    <d v="1994-02-26T00:00:00"/>
    <n v="24"/>
    <x v="1"/>
    <n v="4"/>
    <s v="4-6 (Average)"/>
    <s v="Morning"/>
    <x v="0"/>
    <x v="5"/>
    <x v="1"/>
    <x v="3"/>
    <x v="0"/>
    <x v="0"/>
  </r>
  <r>
    <s v="641-96-3695"/>
    <x v="1"/>
    <x v="1"/>
    <x v="0"/>
    <x v="0"/>
    <x v="5"/>
    <n v="43.46"/>
    <n v="6"/>
    <n v="13.038"/>
    <n v="273.798"/>
    <x v="13"/>
    <d v="1899-12-30T17:55:00"/>
    <x v="0"/>
    <n v="260.76"/>
    <n v="4.7619047620000003"/>
    <n v="13.038"/>
    <d v="1980-09-04T00:00:00"/>
    <n v="38"/>
    <x v="0"/>
    <n v="8.5"/>
    <s v="8-10 (Excellent)"/>
    <s v="Evening"/>
    <x v="0"/>
    <x v="4"/>
    <x v="1"/>
    <x v="4"/>
    <x v="0"/>
    <x v="2"/>
  </r>
  <r>
    <s v="420-97-3340"/>
    <x v="2"/>
    <x v="2"/>
    <x v="1"/>
    <x v="0"/>
    <x v="4"/>
    <n v="71.680000000000007"/>
    <n v="3"/>
    <n v="10.752000000000001"/>
    <n v="225.792"/>
    <x v="61"/>
    <d v="1899-12-30T15:30:00"/>
    <x v="2"/>
    <n v="215.04"/>
    <n v="4.7619047620000003"/>
    <n v="10.752000000000001"/>
    <d v="1968-08-20T00:00:00"/>
    <n v="50"/>
    <x v="2"/>
    <n v="9.1999999999999993"/>
    <s v="8-10 (Excellent)"/>
    <s v="Afternoon"/>
    <x v="0"/>
    <x v="4"/>
    <x v="1"/>
    <x v="5"/>
    <x v="0"/>
    <x v="1"/>
  </r>
  <r>
    <s v="436-54-4512"/>
    <x v="8"/>
    <x v="5"/>
    <x v="0"/>
    <x v="0"/>
    <x v="4"/>
    <n v="91.61"/>
    <n v="1"/>
    <n v="4.5804999999999998"/>
    <n v="96.1905"/>
    <x v="80"/>
    <d v="1899-12-30T19:44:00"/>
    <x v="1"/>
    <n v="91.61"/>
    <n v="4.7619047620000003"/>
    <n v="4.5804999999999998"/>
    <d v="1971-07-26T00:00:00"/>
    <n v="47"/>
    <x v="2"/>
    <n v="9.8000000000000007"/>
    <s v="8-10 (Excellent)"/>
    <s v="Night"/>
    <x v="0"/>
    <x v="5"/>
    <x v="1"/>
    <x v="11"/>
    <x v="0"/>
    <x v="1"/>
  </r>
  <r>
    <s v="670-79-6321"/>
    <x v="7"/>
    <x v="4"/>
    <x v="0"/>
    <x v="0"/>
    <x v="2"/>
    <n v="94.59"/>
    <n v="7"/>
    <n v="33.106499999999997"/>
    <n v="695.23649999999998"/>
    <x v="29"/>
    <d v="1899-12-30T15:27:00"/>
    <x v="2"/>
    <n v="662.13"/>
    <n v="4.7619047620000003"/>
    <n v="33.106499999999997"/>
    <d v="1982-11-25T00:00:00"/>
    <n v="36"/>
    <x v="0"/>
    <n v="4.9000000000000004"/>
    <s v="4-6 (Average)"/>
    <s v="Afternoon"/>
    <x v="0"/>
    <x v="4"/>
    <x v="1"/>
    <x v="9"/>
    <x v="0"/>
    <x v="0"/>
  </r>
  <r>
    <s v="852-62-7105"/>
    <x v="6"/>
    <x v="4"/>
    <x v="1"/>
    <x v="0"/>
    <x v="5"/>
    <n v="83.25"/>
    <n v="10"/>
    <n v="41.625"/>
    <n v="874.125"/>
    <x v="52"/>
    <d v="1899-12-30T11:25:00"/>
    <x v="2"/>
    <n v="832.5"/>
    <n v="4.7619047620000003"/>
    <n v="41.625"/>
    <d v="1986-05-15T00:00:00"/>
    <n v="32"/>
    <x v="0"/>
    <n v="4.4000000000000004"/>
    <s v="4-6 (Average)"/>
    <s v="Morning"/>
    <x v="0"/>
    <x v="0"/>
    <x v="0"/>
    <x v="7"/>
    <x v="0"/>
    <x v="0"/>
  </r>
  <r>
    <s v="598-06-7312"/>
    <x v="6"/>
    <x v="4"/>
    <x v="0"/>
    <x v="1"/>
    <x v="5"/>
    <n v="91.35"/>
    <n v="1"/>
    <n v="4.5674999999999999"/>
    <n v="95.917500000000004"/>
    <x v="69"/>
    <d v="1899-12-30T15:42:00"/>
    <x v="1"/>
    <n v="91.35"/>
    <n v="4.7619047620000003"/>
    <n v="4.5674999999999999"/>
    <d v="1973-08-17T00:00:00"/>
    <n v="45"/>
    <x v="2"/>
    <n v="6.8"/>
    <s v="6-8 (Good)"/>
    <s v="Afternoon"/>
    <x v="0"/>
    <x v="0"/>
    <x v="0"/>
    <x v="8"/>
    <x v="0"/>
    <x v="2"/>
  </r>
  <r>
    <s v="135-13-8269"/>
    <x v="7"/>
    <x v="4"/>
    <x v="0"/>
    <x v="0"/>
    <x v="4"/>
    <n v="78.88"/>
    <n v="2"/>
    <n v="7.8879999999999999"/>
    <n v="165.648"/>
    <x v="53"/>
    <d v="1899-12-30T16:04:00"/>
    <x v="1"/>
    <n v="157.76"/>
    <n v="4.7619047620000003"/>
    <n v="7.8879999999999999"/>
    <d v="1989-03-15T00:00:00"/>
    <n v="29"/>
    <x v="1"/>
    <n v="9.1"/>
    <s v="8-10 (Excellent)"/>
    <s v="Evening"/>
    <x v="0"/>
    <x v="0"/>
    <x v="0"/>
    <x v="3"/>
    <x v="0"/>
    <x v="0"/>
  </r>
  <r>
    <s v="816-57-2053"/>
    <x v="3"/>
    <x v="2"/>
    <x v="1"/>
    <x v="1"/>
    <x v="3"/>
    <n v="60.87"/>
    <n v="2"/>
    <n v="6.0869999999999997"/>
    <n v="127.827"/>
    <x v="11"/>
    <d v="1899-12-30T12:37:00"/>
    <x v="0"/>
    <n v="121.74"/>
    <n v="4.7619047620000003"/>
    <n v="6.0869999999999997"/>
    <d v="1994-10-09T00:00:00"/>
    <n v="24"/>
    <x v="1"/>
    <n v="8.6999999999999993"/>
    <s v="8-10 (Excellent)"/>
    <s v="Afternoon"/>
    <x v="0"/>
    <x v="0"/>
    <x v="0"/>
    <x v="1"/>
    <x v="0"/>
    <x v="1"/>
  </r>
  <r>
    <s v="628-90-8624"/>
    <x v="6"/>
    <x v="4"/>
    <x v="0"/>
    <x v="1"/>
    <x v="0"/>
    <n v="82.58"/>
    <n v="10"/>
    <n v="41.29"/>
    <n v="867.09"/>
    <x v="86"/>
    <d v="1899-12-30T14:41:00"/>
    <x v="1"/>
    <n v="825.8"/>
    <n v="4.7619047620000003"/>
    <n v="41.29"/>
    <d v="1973-02-22T00:00:00"/>
    <n v="46"/>
    <x v="2"/>
    <n v="5"/>
    <s v="4-6 (Average)"/>
    <s v="Afternoon"/>
    <x v="0"/>
    <x v="4"/>
    <x v="1"/>
    <x v="10"/>
    <x v="0"/>
    <x v="1"/>
  </r>
  <r>
    <s v="856-66-2701"/>
    <x v="9"/>
    <x v="0"/>
    <x v="0"/>
    <x v="1"/>
    <x v="2"/>
    <n v="53.3"/>
    <n v="3"/>
    <n v="7.9950000000000001"/>
    <n v="167.89500000000001"/>
    <x v="25"/>
    <d v="1899-12-30T14:19:00"/>
    <x v="0"/>
    <n v="159.9"/>
    <n v="4.7619047620000003"/>
    <n v="7.9950000000000001"/>
    <d v="2001-09-08T00:00:00"/>
    <n v="17"/>
    <x v="1"/>
    <n v="7.5"/>
    <s v="6-8 (Good)"/>
    <s v="Afternoon"/>
    <x v="0"/>
    <x v="1"/>
    <x v="1"/>
    <x v="3"/>
    <x v="0"/>
    <x v="0"/>
  </r>
  <r>
    <s v="308-39-1707"/>
    <x v="8"/>
    <x v="5"/>
    <x v="1"/>
    <x v="0"/>
    <x v="5"/>
    <n v="12.09"/>
    <n v="1"/>
    <n v="0.60450000000000004"/>
    <n v="12.6945"/>
    <x v="53"/>
    <d v="1899-12-30T18:19:00"/>
    <x v="2"/>
    <n v="12.09"/>
    <n v="4.7619047620000003"/>
    <n v="0.60450000000000004"/>
    <d v="1981-07-08T00:00:00"/>
    <n v="37"/>
    <x v="0"/>
    <n v="8.1999999999999993"/>
    <s v="8-10 (Excellent)"/>
    <s v="Evening"/>
    <x v="1"/>
    <x v="0"/>
    <x v="0"/>
    <x v="3"/>
    <x v="0"/>
    <x v="0"/>
  </r>
  <r>
    <s v="149-61-1929"/>
    <x v="2"/>
    <x v="2"/>
    <x v="1"/>
    <x v="1"/>
    <x v="3"/>
    <n v="64.19"/>
    <n v="10"/>
    <n v="32.094999999999999"/>
    <n v="673.995"/>
    <x v="64"/>
    <d v="1899-12-30T14:08:00"/>
    <x v="2"/>
    <n v="641.9"/>
    <n v="4.7619047620000003"/>
    <n v="32.094999999999999"/>
    <d v="1957-04-19T00:00:00"/>
    <n v="61"/>
    <x v="3"/>
    <n v="6.7"/>
    <s v="6-8 (Good)"/>
    <s v="Afternoon"/>
    <x v="0"/>
    <x v="0"/>
    <x v="0"/>
    <x v="9"/>
    <x v="0"/>
    <x v="0"/>
  </r>
  <r>
    <s v="655-07-2265"/>
    <x v="2"/>
    <x v="2"/>
    <x v="1"/>
    <x v="1"/>
    <x v="1"/>
    <n v="78.31"/>
    <n v="3"/>
    <n v="11.746499999999999"/>
    <n v="246.6765"/>
    <x v="19"/>
    <d v="1899-12-30T16:38:00"/>
    <x v="0"/>
    <n v="234.93"/>
    <n v="4.7619047620000003"/>
    <n v="11.746499999999999"/>
    <d v="1963-12-27T00:00:00"/>
    <n v="55"/>
    <x v="2"/>
    <n v="5.4"/>
    <s v="4-6 (Average)"/>
    <s v="Evening"/>
    <x v="0"/>
    <x v="6"/>
    <x v="1"/>
    <x v="1"/>
    <x v="0"/>
    <x v="1"/>
  </r>
  <r>
    <s v="589-02-8023"/>
    <x v="9"/>
    <x v="0"/>
    <x v="0"/>
    <x v="1"/>
    <x v="4"/>
    <n v="83.77"/>
    <n v="2"/>
    <n v="8.3770000000000007"/>
    <n v="175.917"/>
    <x v="15"/>
    <d v="1899-12-30T10:54:00"/>
    <x v="2"/>
    <n v="167.54"/>
    <n v="4.7619047620000003"/>
    <n v="8.3770000000000007"/>
    <d v="2000-12-10T00:00:00"/>
    <n v="18"/>
    <x v="1"/>
    <n v="7"/>
    <s v="6-8 (Good)"/>
    <s v="Morning"/>
    <x v="0"/>
    <x v="6"/>
    <x v="1"/>
    <x v="9"/>
    <x v="0"/>
    <x v="0"/>
  </r>
  <r>
    <s v="420-04-7590"/>
    <x v="6"/>
    <x v="4"/>
    <x v="1"/>
    <x v="1"/>
    <x v="2"/>
    <n v="99.7"/>
    <n v="3"/>
    <n v="14.955"/>
    <n v="314.05500000000001"/>
    <x v="79"/>
    <d v="1899-12-30T11:29:00"/>
    <x v="0"/>
    <n v="299.10000000000002"/>
    <n v="4.7619047620000003"/>
    <n v="14.955"/>
    <d v="1978-06-01T00:00:00"/>
    <n v="40"/>
    <x v="0"/>
    <n v="4.7"/>
    <s v="4-6 (Average)"/>
    <s v="Morning"/>
    <x v="0"/>
    <x v="3"/>
    <x v="1"/>
    <x v="11"/>
    <x v="0"/>
    <x v="1"/>
  </r>
  <r>
    <s v="182-88-2763"/>
    <x v="6"/>
    <x v="4"/>
    <x v="0"/>
    <x v="1"/>
    <x v="4"/>
    <n v="79.91"/>
    <n v="3"/>
    <n v="11.986499999999999"/>
    <n v="251.7165"/>
    <x v="80"/>
    <d v="1899-12-30T19:28:00"/>
    <x v="2"/>
    <n v="239.73"/>
    <n v="4.7619047620000003"/>
    <n v="11.986499999999999"/>
    <d v="1961-08-17T00:00:00"/>
    <n v="57"/>
    <x v="2"/>
    <n v="5"/>
    <s v="4-6 (Average)"/>
    <s v="Evening"/>
    <x v="0"/>
    <x v="5"/>
    <x v="1"/>
    <x v="11"/>
    <x v="0"/>
    <x v="1"/>
  </r>
  <r>
    <s v="188-55-0967"/>
    <x v="7"/>
    <x v="4"/>
    <x v="0"/>
    <x v="1"/>
    <x v="0"/>
    <n v="66.47"/>
    <n v="10"/>
    <n v="33.234999999999999"/>
    <n v="697.93499999999995"/>
    <x v="15"/>
    <d v="1899-12-30T15:01:00"/>
    <x v="2"/>
    <n v="664.7"/>
    <n v="4.7619047620000003"/>
    <n v="33.234999999999999"/>
    <d v="1979-05-08T00:00:00"/>
    <n v="39"/>
    <x v="0"/>
    <n v="5"/>
    <s v="4-6 (Average)"/>
    <s v="Afternoon"/>
    <x v="0"/>
    <x v="6"/>
    <x v="1"/>
    <x v="9"/>
    <x v="0"/>
    <x v="0"/>
  </r>
  <r>
    <s v="610-46-4100"/>
    <x v="3"/>
    <x v="2"/>
    <x v="1"/>
    <x v="1"/>
    <x v="0"/>
    <n v="28.95"/>
    <n v="7"/>
    <n v="10.1325"/>
    <n v="212.7825"/>
    <x v="2"/>
    <d v="1899-12-30T20:31:00"/>
    <x v="2"/>
    <n v="202.65"/>
    <n v="4.7619047620000003"/>
    <n v="10.1325"/>
    <d v="1976-04-22T00:00:00"/>
    <n v="42"/>
    <x v="0"/>
    <n v="6"/>
    <s v="6-8 (Good)"/>
    <s v="Night"/>
    <x v="0"/>
    <x v="2"/>
    <x v="0"/>
    <x v="2"/>
    <x v="0"/>
    <x v="2"/>
  </r>
  <r>
    <s v="318-81-2368"/>
    <x v="5"/>
    <x v="3"/>
    <x v="1"/>
    <x v="0"/>
    <x v="1"/>
    <n v="46.2"/>
    <n v="1"/>
    <n v="2.31"/>
    <n v="48.51"/>
    <x v="35"/>
    <d v="1899-12-30T12:16:00"/>
    <x v="1"/>
    <n v="46.2"/>
    <n v="4.7619047620000003"/>
    <n v="2.31"/>
    <d v="1956-04-10T00:00:00"/>
    <n v="62"/>
    <x v="3"/>
    <n v="6.3"/>
    <s v="6-8 (Good)"/>
    <s v="Afternoon"/>
    <x v="0"/>
    <x v="6"/>
    <x v="1"/>
    <x v="11"/>
    <x v="0"/>
    <x v="1"/>
  </r>
  <r>
    <s v="364-33-8584"/>
    <x v="6"/>
    <x v="4"/>
    <x v="0"/>
    <x v="0"/>
    <x v="4"/>
    <n v="17.63"/>
    <n v="5"/>
    <n v="4.4074999999999998"/>
    <n v="92.557500000000005"/>
    <x v="1"/>
    <d v="1899-12-30T15:27:00"/>
    <x v="1"/>
    <n v="88.15"/>
    <n v="4.7619047620000003"/>
    <n v="4.4074999999999998"/>
    <d v="1967-04-24T00:00:00"/>
    <n v="51"/>
    <x v="2"/>
    <n v="8.5"/>
    <s v="8-10 (Excellent)"/>
    <s v="Afternoon"/>
    <x v="1"/>
    <x v="1"/>
    <x v="1"/>
    <x v="1"/>
    <x v="0"/>
    <x v="1"/>
  </r>
  <r>
    <s v="665-63-9737"/>
    <x v="6"/>
    <x v="4"/>
    <x v="1"/>
    <x v="1"/>
    <x v="5"/>
    <n v="52.42"/>
    <n v="3"/>
    <n v="7.8630000000000004"/>
    <n v="165.12299999999999"/>
    <x v="33"/>
    <d v="1899-12-30T17:36:00"/>
    <x v="0"/>
    <n v="157.26"/>
    <n v="4.7619047620000003"/>
    <n v="7.8630000000000004"/>
    <d v="1979-09-07T00:00:00"/>
    <n v="39"/>
    <x v="0"/>
    <n v="7.5"/>
    <s v="6-8 (Good)"/>
    <s v="Evening"/>
    <x v="0"/>
    <x v="5"/>
    <x v="1"/>
    <x v="2"/>
    <x v="0"/>
    <x v="2"/>
  </r>
  <r>
    <s v="695-09-5146"/>
    <x v="7"/>
    <x v="4"/>
    <x v="0"/>
    <x v="0"/>
    <x v="4"/>
    <n v="98.79"/>
    <n v="3"/>
    <n v="14.8185"/>
    <n v="311.18849999999998"/>
    <x v="55"/>
    <d v="1899-12-30T20:00:00"/>
    <x v="0"/>
    <n v="296.37"/>
    <n v="4.7619047620000003"/>
    <n v="14.8185"/>
    <d v="1998-05-23T00:00:00"/>
    <n v="20"/>
    <x v="1"/>
    <n v="6.4"/>
    <s v="6-8 (Good)"/>
    <s v="Night"/>
    <x v="0"/>
    <x v="0"/>
    <x v="0"/>
    <x v="6"/>
    <x v="0"/>
    <x v="2"/>
  </r>
  <r>
    <s v="155-45-3814"/>
    <x v="5"/>
    <x v="3"/>
    <x v="0"/>
    <x v="0"/>
    <x v="1"/>
    <n v="88.55"/>
    <n v="8"/>
    <n v="35.42"/>
    <n v="743.82"/>
    <x v="35"/>
    <d v="1899-12-30T15:29:00"/>
    <x v="0"/>
    <n v="708.4"/>
    <n v="4.7619047620000003"/>
    <n v="35.42"/>
    <d v="1969-05-06T00:00:00"/>
    <n v="49"/>
    <x v="2"/>
    <n v="4.7"/>
    <s v="4-6 (Average)"/>
    <s v="Afternoon"/>
    <x v="0"/>
    <x v="6"/>
    <x v="1"/>
    <x v="11"/>
    <x v="0"/>
    <x v="1"/>
  </r>
  <r>
    <s v="794-32-2436"/>
    <x v="7"/>
    <x v="4"/>
    <x v="0"/>
    <x v="1"/>
    <x v="1"/>
    <n v="55.67"/>
    <n v="2"/>
    <n v="5.5670000000000002"/>
    <n v="116.907"/>
    <x v="39"/>
    <d v="1899-12-30T15:08:00"/>
    <x v="0"/>
    <n v="111.34"/>
    <n v="4.7619047620000003"/>
    <n v="5.5670000000000002"/>
    <d v="1967-01-10T00:00:00"/>
    <n v="52"/>
    <x v="2"/>
    <n v="6"/>
    <s v="6-8 (Good)"/>
    <s v="Afternoon"/>
    <x v="0"/>
    <x v="5"/>
    <x v="1"/>
    <x v="5"/>
    <x v="0"/>
    <x v="1"/>
  </r>
  <r>
    <s v="131-15-8856"/>
    <x v="10"/>
    <x v="1"/>
    <x v="0"/>
    <x v="0"/>
    <x v="4"/>
    <n v="72.52"/>
    <n v="8"/>
    <n v="29.007999999999999"/>
    <n v="609.16800000000001"/>
    <x v="73"/>
    <d v="1899-12-30T19:26:00"/>
    <x v="2"/>
    <n v="580.16"/>
    <n v="4.7619047620000003"/>
    <n v="29.007999999999999"/>
    <d v="1989-05-27T00:00:00"/>
    <n v="29"/>
    <x v="1"/>
    <n v="4"/>
    <s v="4-6 (Average)"/>
    <s v="Evening"/>
    <x v="0"/>
    <x v="0"/>
    <x v="0"/>
    <x v="5"/>
    <x v="0"/>
    <x v="1"/>
  </r>
  <r>
    <s v="273-84-2164"/>
    <x v="10"/>
    <x v="1"/>
    <x v="0"/>
    <x v="1"/>
    <x v="1"/>
    <n v="12.05"/>
    <n v="5"/>
    <n v="3.0125000000000002"/>
    <n v="63.262500000000003"/>
    <x v="69"/>
    <d v="1899-12-30T15:53:00"/>
    <x v="0"/>
    <n v="60.25"/>
    <n v="4.7619047620000003"/>
    <n v="3.0125000000000002"/>
    <d v="1982-08-22T00:00:00"/>
    <n v="36"/>
    <x v="0"/>
    <n v="5.5"/>
    <s v="4-6 (Average)"/>
    <s v="Afternoon"/>
    <x v="1"/>
    <x v="0"/>
    <x v="0"/>
    <x v="8"/>
    <x v="0"/>
    <x v="2"/>
  </r>
  <r>
    <s v="706-36-6154"/>
    <x v="11"/>
    <x v="5"/>
    <x v="0"/>
    <x v="1"/>
    <x v="2"/>
    <n v="19.36"/>
    <n v="9"/>
    <n v="8.7119999999999997"/>
    <n v="182.952"/>
    <x v="68"/>
    <d v="1899-12-30T18:43:00"/>
    <x v="0"/>
    <n v="174.24"/>
    <n v="4.7619047620000003"/>
    <n v="8.7119999999999997"/>
    <d v="1956-06-16T00:00:00"/>
    <n v="62"/>
    <x v="3"/>
    <n v="8.6999999999999993"/>
    <s v="8-10 (Excellent)"/>
    <s v="Evening"/>
    <x v="1"/>
    <x v="1"/>
    <x v="1"/>
    <x v="9"/>
    <x v="0"/>
    <x v="0"/>
  </r>
  <r>
    <s v="778-89-7974"/>
    <x v="5"/>
    <x v="3"/>
    <x v="1"/>
    <x v="1"/>
    <x v="0"/>
    <n v="70.209999999999994"/>
    <n v="6"/>
    <n v="21.062999999999999"/>
    <n v="442.32299999999998"/>
    <x v="73"/>
    <d v="1899-12-30T14:58:00"/>
    <x v="1"/>
    <n v="421.26"/>
    <n v="4.7619047620000003"/>
    <n v="21.062999999999999"/>
    <d v="1957-01-17T00:00:00"/>
    <n v="62"/>
    <x v="3"/>
    <n v="7.4"/>
    <s v="6-8 (Good)"/>
    <s v="Afternoon"/>
    <x v="0"/>
    <x v="0"/>
    <x v="0"/>
    <x v="5"/>
    <x v="0"/>
    <x v="1"/>
  </r>
  <r>
    <s v="574-31-8277"/>
    <x v="7"/>
    <x v="4"/>
    <x v="0"/>
    <x v="1"/>
    <x v="5"/>
    <n v="33.630000000000003"/>
    <n v="1"/>
    <n v="1.6815"/>
    <n v="35.311500000000002"/>
    <x v="80"/>
    <d v="1899-12-30T19:55:00"/>
    <x v="1"/>
    <n v="33.630000000000003"/>
    <n v="4.7619047620000003"/>
    <n v="1.6815"/>
    <d v="1986-04-19T00:00:00"/>
    <n v="32"/>
    <x v="0"/>
    <n v="5.6"/>
    <s v="4-6 (Average)"/>
    <s v="Night"/>
    <x v="0"/>
    <x v="5"/>
    <x v="1"/>
    <x v="11"/>
    <x v="0"/>
    <x v="1"/>
  </r>
  <r>
    <s v="859-71-0933"/>
    <x v="1"/>
    <x v="1"/>
    <x v="0"/>
    <x v="0"/>
    <x v="3"/>
    <n v="15.49"/>
    <n v="2"/>
    <n v="1.5489999999999999"/>
    <n v="32.529000000000003"/>
    <x v="65"/>
    <d v="1899-12-30T15:10:00"/>
    <x v="1"/>
    <n v="30.98"/>
    <n v="4.7619047620000003"/>
    <n v="1.5489999999999999"/>
    <d v="1994-11-26T00:00:00"/>
    <n v="24"/>
    <x v="1"/>
    <n v="6.3"/>
    <s v="6-8 (Good)"/>
    <s v="Afternoon"/>
    <x v="1"/>
    <x v="5"/>
    <x v="1"/>
    <x v="9"/>
    <x v="0"/>
    <x v="0"/>
  </r>
  <r>
    <s v="740-11-5257"/>
    <x v="5"/>
    <x v="3"/>
    <x v="1"/>
    <x v="1"/>
    <x v="1"/>
    <n v="24.74"/>
    <n v="10"/>
    <n v="12.37"/>
    <n v="259.77"/>
    <x v="7"/>
    <d v="1899-12-30T16:44:00"/>
    <x v="1"/>
    <n v="247.4"/>
    <n v="4.7619047620000003"/>
    <n v="12.37"/>
    <d v="1999-10-07T00:00:00"/>
    <n v="19"/>
    <x v="1"/>
    <n v="7.1"/>
    <s v="6-8 (Good)"/>
    <s v="Evening"/>
    <x v="0"/>
    <x v="2"/>
    <x v="0"/>
    <x v="6"/>
    <x v="0"/>
    <x v="2"/>
  </r>
  <r>
    <s v="369-82-2676"/>
    <x v="7"/>
    <x v="4"/>
    <x v="1"/>
    <x v="1"/>
    <x v="1"/>
    <n v="75.66"/>
    <n v="5"/>
    <n v="18.914999999999999"/>
    <n v="397.21499999999997"/>
    <x v="15"/>
    <d v="1899-12-30T18:22:00"/>
    <x v="0"/>
    <n v="378.3"/>
    <n v="4.7619047620000003"/>
    <n v="18.914999999999999"/>
    <d v="1972-05-01T00:00:00"/>
    <n v="46"/>
    <x v="2"/>
    <n v="7.8"/>
    <s v="6-8 (Good)"/>
    <s v="Evening"/>
    <x v="0"/>
    <x v="6"/>
    <x v="1"/>
    <x v="9"/>
    <x v="0"/>
    <x v="0"/>
  </r>
  <r>
    <s v="563-47-4072"/>
    <x v="6"/>
    <x v="4"/>
    <x v="1"/>
    <x v="0"/>
    <x v="0"/>
    <n v="55.81"/>
    <n v="6"/>
    <n v="16.742999999999999"/>
    <n v="351.60300000000001"/>
    <x v="49"/>
    <d v="1899-12-30T11:52:00"/>
    <x v="1"/>
    <n v="334.86"/>
    <n v="4.7619047620000003"/>
    <n v="16.742999999999999"/>
    <d v="1999-10-12T00:00:00"/>
    <n v="19"/>
    <x v="1"/>
    <n v="9.9"/>
    <s v="8-10 (Excellent)"/>
    <s v="Morning"/>
    <x v="0"/>
    <x v="6"/>
    <x v="1"/>
    <x v="3"/>
    <x v="0"/>
    <x v="0"/>
  </r>
  <r>
    <s v="742-04-5161"/>
    <x v="2"/>
    <x v="2"/>
    <x v="0"/>
    <x v="1"/>
    <x v="2"/>
    <n v="72.78"/>
    <n v="10"/>
    <n v="36.39"/>
    <n v="764.19"/>
    <x v="36"/>
    <d v="1899-12-30T17:24:00"/>
    <x v="1"/>
    <n v="727.8"/>
    <n v="4.7619047620000003"/>
    <n v="36.39"/>
    <d v="1984-07-01T00:00:00"/>
    <n v="34"/>
    <x v="0"/>
    <n v="7.3"/>
    <s v="6-8 (Good)"/>
    <s v="Evening"/>
    <x v="0"/>
    <x v="2"/>
    <x v="0"/>
    <x v="12"/>
    <x v="0"/>
    <x v="0"/>
  </r>
  <r>
    <s v="149-15-7606"/>
    <x v="7"/>
    <x v="4"/>
    <x v="0"/>
    <x v="1"/>
    <x v="3"/>
    <n v="37.32"/>
    <n v="9"/>
    <n v="16.794"/>
    <n v="352.67399999999998"/>
    <x v="43"/>
    <d v="1899-12-30T15:31:00"/>
    <x v="0"/>
    <n v="335.88"/>
    <n v="4.7619047620000003"/>
    <n v="16.794"/>
    <d v="1996-03-13T00:00:00"/>
    <n v="22"/>
    <x v="1"/>
    <n v="5.0999999999999996"/>
    <s v="4-6 (Average)"/>
    <s v="Afternoon"/>
    <x v="0"/>
    <x v="5"/>
    <x v="1"/>
    <x v="1"/>
    <x v="0"/>
    <x v="1"/>
  </r>
  <r>
    <s v="133-77-3154"/>
    <x v="7"/>
    <x v="4"/>
    <x v="0"/>
    <x v="1"/>
    <x v="5"/>
    <n v="60.18"/>
    <n v="4"/>
    <n v="12.036"/>
    <n v="252.756"/>
    <x v="69"/>
    <d v="1899-12-30T18:04:00"/>
    <x v="2"/>
    <n v="240.72"/>
    <n v="4.7619047620000003"/>
    <n v="12.036"/>
    <d v="1998-10-14T00:00:00"/>
    <n v="20"/>
    <x v="1"/>
    <n v="9.4"/>
    <s v="8-10 (Excellent)"/>
    <s v="Evening"/>
    <x v="0"/>
    <x v="0"/>
    <x v="0"/>
    <x v="8"/>
    <x v="0"/>
    <x v="2"/>
  </r>
  <r>
    <s v="169-52-4504"/>
    <x v="11"/>
    <x v="5"/>
    <x v="1"/>
    <x v="0"/>
    <x v="1"/>
    <n v="15.69"/>
    <n v="3"/>
    <n v="2.3534999999999999"/>
    <n v="49.423499999999997"/>
    <x v="86"/>
    <d v="1899-12-30T14:13:00"/>
    <x v="2"/>
    <n v="47.07"/>
    <n v="4.7619047620000003"/>
    <n v="2.3534999999999999"/>
    <d v="1969-06-22T00:00:00"/>
    <n v="49"/>
    <x v="2"/>
    <n v="5.8"/>
    <s v="4-6 (Average)"/>
    <s v="Afternoon"/>
    <x v="1"/>
    <x v="4"/>
    <x v="1"/>
    <x v="10"/>
    <x v="0"/>
    <x v="1"/>
  </r>
  <r>
    <s v="250-81-7186"/>
    <x v="10"/>
    <x v="1"/>
    <x v="1"/>
    <x v="0"/>
    <x v="1"/>
    <n v="99.69"/>
    <n v="1"/>
    <n v="4.9844999999999997"/>
    <n v="104.67449999999999"/>
    <x v="33"/>
    <d v="1899-12-30T10:23:00"/>
    <x v="2"/>
    <n v="99.69"/>
    <n v="4.7619047620000003"/>
    <n v="4.9844999999999997"/>
    <d v="1989-08-16T00:00:00"/>
    <n v="29"/>
    <x v="1"/>
    <n v="8"/>
    <s v="8-10 (Excellent)"/>
    <s v="Morning"/>
    <x v="0"/>
    <x v="5"/>
    <x v="1"/>
    <x v="2"/>
    <x v="0"/>
    <x v="2"/>
  </r>
  <r>
    <s v="562-12-5430"/>
    <x v="9"/>
    <x v="0"/>
    <x v="0"/>
    <x v="0"/>
    <x v="5"/>
    <n v="88.15"/>
    <n v="3"/>
    <n v="13.2225"/>
    <n v="277.67250000000001"/>
    <x v="68"/>
    <d v="1899-12-30T10:11:00"/>
    <x v="0"/>
    <n v="264.45"/>
    <n v="4.7619047620000003"/>
    <n v="13.2225"/>
    <d v="2001-04-01T00:00:00"/>
    <n v="17"/>
    <x v="1"/>
    <n v="7.9"/>
    <s v="6-8 (Good)"/>
    <s v="Morning"/>
    <x v="0"/>
    <x v="1"/>
    <x v="1"/>
    <x v="9"/>
    <x v="0"/>
    <x v="0"/>
  </r>
  <r>
    <s v="816-72-8853"/>
    <x v="3"/>
    <x v="2"/>
    <x v="0"/>
    <x v="0"/>
    <x v="3"/>
    <n v="27.93"/>
    <n v="5"/>
    <n v="6.9824999999999999"/>
    <n v="146.63249999999999"/>
    <x v="71"/>
    <d v="1899-12-30T15:48:00"/>
    <x v="1"/>
    <n v="139.65"/>
    <n v="4.7619047620000003"/>
    <n v="6.9824999999999999"/>
    <d v="2000-07-05T00:00:00"/>
    <n v="18"/>
    <x v="1"/>
    <n v="5.9"/>
    <s v="4-6 (Average)"/>
    <s v="Afternoon"/>
    <x v="0"/>
    <x v="6"/>
    <x v="1"/>
    <x v="12"/>
    <x v="0"/>
    <x v="0"/>
  </r>
  <r>
    <s v="491-38-3499"/>
    <x v="2"/>
    <x v="2"/>
    <x v="0"/>
    <x v="1"/>
    <x v="5"/>
    <n v="55.45"/>
    <n v="1"/>
    <n v="2.7725"/>
    <n v="58.222499999999997"/>
    <x v="84"/>
    <d v="1899-12-30T17:46:00"/>
    <x v="2"/>
    <n v="55.45"/>
    <n v="4.7619047620000003"/>
    <n v="2.7725"/>
    <d v="1996-04-28T00:00:00"/>
    <n v="22"/>
    <x v="1"/>
    <n v="4.9000000000000004"/>
    <s v="4-6 (Average)"/>
    <s v="Evening"/>
    <x v="0"/>
    <x v="6"/>
    <x v="1"/>
    <x v="2"/>
    <x v="0"/>
    <x v="2"/>
  </r>
  <r>
    <s v="322-02-2271"/>
    <x v="6"/>
    <x v="4"/>
    <x v="1"/>
    <x v="0"/>
    <x v="3"/>
    <n v="42.97"/>
    <n v="3"/>
    <n v="6.4455"/>
    <n v="135.35550000000001"/>
    <x v="36"/>
    <d v="1899-12-30T11:46:00"/>
    <x v="1"/>
    <n v="128.91"/>
    <n v="4.7619047620000003"/>
    <n v="6.4455"/>
    <d v="1990-08-22T00:00:00"/>
    <n v="28"/>
    <x v="1"/>
    <n v="9.3000000000000007"/>
    <s v="8-10 (Excellent)"/>
    <s v="Morning"/>
    <x v="0"/>
    <x v="2"/>
    <x v="0"/>
    <x v="12"/>
    <x v="0"/>
    <x v="0"/>
  </r>
  <r>
    <s v="842-29-4695"/>
    <x v="1"/>
    <x v="1"/>
    <x v="0"/>
    <x v="1"/>
    <x v="3"/>
    <n v="17.14"/>
    <n v="7"/>
    <n v="5.9989999999999997"/>
    <n v="125.979"/>
    <x v="65"/>
    <d v="1899-12-30T12:07:00"/>
    <x v="2"/>
    <n v="119.98"/>
    <n v="4.7619047620000003"/>
    <n v="5.9989999999999997"/>
    <d v="1955-07-16T00:00:00"/>
    <n v="63"/>
    <x v="3"/>
    <n v="7.9"/>
    <s v="6-8 (Good)"/>
    <s v="Afternoon"/>
    <x v="1"/>
    <x v="5"/>
    <x v="1"/>
    <x v="9"/>
    <x v="0"/>
    <x v="0"/>
  </r>
  <r>
    <s v="725-67-2480"/>
    <x v="7"/>
    <x v="4"/>
    <x v="0"/>
    <x v="0"/>
    <x v="5"/>
    <n v="58.75"/>
    <n v="6"/>
    <n v="17.625"/>
    <n v="370.125"/>
    <x v="62"/>
    <d v="1899-12-30T18:14:00"/>
    <x v="2"/>
    <n v="352.5"/>
    <n v="4.7619047620000003"/>
    <n v="17.625"/>
    <d v="1968-11-05T00:00:00"/>
    <n v="50"/>
    <x v="2"/>
    <n v="5.9"/>
    <s v="4-6 (Average)"/>
    <s v="Evening"/>
    <x v="0"/>
    <x v="2"/>
    <x v="0"/>
    <x v="11"/>
    <x v="0"/>
    <x v="1"/>
  </r>
  <r>
    <s v="641-51-2661"/>
    <x v="5"/>
    <x v="3"/>
    <x v="0"/>
    <x v="0"/>
    <x v="4"/>
    <n v="87.1"/>
    <n v="10"/>
    <n v="43.55"/>
    <n v="914.55"/>
    <x v="12"/>
    <d v="1899-12-30T14:45:00"/>
    <x v="2"/>
    <n v="871"/>
    <n v="4.7619047620000003"/>
    <n v="43.55"/>
    <d v="1967-11-16T00:00:00"/>
    <n v="51"/>
    <x v="2"/>
    <n v="9.9"/>
    <s v="8-10 (Excellent)"/>
    <s v="Afternoon"/>
    <x v="0"/>
    <x v="6"/>
    <x v="1"/>
    <x v="8"/>
    <x v="0"/>
    <x v="2"/>
  </r>
  <r>
    <s v="714-02-3114"/>
    <x v="1"/>
    <x v="1"/>
    <x v="1"/>
    <x v="0"/>
    <x v="3"/>
    <n v="98.8"/>
    <n v="2"/>
    <n v="9.8800000000000008"/>
    <n v="207.48"/>
    <x v="81"/>
    <d v="1899-12-30T11:39:00"/>
    <x v="1"/>
    <n v="197.6"/>
    <n v="4.7619047620000003"/>
    <n v="9.8800000000000008"/>
    <d v="1997-05-27T00:00:00"/>
    <n v="21"/>
    <x v="1"/>
    <n v="7.7"/>
    <s v="6-8 (Good)"/>
    <s v="Morning"/>
    <x v="0"/>
    <x v="4"/>
    <x v="1"/>
    <x v="6"/>
    <x v="0"/>
    <x v="2"/>
  </r>
  <r>
    <s v="518-17-2983"/>
    <x v="0"/>
    <x v="0"/>
    <x v="1"/>
    <x v="0"/>
    <x v="5"/>
    <n v="48.63"/>
    <n v="4"/>
    <n v="9.7260000000000009"/>
    <n v="204.24600000000001"/>
    <x v="87"/>
    <d v="1899-12-30T15:44:00"/>
    <x v="0"/>
    <n v="194.52"/>
    <n v="4.7619047620000003"/>
    <n v="9.7260000000000009"/>
    <d v="1980-07-11T00:00:00"/>
    <n v="38"/>
    <x v="0"/>
    <n v="7.6"/>
    <s v="6-8 (Good)"/>
    <s v="Afternoon"/>
    <x v="0"/>
    <x v="3"/>
    <x v="1"/>
    <x v="4"/>
    <x v="0"/>
    <x v="2"/>
  </r>
  <r>
    <s v="779-42-2410"/>
    <x v="7"/>
    <x v="4"/>
    <x v="0"/>
    <x v="1"/>
    <x v="4"/>
    <n v="57.74"/>
    <n v="3"/>
    <n v="8.6609999999999996"/>
    <n v="181.881"/>
    <x v="9"/>
    <d v="1899-12-30T13:06:00"/>
    <x v="0"/>
    <n v="173.22"/>
    <n v="4.7619047620000003"/>
    <n v="8.6609999999999996"/>
    <d v="1993-10-20T00:00:00"/>
    <n v="25"/>
    <x v="1"/>
    <n v="7.7"/>
    <s v="6-8 (Good)"/>
    <s v="Afternoon"/>
    <x v="0"/>
    <x v="5"/>
    <x v="1"/>
    <x v="6"/>
    <x v="0"/>
    <x v="2"/>
  </r>
  <r>
    <s v="190-14-3147"/>
    <x v="6"/>
    <x v="4"/>
    <x v="1"/>
    <x v="0"/>
    <x v="0"/>
    <n v="17.97"/>
    <n v="4"/>
    <n v="3.5939999999999999"/>
    <n v="75.474000000000004"/>
    <x v="55"/>
    <d v="1899-12-30T20:43:00"/>
    <x v="0"/>
    <n v="71.88"/>
    <n v="4.7619047620000003"/>
    <n v="3.5939999999999999"/>
    <d v="1995-08-20T00:00:00"/>
    <n v="23"/>
    <x v="1"/>
    <n v="6.4"/>
    <s v="6-8 (Good)"/>
    <s v="Night"/>
    <x v="1"/>
    <x v="0"/>
    <x v="0"/>
    <x v="6"/>
    <x v="0"/>
    <x v="2"/>
  </r>
  <r>
    <s v="408-66-6712"/>
    <x v="5"/>
    <x v="3"/>
    <x v="0"/>
    <x v="0"/>
    <x v="0"/>
    <n v="47.71"/>
    <n v="6"/>
    <n v="14.313000000000001"/>
    <n v="300.57299999999998"/>
    <x v="69"/>
    <d v="1899-12-30T14:19:00"/>
    <x v="0"/>
    <n v="286.26"/>
    <n v="4.7619047620000003"/>
    <n v="14.313000000000001"/>
    <d v="1954-03-26T00:00:00"/>
    <n v="64"/>
    <x v="3"/>
    <n v="4.4000000000000004"/>
    <s v="4-6 (Average)"/>
    <s v="Afternoon"/>
    <x v="0"/>
    <x v="0"/>
    <x v="0"/>
    <x v="8"/>
    <x v="0"/>
    <x v="2"/>
  </r>
  <r>
    <s v="679-22-6530"/>
    <x v="6"/>
    <x v="4"/>
    <x v="1"/>
    <x v="0"/>
    <x v="3"/>
    <n v="40.619999999999997"/>
    <n v="2"/>
    <n v="4.0620000000000003"/>
    <n v="85.302000000000007"/>
    <x v="29"/>
    <d v="1899-12-30T10:01:00"/>
    <x v="2"/>
    <n v="81.239999999999995"/>
    <n v="4.7619047620000003"/>
    <n v="4.0620000000000003"/>
    <d v="1962-09-05T00:00:00"/>
    <n v="56"/>
    <x v="2"/>
    <n v="4.0999999999999996"/>
    <s v="4-6 (Average)"/>
    <s v="Morning"/>
    <x v="0"/>
    <x v="4"/>
    <x v="1"/>
    <x v="9"/>
    <x v="0"/>
    <x v="0"/>
  </r>
  <r>
    <s v="588-47-8641"/>
    <x v="3"/>
    <x v="2"/>
    <x v="0"/>
    <x v="1"/>
    <x v="5"/>
    <n v="56.04"/>
    <n v="10"/>
    <n v="28.02"/>
    <n v="588.41999999999996"/>
    <x v="78"/>
    <d v="1899-12-30T19:30:00"/>
    <x v="0"/>
    <n v="560.4"/>
    <n v="4.7619047620000003"/>
    <n v="28.02"/>
    <d v="1989-10-05T00:00:00"/>
    <n v="29"/>
    <x v="1"/>
    <n v="4.4000000000000004"/>
    <s v="4-6 (Average)"/>
    <s v="Night"/>
    <x v="0"/>
    <x v="3"/>
    <x v="1"/>
    <x v="9"/>
    <x v="0"/>
    <x v="0"/>
  </r>
  <r>
    <s v="642-61-4706"/>
    <x v="7"/>
    <x v="4"/>
    <x v="0"/>
    <x v="1"/>
    <x v="4"/>
    <n v="93.4"/>
    <n v="2"/>
    <n v="9.34"/>
    <n v="196.14"/>
    <x v="73"/>
    <d v="1899-12-30T16:34:00"/>
    <x v="1"/>
    <n v="186.8"/>
    <n v="4.7619047620000003"/>
    <n v="9.34"/>
    <d v="1994-01-17T00:00:00"/>
    <n v="25"/>
    <x v="1"/>
    <n v="5.5"/>
    <s v="4-6 (Average)"/>
    <s v="Evening"/>
    <x v="0"/>
    <x v="0"/>
    <x v="0"/>
    <x v="5"/>
    <x v="0"/>
    <x v="1"/>
  </r>
  <r>
    <s v="576-31-4774"/>
    <x v="7"/>
    <x v="4"/>
    <x v="1"/>
    <x v="0"/>
    <x v="0"/>
    <n v="73.41"/>
    <n v="3"/>
    <n v="11.0115"/>
    <n v="231.2415"/>
    <x v="22"/>
    <d v="1899-12-30T13:10:00"/>
    <x v="0"/>
    <n v="220.23"/>
    <n v="4.7619047620000003"/>
    <n v="11.0115"/>
    <d v="1968-07-19T00:00:00"/>
    <n v="50"/>
    <x v="2"/>
    <n v="4"/>
    <s v="4-6 (Average)"/>
    <s v="Afternoon"/>
    <x v="0"/>
    <x v="0"/>
    <x v="0"/>
    <x v="2"/>
    <x v="0"/>
    <x v="2"/>
  </r>
  <r>
    <s v="556-41-6224"/>
    <x v="4"/>
    <x v="3"/>
    <x v="1"/>
    <x v="1"/>
    <x v="0"/>
    <n v="33.64"/>
    <n v="8"/>
    <n v="13.456"/>
    <n v="282.57600000000002"/>
    <x v="42"/>
    <d v="1899-12-30T17:10:00"/>
    <x v="2"/>
    <n v="269.12"/>
    <n v="4.7619047620000003"/>
    <n v="13.456"/>
    <d v="1979-09-18T00:00:00"/>
    <n v="39"/>
    <x v="0"/>
    <n v="9.3000000000000007"/>
    <s v="8-10 (Excellent)"/>
    <s v="Evening"/>
    <x v="0"/>
    <x v="1"/>
    <x v="1"/>
    <x v="8"/>
    <x v="0"/>
    <x v="2"/>
  </r>
  <r>
    <s v="811-03-8790"/>
    <x v="9"/>
    <x v="0"/>
    <x v="1"/>
    <x v="0"/>
    <x v="1"/>
    <n v="45.48"/>
    <n v="10"/>
    <n v="22.74"/>
    <n v="477.54"/>
    <x v="59"/>
    <d v="1899-12-30T10:22:00"/>
    <x v="2"/>
    <n v="454.8"/>
    <n v="4.7619047620000003"/>
    <n v="22.74"/>
    <d v="1954-08-22T00:00:00"/>
    <n v="64"/>
    <x v="3"/>
    <n v="4.8"/>
    <s v="4-6 (Average)"/>
    <s v="Morning"/>
    <x v="0"/>
    <x v="1"/>
    <x v="1"/>
    <x v="2"/>
    <x v="0"/>
    <x v="2"/>
  </r>
  <r>
    <s v="242-11-3142"/>
    <x v="7"/>
    <x v="4"/>
    <x v="0"/>
    <x v="1"/>
    <x v="5"/>
    <n v="83.77"/>
    <n v="2"/>
    <n v="8.3770000000000007"/>
    <n v="175.917"/>
    <x v="7"/>
    <d v="1899-12-30T19:57:00"/>
    <x v="1"/>
    <n v="167.54"/>
    <n v="4.7619047620000003"/>
    <n v="8.3770000000000007"/>
    <d v="1969-01-11T00:00:00"/>
    <n v="50"/>
    <x v="2"/>
    <n v="4.5999999999999996"/>
    <s v="4-6 (Average)"/>
    <s v="Night"/>
    <x v="0"/>
    <x v="2"/>
    <x v="0"/>
    <x v="6"/>
    <x v="0"/>
    <x v="2"/>
  </r>
  <r>
    <s v="752-23-3760"/>
    <x v="7"/>
    <x v="4"/>
    <x v="0"/>
    <x v="0"/>
    <x v="3"/>
    <n v="64.08"/>
    <n v="7"/>
    <n v="22.428000000000001"/>
    <n v="470.988"/>
    <x v="88"/>
    <d v="1899-12-30T19:29:00"/>
    <x v="2"/>
    <n v="448.56"/>
    <n v="4.7619047620000003"/>
    <n v="22.428000000000001"/>
    <d v="1978-11-20T00:00:00"/>
    <n v="40"/>
    <x v="0"/>
    <n v="7.3"/>
    <s v="6-8 (Good)"/>
    <s v="Evening"/>
    <x v="0"/>
    <x v="6"/>
    <x v="1"/>
    <x v="6"/>
    <x v="0"/>
    <x v="2"/>
  </r>
  <r>
    <s v="274-05-5470"/>
    <x v="0"/>
    <x v="0"/>
    <x v="0"/>
    <x v="0"/>
    <x v="4"/>
    <n v="73.47"/>
    <n v="4"/>
    <n v="14.694000000000001"/>
    <n v="308.57400000000001"/>
    <x v="55"/>
    <d v="1899-12-30T18:30:00"/>
    <x v="1"/>
    <n v="293.88"/>
    <n v="4.7619047620000003"/>
    <n v="14.694000000000001"/>
    <d v="1975-10-19T00:00:00"/>
    <n v="43"/>
    <x v="0"/>
    <n v="6"/>
    <s v="6-8 (Good)"/>
    <s v="Evening"/>
    <x v="0"/>
    <x v="0"/>
    <x v="0"/>
    <x v="6"/>
    <x v="0"/>
    <x v="2"/>
  </r>
  <r>
    <s v="648-94-3045"/>
    <x v="4"/>
    <x v="3"/>
    <x v="1"/>
    <x v="1"/>
    <x v="0"/>
    <n v="58.95"/>
    <n v="10"/>
    <n v="29.475000000000001"/>
    <n v="618.97500000000002"/>
    <x v="13"/>
    <d v="1899-12-30T14:27:00"/>
    <x v="0"/>
    <n v="589.5"/>
    <n v="4.7619047620000003"/>
    <n v="29.475000000000001"/>
    <d v="1955-01-21T00:00:00"/>
    <n v="64"/>
    <x v="3"/>
    <n v="8.1"/>
    <s v="8-10 (Excellent)"/>
    <s v="Afternoon"/>
    <x v="0"/>
    <x v="4"/>
    <x v="1"/>
    <x v="4"/>
    <x v="0"/>
    <x v="2"/>
  </r>
  <r>
    <s v="130-67-4723"/>
    <x v="3"/>
    <x v="2"/>
    <x v="0"/>
    <x v="1"/>
    <x v="4"/>
    <n v="48.5"/>
    <n v="6"/>
    <n v="14.55"/>
    <n v="305.55"/>
    <x v="83"/>
    <d v="1899-12-30T13:57:00"/>
    <x v="0"/>
    <n v="291"/>
    <n v="4.7619047620000003"/>
    <n v="14.55"/>
    <d v="1974-07-23T00:00:00"/>
    <n v="44"/>
    <x v="0"/>
    <n v="9.4"/>
    <s v="8-10 (Excellent)"/>
    <s v="Afternoon"/>
    <x v="0"/>
    <x v="1"/>
    <x v="1"/>
    <x v="7"/>
    <x v="0"/>
    <x v="0"/>
  </r>
  <r>
    <s v="528-87-5606"/>
    <x v="7"/>
    <x v="4"/>
    <x v="0"/>
    <x v="0"/>
    <x v="1"/>
    <n v="39.479999999999997"/>
    <n v="1"/>
    <n v="1.974"/>
    <n v="41.454000000000001"/>
    <x v="12"/>
    <d v="1899-12-30T19:43:00"/>
    <x v="1"/>
    <n v="39.479999999999997"/>
    <n v="4.7619047620000003"/>
    <n v="1.974"/>
    <d v="1971-12-20T00:00:00"/>
    <n v="47"/>
    <x v="2"/>
    <n v="6.5"/>
    <s v="6-8 (Good)"/>
    <s v="Night"/>
    <x v="0"/>
    <x v="6"/>
    <x v="1"/>
    <x v="8"/>
    <x v="0"/>
    <x v="2"/>
  </r>
  <r>
    <s v="320-85-2052"/>
    <x v="7"/>
    <x v="4"/>
    <x v="1"/>
    <x v="0"/>
    <x v="3"/>
    <n v="34.81"/>
    <n v="1"/>
    <n v="1.7404999999999999"/>
    <n v="36.5505"/>
    <x v="78"/>
    <d v="1899-12-30T10:11:00"/>
    <x v="2"/>
    <n v="34.81"/>
    <n v="4.7619047620000003"/>
    <n v="1.7404999999999999"/>
    <d v="1960-10-10T00:00:00"/>
    <n v="58"/>
    <x v="2"/>
    <n v="7"/>
    <s v="6-8 (Good)"/>
    <s v="Morning"/>
    <x v="0"/>
    <x v="3"/>
    <x v="1"/>
    <x v="9"/>
    <x v="0"/>
    <x v="0"/>
  </r>
  <r>
    <s v="370-96-0655"/>
    <x v="4"/>
    <x v="3"/>
    <x v="1"/>
    <x v="0"/>
    <x v="5"/>
    <n v="49.32"/>
    <n v="6"/>
    <n v="14.795999999999999"/>
    <n v="310.71600000000001"/>
    <x v="51"/>
    <d v="1899-12-30T13:46:00"/>
    <x v="0"/>
    <n v="295.92"/>
    <n v="4.7619047620000003"/>
    <n v="14.795999999999999"/>
    <d v="2000-11-25T00:00:00"/>
    <n v="18"/>
    <x v="1"/>
    <n v="7.1"/>
    <s v="6-8 (Good)"/>
    <s v="Afternoon"/>
    <x v="0"/>
    <x v="5"/>
    <x v="1"/>
    <x v="7"/>
    <x v="0"/>
    <x v="0"/>
  </r>
  <r>
    <s v="105-10-6182"/>
    <x v="3"/>
    <x v="2"/>
    <x v="0"/>
    <x v="1"/>
    <x v="5"/>
    <n v="21.48"/>
    <n v="2"/>
    <n v="2.1480000000000001"/>
    <n v="45.107999999999997"/>
    <x v="33"/>
    <d v="1899-12-30T12:22:00"/>
    <x v="0"/>
    <n v="42.96"/>
    <n v="4.7619047620000003"/>
    <n v="2.1480000000000001"/>
    <d v="1967-12-09T00:00:00"/>
    <n v="51"/>
    <x v="2"/>
    <n v="6.6"/>
    <s v="6-8 (Good)"/>
    <s v="Afternoon"/>
    <x v="0"/>
    <x v="5"/>
    <x v="1"/>
    <x v="2"/>
    <x v="0"/>
    <x v="2"/>
  </r>
  <r>
    <s v="510-79-0415"/>
    <x v="7"/>
    <x v="4"/>
    <x v="0"/>
    <x v="0"/>
    <x v="3"/>
    <n v="23.08"/>
    <n v="6"/>
    <n v="6.9240000000000004"/>
    <n v="145.404"/>
    <x v="46"/>
    <d v="1899-12-30T19:20:00"/>
    <x v="0"/>
    <n v="138.47999999999999"/>
    <n v="4.7619047620000003"/>
    <n v="6.9240000000000004"/>
    <d v="1963-08-24T00:00:00"/>
    <n v="55"/>
    <x v="2"/>
    <n v="4.9000000000000004"/>
    <s v="4-6 (Average)"/>
    <s v="Evening"/>
    <x v="0"/>
    <x v="4"/>
    <x v="1"/>
    <x v="3"/>
    <x v="0"/>
    <x v="0"/>
  </r>
  <r>
    <s v="241-96-5076"/>
    <x v="6"/>
    <x v="4"/>
    <x v="0"/>
    <x v="0"/>
    <x v="2"/>
    <n v="49.1"/>
    <n v="2"/>
    <n v="4.91"/>
    <n v="103.11"/>
    <x v="66"/>
    <d v="1899-12-30T12:58:00"/>
    <x v="2"/>
    <n v="98.2"/>
    <n v="4.7619047620000003"/>
    <n v="4.91"/>
    <d v="1971-12-05T00:00:00"/>
    <n v="47"/>
    <x v="2"/>
    <n v="6.4"/>
    <s v="6-8 (Good)"/>
    <s v="Afternoon"/>
    <x v="0"/>
    <x v="6"/>
    <x v="1"/>
    <x v="7"/>
    <x v="0"/>
    <x v="0"/>
  </r>
  <r>
    <s v="767-97-4650"/>
    <x v="7"/>
    <x v="4"/>
    <x v="0"/>
    <x v="0"/>
    <x v="3"/>
    <n v="64.83"/>
    <n v="2"/>
    <n v="6.4829999999999997"/>
    <n v="136.143"/>
    <x v="66"/>
    <d v="1899-12-30T11:59:00"/>
    <x v="2"/>
    <n v="129.66"/>
    <n v="4.7619047620000003"/>
    <n v="6.4829999999999997"/>
    <d v="1963-12-08T00:00:00"/>
    <n v="55"/>
    <x v="2"/>
    <n v="8"/>
    <s v="8-10 (Excellent)"/>
    <s v="Morning"/>
    <x v="0"/>
    <x v="6"/>
    <x v="1"/>
    <x v="7"/>
    <x v="0"/>
    <x v="0"/>
  </r>
  <r>
    <s v="648-83-1321"/>
    <x v="2"/>
    <x v="2"/>
    <x v="0"/>
    <x v="1"/>
    <x v="2"/>
    <n v="63.56"/>
    <n v="10"/>
    <n v="31.78"/>
    <n v="667.38"/>
    <x v="65"/>
    <d v="1899-12-30T17:59:00"/>
    <x v="1"/>
    <n v="635.6"/>
    <n v="4.7619047620000003"/>
    <n v="31.78"/>
    <d v="1965-09-17T00:00:00"/>
    <n v="53"/>
    <x v="2"/>
    <n v="4.3"/>
    <s v="4-6 (Average)"/>
    <s v="Evening"/>
    <x v="0"/>
    <x v="5"/>
    <x v="1"/>
    <x v="9"/>
    <x v="0"/>
    <x v="0"/>
  </r>
  <r>
    <s v="173-57-2300"/>
    <x v="1"/>
    <x v="1"/>
    <x v="0"/>
    <x v="1"/>
    <x v="3"/>
    <n v="72.88"/>
    <n v="2"/>
    <n v="7.2880000000000003"/>
    <n v="153.048"/>
    <x v="45"/>
    <d v="1899-12-30T12:51:00"/>
    <x v="1"/>
    <n v="145.76"/>
    <n v="4.7619047620000003"/>
    <n v="7.2880000000000003"/>
    <d v="1979-11-12T00:00:00"/>
    <n v="39"/>
    <x v="0"/>
    <n v="6.1"/>
    <s v="6-8 (Good)"/>
    <s v="Afternoon"/>
    <x v="0"/>
    <x v="5"/>
    <x v="1"/>
    <x v="10"/>
    <x v="0"/>
    <x v="1"/>
  </r>
  <r>
    <s v="305-03-2383"/>
    <x v="0"/>
    <x v="0"/>
    <x v="1"/>
    <x v="0"/>
    <x v="4"/>
    <n v="67.099999999999994"/>
    <n v="3"/>
    <n v="10.065"/>
    <n v="211.36500000000001"/>
    <x v="42"/>
    <d v="1899-12-30T10:36:00"/>
    <x v="1"/>
    <n v="201.3"/>
    <n v="4.7619047620000003"/>
    <n v="10.065"/>
    <d v="1977-06-08T00:00:00"/>
    <n v="41"/>
    <x v="0"/>
    <n v="7.5"/>
    <s v="6-8 (Good)"/>
    <s v="Morning"/>
    <x v="0"/>
    <x v="1"/>
    <x v="1"/>
    <x v="8"/>
    <x v="0"/>
    <x v="2"/>
  </r>
  <r>
    <s v="394-55-6384"/>
    <x v="1"/>
    <x v="1"/>
    <x v="0"/>
    <x v="0"/>
    <x v="3"/>
    <n v="70.19"/>
    <n v="9"/>
    <n v="31.5855"/>
    <n v="663.29549999999995"/>
    <x v="25"/>
    <d v="1899-12-30T13:38:00"/>
    <x v="1"/>
    <n v="631.71"/>
    <n v="4.7619047620000003"/>
    <n v="31.5855"/>
    <d v="1980-07-08T00:00:00"/>
    <n v="38"/>
    <x v="0"/>
    <n v="6.7"/>
    <s v="6-8 (Good)"/>
    <s v="Afternoon"/>
    <x v="0"/>
    <x v="1"/>
    <x v="1"/>
    <x v="3"/>
    <x v="0"/>
    <x v="0"/>
  </r>
  <r>
    <s v="266-20-6657"/>
    <x v="4"/>
    <x v="3"/>
    <x v="0"/>
    <x v="1"/>
    <x v="4"/>
    <n v="55.04"/>
    <n v="7"/>
    <n v="19.263999999999999"/>
    <n v="404.54399999999998"/>
    <x v="41"/>
    <d v="1899-12-30T19:39:00"/>
    <x v="0"/>
    <n v="385.28"/>
    <n v="4.7619047620000003"/>
    <n v="19.263999999999999"/>
    <d v="1961-06-25T00:00:00"/>
    <n v="57"/>
    <x v="2"/>
    <n v="5.2"/>
    <s v="4-6 (Average)"/>
    <s v="Night"/>
    <x v="0"/>
    <x v="6"/>
    <x v="1"/>
    <x v="10"/>
    <x v="0"/>
    <x v="1"/>
  </r>
  <r>
    <s v="689-05-1884"/>
    <x v="2"/>
    <x v="2"/>
    <x v="0"/>
    <x v="1"/>
    <x v="0"/>
    <n v="48.63"/>
    <n v="10"/>
    <n v="24.315000000000001"/>
    <n v="510.61500000000001"/>
    <x v="31"/>
    <d v="1899-12-30T12:44:00"/>
    <x v="1"/>
    <n v="486.3"/>
    <n v="4.7619047620000003"/>
    <n v="24.315000000000001"/>
    <d v="1983-02-14T00:00:00"/>
    <n v="36"/>
    <x v="0"/>
    <n v="8.8000000000000007"/>
    <s v="8-10 (Excellent)"/>
    <s v="Afternoon"/>
    <x v="0"/>
    <x v="3"/>
    <x v="1"/>
    <x v="1"/>
    <x v="0"/>
    <x v="1"/>
  </r>
  <r>
    <s v="196-01-2849"/>
    <x v="4"/>
    <x v="3"/>
    <x v="0"/>
    <x v="0"/>
    <x v="5"/>
    <n v="73.38"/>
    <n v="7"/>
    <n v="25.683"/>
    <n v="539.34299999999996"/>
    <x v="34"/>
    <d v="1899-12-30T13:56:00"/>
    <x v="1"/>
    <n v="513.66"/>
    <n v="4.7619047620000003"/>
    <n v="25.683"/>
    <d v="1982-03-14T00:00:00"/>
    <n v="36"/>
    <x v="0"/>
    <n v="9.5"/>
    <s v="8-10 (Excellent)"/>
    <s v="Afternoon"/>
    <x v="0"/>
    <x v="2"/>
    <x v="0"/>
    <x v="4"/>
    <x v="0"/>
    <x v="2"/>
  </r>
  <r>
    <s v="372-62-5264"/>
    <x v="4"/>
    <x v="3"/>
    <x v="1"/>
    <x v="0"/>
    <x v="4"/>
    <n v="52.6"/>
    <n v="9"/>
    <n v="23.67"/>
    <n v="497.07"/>
    <x v="65"/>
    <d v="1899-12-30T14:42:00"/>
    <x v="1"/>
    <n v="473.4"/>
    <n v="4.7619047620000003"/>
    <n v="23.67"/>
    <d v="1982-10-27T00:00:00"/>
    <n v="36"/>
    <x v="0"/>
    <n v="7.6"/>
    <s v="6-8 (Good)"/>
    <s v="Afternoon"/>
    <x v="0"/>
    <x v="5"/>
    <x v="1"/>
    <x v="9"/>
    <x v="0"/>
    <x v="0"/>
  </r>
  <r>
    <s v="800-09-8606"/>
    <x v="2"/>
    <x v="2"/>
    <x v="0"/>
    <x v="0"/>
    <x v="2"/>
    <n v="87.37"/>
    <n v="5"/>
    <n v="21.842500000000001"/>
    <n v="458.6925"/>
    <x v="71"/>
    <d v="1899-12-30T19:45:00"/>
    <x v="1"/>
    <n v="436.85"/>
    <n v="4.7619047620000003"/>
    <n v="21.842500000000001"/>
    <d v="1958-02-08T00:00:00"/>
    <n v="60"/>
    <x v="3"/>
    <n v="6.6"/>
    <s v="6-8 (Good)"/>
    <s v="Night"/>
    <x v="0"/>
    <x v="6"/>
    <x v="1"/>
    <x v="12"/>
    <x v="0"/>
    <x v="0"/>
  </r>
  <r>
    <s v="182-52-7000"/>
    <x v="3"/>
    <x v="2"/>
    <x v="0"/>
    <x v="0"/>
    <x v="3"/>
    <n v="27.04"/>
    <n v="4"/>
    <n v="5.4080000000000004"/>
    <n v="113.568"/>
    <x v="17"/>
    <d v="1899-12-30T20:26:00"/>
    <x v="0"/>
    <n v="108.16"/>
    <n v="4.7619047620000003"/>
    <n v="5.4080000000000004"/>
    <d v="1966-01-10T00:00:00"/>
    <n v="52"/>
    <x v="2"/>
    <n v="6.9"/>
    <s v="6-8 (Good)"/>
    <s v="Night"/>
    <x v="0"/>
    <x v="6"/>
    <x v="1"/>
    <x v="0"/>
    <x v="0"/>
    <x v="0"/>
  </r>
  <r>
    <s v="826-58-8051"/>
    <x v="6"/>
    <x v="4"/>
    <x v="1"/>
    <x v="1"/>
    <x v="2"/>
    <n v="62.19"/>
    <n v="4"/>
    <n v="12.438000000000001"/>
    <n v="261.19799999999998"/>
    <x v="47"/>
    <d v="1899-12-30T19:46:00"/>
    <x v="0"/>
    <n v="248.76"/>
    <n v="4.7619047620000003"/>
    <n v="12.438000000000001"/>
    <d v="1996-07-15T00:00:00"/>
    <n v="22"/>
    <x v="1"/>
    <n v="4.3"/>
    <s v="4-6 (Average)"/>
    <s v="Night"/>
    <x v="0"/>
    <x v="2"/>
    <x v="0"/>
    <x v="0"/>
    <x v="0"/>
    <x v="0"/>
  </r>
  <r>
    <s v="868-06-0466"/>
    <x v="2"/>
    <x v="2"/>
    <x v="0"/>
    <x v="1"/>
    <x v="1"/>
    <n v="69.58"/>
    <n v="9"/>
    <n v="31.311"/>
    <n v="657.53099999999995"/>
    <x v="88"/>
    <d v="1899-12-30T19:38:00"/>
    <x v="2"/>
    <n v="626.22"/>
    <n v="4.7619047620000003"/>
    <n v="31.311"/>
    <d v="1956-02-25T00:00:00"/>
    <n v="62"/>
    <x v="3"/>
    <n v="7.8"/>
    <s v="6-8 (Good)"/>
    <s v="Night"/>
    <x v="0"/>
    <x v="6"/>
    <x v="1"/>
    <x v="6"/>
    <x v="0"/>
    <x v="2"/>
  </r>
  <r>
    <s v="751-41-9720"/>
    <x v="5"/>
    <x v="3"/>
    <x v="1"/>
    <x v="1"/>
    <x v="2"/>
    <n v="97.5"/>
    <n v="10"/>
    <n v="48.75"/>
    <n v="1023.75"/>
    <x v="52"/>
    <d v="1899-12-30T16:18:00"/>
    <x v="0"/>
    <n v="975"/>
    <n v="4.7619047620000003"/>
    <n v="48.75"/>
    <d v="1999-02-01T00:00:00"/>
    <n v="19"/>
    <x v="1"/>
    <n v="8"/>
    <s v="8-10 (Excellent)"/>
    <s v="Evening"/>
    <x v="0"/>
    <x v="0"/>
    <x v="0"/>
    <x v="7"/>
    <x v="0"/>
    <x v="0"/>
  </r>
  <r>
    <s v="626-43-7888"/>
    <x v="5"/>
    <x v="3"/>
    <x v="1"/>
    <x v="0"/>
    <x v="5"/>
    <n v="60.41"/>
    <n v="8"/>
    <n v="24.164000000000001"/>
    <n v="507.44400000000002"/>
    <x v="13"/>
    <d v="1899-12-30T12:23:00"/>
    <x v="0"/>
    <n v="483.28"/>
    <n v="4.7619047620000003"/>
    <n v="24.164000000000001"/>
    <d v="1969-03-24T00:00:00"/>
    <n v="49"/>
    <x v="2"/>
    <n v="9.6"/>
    <s v="8-10 (Excellent)"/>
    <s v="Afternoon"/>
    <x v="0"/>
    <x v="4"/>
    <x v="1"/>
    <x v="4"/>
    <x v="0"/>
    <x v="2"/>
  </r>
  <r>
    <s v="176-64-7711"/>
    <x v="7"/>
    <x v="4"/>
    <x v="1"/>
    <x v="1"/>
    <x v="4"/>
    <n v="32.32"/>
    <n v="3"/>
    <n v="4.8479999999999999"/>
    <n v="101.80800000000001"/>
    <x v="39"/>
    <d v="1899-12-30T19:11:00"/>
    <x v="2"/>
    <n v="96.96"/>
    <n v="4.7619047620000003"/>
    <n v="4.8479999999999999"/>
    <d v="1984-08-14T00:00:00"/>
    <n v="34"/>
    <x v="0"/>
    <n v="4.3"/>
    <s v="4-6 (Average)"/>
    <s v="Evening"/>
    <x v="0"/>
    <x v="5"/>
    <x v="1"/>
    <x v="5"/>
    <x v="0"/>
    <x v="1"/>
  </r>
  <r>
    <s v="191-29-0321"/>
    <x v="7"/>
    <x v="4"/>
    <x v="0"/>
    <x v="0"/>
    <x v="5"/>
    <n v="19.77"/>
    <n v="10"/>
    <n v="9.8849999999999998"/>
    <n v="207.58500000000001"/>
    <x v="33"/>
    <d v="1899-12-30T18:57:00"/>
    <x v="2"/>
    <n v="197.7"/>
    <n v="4.7619047620000003"/>
    <n v="9.8849999999999998"/>
    <d v="1957-03-06T00:00:00"/>
    <n v="61"/>
    <x v="3"/>
    <n v="5"/>
    <s v="4-6 (Average)"/>
    <s v="Evening"/>
    <x v="1"/>
    <x v="5"/>
    <x v="1"/>
    <x v="2"/>
    <x v="0"/>
    <x v="2"/>
  </r>
  <r>
    <s v="729-06-2010"/>
    <x v="7"/>
    <x v="4"/>
    <x v="0"/>
    <x v="1"/>
    <x v="0"/>
    <n v="80.47"/>
    <n v="9"/>
    <n v="36.211500000000001"/>
    <n v="760.44150000000002"/>
    <x v="47"/>
    <d v="1899-12-30T11:18:00"/>
    <x v="1"/>
    <n v="724.23"/>
    <n v="4.7619047620000003"/>
    <n v="36.211500000000001"/>
    <d v="1987-11-03T00:00:00"/>
    <n v="31"/>
    <x v="0"/>
    <n v="9.1999999999999993"/>
    <s v="8-10 (Excellent)"/>
    <s v="Morning"/>
    <x v="0"/>
    <x v="2"/>
    <x v="0"/>
    <x v="0"/>
    <x v="0"/>
    <x v="0"/>
  </r>
  <r>
    <s v="640-48-5028"/>
    <x v="7"/>
    <x v="4"/>
    <x v="0"/>
    <x v="0"/>
    <x v="2"/>
    <n v="88.39"/>
    <n v="9"/>
    <n v="39.775500000000001"/>
    <n v="835.28549999999996"/>
    <x v="22"/>
    <d v="1899-12-30T12:40:00"/>
    <x v="1"/>
    <n v="795.51"/>
    <n v="4.7619047620000003"/>
    <n v="39.775500000000001"/>
    <d v="1966-12-09T00:00:00"/>
    <n v="52"/>
    <x v="2"/>
    <n v="6.3"/>
    <s v="6-8 (Good)"/>
    <s v="Afternoon"/>
    <x v="0"/>
    <x v="0"/>
    <x v="0"/>
    <x v="2"/>
    <x v="0"/>
    <x v="2"/>
  </r>
  <r>
    <s v="186-79-9562"/>
    <x v="6"/>
    <x v="4"/>
    <x v="1"/>
    <x v="1"/>
    <x v="0"/>
    <n v="71.77"/>
    <n v="7"/>
    <n v="25.119499999999999"/>
    <n v="527.5095"/>
    <x v="14"/>
    <d v="1899-12-30T14:06:00"/>
    <x v="1"/>
    <n v="502.39"/>
    <n v="4.7619047620000003"/>
    <n v="25.119499999999999"/>
    <d v="1986-01-05T00:00:00"/>
    <n v="33"/>
    <x v="0"/>
    <n v="8.9"/>
    <s v="8-10 (Excellent)"/>
    <s v="Afternoon"/>
    <x v="0"/>
    <x v="1"/>
    <x v="1"/>
    <x v="5"/>
    <x v="0"/>
    <x v="1"/>
  </r>
  <r>
    <s v="834-45-5519"/>
    <x v="6"/>
    <x v="4"/>
    <x v="1"/>
    <x v="0"/>
    <x v="1"/>
    <n v="43"/>
    <n v="4"/>
    <n v="8.6"/>
    <n v="180.6"/>
    <x v="82"/>
    <d v="1899-12-30T20:48:00"/>
    <x v="0"/>
    <n v="172"/>
    <n v="4.7619047620000003"/>
    <n v="8.6"/>
    <d v="1965-05-23T00:00:00"/>
    <n v="53"/>
    <x v="2"/>
    <n v="7.6"/>
    <s v="6-8 (Good)"/>
    <s v="Night"/>
    <x v="0"/>
    <x v="4"/>
    <x v="1"/>
    <x v="12"/>
    <x v="0"/>
    <x v="0"/>
  </r>
  <r>
    <s v="162-65-8559"/>
    <x v="5"/>
    <x v="3"/>
    <x v="0"/>
    <x v="1"/>
    <x v="4"/>
    <n v="68.98"/>
    <n v="1"/>
    <n v="3.4489999999999998"/>
    <n v="72.429000000000002"/>
    <x v="18"/>
    <d v="1899-12-30T20:13:00"/>
    <x v="1"/>
    <n v="68.98"/>
    <n v="4.7619047620000003"/>
    <n v="3.4489999999999998"/>
    <d v="1958-01-10T00:00:00"/>
    <n v="61"/>
    <x v="3"/>
    <n v="4.8"/>
    <s v="4-6 (Average)"/>
    <s v="Night"/>
    <x v="0"/>
    <x v="3"/>
    <x v="1"/>
    <x v="3"/>
    <x v="0"/>
    <x v="0"/>
  </r>
  <r>
    <s v="760-27-5490"/>
    <x v="4"/>
    <x v="3"/>
    <x v="1"/>
    <x v="1"/>
    <x v="5"/>
    <n v="15.62"/>
    <n v="8"/>
    <n v="6.2480000000000002"/>
    <n v="131.208"/>
    <x v="40"/>
    <d v="1899-12-30T20:37:00"/>
    <x v="0"/>
    <n v="124.96"/>
    <n v="4.7619047620000003"/>
    <n v="6.2480000000000002"/>
    <d v="1970-04-25T00:00:00"/>
    <n v="48"/>
    <x v="2"/>
    <n v="9.1"/>
    <s v="8-10 (Excellent)"/>
    <s v="Night"/>
    <x v="1"/>
    <x v="2"/>
    <x v="0"/>
    <x v="9"/>
    <x v="0"/>
    <x v="0"/>
  </r>
  <r>
    <s v="445-30-9252"/>
    <x v="3"/>
    <x v="2"/>
    <x v="1"/>
    <x v="1"/>
    <x v="3"/>
    <n v="25.7"/>
    <n v="3"/>
    <n v="3.855"/>
    <n v="80.954999999999998"/>
    <x v="29"/>
    <d v="1899-12-30T17:59:00"/>
    <x v="0"/>
    <n v="77.099999999999994"/>
    <n v="4.7619047620000003"/>
    <n v="3.855"/>
    <d v="1971-12-02T00:00:00"/>
    <n v="47"/>
    <x v="2"/>
    <n v="6.1"/>
    <s v="6-8 (Good)"/>
    <s v="Evening"/>
    <x v="0"/>
    <x v="4"/>
    <x v="1"/>
    <x v="9"/>
    <x v="0"/>
    <x v="0"/>
  </r>
  <r>
    <s v="786-94-2700"/>
    <x v="0"/>
    <x v="0"/>
    <x v="0"/>
    <x v="1"/>
    <x v="4"/>
    <n v="80.62"/>
    <n v="6"/>
    <n v="24.186"/>
    <n v="507.90600000000001"/>
    <x v="38"/>
    <d v="1899-12-30T20:18:00"/>
    <x v="1"/>
    <n v="483.72"/>
    <n v="4.7619047620000003"/>
    <n v="24.186"/>
    <d v="1966-09-24T00:00:00"/>
    <n v="52"/>
    <x v="2"/>
    <n v="9.1"/>
    <s v="8-10 (Excellent)"/>
    <s v="Night"/>
    <x v="0"/>
    <x v="4"/>
    <x v="1"/>
    <x v="2"/>
    <x v="0"/>
    <x v="2"/>
  </r>
  <r>
    <s v="728-88-7867"/>
    <x v="5"/>
    <x v="3"/>
    <x v="0"/>
    <x v="0"/>
    <x v="2"/>
    <n v="75.53"/>
    <n v="4"/>
    <n v="15.106"/>
    <n v="317.226"/>
    <x v="35"/>
    <d v="1899-12-30T15:52:00"/>
    <x v="0"/>
    <n v="302.12"/>
    <n v="4.7619047620000003"/>
    <n v="15.106"/>
    <d v="1981-01-12T00:00:00"/>
    <n v="38"/>
    <x v="0"/>
    <n v="8.3000000000000007"/>
    <s v="8-10 (Excellent)"/>
    <s v="Afternoon"/>
    <x v="0"/>
    <x v="6"/>
    <x v="1"/>
    <x v="11"/>
    <x v="0"/>
    <x v="1"/>
  </r>
  <r>
    <s v="183-21-3799"/>
    <x v="1"/>
    <x v="1"/>
    <x v="1"/>
    <x v="0"/>
    <x v="1"/>
    <n v="77.63"/>
    <n v="9"/>
    <n v="34.933500000000002"/>
    <n v="733.60350000000005"/>
    <x v="88"/>
    <d v="1899-12-30T15:14:00"/>
    <x v="0"/>
    <n v="698.67"/>
    <n v="4.7619047620000003"/>
    <n v="34.933500000000002"/>
    <d v="1959-11-19T00:00:00"/>
    <n v="59"/>
    <x v="2"/>
    <n v="7.2"/>
    <s v="6-8 (Good)"/>
    <s v="Afternoon"/>
    <x v="0"/>
    <x v="6"/>
    <x v="1"/>
    <x v="6"/>
    <x v="0"/>
    <x v="2"/>
  </r>
  <r>
    <s v="268-20-3585"/>
    <x v="1"/>
    <x v="1"/>
    <x v="1"/>
    <x v="0"/>
    <x v="0"/>
    <n v="13.85"/>
    <n v="9"/>
    <n v="6.2324999999999999"/>
    <n v="130.88249999999999"/>
    <x v="87"/>
    <d v="1899-12-30T12:50:00"/>
    <x v="0"/>
    <n v="124.65"/>
    <n v="4.7619047620000003"/>
    <n v="6.2324999999999999"/>
    <d v="1954-07-25T00:00:00"/>
    <n v="64"/>
    <x v="3"/>
    <n v="6"/>
    <s v="6-8 (Good)"/>
    <s v="Afternoon"/>
    <x v="1"/>
    <x v="3"/>
    <x v="1"/>
    <x v="4"/>
    <x v="0"/>
    <x v="2"/>
  </r>
  <r>
    <s v="735-32-9839"/>
    <x v="1"/>
    <x v="1"/>
    <x v="0"/>
    <x v="1"/>
    <x v="5"/>
    <n v="98.7"/>
    <n v="8"/>
    <n v="39.479999999999997"/>
    <n v="829.08"/>
    <x v="82"/>
    <d v="1899-12-30T10:36:00"/>
    <x v="0"/>
    <n v="789.6"/>
    <n v="4.7619047620000003"/>
    <n v="39.479999999999997"/>
    <d v="1972-06-08T00:00:00"/>
    <n v="46"/>
    <x v="2"/>
    <n v="8.5"/>
    <s v="8-10 (Excellent)"/>
    <s v="Morning"/>
    <x v="0"/>
    <x v="4"/>
    <x v="1"/>
    <x v="12"/>
    <x v="0"/>
    <x v="0"/>
  </r>
  <r>
    <s v="258-92-7466"/>
    <x v="9"/>
    <x v="0"/>
    <x v="1"/>
    <x v="0"/>
    <x v="0"/>
    <n v="35.68"/>
    <n v="5"/>
    <n v="8.92"/>
    <n v="187.32"/>
    <x v="10"/>
    <d v="1899-12-30T18:33:00"/>
    <x v="2"/>
    <n v="178.4"/>
    <n v="4.7619047620000003"/>
    <n v="8.92"/>
    <d v="1963-04-07T00:00:00"/>
    <n v="55"/>
    <x v="2"/>
    <n v="6.6"/>
    <s v="6-8 (Good)"/>
    <s v="Evening"/>
    <x v="0"/>
    <x v="5"/>
    <x v="1"/>
    <x v="4"/>
    <x v="0"/>
    <x v="2"/>
  </r>
  <r>
    <s v="857-16-3520"/>
    <x v="3"/>
    <x v="2"/>
    <x v="0"/>
    <x v="0"/>
    <x v="5"/>
    <n v="71.459999999999994"/>
    <n v="7"/>
    <n v="25.010999999999999"/>
    <n v="525.23099999999999"/>
    <x v="61"/>
    <d v="1899-12-30T16:06:00"/>
    <x v="0"/>
    <n v="500.22"/>
    <n v="4.7619047620000003"/>
    <n v="25.010999999999999"/>
    <d v="1978-06-27T00:00:00"/>
    <n v="40"/>
    <x v="0"/>
    <n v="4.5"/>
    <s v="4-6 (Average)"/>
    <s v="Evening"/>
    <x v="0"/>
    <x v="4"/>
    <x v="1"/>
    <x v="5"/>
    <x v="0"/>
    <x v="1"/>
  </r>
  <r>
    <s v="482-17-1179"/>
    <x v="3"/>
    <x v="2"/>
    <x v="0"/>
    <x v="1"/>
    <x v="1"/>
    <n v="11.94"/>
    <n v="3"/>
    <n v="1.7909999999999999"/>
    <n v="37.610999999999997"/>
    <x v="64"/>
    <d v="1899-12-30T12:47:00"/>
    <x v="2"/>
    <n v="35.82"/>
    <n v="4.7619047620000003"/>
    <n v="1.7909999999999999"/>
    <d v="1965-04-27T00:00:00"/>
    <n v="53"/>
    <x v="2"/>
    <n v="8.1"/>
    <s v="8-10 (Excellent)"/>
    <s v="Afternoon"/>
    <x v="1"/>
    <x v="0"/>
    <x v="0"/>
    <x v="9"/>
    <x v="0"/>
    <x v="0"/>
  </r>
  <r>
    <s v="788-21-5741"/>
    <x v="2"/>
    <x v="2"/>
    <x v="1"/>
    <x v="1"/>
    <x v="5"/>
    <n v="45.38"/>
    <n v="3"/>
    <n v="6.8070000000000004"/>
    <n v="142.947"/>
    <x v="21"/>
    <d v="1899-12-30T13:34:00"/>
    <x v="2"/>
    <n v="136.13999999999999"/>
    <n v="4.7619047620000003"/>
    <n v="6.8070000000000004"/>
    <d v="1991-11-21T00:00:00"/>
    <n v="27"/>
    <x v="1"/>
    <n v="7.2"/>
    <s v="6-8 (Good)"/>
    <s v="Afternoon"/>
    <x v="0"/>
    <x v="2"/>
    <x v="0"/>
    <x v="8"/>
    <x v="0"/>
    <x v="2"/>
  </r>
  <r>
    <s v="821-14-9046"/>
    <x v="7"/>
    <x v="4"/>
    <x v="0"/>
    <x v="0"/>
    <x v="5"/>
    <n v="17.48"/>
    <n v="6"/>
    <n v="5.2439999999999998"/>
    <n v="110.124"/>
    <x v="68"/>
    <d v="1899-12-30T15:04:00"/>
    <x v="2"/>
    <n v="104.88"/>
    <n v="4.7619047620000003"/>
    <n v="5.2439999999999998"/>
    <d v="2000-03-08T00:00:00"/>
    <n v="18"/>
    <x v="1"/>
    <n v="6.1"/>
    <s v="6-8 (Good)"/>
    <s v="Afternoon"/>
    <x v="1"/>
    <x v="1"/>
    <x v="1"/>
    <x v="9"/>
    <x v="0"/>
    <x v="0"/>
  </r>
  <r>
    <s v="418-05-0656"/>
    <x v="6"/>
    <x v="4"/>
    <x v="1"/>
    <x v="0"/>
    <x v="5"/>
    <n v="25.56"/>
    <n v="7"/>
    <n v="8.9459999999999997"/>
    <n v="187.86600000000001"/>
    <x v="30"/>
    <d v="1899-12-30T20:42:00"/>
    <x v="1"/>
    <n v="178.92"/>
    <n v="4.7619047620000003"/>
    <n v="8.9459999999999997"/>
    <d v="1958-02-26T00:00:00"/>
    <n v="60"/>
    <x v="3"/>
    <n v="7.1"/>
    <s v="6-8 (Good)"/>
    <s v="Night"/>
    <x v="0"/>
    <x v="0"/>
    <x v="0"/>
    <x v="12"/>
    <x v="0"/>
    <x v="0"/>
  </r>
  <r>
    <s v="678-79-0726"/>
    <x v="4"/>
    <x v="3"/>
    <x v="0"/>
    <x v="0"/>
    <x v="3"/>
    <n v="90.63"/>
    <n v="9"/>
    <n v="40.783499999999997"/>
    <n v="856.45349999999996"/>
    <x v="68"/>
    <d v="1899-12-30T15:28:00"/>
    <x v="1"/>
    <n v="815.67"/>
    <n v="4.7619047620000003"/>
    <n v="40.783499999999997"/>
    <d v="1968-02-28T00:00:00"/>
    <n v="50"/>
    <x v="2"/>
    <n v="5.0999999999999996"/>
    <s v="4-6 (Average)"/>
    <s v="Afternoon"/>
    <x v="0"/>
    <x v="1"/>
    <x v="1"/>
    <x v="9"/>
    <x v="0"/>
    <x v="0"/>
  </r>
  <r>
    <s v="776-68-1096"/>
    <x v="6"/>
    <x v="4"/>
    <x v="1"/>
    <x v="1"/>
    <x v="2"/>
    <n v="44.12"/>
    <n v="3"/>
    <n v="6.6180000000000003"/>
    <n v="138.97800000000001"/>
    <x v="79"/>
    <d v="1899-12-30T13:45:00"/>
    <x v="2"/>
    <n v="132.36000000000001"/>
    <n v="4.7619047620000003"/>
    <n v="6.6180000000000003"/>
    <d v="1987-10-05T00:00:00"/>
    <n v="31"/>
    <x v="0"/>
    <n v="7.9"/>
    <s v="6-8 (Good)"/>
    <s v="Afternoon"/>
    <x v="0"/>
    <x v="3"/>
    <x v="1"/>
    <x v="11"/>
    <x v="0"/>
    <x v="1"/>
  </r>
  <r>
    <s v="592-46-1692"/>
    <x v="10"/>
    <x v="1"/>
    <x v="0"/>
    <x v="0"/>
    <x v="4"/>
    <n v="36.770000000000003"/>
    <n v="7"/>
    <n v="12.8695"/>
    <n v="270.2595"/>
    <x v="83"/>
    <d v="1899-12-30T20:10:00"/>
    <x v="1"/>
    <n v="257.39"/>
    <n v="4.7619047620000003"/>
    <n v="12.8695"/>
    <d v="1991-01-22T00:00:00"/>
    <n v="27"/>
    <x v="1"/>
    <n v="7.4"/>
    <s v="6-8 (Good)"/>
    <s v="Night"/>
    <x v="0"/>
    <x v="1"/>
    <x v="1"/>
    <x v="7"/>
    <x v="0"/>
    <x v="0"/>
  </r>
  <r>
    <s v="434-35-9162"/>
    <x v="7"/>
    <x v="4"/>
    <x v="0"/>
    <x v="1"/>
    <x v="4"/>
    <n v="23.34"/>
    <n v="4"/>
    <n v="4.6680000000000001"/>
    <n v="98.028000000000006"/>
    <x v="87"/>
    <d v="1899-12-30T18:53:00"/>
    <x v="0"/>
    <n v="93.36"/>
    <n v="4.7619047620000003"/>
    <n v="4.6680000000000001"/>
    <d v="1984-08-04T00:00:00"/>
    <n v="34"/>
    <x v="0"/>
    <n v="7.4"/>
    <s v="6-8 (Good)"/>
    <s v="Evening"/>
    <x v="0"/>
    <x v="3"/>
    <x v="1"/>
    <x v="4"/>
    <x v="0"/>
    <x v="2"/>
  </r>
  <r>
    <s v="149-14-0304"/>
    <x v="10"/>
    <x v="1"/>
    <x v="0"/>
    <x v="0"/>
    <x v="0"/>
    <n v="28.5"/>
    <n v="8"/>
    <n v="11.4"/>
    <n v="239.4"/>
    <x v="10"/>
    <d v="1899-12-30T14:24:00"/>
    <x v="1"/>
    <n v="228"/>
    <n v="4.7619047620000003"/>
    <n v="11.4"/>
    <d v="1963-11-22T00:00:00"/>
    <n v="55"/>
    <x v="2"/>
    <n v="6.6"/>
    <s v="6-8 (Good)"/>
    <s v="Afternoon"/>
    <x v="0"/>
    <x v="5"/>
    <x v="1"/>
    <x v="4"/>
    <x v="0"/>
    <x v="2"/>
  </r>
  <r>
    <s v="442-44-6497"/>
    <x v="5"/>
    <x v="3"/>
    <x v="0"/>
    <x v="1"/>
    <x v="2"/>
    <n v="55.57"/>
    <n v="3"/>
    <n v="8.3354999999999997"/>
    <n v="175.0455"/>
    <x v="66"/>
    <d v="1899-12-30T11:42:00"/>
    <x v="2"/>
    <n v="166.71"/>
    <n v="4.7619047620000003"/>
    <n v="8.3354999999999997"/>
    <d v="1968-06-19T00:00:00"/>
    <n v="50"/>
    <x v="2"/>
    <n v="5.9"/>
    <s v="4-6 (Average)"/>
    <s v="Morning"/>
    <x v="0"/>
    <x v="6"/>
    <x v="1"/>
    <x v="7"/>
    <x v="0"/>
    <x v="0"/>
  </r>
  <r>
    <s v="174-64-0215"/>
    <x v="6"/>
    <x v="4"/>
    <x v="1"/>
    <x v="1"/>
    <x v="3"/>
    <n v="69.739999999999995"/>
    <n v="10"/>
    <n v="34.869999999999997"/>
    <n v="732.27"/>
    <x v="19"/>
    <d v="1899-12-30T17:49:00"/>
    <x v="2"/>
    <n v="697.4"/>
    <n v="4.7619047620000003"/>
    <n v="34.869999999999997"/>
    <d v="1958-03-18T00:00:00"/>
    <n v="60"/>
    <x v="3"/>
    <n v="8.9"/>
    <s v="8-10 (Excellent)"/>
    <s v="Evening"/>
    <x v="0"/>
    <x v="6"/>
    <x v="1"/>
    <x v="1"/>
    <x v="0"/>
    <x v="1"/>
  </r>
  <r>
    <s v="210-74-9613"/>
    <x v="10"/>
    <x v="1"/>
    <x v="1"/>
    <x v="1"/>
    <x v="5"/>
    <n v="97.26"/>
    <n v="4"/>
    <n v="19.452000000000002"/>
    <n v="408.49200000000002"/>
    <x v="32"/>
    <d v="1899-12-30T15:33:00"/>
    <x v="0"/>
    <n v="389.04"/>
    <n v="4.7619047620000003"/>
    <n v="19.452000000000002"/>
    <d v="1988-01-26T00:00:00"/>
    <n v="31"/>
    <x v="0"/>
    <n v="6.8"/>
    <s v="6-8 (Good)"/>
    <s v="Afternoon"/>
    <x v="0"/>
    <x v="0"/>
    <x v="0"/>
    <x v="10"/>
    <x v="0"/>
    <x v="1"/>
  </r>
  <r>
    <s v="299-29-0180"/>
    <x v="7"/>
    <x v="4"/>
    <x v="0"/>
    <x v="0"/>
    <x v="2"/>
    <n v="52.18"/>
    <n v="7"/>
    <n v="18.263000000000002"/>
    <n v="383.52300000000002"/>
    <x v="11"/>
    <d v="1899-12-30T10:54:00"/>
    <x v="1"/>
    <n v="365.26"/>
    <n v="4.7619047620000003"/>
    <n v="18.263000000000002"/>
    <d v="1979-10-16T00:00:00"/>
    <n v="39"/>
    <x v="0"/>
    <n v="9.3000000000000007"/>
    <s v="8-10 (Excellent)"/>
    <s v="Morning"/>
    <x v="0"/>
    <x v="0"/>
    <x v="0"/>
    <x v="1"/>
    <x v="0"/>
    <x v="1"/>
  </r>
  <r>
    <s v="247-11-2470"/>
    <x v="0"/>
    <x v="0"/>
    <x v="0"/>
    <x v="0"/>
    <x v="5"/>
    <n v="22.32"/>
    <n v="4"/>
    <n v="4.4640000000000004"/>
    <n v="93.744"/>
    <x v="59"/>
    <d v="1899-12-30T16:23:00"/>
    <x v="2"/>
    <n v="89.28"/>
    <n v="4.7619047620000003"/>
    <n v="4.4640000000000004"/>
    <d v="1981-09-01T00:00:00"/>
    <n v="37"/>
    <x v="0"/>
    <n v="4.4000000000000004"/>
    <s v="4-6 (Average)"/>
    <s v="Evening"/>
    <x v="0"/>
    <x v="1"/>
    <x v="1"/>
    <x v="2"/>
    <x v="0"/>
    <x v="2"/>
  </r>
  <r>
    <s v="635-28-5728"/>
    <x v="9"/>
    <x v="0"/>
    <x v="1"/>
    <x v="1"/>
    <x v="0"/>
    <n v="56"/>
    <n v="3"/>
    <n v="8.4"/>
    <n v="176.4"/>
    <x v="38"/>
    <d v="1899-12-30T19:33:00"/>
    <x v="0"/>
    <n v="168"/>
    <n v="4.7619047620000003"/>
    <n v="8.4"/>
    <d v="1964-01-19T00:00:00"/>
    <n v="55"/>
    <x v="2"/>
    <n v="4.8"/>
    <s v="4-6 (Average)"/>
    <s v="Night"/>
    <x v="0"/>
    <x v="4"/>
    <x v="1"/>
    <x v="2"/>
    <x v="0"/>
    <x v="2"/>
  </r>
  <r>
    <s v="756-49-0168"/>
    <x v="11"/>
    <x v="5"/>
    <x v="0"/>
    <x v="1"/>
    <x v="5"/>
    <n v="19.7"/>
    <n v="1"/>
    <n v="0.98499999999999999"/>
    <n v="20.684999999999999"/>
    <x v="4"/>
    <d v="1899-12-30T11:39:00"/>
    <x v="0"/>
    <n v="19.7"/>
    <n v="4.7619047620000003"/>
    <n v="0.98499999999999999"/>
    <d v="1963-09-03T00:00:00"/>
    <n v="55"/>
    <x v="2"/>
    <n v="9.5"/>
    <s v="8-10 (Excellent)"/>
    <s v="Morning"/>
    <x v="1"/>
    <x v="1"/>
    <x v="1"/>
    <x v="4"/>
    <x v="0"/>
    <x v="2"/>
  </r>
  <r>
    <s v="438-23-1242"/>
    <x v="6"/>
    <x v="4"/>
    <x v="1"/>
    <x v="1"/>
    <x v="1"/>
    <n v="75.88"/>
    <n v="7"/>
    <n v="26.558"/>
    <n v="557.71799999999996"/>
    <x v="46"/>
    <d v="1899-12-30T10:38:00"/>
    <x v="0"/>
    <n v="531.16"/>
    <n v="4.7619047620000003"/>
    <n v="26.558"/>
    <d v="1970-01-10T00:00:00"/>
    <n v="49"/>
    <x v="2"/>
    <n v="8.9"/>
    <s v="8-10 (Excellent)"/>
    <s v="Morning"/>
    <x v="0"/>
    <x v="4"/>
    <x v="1"/>
    <x v="3"/>
    <x v="0"/>
    <x v="0"/>
  </r>
  <r>
    <s v="238-45-6950"/>
    <x v="6"/>
    <x v="4"/>
    <x v="0"/>
    <x v="1"/>
    <x v="4"/>
    <n v="53.72"/>
    <n v="1"/>
    <n v="2.6859999999999999"/>
    <n v="56.405999999999999"/>
    <x v="59"/>
    <d v="1899-12-30T20:03:00"/>
    <x v="0"/>
    <n v="53.72"/>
    <n v="4.7619047620000003"/>
    <n v="2.6859999999999999"/>
    <d v="1993-03-01T00:00:00"/>
    <n v="26"/>
    <x v="1"/>
    <n v="6.4"/>
    <s v="6-8 (Good)"/>
    <s v="Night"/>
    <x v="0"/>
    <x v="1"/>
    <x v="1"/>
    <x v="2"/>
    <x v="0"/>
    <x v="2"/>
  </r>
  <r>
    <s v="607-65-2441"/>
    <x v="1"/>
    <x v="1"/>
    <x v="0"/>
    <x v="1"/>
    <x v="0"/>
    <n v="81.95"/>
    <n v="10"/>
    <n v="40.975000000000001"/>
    <n v="860.47500000000002"/>
    <x v="24"/>
    <d v="1899-12-30T12:39:00"/>
    <x v="2"/>
    <n v="819.5"/>
    <n v="4.7619047620000003"/>
    <n v="40.975000000000001"/>
    <d v="1988-03-26T00:00:00"/>
    <n v="30"/>
    <x v="0"/>
    <n v="6"/>
    <s v="6-8 (Good)"/>
    <s v="Afternoon"/>
    <x v="0"/>
    <x v="2"/>
    <x v="0"/>
    <x v="1"/>
    <x v="0"/>
    <x v="1"/>
  </r>
  <r>
    <s v="386-27-7606"/>
    <x v="5"/>
    <x v="3"/>
    <x v="0"/>
    <x v="0"/>
    <x v="2"/>
    <n v="81.2"/>
    <n v="7"/>
    <n v="28.42"/>
    <n v="596.82000000000005"/>
    <x v="28"/>
    <d v="1899-12-30T15:59:00"/>
    <x v="2"/>
    <n v="568.4"/>
    <n v="4.7619047620000003"/>
    <n v="28.42"/>
    <d v="1954-01-21T00:00:00"/>
    <n v="65"/>
    <x v="3"/>
    <n v="8.1"/>
    <s v="8-10 (Excellent)"/>
    <s v="Afternoon"/>
    <x v="0"/>
    <x v="0"/>
    <x v="0"/>
    <x v="11"/>
    <x v="0"/>
    <x v="1"/>
  </r>
  <r>
    <s v="137-63-5492"/>
    <x v="1"/>
    <x v="1"/>
    <x v="1"/>
    <x v="1"/>
    <x v="1"/>
    <n v="58.76"/>
    <n v="10"/>
    <n v="29.38"/>
    <n v="616.98"/>
    <x v="71"/>
    <d v="1899-12-30T14:26:00"/>
    <x v="0"/>
    <n v="587.6"/>
    <n v="4.7619047620000003"/>
    <n v="29.38"/>
    <d v="1995-09-01T00:00:00"/>
    <n v="23"/>
    <x v="1"/>
    <n v="9"/>
    <s v="8-10 (Excellent)"/>
    <s v="Afternoon"/>
    <x v="0"/>
    <x v="6"/>
    <x v="1"/>
    <x v="12"/>
    <x v="0"/>
    <x v="0"/>
  </r>
  <r>
    <s v="197-77-7132"/>
    <x v="6"/>
    <x v="4"/>
    <x v="0"/>
    <x v="1"/>
    <x v="1"/>
    <n v="91.56"/>
    <n v="8"/>
    <n v="36.624000000000002"/>
    <n v="769.10400000000004"/>
    <x v="52"/>
    <d v="1899-12-30T18:22:00"/>
    <x v="0"/>
    <n v="732.48"/>
    <n v="4.7619047620000003"/>
    <n v="36.624000000000002"/>
    <d v="1977-04-27T00:00:00"/>
    <n v="41"/>
    <x v="0"/>
    <n v="6"/>
    <s v="6-8 (Good)"/>
    <s v="Evening"/>
    <x v="0"/>
    <x v="0"/>
    <x v="0"/>
    <x v="7"/>
    <x v="0"/>
    <x v="0"/>
  </r>
  <r>
    <s v="805-86-0265"/>
    <x v="11"/>
    <x v="5"/>
    <x v="1"/>
    <x v="1"/>
    <x v="2"/>
    <n v="93.96"/>
    <n v="9"/>
    <n v="42.281999999999996"/>
    <n v="887.92200000000003"/>
    <x v="80"/>
    <d v="1899-12-30T11:32:00"/>
    <x v="1"/>
    <n v="845.64"/>
    <n v="4.7619047620000003"/>
    <n v="42.281999999999996"/>
    <d v="2000-06-09T00:00:00"/>
    <n v="18"/>
    <x v="1"/>
    <n v="9.8000000000000007"/>
    <s v="8-10 (Excellent)"/>
    <s v="Morning"/>
    <x v="0"/>
    <x v="5"/>
    <x v="1"/>
    <x v="11"/>
    <x v="0"/>
    <x v="1"/>
  </r>
  <r>
    <s v="733-29-1227"/>
    <x v="4"/>
    <x v="3"/>
    <x v="1"/>
    <x v="1"/>
    <x v="2"/>
    <n v="55.61"/>
    <n v="7"/>
    <n v="19.4635"/>
    <n v="408.73349999999999"/>
    <x v="28"/>
    <d v="1899-12-30T12:41:00"/>
    <x v="1"/>
    <n v="389.27"/>
    <n v="4.7619047620000003"/>
    <n v="19.4635"/>
    <d v="1957-06-04T00:00:00"/>
    <n v="61"/>
    <x v="3"/>
    <n v="8.5"/>
    <s v="8-10 (Excellent)"/>
    <s v="Afternoon"/>
    <x v="0"/>
    <x v="0"/>
    <x v="0"/>
    <x v="11"/>
    <x v="0"/>
    <x v="1"/>
  </r>
  <r>
    <s v="451-73-2711"/>
    <x v="5"/>
    <x v="3"/>
    <x v="1"/>
    <x v="1"/>
    <x v="4"/>
    <n v="84.83"/>
    <n v="1"/>
    <n v="4.2415000000000003"/>
    <n v="89.0715"/>
    <x v="78"/>
    <d v="1899-12-30T15:20:00"/>
    <x v="0"/>
    <n v="84.83"/>
    <n v="4.7619047620000003"/>
    <n v="4.2415000000000003"/>
    <d v="1959-01-05T00:00:00"/>
    <n v="60"/>
    <x v="3"/>
    <n v="8.8000000000000007"/>
    <s v="8-10 (Excellent)"/>
    <s v="Afternoon"/>
    <x v="0"/>
    <x v="3"/>
    <x v="1"/>
    <x v="9"/>
    <x v="0"/>
    <x v="0"/>
  </r>
  <r>
    <s v="373-14-0504"/>
    <x v="2"/>
    <x v="2"/>
    <x v="0"/>
    <x v="0"/>
    <x v="3"/>
    <n v="71.63"/>
    <n v="2"/>
    <n v="7.1630000000000003"/>
    <n v="150.423"/>
    <x v="12"/>
    <d v="1899-12-30T14:33:00"/>
    <x v="0"/>
    <n v="143.26"/>
    <n v="4.7619047620000003"/>
    <n v="7.1630000000000003"/>
    <d v="1998-04-03T00:00:00"/>
    <n v="20"/>
    <x v="1"/>
    <n v="8.8000000000000007"/>
    <s v="8-10 (Excellent)"/>
    <s v="Afternoon"/>
    <x v="0"/>
    <x v="6"/>
    <x v="1"/>
    <x v="8"/>
    <x v="0"/>
    <x v="2"/>
  </r>
  <r>
    <s v="546-80-2899"/>
    <x v="3"/>
    <x v="2"/>
    <x v="0"/>
    <x v="1"/>
    <x v="2"/>
    <n v="37.69"/>
    <n v="2"/>
    <n v="3.7690000000000001"/>
    <n v="79.149000000000001"/>
    <x v="9"/>
    <d v="1899-12-30T15:29:00"/>
    <x v="0"/>
    <n v="75.38"/>
    <n v="4.7619047620000003"/>
    <n v="3.7690000000000001"/>
    <d v="2001-01-06T00:00:00"/>
    <n v="18"/>
    <x v="1"/>
    <n v="9.5"/>
    <s v="8-10 (Excellent)"/>
    <s v="Afternoon"/>
    <x v="0"/>
    <x v="5"/>
    <x v="1"/>
    <x v="6"/>
    <x v="0"/>
    <x v="2"/>
  </r>
  <r>
    <s v="345-68-9016"/>
    <x v="10"/>
    <x v="1"/>
    <x v="0"/>
    <x v="0"/>
    <x v="3"/>
    <n v="31.67"/>
    <n v="8"/>
    <n v="12.667999999999999"/>
    <n v="266.02800000000002"/>
    <x v="56"/>
    <d v="1899-12-30T16:19:00"/>
    <x v="2"/>
    <n v="253.36"/>
    <n v="4.7619047620000003"/>
    <n v="12.667999999999999"/>
    <d v="1992-06-13T00:00:00"/>
    <n v="26"/>
    <x v="1"/>
    <n v="5.6"/>
    <s v="4-6 (Average)"/>
    <s v="Evening"/>
    <x v="0"/>
    <x v="5"/>
    <x v="1"/>
    <x v="0"/>
    <x v="0"/>
    <x v="0"/>
  </r>
  <r>
    <s v="390-17-5806"/>
    <x v="1"/>
    <x v="1"/>
    <x v="0"/>
    <x v="0"/>
    <x v="4"/>
    <n v="38.42"/>
    <n v="1"/>
    <n v="1.921"/>
    <n v="40.341000000000001"/>
    <x v="30"/>
    <d v="1899-12-30T16:33:00"/>
    <x v="1"/>
    <n v="38.42"/>
    <n v="4.7619047620000003"/>
    <n v="1.921"/>
    <d v="1963-04-22T00:00:00"/>
    <n v="55"/>
    <x v="2"/>
    <n v="8.6"/>
    <s v="8-10 (Excellent)"/>
    <s v="Evening"/>
    <x v="0"/>
    <x v="0"/>
    <x v="0"/>
    <x v="12"/>
    <x v="0"/>
    <x v="0"/>
  </r>
  <r>
    <s v="457-13-1708"/>
    <x v="7"/>
    <x v="4"/>
    <x v="0"/>
    <x v="1"/>
    <x v="5"/>
    <n v="65.23"/>
    <n v="10"/>
    <n v="32.615000000000002"/>
    <n v="684.91499999999996"/>
    <x v="66"/>
    <d v="1899-12-30T19:07:00"/>
    <x v="2"/>
    <n v="652.29999999999995"/>
    <n v="4.7619047620000003"/>
    <n v="32.615000000000002"/>
    <d v="1976-05-20T00:00:00"/>
    <n v="42"/>
    <x v="0"/>
    <n v="5.2"/>
    <s v="4-6 (Average)"/>
    <s v="Evening"/>
    <x v="0"/>
    <x v="6"/>
    <x v="1"/>
    <x v="7"/>
    <x v="0"/>
    <x v="0"/>
  </r>
  <r>
    <s v="664-14-2882"/>
    <x v="1"/>
    <x v="1"/>
    <x v="0"/>
    <x v="0"/>
    <x v="2"/>
    <n v="10.53"/>
    <n v="5"/>
    <n v="2.6324999999999998"/>
    <n v="55.282499999999999"/>
    <x v="74"/>
    <d v="1899-12-30T14:43:00"/>
    <x v="2"/>
    <n v="52.65"/>
    <n v="4.7619047620000003"/>
    <n v="2.6324999999999998"/>
    <d v="1961-09-05T00:00:00"/>
    <n v="57"/>
    <x v="2"/>
    <n v="5.8"/>
    <s v="4-6 (Average)"/>
    <s v="Afternoon"/>
    <x v="1"/>
    <x v="5"/>
    <x v="1"/>
    <x v="12"/>
    <x v="0"/>
    <x v="0"/>
  </r>
  <r>
    <s v="487-79-6868"/>
    <x v="7"/>
    <x v="4"/>
    <x v="0"/>
    <x v="0"/>
    <x v="2"/>
    <n v="12.29"/>
    <n v="9"/>
    <n v="5.5305"/>
    <n v="116.1405"/>
    <x v="58"/>
    <d v="1899-12-30T19:28:00"/>
    <x v="2"/>
    <n v="110.61"/>
    <n v="4.7619047620000003"/>
    <n v="5.5305"/>
    <d v="1999-06-03T00:00:00"/>
    <n v="19"/>
    <x v="1"/>
    <n v="8"/>
    <s v="8-10 (Excellent)"/>
    <s v="Evening"/>
    <x v="1"/>
    <x v="6"/>
    <x v="1"/>
    <x v="5"/>
    <x v="0"/>
    <x v="1"/>
  </r>
  <r>
    <s v="314-23-4520"/>
    <x v="1"/>
    <x v="1"/>
    <x v="0"/>
    <x v="1"/>
    <x v="0"/>
    <n v="81.23"/>
    <n v="7"/>
    <n v="28.430499999999999"/>
    <n v="597.04049999999995"/>
    <x v="15"/>
    <d v="1899-12-30T20:44:00"/>
    <x v="1"/>
    <n v="568.61"/>
    <n v="4.7619047620000003"/>
    <n v="28.430499999999999"/>
    <d v="1981-08-27T00:00:00"/>
    <n v="37"/>
    <x v="0"/>
    <n v="9"/>
    <s v="8-10 (Excellent)"/>
    <s v="Night"/>
    <x v="0"/>
    <x v="6"/>
    <x v="1"/>
    <x v="9"/>
    <x v="0"/>
    <x v="0"/>
  </r>
  <r>
    <s v="210-30-7976"/>
    <x v="7"/>
    <x v="4"/>
    <x v="0"/>
    <x v="0"/>
    <x v="5"/>
    <n v="22.32"/>
    <n v="4"/>
    <n v="4.4640000000000004"/>
    <n v="93.744"/>
    <x v="86"/>
    <d v="1899-12-30T11:16:00"/>
    <x v="0"/>
    <n v="89.28"/>
    <n v="4.7619047620000003"/>
    <n v="4.4640000000000004"/>
    <d v="1989-04-15T00:00:00"/>
    <n v="29"/>
    <x v="1"/>
    <n v="4.0999999999999996"/>
    <s v="4-6 (Average)"/>
    <s v="Morning"/>
    <x v="0"/>
    <x v="4"/>
    <x v="1"/>
    <x v="10"/>
    <x v="0"/>
    <x v="1"/>
  </r>
  <r>
    <s v="585-86-8361"/>
    <x v="9"/>
    <x v="0"/>
    <x v="1"/>
    <x v="0"/>
    <x v="4"/>
    <n v="27.28"/>
    <n v="5"/>
    <n v="6.82"/>
    <n v="143.22"/>
    <x v="36"/>
    <d v="1899-12-30T10:31:00"/>
    <x v="2"/>
    <n v="136.4"/>
    <n v="4.7619047620000003"/>
    <n v="6.82"/>
    <d v="1981-05-09T00:00:00"/>
    <n v="37"/>
    <x v="0"/>
    <n v="8.6"/>
    <s v="8-10 (Excellent)"/>
    <s v="Morning"/>
    <x v="0"/>
    <x v="2"/>
    <x v="0"/>
    <x v="12"/>
    <x v="0"/>
    <x v="0"/>
  </r>
  <r>
    <s v="807-14-7833"/>
    <x v="8"/>
    <x v="5"/>
    <x v="0"/>
    <x v="0"/>
    <x v="1"/>
    <n v="17.420000000000002"/>
    <n v="10"/>
    <n v="8.7100000000000009"/>
    <n v="182.91"/>
    <x v="70"/>
    <d v="1899-12-30T12:30:00"/>
    <x v="0"/>
    <n v="174.2"/>
    <n v="4.7619047620000003"/>
    <n v="8.7100000000000009"/>
    <d v="1984-05-16T00:00:00"/>
    <n v="34"/>
    <x v="0"/>
    <n v="7"/>
    <s v="6-8 (Good)"/>
    <s v="Afternoon"/>
    <x v="1"/>
    <x v="1"/>
    <x v="1"/>
    <x v="6"/>
    <x v="0"/>
    <x v="2"/>
  </r>
  <r>
    <s v="775-72-1988"/>
    <x v="6"/>
    <x v="4"/>
    <x v="1"/>
    <x v="1"/>
    <x v="2"/>
    <n v="73.28"/>
    <n v="5"/>
    <n v="18.32"/>
    <n v="384.72"/>
    <x v="46"/>
    <d v="1899-12-30T15:05:00"/>
    <x v="0"/>
    <n v="366.4"/>
    <n v="4.7619047620000003"/>
    <n v="18.32"/>
    <d v="1985-11-06T00:00:00"/>
    <n v="33"/>
    <x v="0"/>
    <n v="8.4"/>
    <s v="8-10 (Excellent)"/>
    <s v="Afternoon"/>
    <x v="0"/>
    <x v="4"/>
    <x v="1"/>
    <x v="3"/>
    <x v="0"/>
    <x v="0"/>
  </r>
  <r>
    <s v="288-38-3758"/>
    <x v="1"/>
    <x v="1"/>
    <x v="0"/>
    <x v="0"/>
    <x v="5"/>
    <n v="84.87"/>
    <n v="3"/>
    <n v="12.730499999999999"/>
    <n v="267.34050000000002"/>
    <x v="25"/>
    <d v="1899-12-30T18:30:00"/>
    <x v="0"/>
    <n v="254.61"/>
    <n v="4.7619047620000003"/>
    <n v="12.730499999999999"/>
    <d v="1955-03-22T00:00:00"/>
    <n v="63"/>
    <x v="3"/>
    <n v="7.4"/>
    <s v="6-8 (Good)"/>
    <s v="Evening"/>
    <x v="0"/>
    <x v="1"/>
    <x v="1"/>
    <x v="3"/>
    <x v="0"/>
    <x v="0"/>
  </r>
  <r>
    <s v="652-43-6591"/>
    <x v="11"/>
    <x v="5"/>
    <x v="1"/>
    <x v="0"/>
    <x v="5"/>
    <n v="97.29"/>
    <n v="8"/>
    <n v="38.915999999999997"/>
    <n v="817.23599999999999"/>
    <x v="11"/>
    <d v="1899-12-30T13:18:00"/>
    <x v="2"/>
    <n v="778.32"/>
    <n v="4.7619047620000003"/>
    <n v="38.915999999999997"/>
    <d v="1980-12-08T00:00:00"/>
    <n v="38"/>
    <x v="0"/>
    <n v="6.2"/>
    <s v="6-8 (Good)"/>
    <s v="Afternoon"/>
    <x v="0"/>
    <x v="0"/>
    <x v="0"/>
    <x v="1"/>
    <x v="0"/>
    <x v="1"/>
  </r>
  <r>
    <s v="785-96-0615"/>
    <x v="6"/>
    <x v="4"/>
    <x v="0"/>
    <x v="0"/>
    <x v="1"/>
    <n v="35.74"/>
    <n v="8"/>
    <n v="14.295999999999999"/>
    <n v="300.21600000000001"/>
    <x v="21"/>
    <d v="1899-12-30T15:28:00"/>
    <x v="0"/>
    <n v="285.92"/>
    <n v="4.7619047620000003"/>
    <n v="14.295999999999999"/>
    <d v="1981-07-27T00:00:00"/>
    <n v="37"/>
    <x v="0"/>
    <n v="4.9000000000000004"/>
    <s v="4-6 (Average)"/>
    <s v="Afternoon"/>
    <x v="0"/>
    <x v="2"/>
    <x v="0"/>
    <x v="8"/>
    <x v="0"/>
    <x v="2"/>
  </r>
  <r>
    <s v="406-46-7107"/>
    <x v="0"/>
    <x v="0"/>
    <x v="1"/>
    <x v="0"/>
    <x v="2"/>
    <n v="96.52"/>
    <n v="6"/>
    <n v="28.956"/>
    <n v="608.07600000000002"/>
    <x v="83"/>
    <d v="1899-12-30T11:52:00"/>
    <x v="1"/>
    <n v="579.12"/>
    <n v="4.7619047620000003"/>
    <n v="28.956"/>
    <d v="1998-03-22T00:00:00"/>
    <n v="20"/>
    <x v="1"/>
    <n v="4.5"/>
    <s v="4-6 (Average)"/>
    <s v="Morning"/>
    <x v="0"/>
    <x v="1"/>
    <x v="1"/>
    <x v="7"/>
    <x v="0"/>
    <x v="0"/>
  </r>
  <r>
    <s v="250-17-5703"/>
    <x v="3"/>
    <x v="2"/>
    <x v="0"/>
    <x v="1"/>
    <x v="4"/>
    <n v="18.850000000000001"/>
    <n v="10"/>
    <n v="9.4250000000000007"/>
    <n v="197.92500000000001"/>
    <x v="33"/>
    <d v="1899-12-30T18:24:00"/>
    <x v="0"/>
    <n v="188.5"/>
    <n v="4.7619047620000003"/>
    <n v="9.4250000000000007"/>
    <d v="1980-01-12T00:00:00"/>
    <n v="39"/>
    <x v="0"/>
    <n v="5.6"/>
    <s v="4-6 (Average)"/>
    <s v="Evening"/>
    <x v="1"/>
    <x v="5"/>
    <x v="1"/>
    <x v="2"/>
    <x v="0"/>
    <x v="2"/>
  </r>
  <r>
    <s v="156-95-3964"/>
    <x v="11"/>
    <x v="5"/>
    <x v="1"/>
    <x v="0"/>
    <x v="4"/>
    <n v="55.39"/>
    <n v="4"/>
    <n v="11.077999999999999"/>
    <n v="232.63800000000001"/>
    <x v="5"/>
    <d v="1899-12-30T15:19:00"/>
    <x v="0"/>
    <n v="221.56"/>
    <n v="4.7619047620000003"/>
    <n v="11.077999999999999"/>
    <d v="1993-09-17T00:00:00"/>
    <n v="25"/>
    <x v="1"/>
    <n v="8"/>
    <s v="8-10 (Excellent)"/>
    <s v="Afternoon"/>
    <x v="0"/>
    <x v="3"/>
    <x v="1"/>
    <x v="5"/>
    <x v="0"/>
    <x v="1"/>
  </r>
  <r>
    <s v="842-40-8179"/>
    <x v="7"/>
    <x v="4"/>
    <x v="0"/>
    <x v="0"/>
    <x v="4"/>
    <n v="77.2"/>
    <n v="10"/>
    <n v="38.6"/>
    <n v="810.6"/>
    <x v="48"/>
    <d v="1899-12-30T10:38:00"/>
    <x v="2"/>
    <n v="772"/>
    <n v="4.7619047620000003"/>
    <n v="38.6"/>
    <d v="1973-06-12T00:00:00"/>
    <n v="45"/>
    <x v="2"/>
    <n v="5.6"/>
    <s v="4-6 (Average)"/>
    <s v="Morning"/>
    <x v="0"/>
    <x v="3"/>
    <x v="1"/>
    <x v="8"/>
    <x v="0"/>
    <x v="2"/>
  </r>
  <r>
    <s v="525-09-8450"/>
    <x v="6"/>
    <x v="4"/>
    <x v="1"/>
    <x v="1"/>
    <x v="1"/>
    <n v="72.13"/>
    <n v="10"/>
    <n v="36.064999999999998"/>
    <n v="757.36500000000001"/>
    <x v="82"/>
    <d v="1899-12-30T15:12:00"/>
    <x v="2"/>
    <n v="721.3"/>
    <n v="4.7619047620000003"/>
    <n v="36.064999999999998"/>
    <d v="1996-01-18T00:00:00"/>
    <n v="23"/>
    <x v="1"/>
    <n v="4.2"/>
    <s v="4-6 (Average)"/>
    <s v="Afternoon"/>
    <x v="0"/>
    <x v="4"/>
    <x v="1"/>
    <x v="12"/>
    <x v="0"/>
    <x v="0"/>
  </r>
  <r>
    <s v="410-67-1709"/>
    <x v="9"/>
    <x v="0"/>
    <x v="0"/>
    <x v="0"/>
    <x v="5"/>
    <n v="63.88"/>
    <n v="8"/>
    <n v="25.552"/>
    <n v="536.59199999999998"/>
    <x v="40"/>
    <d v="1899-12-30T17:48:00"/>
    <x v="0"/>
    <n v="511.04"/>
    <n v="4.7619047620000003"/>
    <n v="25.552"/>
    <d v="1979-10-26T00:00:00"/>
    <n v="39"/>
    <x v="0"/>
    <n v="9.9"/>
    <s v="8-10 (Excellent)"/>
    <s v="Evening"/>
    <x v="0"/>
    <x v="2"/>
    <x v="0"/>
    <x v="9"/>
    <x v="0"/>
    <x v="0"/>
  </r>
  <r>
    <s v="587-73-4862"/>
    <x v="9"/>
    <x v="0"/>
    <x v="0"/>
    <x v="0"/>
    <x v="0"/>
    <n v="10.69"/>
    <n v="5"/>
    <n v="2.6724999999999999"/>
    <n v="56.122500000000002"/>
    <x v="58"/>
    <d v="1899-12-30T11:07:00"/>
    <x v="0"/>
    <n v="53.45"/>
    <n v="4.7619047620000003"/>
    <n v="2.6724999999999999"/>
    <d v="1954-12-07T00:00:00"/>
    <n v="64"/>
    <x v="3"/>
    <n v="7.6"/>
    <s v="6-8 (Good)"/>
    <s v="Morning"/>
    <x v="1"/>
    <x v="6"/>
    <x v="1"/>
    <x v="5"/>
    <x v="0"/>
    <x v="1"/>
  </r>
  <r>
    <s v="787-87-2010"/>
    <x v="2"/>
    <x v="2"/>
    <x v="0"/>
    <x v="1"/>
    <x v="0"/>
    <n v="55.5"/>
    <n v="4"/>
    <n v="11.1"/>
    <n v="233.1"/>
    <x v="40"/>
    <d v="1899-12-30T15:48:00"/>
    <x v="2"/>
    <n v="222"/>
    <n v="4.7619047620000003"/>
    <n v="11.1"/>
    <d v="1963-02-03T00:00:00"/>
    <n v="55"/>
    <x v="2"/>
    <n v="6.6"/>
    <s v="6-8 (Good)"/>
    <s v="Afternoon"/>
    <x v="0"/>
    <x v="2"/>
    <x v="0"/>
    <x v="9"/>
    <x v="0"/>
    <x v="0"/>
  </r>
  <r>
    <s v="593-14-4239"/>
    <x v="7"/>
    <x v="4"/>
    <x v="1"/>
    <x v="0"/>
    <x v="2"/>
    <n v="95.46"/>
    <n v="8"/>
    <n v="38.183999999999997"/>
    <n v="801.86400000000003"/>
    <x v="19"/>
    <d v="1899-12-30T19:40:00"/>
    <x v="0"/>
    <n v="763.68"/>
    <n v="4.7619047620000003"/>
    <n v="38.183999999999997"/>
    <d v="1956-01-13T00:00:00"/>
    <n v="63"/>
    <x v="3"/>
    <n v="4.7"/>
    <s v="4-6 (Average)"/>
    <s v="Night"/>
    <x v="0"/>
    <x v="6"/>
    <x v="1"/>
    <x v="1"/>
    <x v="0"/>
    <x v="1"/>
  </r>
  <r>
    <s v="801-88-0346"/>
    <x v="5"/>
    <x v="3"/>
    <x v="1"/>
    <x v="0"/>
    <x v="5"/>
    <n v="76.06"/>
    <n v="3"/>
    <n v="11.409000000000001"/>
    <n v="239.589"/>
    <x v="0"/>
    <d v="1899-12-30T20:30:00"/>
    <x v="2"/>
    <n v="228.18"/>
    <n v="4.7619047620000003"/>
    <n v="11.409000000000001"/>
    <d v="1976-12-22T00:00:00"/>
    <n v="42"/>
    <x v="0"/>
    <n v="9.8000000000000007"/>
    <s v="8-10 (Excellent)"/>
    <s v="Night"/>
    <x v="0"/>
    <x v="0"/>
    <x v="0"/>
    <x v="0"/>
    <x v="0"/>
    <x v="0"/>
  </r>
  <r>
    <s v="388-76-2555"/>
    <x v="7"/>
    <x v="4"/>
    <x v="1"/>
    <x v="1"/>
    <x v="3"/>
    <n v="13.69"/>
    <n v="6"/>
    <n v="4.1070000000000002"/>
    <n v="86.247"/>
    <x v="77"/>
    <d v="1899-12-30T13:59:00"/>
    <x v="1"/>
    <n v="82.14"/>
    <n v="4.7619047620000003"/>
    <n v="4.1070000000000002"/>
    <d v="1959-12-24T00:00:00"/>
    <n v="59"/>
    <x v="2"/>
    <n v="6.3"/>
    <s v="6-8 (Good)"/>
    <s v="Afternoon"/>
    <x v="1"/>
    <x v="5"/>
    <x v="1"/>
    <x v="8"/>
    <x v="0"/>
    <x v="2"/>
  </r>
  <r>
    <s v="711-31-1234"/>
    <x v="6"/>
    <x v="4"/>
    <x v="1"/>
    <x v="0"/>
    <x v="1"/>
    <n v="95.64"/>
    <n v="4"/>
    <n v="19.128"/>
    <n v="401.68799999999999"/>
    <x v="32"/>
    <d v="1899-12-30T18:51:00"/>
    <x v="1"/>
    <n v="382.56"/>
    <n v="4.7619047620000003"/>
    <n v="19.128"/>
    <d v="1983-10-02T00:00:00"/>
    <n v="35"/>
    <x v="0"/>
    <n v="7.9"/>
    <s v="6-8 (Good)"/>
    <s v="Evening"/>
    <x v="0"/>
    <x v="0"/>
    <x v="0"/>
    <x v="10"/>
    <x v="0"/>
    <x v="1"/>
  </r>
  <r>
    <s v="886-54-6089"/>
    <x v="9"/>
    <x v="0"/>
    <x v="1"/>
    <x v="0"/>
    <x v="2"/>
    <n v="11.43"/>
    <n v="6"/>
    <n v="3.4289999999999998"/>
    <n v="72.009"/>
    <x v="15"/>
    <d v="1899-12-30T17:24:00"/>
    <x v="1"/>
    <n v="68.58"/>
    <n v="4.7619047620000003"/>
    <n v="3.4289999999999998"/>
    <d v="1965-05-06T00:00:00"/>
    <n v="53"/>
    <x v="2"/>
    <n v="7.7"/>
    <s v="6-8 (Good)"/>
    <s v="Evening"/>
    <x v="1"/>
    <x v="6"/>
    <x v="1"/>
    <x v="9"/>
    <x v="0"/>
    <x v="0"/>
  </r>
  <r>
    <s v="707-32-7409"/>
    <x v="7"/>
    <x v="4"/>
    <x v="0"/>
    <x v="0"/>
    <x v="3"/>
    <n v="95.54"/>
    <n v="4"/>
    <n v="19.108000000000001"/>
    <n v="401.26799999999997"/>
    <x v="84"/>
    <d v="1899-12-30T11:58:00"/>
    <x v="0"/>
    <n v="382.16"/>
    <n v="4.7619047620000003"/>
    <n v="19.108000000000001"/>
    <d v="1985-12-19T00:00:00"/>
    <n v="33"/>
    <x v="0"/>
    <n v="4.5"/>
    <s v="4-6 (Average)"/>
    <s v="Morning"/>
    <x v="0"/>
    <x v="6"/>
    <x v="1"/>
    <x v="2"/>
    <x v="0"/>
    <x v="2"/>
  </r>
  <r>
    <s v="759-98-4285"/>
    <x v="1"/>
    <x v="1"/>
    <x v="0"/>
    <x v="0"/>
    <x v="0"/>
    <n v="85.87"/>
    <n v="7"/>
    <n v="30.054500000000001"/>
    <n v="631.14449999999999"/>
    <x v="33"/>
    <d v="1899-12-30T19:01:00"/>
    <x v="2"/>
    <n v="601.09"/>
    <n v="4.7619047620000003"/>
    <n v="30.054500000000001"/>
    <d v="1961-06-26T00:00:00"/>
    <n v="57"/>
    <x v="2"/>
    <n v="8"/>
    <s v="8-10 (Excellent)"/>
    <s v="Evening"/>
    <x v="0"/>
    <x v="5"/>
    <x v="1"/>
    <x v="2"/>
    <x v="0"/>
    <x v="2"/>
  </r>
  <r>
    <s v="201-63-8275"/>
    <x v="4"/>
    <x v="3"/>
    <x v="0"/>
    <x v="0"/>
    <x v="3"/>
    <n v="67.989999999999995"/>
    <n v="7"/>
    <n v="23.796500000000002"/>
    <n v="499.72649999999999"/>
    <x v="21"/>
    <d v="1899-12-30T16:50:00"/>
    <x v="0"/>
    <n v="475.93"/>
    <n v="4.7619047620000003"/>
    <n v="23.796500000000002"/>
    <d v="1994-04-04T00:00:00"/>
    <n v="24"/>
    <x v="1"/>
    <n v="5.7"/>
    <s v="4-6 (Average)"/>
    <s v="Evening"/>
    <x v="0"/>
    <x v="2"/>
    <x v="0"/>
    <x v="8"/>
    <x v="0"/>
    <x v="2"/>
  </r>
  <r>
    <s v="471-06-8611"/>
    <x v="4"/>
    <x v="3"/>
    <x v="1"/>
    <x v="0"/>
    <x v="4"/>
    <n v="52.42"/>
    <n v="1"/>
    <n v="2.621"/>
    <n v="55.040999999999997"/>
    <x v="10"/>
    <d v="1899-12-30T10:22:00"/>
    <x v="2"/>
    <n v="52.42"/>
    <n v="4.7619047620000003"/>
    <n v="2.621"/>
    <d v="1980-11-06T00:00:00"/>
    <n v="38"/>
    <x v="0"/>
    <n v="6.3"/>
    <s v="6-8 (Good)"/>
    <s v="Morning"/>
    <x v="0"/>
    <x v="5"/>
    <x v="1"/>
    <x v="4"/>
    <x v="0"/>
    <x v="2"/>
  </r>
  <r>
    <s v="200-16-5952"/>
    <x v="5"/>
    <x v="3"/>
    <x v="0"/>
    <x v="1"/>
    <x v="4"/>
    <n v="65.650000000000006"/>
    <n v="2"/>
    <n v="6.5650000000000004"/>
    <n v="137.86500000000001"/>
    <x v="29"/>
    <d v="1899-12-30T16:46:00"/>
    <x v="1"/>
    <n v="131.30000000000001"/>
    <n v="4.7619047620000003"/>
    <n v="6.5650000000000004"/>
    <d v="1976-04-17T00:00:00"/>
    <n v="42"/>
    <x v="0"/>
    <n v="6"/>
    <s v="6-8 (Good)"/>
    <s v="Evening"/>
    <x v="0"/>
    <x v="4"/>
    <x v="1"/>
    <x v="9"/>
    <x v="0"/>
    <x v="0"/>
  </r>
  <r>
    <s v="120-54-2248"/>
    <x v="6"/>
    <x v="4"/>
    <x v="1"/>
    <x v="0"/>
    <x v="4"/>
    <n v="28.86"/>
    <n v="5"/>
    <n v="7.2149999999999999"/>
    <n v="151.51499999999999"/>
    <x v="49"/>
    <d v="1899-12-30T18:08:00"/>
    <x v="2"/>
    <n v="144.30000000000001"/>
    <n v="4.7619047620000003"/>
    <n v="7.2149999999999999"/>
    <d v="1958-03-07T00:00:00"/>
    <n v="60"/>
    <x v="3"/>
    <n v="8"/>
    <s v="8-10 (Excellent)"/>
    <s v="Evening"/>
    <x v="0"/>
    <x v="6"/>
    <x v="1"/>
    <x v="3"/>
    <x v="0"/>
    <x v="0"/>
  </r>
  <r>
    <s v="102-77-2261"/>
    <x v="4"/>
    <x v="3"/>
    <x v="0"/>
    <x v="1"/>
    <x v="0"/>
    <n v="65.31"/>
    <n v="7"/>
    <n v="22.858499999999999"/>
    <n v="480.02850000000001"/>
    <x v="19"/>
    <d v="1899-12-30T18:02:00"/>
    <x v="2"/>
    <n v="457.17"/>
    <n v="4.7619047620000003"/>
    <n v="22.858499999999999"/>
    <d v="1974-09-14T00:00:00"/>
    <n v="44"/>
    <x v="0"/>
    <n v="4.2"/>
    <s v="4-6 (Average)"/>
    <s v="Evening"/>
    <x v="0"/>
    <x v="6"/>
    <x v="1"/>
    <x v="1"/>
    <x v="0"/>
    <x v="1"/>
  </r>
  <r>
    <s v="875-31-8302"/>
    <x v="7"/>
    <x v="4"/>
    <x v="1"/>
    <x v="1"/>
    <x v="3"/>
    <n v="93.38"/>
    <n v="1"/>
    <n v="4.6689999999999996"/>
    <n v="98.049000000000007"/>
    <x v="75"/>
    <d v="1899-12-30T13:07:00"/>
    <x v="1"/>
    <n v="93.38"/>
    <n v="4.7619047620000003"/>
    <n v="4.6689999999999996"/>
    <d v="1964-05-17T00:00:00"/>
    <n v="54"/>
    <x v="2"/>
    <n v="9.6"/>
    <s v="8-10 (Excellent)"/>
    <s v="Afternoon"/>
    <x v="0"/>
    <x v="4"/>
    <x v="1"/>
    <x v="0"/>
    <x v="0"/>
    <x v="0"/>
  </r>
  <r>
    <s v="102-06-2002"/>
    <x v="1"/>
    <x v="1"/>
    <x v="0"/>
    <x v="1"/>
    <x v="3"/>
    <n v="25.25"/>
    <n v="5"/>
    <n v="6.3125"/>
    <n v="132.5625"/>
    <x v="80"/>
    <d v="1899-12-30T17:52:00"/>
    <x v="1"/>
    <n v="126.25"/>
    <n v="4.7619047620000003"/>
    <n v="6.3125"/>
    <d v="1958-03-04T00:00:00"/>
    <n v="61"/>
    <x v="3"/>
    <n v="6.1"/>
    <s v="6-8 (Good)"/>
    <s v="Evening"/>
    <x v="0"/>
    <x v="5"/>
    <x v="1"/>
    <x v="11"/>
    <x v="0"/>
    <x v="1"/>
  </r>
  <r>
    <s v="457-94-0464"/>
    <x v="6"/>
    <x v="4"/>
    <x v="0"/>
    <x v="1"/>
    <x v="1"/>
    <n v="87.87"/>
    <n v="9"/>
    <n v="39.541499999999999"/>
    <n v="830.37149999999997"/>
    <x v="82"/>
    <d v="1899-12-30T20:32:00"/>
    <x v="0"/>
    <n v="790.83"/>
    <n v="4.7619047620000003"/>
    <n v="39.541499999999999"/>
    <d v="1997-02-25T00:00:00"/>
    <n v="21"/>
    <x v="1"/>
    <n v="5.6"/>
    <s v="4-6 (Average)"/>
    <s v="Night"/>
    <x v="0"/>
    <x v="4"/>
    <x v="1"/>
    <x v="12"/>
    <x v="0"/>
    <x v="0"/>
  </r>
  <r>
    <s v="629-42-4133"/>
    <x v="10"/>
    <x v="1"/>
    <x v="1"/>
    <x v="1"/>
    <x v="0"/>
    <n v="21.8"/>
    <n v="8"/>
    <n v="8.7200000000000006"/>
    <n v="183.12"/>
    <x v="88"/>
    <d v="1899-12-30T19:24:00"/>
    <x v="1"/>
    <n v="174.4"/>
    <n v="4.7619047620000003"/>
    <n v="8.7200000000000006"/>
    <d v="1990-01-16T00:00:00"/>
    <n v="29"/>
    <x v="1"/>
    <n v="8.3000000000000007"/>
    <s v="8-10 (Excellent)"/>
    <s v="Evening"/>
    <x v="0"/>
    <x v="6"/>
    <x v="1"/>
    <x v="6"/>
    <x v="0"/>
    <x v="2"/>
  </r>
  <r>
    <s v="534-53-3526"/>
    <x v="3"/>
    <x v="2"/>
    <x v="1"/>
    <x v="0"/>
    <x v="3"/>
    <n v="94.76"/>
    <n v="4"/>
    <n v="18.952000000000002"/>
    <n v="397.99200000000002"/>
    <x v="48"/>
    <d v="1899-12-30T16:06:00"/>
    <x v="0"/>
    <n v="379.04"/>
    <n v="4.7619047620000003"/>
    <n v="18.952000000000002"/>
    <d v="1975-10-16T00:00:00"/>
    <n v="43"/>
    <x v="0"/>
    <n v="7.8"/>
    <s v="6-8 (Good)"/>
    <s v="Evening"/>
    <x v="0"/>
    <x v="3"/>
    <x v="1"/>
    <x v="8"/>
    <x v="0"/>
    <x v="2"/>
  </r>
  <r>
    <s v="307-04-2070"/>
    <x v="3"/>
    <x v="2"/>
    <x v="0"/>
    <x v="0"/>
    <x v="5"/>
    <n v="30.62"/>
    <n v="1"/>
    <n v="1.5309999999999999"/>
    <n v="32.151000000000003"/>
    <x v="63"/>
    <d v="1899-12-30T14:14:00"/>
    <x v="2"/>
    <n v="30.62"/>
    <n v="4.7619047620000003"/>
    <n v="1.5309999999999999"/>
    <d v="1965-09-22T00:00:00"/>
    <n v="53"/>
    <x v="2"/>
    <n v="4.0999999999999996"/>
    <s v="4-6 (Average)"/>
    <s v="Afternoon"/>
    <x v="0"/>
    <x v="6"/>
    <x v="1"/>
    <x v="4"/>
    <x v="0"/>
    <x v="2"/>
  </r>
  <r>
    <s v="468-99-7231"/>
    <x v="5"/>
    <x v="3"/>
    <x v="1"/>
    <x v="0"/>
    <x v="2"/>
    <n v="44.01"/>
    <n v="8"/>
    <n v="17.603999999999999"/>
    <n v="369.68400000000003"/>
    <x v="2"/>
    <d v="1899-12-30T17:36:00"/>
    <x v="1"/>
    <n v="352.08"/>
    <n v="4.7619047620000003"/>
    <n v="17.603999999999999"/>
    <d v="1960-12-15T00:00:00"/>
    <n v="58"/>
    <x v="2"/>
    <n v="8.8000000000000007"/>
    <s v="8-10 (Excellent)"/>
    <s v="Evening"/>
    <x v="0"/>
    <x v="2"/>
    <x v="0"/>
    <x v="2"/>
    <x v="0"/>
    <x v="2"/>
  </r>
  <r>
    <s v="516-77-6464"/>
    <x v="10"/>
    <x v="1"/>
    <x v="0"/>
    <x v="0"/>
    <x v="0"/>
    <n v="10.16"/>
    <n v="5"/>
    <n v="2.54"/>
    <n v="53.34"/>
    <x v="7"/>
    <d v="1899-12-30T13:08:00"/>
    <x v="0"/>
    <n v="50.8"/>
    <n v="4.7619047620000003"/>
    <n v="2.54"/>
    <d v="1959-08-08T00:00:00"/>
    <n v="59"/>
    <x v="2"/>
    <n v="4.0999999999999996"/>
    <s v="4-6 (Average)"/>
    <s v="Afternoon"/>
    <x v="1"/>
    <x v="2"/>
    <x v="0"/>
    <x v="6"/>
    <x v="0"/>
    <x v="2"/>
  </r>
  <r>
    <s v="404-91-5964"/>
    <x v="0"/>
    <x v="0"/>
    <x v="1"/>
    <x v="1"/>
    <x v="1"/>
    <n v="74.58"/>
    <n v="7"/>
    <n v="26.103000000000002"/>
    <n v="548.16300000000001"/>
    <x v="87"/>
    <d v="1899-12-30T16:09:00"/>
    <x v="2"/>
    <n v="522.05999999999995"/>
    <n v="4.7619047620000003"/>
    <n v="26.103000000000002"/>
    <d v="1956-12-27T00:00:00"/>
    <n v="62"/>
    <x v="3"/>
    <n v="9"/>
    <s v="8-10 (Excellent)"/>
    <s v="Evening"/>
    <x v="0"/>
    <x v="3"/>
    <x v="1"/>
    <x v="4"/>
    <x v="0"/>
    <x v="2"/>
  </r>
  <r>
    <s v="886-77-9084"/>
    <x v="5"/>
    <x v="3"/>
    <x v="1"/>
    <x v="1"/>
    <x v="1"/>
    <n v="71.89"/>
    <n v="8"/>
    <n v="28.756"/>
    <n v="603.87599999999998"/>
    <x v="88"/>
    <d v="1899-12-30T11:33:00"/>
    <x v="0"/>
    <n v="575.12"/>
    <n v="4.7619047620000003"/>
    <n v="28.756"/>
    <d v="1955-03-14T00:00:00"/>
    <n v="63"/>
    <x v="3"/>
    <n v="5.5"/>
    <s v="4-6 (Average)"/>
    <s v="Morning"/>
    <x v="0"/>
    <x v="6"/>
    <x v="1"/>
    <x v="6"/>
    <x v="0"/>
    <x v="2"/>
  </r>
  <r>
    <s v="790-38-4466"/>
    <x v="4"/>
    <x v="3"/>
    <x v="1"/>
    <x v="0"/>
    <x v="0"/>
    <n v="10.99"/>
    <n v="5"/>
    <n v="2.7475000000000001"/>
    <n v="57.697499999999998"/>
    <x v="54"/>
    <d v="1899-12-30T10:18:00"/>
    <x v="2"/>
    <n v="54.95"/>
    <n v="4.7619047620000003"/>
    <n v="2.7475000000000001"/>
    <d v="1994-02-03T00:00:00"/>
    <n v="24"/>
    <x v="1"/>
    <n v="9.3000000000000007"/>
    <s v="8-10 (Excellent)"/>
    <s v="Morning"/>
    <x v="1"/>
    <x v="5"/>
    <x v="1"/>
    <x v="3"/>
    <x v="0"/>
    <x v="0"/>
  </r>
  <r>
    <s v="704-10-4056"/>
    <x v="5"/>
    <x v="3"/>
    <x v="0"/>
    <x v="1"/>
    <x v="0"/>
    <n v="60.47"/>
    <n v="3"/>
    <n v="9.0704999999999991"/>
    <n v="190.48050000000001"/>
    <x v="78"/>
    <d v="1899-12-30T10:55:00"/>
    <x v="2"/>
    <n v="181.41"/>
    <n v="4.7619047620000003"/>
    <n v="9.0704999999999991"/>
    <d v="1964-01-06T00:00:00"/>
    <n v="55"/>
    <x v="2"/>
    <n v="5.6"/>
    <s v="4-6 (Average)"/>
    <s v="Morning"/>
    <x v="0"/>
    <x v="3"/>
    <x v="1"/>
    <x v="9"/>
    <x v="0"/>
    <x v="0"/>
  </r>
  <r>
    <s v="497-37-6538"/>
    <x v="3"/>
    <x v="2"/>
    <x v="1"/>
    <x v="1"/>
    <x v="3"/>
    <n v="58.91"/>
    <n v="7"/>
    <n v="20.618500000000001"/>
    <n v="432.98849999999999"/>
    <x v="29"/>
    <d v="1899-12-30T15:15:00"/>
    <x v="0"/>
    <n v="412.37"/>
    <n v="4.7619047620000003"/>
    <n v="20.618500000000001"/>
    <d v="1986-07-11T00:00:00"/>
    <n v="32"/>
    <x v="0"/>
    <n v="9.6999999999999993"/>
    <s v="8-10 (Excellent)"/>
    <s v="Afternoon"/>
    <x v="0"/>
    <x v="4"/>
    <x v="1"/>
    <x v="9"/>
    <x v="0"/>
    <x v="0"/>
  </r>
  <r>
    <s v="651-96-5970"/>
    <x v="3"/>
    <x v="2"/>
    <x v="1"/>
    <x v="1"/>
    <x v="5"/>
    <n v="46.41"/>
    <n v="1"/>
    <n v="2.3205"/>
    <n v="48.730499999999999"/>
    <x v="2"/>
    <d v="1899-12-30T20:06:00"/>
    <x v="2"/>
    <n v="46.41"/>
    <n v="4.7619047620000003"/>
    <n v="2.3205"/>
    <d v="1974-11-11T00:00:00"/>
    <n v="44"/>
    <x v="0"/>
    <n v="4"/>
    <s v="4-6 (Average)"/>
    <s v="Night"/>
    <x v="0"/>
    <x v="2"/>
    <x v="0"/>
    <x v="2"/>
    <x v="0"/>
    <x v="2"/>
  </r>
  <r>
    <s v="400-80-4065"/>
    <x v="5"/>
    <x v="3"/>
    <x v="0"/>
    <x v="1"/>
    <x v="0"/>
    <n v="68.55"/>
    <n v="4"/>
    <n v="13.71"/>
    <n v="287.91000000000003"/>
    <x v="42"/>
    <d v="1899-12-30T20:21:00"/>
    <x v="2"/>
    <n v="274.2"/>
    <n v="4.7619047620000003"/>
    <n v="13.71"/>
    <d v="1994-03-28T00:00:00"/>
    <n v="24"/>
    <x v="1"/>
    <n v="9.1999999999999993"/>
    <s v="8-10 (Excellent)"/>
    <s v="Night"/>
    <x v="0"/>
    <x v="1"/>
    <x v="1"/>
    <x v="8"/>
    <x v="0"/>
    <x v="2"/>
  </r>
  <r>
    <s v="744-16-7898"/>
    <x v="6"/>
    <x v="4"/>
    <x v="1"/>
    <x v="0"/>
    <x v="2"/>
    <n v="97.37"/>
    <n v="10"/>
    <n v="48.685000000000002"/>
    <n v="1022.385"/>
    <x v="15"/>
    <d v="1899-12-30T13:48:00"/>
    <x v="2"/>
    <n v="973.7"/>
    <n v="4.7619047620000003"/>
    <n v="48.685000000000002"/>
    <d v="1961-09-18T00:00:00"/>
    <n v="57"/>
    <x v="2"/>
    <n v="4.9000000000000004"/>
    <s v="4-6 (Average)"/>
    <s v="Afternoon"/>
    <x v="0"/>
    <x v="6"/>
    <x v="1"/>
    <x v="9"/>
    <x v="0"/>
    <x v="0"/>
  </r>
  <r>
    <s v="263-12-5321"/>
    <x v="9"/>
    <x v="0"/>
    <x v="0"/>
    <x v="1"/>
    <x v="1"/>
    <n v="92.6"/>
    <n v="7"/>
    <n v="32.409999999999997"/>
    <n v="680.61"/>
    <x v="33"/>
    <d v="1899-12-30T12:52:00"/>
    <x v="2"/>
    <n v="648.20000000000005"/>
    <n v="4.7619047620000003"/>
    <n v="32.409999999999997"/>
    <d v="1988-02-07T00:00:00"/>
    <n v="31"/>
    <x v="0"/>
    <n v="9.3000000000000007"/>
    <s v="8-10 (Excellent)"/>
    <s v="Afternoon"/>
    <x v="0"/>
    <x v="5"/>
    <x v="1"/>
    <x v="2"/>
    <x v="0"/>
    <x v="2"/>
  </r>
  <r>
    <s v="702-72-0487"/>
    <x v="0"/>
    <x v="0"/>
    <x v="1"/>
    <x v="0"/>
    <x v="1"/>
    <n v="46.61"/>
    <n v="2"/>
    <n v="4.6609999999999996"/>
    <n v="97.881"/>
    <x v="84"/>
    <d v="1899-12-30T12:28:00"/>
    <x v="2"/>
    <n v="93.22"/>
    <n v="4.7619047620000003"/>
    <n v="4.6609999999999996"/>
    <d v="1989-10-25T00:00:00"/>
    <n v="29"/>
    <x v="1"/>
    <n v="6.6"/>
    <s v="6-8 (Good)"/>
    <s v="Afternoon"/>
    <x v="0"/>
    <x v="6"/>
    <x v="1"/>
    <x v="2"/>
    <x v="0"/>
    <x v="2"/>
  </r>
  <r>
    <s v="605-83-1050"/>
    <x v="7"/>
    <x v="4"/>
    <x v="1"/>
    <x v="1"/>
    <x v="5"/>
    <n v="27.18"/>
    <n v="2"/>
    <n v="2.718"/>
    <n v="57.078000000000003"/>
    <x v="20"/>
    <d v="1899-12-30T16:26:00"/>
    <x v="0"/>
    <n v="54.36"/>
    <n v="4.7619047620000003"/>
    <n v="2.718"/>
    <d v="1995-05-07T00:00:00"/>
    <n v="23"/>
    <x v="1"/>
    <n v="4.3"/>
    <s v="4-6 (Average)"/>
    <s v="Evening"/>
    <x v="0"/>
    <x v="1"/>
    <x v="1"/>
    <x v="10"/>
    <x v="0"/>
    <x v="1"/>
  </r>
  <r>
    <s v="443-60-9639"/>
    <x v="1"/>
    <x v="1"/>
    <x v="0"/>
    <x v="0"/>
    <x v="2"/>
    <n v="60.87"/>
    <n v="1"/>
    <n v="3.0434999999999999"/>
    <n v="63.913499999999999"/>
    <x v="46"/>
    <d v="1899-12-30T13:24:00"/>
    <x v="1"/>
    <n v="60.87"/>
    <n v="4.7619047620000003"/>
    <n v="3.0434999999999999"/>
    <d v="1971-11-28T00:00:00"/>
    <n v="47"/>
    <x v="2"/>
    <n v="5.5"/>
    <s v="4-6 (Average)"/>
    <s v="Afternoon"/>
    <x v="0"/>
    <x v="4"/>
    <x v="1"/>
    <x v="3"/>
    <x v="0"/>
    <x v="0"/>
  </r>
  <r>
    <s v="864-24-7918"/>
    <x v="8"/>
    <x v="5"/>
    <x v="0"/>
    <x v="0"/>
    <x v="3"/>
    <n v="24.49"/>
    <n v="10"/>
    <n v="12.244999999999999"/>
    <n v="257.14499999999998"/>
    <x v="70"/>
    <d v="1899-12-30T15:15:00"/>
    <x v="1"/>
    <n v="244.9"/>
    <n v="4.7619047620000003"/>
    <n v="12.244999999999999"/>
    <d v="1961-12-28T00:00:00"/>
    <n v="57"/>
    <x v="2"/>
    <n v="8.1"/>
    <s v="8-10 (Excellent)"/>
    <s v="Afternoon"/>
    <x v="0"/>
    <x v="1"/>
    <x v="1"/>
    <x v="6"/>
    <x v="0"/>
    <x v="2"/>
  </r>
  <r>
    <s v="359-94-5395"/>
    <x v="6"/>
    <x v="4"/>
    <x v="1"/>
    <x v="1"/>
    <x v="0"/>
    <n v="92.78"/>
    <n v="1"/>
    <n v="4.6390000000000002"/>
    <n v="97.418999999999997"/>
    <x v="20"/>
    <d v="1899-12-30T10:50:00"/>
    <x v="2"/>
    <n v="92.78"/>
    <n v="4.7619047620000003"/>
    <n v="4.6390000000000002"/>
    <d v="1997-06-28T00:00:00"/>
    <n v="21"/>
    <x v="1"/>
    <n v="9.8000000000000007"/>
    <s v="8-10 (Excellent)"/>
    <s v="Morning"/>
    <x v="0"/>
    <x v="1"/>
    <x v="1"/>
    <x v="10"/>
    <x v="0"/>
    <x v="1"/>
  </r>
  <r>
    <s v="401-09-4232"/>
    <x v="4"/>
    <x v="3"/>
    <x v="0"/>
    <x v="1"/>
    <x v="2"/>
    <n v="86.69"/>
    <n v="5"/>
    <n v="21.672499999999999"/>
    <n v="455.1225"/>
    <x v="48"/>
    <d v="1899-12-30T18:38:00"/>
    <x v="0"/>
    <n v="433.45"/>
    <n v="4.7619047620000003"/>
    <n v="21.672499999999999"/>
    <d v="1972-01-01T00:00:00"/>
    <n v="47"/>
    <x v="2"/>
    <n v="9.4"/>
    <s v="8-10 (Excellent)"/>
    <s v="Evening"/>
    <x v="0"/>
    <x v="3"/>
    <x v="1"/>
    <x v="8"/>
    <x v="0"/>
    <x v="2"/>
  </r>
  <r>
    <s v="751-15-6198"/>
    <x v="7"/>
    <x v="4"/>
    <x v="1"/>
    <x v="1"/>
    <x v="3"/>
    <n v="23.01"/>
    <n v="6"/>
    <n v="6.9029999999999996"/>
    <n v="144.96299999999999"/>
    <x v="52"/>
    <d v="1899-12-30T16:45:00"/>
    <x v="0"/>
    <n v="138.06"/>
    <n v="4.7619047620000003"/>
    <n v="6.9029999999999996"/>
    <d v="1970-07-05T00:00:00"/>
    <n v="48"/>
    <x v="2"/>
    <n v="7.9"/>
    <s v="6-8 (Good)"/>
    <s v="Evening"/>
    <x v="0"/>
    <x v="0"/>
    <x v="0"/>
    <x v="7"/>
    <x v="0"/>
    <x v="0"/>
  </r>
  <r>
    <s v="324-41-6833"/>
    <x v="1"/>
    <x v="1"/>
    <x v="0"/>
    <x v="0"/>
    <x v="1"/>
    <n v="30.2"/>
    <n v="8"/>
    <n v="12.08"/>
    <n v="253.68"/>
    <x v="2"/>
    <d v="1899-12-30T19:30:00"/>
    <x v="0"/>
    <n v="241.6"/>
    <n v="4.7619047620000003"/>
    <n v="12.08"/>
    <d v="1981-10-10T00:00:00"/>
    <n v="37"/>
    <x v="0"/>
    <n v="5.0999999999999996"/>
    <s v="4-6 (Average)"/>
    <s v="Night"/>
    <x v="0"/>
    <x v="2"/>
    <x v="0"/>
    <x v="2"/>
    <x v="0"/>
    <x v="2"/>
  </r>
  <r>
    <s v="474-33-8305"/>
    <x v="5"/>
    <x v="3"/>
    <x v="0"/>
    <x v="1"/>
    <x v="5"/>
    <n v="67.39"/>
    <n v="7"/>
    <n v="23.586500000000001"/>
    <n v="495.31650000000002"/>
    <x v="28"/>
    <d v="1899-12-30T13:23:00"/>
    <x v="0"/>
    <n v="471.73"/>
    <n v="4.7619047620000003"/>
    <n v="23.586500000000001"/>
    <d v="1962-08-27T00:00:00"/>
    <n v="56"/>
    <x v="2"/>
    <n v="6.9"/>
    <s v="6-8 (Good)"/>
    <s v="Afternoon"/>
    <x v="0"/>
    <x v="0"/>
    <x v="0"/>
    <x v="11"/>
    <x v="0"/>
    <x v="1"/>
  </r>
  <r>
    <s v="759-29-9521"/>
    <x v="3"/>
    <x v="2"/>
    <x v="0"/>
    <x v="0"/>
    <x v="5"/>
    <n v="48.96"/>
    <n v="9"/>
    <n v="22.032"/>
    <n v="462.67200000000003"/>
    <x v="31"/>
    <d v="1899-12-30T11:27:00"/>
    <x v="1"/>
    <n v="440.64"/>
    <n v="4.7619047620000003"/>
    <n v="22.032"/>
    <d v="2000-12-28T00:00:00"/>
    <n v="18"/>
    <x v="1"/>
    <n v="8"/>
    <s v="8-10 (Excellent)"/>
    <s v="Morning"/>
    <x v="0"/>
    <x v="3"/>
    <x v="1"/>
    <x v="1"/>
    <x v="0"/>
    <x v="1"/>
  </r>
  <r>
    <s v="831-81-6575"/>
    <x v="7"/>
    <x v="4"/>
    <x v="0"/>
    <x v="0"/>
    <x v="1"/>
    <n v="75.59"/>
    <n v="9"/>
    <n v="34.015500000000003"/>
    <n v="714.32550000000003"/>
    <x v="55"/>
    <d v="1899-12-30T11:12:00"/>
    <x v="1"/>
    <n v="680.31"/>
    <n v="4.7619047620000003"/>
    <n v="34.015500000000003"/>
    <d v="1954-06-24T00:00:00"/>
    <n v="64"/>
    <x v="3"/>
    <n v="8"/>
    <s v="8-10 (Excellent)"/>
    <s v="Morning"/>
    <x v="0"/>
    <x v="0"/>
    <x v="0"/>
    <x v="6"/>
    <x v="0"/>
    <x v="2"/>
  </r>
  <r>
    <s v="220-68-6701"/>
    <x v="9"/>
    <x v="0"/>
    <x v="1"/>
    <x v="0"/>
    <x v="2"/>
    <n v="77.47"/>
    <n v="4"/>
    <n v="15.494"/>
    <n v="325.37400000000002"/>
    <x v="85"/>
    <d v="1899-12-30T16:36:00"/>
    <x v="1"/>
    <n v="309.88"/>
    <n v="4.7619047620000003"/>
    <n v="15.494"/>
    <d v="1983-03-23T00:00:00"/>
    <n v="35"/>
    <x v="0"/>
    <n v="4.2"/>
    <s v="4-6 (Average)"/>
    <s v="Evening"/>
    <x v="0"/>
    <x v="2"/>
    <x v="0"/>
    <x v="10"/>
    <x v="0"/>
    <x v="1"/>
  </r>
  <r>
    <s v="618-34-8551"/>
    <x v="11"/>
    <x v="5"/>
    <x v="1"/>
    <x v="0"/>
    <x v="3"/>
    <n v="93.18"/>
    <n v="2"/>
    <n v="9.3179999999999996"/>
    <n v="195.678"/>
    <x v="65"/>
    <d v="1899-12-30T18:41:00"/>
    <x v="2"/>
    <n v="186.36"/>
    <n v="4.7619047620000003"/>
    <n v="9.3179999999999996"/>
    <d v="1958-10-13T00:00:00"/>
    <n v="60"/>
    <x v="3"/>
    <n v="8.5"/>
    <s v="8-10 (Excellent)"/>
    <s v="Evening"/>
    <x v="0"/>
    <x v="5"/>
    <x v="1"/>
    <x v="9"/>
    <x v="0"/>
    <x v="0"/>
  </r>
  <r>
    <s v="257-60-7754"/>
    <x v="0"/>
    <x v="0"/>
    <x v="1"/>
    <x v="0"/>
    <x v="1"/>
    <n v="50.23"/>
    <n v="4"/>
    <n v="10.045999999999999"/>
    <n v="210.96600000000001"/>
    <x v="66"/>
    <d v="1899-12-30T17:12:00"/>
    <x v="1"/>
    <n v="200.92"/>
    <n v="4.7619047620000003"/>
    <n v="10.045999999999999"/>
    <d v="1973-01-07T00:00:00"/>
    <n v="46"/>
    <x v="2"/>
    <n v="9"/>
    <s v="8-10 (Excellent)"/>
    <s v="Evening"/>
    <x v="0"/>
    <x v="6"/>
    <x v="1"/>
    <x v="7"/>
    <x v="0"/>
    <x v="0"/>
  </r>
  <r>
    <s v="559-61-5987"/>
    <x v="7"/>
    <x v="4"/>
    <x v="1"/>
    <x v="0"/>
    <x v="0"/>
    <n v="17.75"/>
    <n v="1"/>
    <n v="0.88749999999999996"/>
    <n v="18.637499999999999"/>
    <x v="78"/>
    <d v="1899-12-30T10:38:00"/>
    <x v="1"/>
    <n v="17.75"/>
    <n v="4.7619047620000003"/>
    <n v="0.88749999999999996"/>
    <d v="1967-02-01T00:00:00"/>
    <n v="51"/>
    <x v="2"/>
    <n v="8.6"/>
    <s v="8-10 (Excellent)"/>
    <s v="Morning"/>
    <x v="1"/>
    <x v="3"/>
    <x v="1"/>
    <x v="9"/>
    <x v="0"/>
    <x v="0"/>
  </r>
  <r>
    <s v="189-55-2313"/>
    <x v="1"/>
    <x v="1"/>
    <x v="1"/>
    <x v="0"/>
    <x v="5"/>
    <n v="62.18"/>
    <n v="10"/>
    <n v="31.09"/>
    <n v="652.89"/>
    <x v="82"/>
    <d v="1899-12-30T10:33:00"/>
    <x v="0"/>
    <n v="621.79999999999995"/>
    <n v="4.7619047620000003"/>
    <n v="31.09"/>
    <d v="1998-12-15T00:00:00"/>
    <n v="20"/>
    <x v="1"/>
    <n v="6"/>
    <s v="6-8 (Good)"/>
    <s v="Morning"/>
    <x v="0"/>
    <x v="4"/>
    <x v="1"/>
    <x v="12"/>
    <x v="0"/>
    <x v="0"/>
  </r>
  <r>
    <s v="565-91-4567"/>
    <x v="6"/>
    <x v="4"/>
    <x v="1"/>
    <x v="1"/>
    <x v="0"/>
    <n v="10.75"/>
    <n v="8"/>
    <n v="4.3"/>
    <n v="90.3"/>
    <x v="20"/>
    <d v="1899-12-30T14:38:00"/>
    <x v="0"/>
    <n v="86"/>
    <n v="4.7619047620000003"/>
    <n v="4.3"/>
    <d v="1954-01-01T00:00:00"/>
    <n v="65"/>
    <x v="3"/>
    <n v="6.2"/>
    <s v="6-8 (Good)"/>
    <s v="Afternoon"/>
    <x v="1"/>
    <x v="1"/>
    <x v="1"/>
    <x v="10"/>
    <x v="0"/>
    <x v="1"/>
  </r>
  <r>
    <s v="380-60-5336"/>
    <x v="3"/>
    <x v="2"/>
    <x v="1"/>
    <x v="0"/>
    <x v="1"/>
    <n v="40.26"/>
    <n v="10"/>
    <n v="20.13"/>
    <n v="422.73"/>
    <x v="7"/>
    <d v="1899-12-30T18:06:00"/>
    <x v="2"/>
    <n v="402.6"/>
    <n v="4.7619047620000003"/>
    <n v="20.13"/>
    <d v="1987-12-16T00:00:00"/>
    <n v="31"/>
    <x v="0"/>
    <n v="5"/>
    <s v="4-6 (Average)"/>
    <s v="Evening"/>
    <x v="0"/>
    <x v="2"/>
    <x v="0"/>
    <x v="6"/>
    <x v="0"/>
    <x v="2"/>
  </r>
  <r>
    <s v="815-04-6282"/>
    <x v="4"/>
    <x v="3"/>
    <x v="0"/>
    <x v="0"/>
    <x v="3"/>
    <n v="64.97"/>
    <n v="5"/>
    <n v="16.2425"/>
    <n v="341.09249999999997"/>
    <x v="4"/>
    <d v="1899-12-30T12:52:00"/>
    <x v="2"/>
    <n v="324.85000000000002"/>
    <n v="4.7619047620000003"/>
    <n v="16.2425"/>
    <d v="1963-01-09T00:00:00"/>
    <n v="56"/>
    <x v="2"/>
    <n v="6.5"/>
    <s v="6-8 (Good)"/>
    <s v="Afternoon"/>
    <x v="0"/>
    <x v="1"/>
    <x v="1"/>
    <x v="4"/>
    <x v="0"/>
    <x v="2"/>
  </r>
  <r>
    <s v="674-56-6360"/>
    <x v="3"/>
    <x v="2"/>
    <x v="1"/>
    <x v="1"/>
    <x v="1"/>
    <n v="95.15"/>
    <n v="1"/>
    <n v="4.7575000000000003"/>
    <n v="99.907499999999999"/>
    <x v="23"/>
    <d v="1899-12-30T14:00:00"/>
    <x v="1"/>
    <n v="95.15"/>
    <n v="4.7619047620000003"/>
    <n v="4.7575000000000003"/>
    <d v="1983-05-23T00:00:00"/>
    <n v="35"/>
    <x v="0"/>
    <n v="6"/>
    <s v="6-8 (Good)"/>
    <s v="Afternoon"/>
    <x v="0"/>
    <x v="1"/>
    <x v="1"/>
    <x v="11"/>
    <x v="0"/>
    <x v="1"/>
  </r>
  <r>
    <s v="778-34-2523"/>
    <x v="3"/>
    <x v="2"/>
    <x v="0"/>
    <x v="0"/>
    <x v="1"/>
    <n v="48.62"/>
    <n v="8"/>
    <n v="19.448"/>
    <n v="408.40800000000002"/>
    <x v="46"/>
    <d v="1899-12-30T10:57:00"/>
    <x v="1"/>
    <n v="388.96"/>
    <n v="4.7619047620000003"/>
    <n v="19.448"/>
    <d v="1968-02-14T00:00:00"/>
    <n v="50"/>
    <x v="2"/>
    <n v="5"/>
    <s v="4-6 (Average)"/>
    <s v="Morning"/>
    <x v="0"/>
    <x v="4"/>
    <x v="1"/>
    <x v="3"/>
    <x v="0"/>
    <x v="0"/>
  </r>
  <r>
    <s v="499-27-7781"/>
    <x v="7"/>
    <x v="4"/>
    <x v="1"/>
    <x v="0"/>
    <x v="4"/>
    <n v="53.21"/>
    <n v="8"/>
    <n v="21.283999999999999"/>
    <n v="446.964"/>
    <x v="86"/>
    <d v="1899-12-30T16:45:00"/>
    <x v="0"/>
    <n v="425.68"/>
    <n v="4.7619047620000003"/>
    <n v="21.283999999999999"/>
    <d v="2001-07-13T00:00:00"/>
    <n v="17"/>
    <x v="1"/>
    <n v="5"/>
    <s v="4-6 (Average)"/>
    <s v="Evening"/>
    <x v="0"/>
    <x v="4"/>
    <x v="1"/>
    <x v="10"/>
    <x v="0"/>
    <x v="1"/>
  </r>
  <r>
    <s v="477-59-2456"/>
    <x v="10"/>
    <x v="1"/>
    <x v="1"/>
    <x v="0"/>
    <x v="5"/>
    <n v="45.44"/>
    <n v="7"/>
    <n v="15.904"/>
    <n v="333.98399999999998"/>
    <x v="54"/>
    <d v="1899-12-30T11:15:00"/>
    <x v="1"/>
    <n v="318.08"/>
    <n v="4.7619047620000003"/>
    <n v="15.904"/>
    <d v="1969-08-08T00:00:00"/>
    <n v="49"/>
    <x v="2"/>
    <n v="9.1999999999999993"/>
    <s v="8-10 (Excellent)"/>
    <s v="Morning"/>
    <x v="0"/>
    <x v="5"/>
    <x v="1"/>
    <x v="3"/>
    <x v="0"/>
    <x v="0"/>
  </r>
  <r>
    <s v="832-51-6761"/>
    <x v="9"/>
    <x v="0"/>
    <x v="1"/>
    <x v="1"/>
    <x v="4"/>
    <n v="33.880000000000003"/>
    <n v="8"/>
    <n v="13.552"/>
    <n v="284.59199999999998"/>
    <x v="64"/>
    <d v="1899-12-30T20:29:00"/>
    <x v="0"/>
    <n v="271.04000000000002"/>
    <n v="4.7619047620000003"/>
    <n v="13.552"/>
    <d v="1997-06-05T00:00:00"/>
    <n v="21"/>
    <x v="1"/>
    <n v="9.6"/>
    <s v="8-10 (Excellent)"/>
    <s v="Night"/>
    <x v="0"/>
    <x v="0"/>
    <x v="0"/>
    <x v="9"/>
    <x v="0"/>
    <x v="0"/>
  </r>
  <r>
    <s v="869-11-3082"/>
    <x v="7"/>
    <x v="4"/>
    <x v="0"/>
    <x v="1"/>
    <x v="0"/>
    <n v="96.16"/>
    <n v="4"/>
    <n v="19.231999999999999"/>
    <n v="403.87200000000001"/>
    <x v="3"/>
    <d v="1899-12-30T20:03:00"/>
    <x v="2"/>
    <n v="384.64"/>
    <n v="4.7619047620000003"/>
    <n v="19.231999999999999"/>
    <d v="1994-03-17T00:00:00"/>
    <n v="24"/>
    <x v="1"/>
    <n v="8.4"/>
    <s v="8-10 (Excellent)"/>
    <s v="Night"/>
    <x v="0"/>
    <x v="2"/>
    <x v="0"/>
    <x v="3"/>
    <x v="0"/>
    <x v="0"/>
  </r>
  <r>
    <s v="190-59-3964"/>
    <x v="7"/>
    <x v="4"/>
    <x v="0"/>
    <x v="1"/>
    <x v="4"/>
    <n v="47.16"/>
    <n v="5"/>
    <n v="11.79"/>
    <n v="247.59"/>
    <x v="36"/>
    <d v="1899-12-30T14:35:00"/>
    <x v="2"/>
    <n v="235.8"/>
    <n v="4.7619047620000003"/>
    <n v="11.79"/>
    <d v="1982-07-05T00:00:00"/>
    <n v="36"/>
    <x v="0"/>
    <n v="6"/>
    <s v="6-8 (Good)"/>
    <s v="Afternoon"/>
    <x v="0"/>
    <x v="2"/>
    <x v="0"/>
    <x v="12"/>
    <x v="0"/>
    <x v="0"/>
  </r>
  <r>
    <s v="366-43-6862"/>
    <x v="7"/>
    <x v="4"/>
    <x v="1"/>
    <x v="1"/>
    <x v="1"/>
    <n v="52.89"/>
    <n v="4"/>
    <n v="10.577999999999999"/>
    <n v="222.13800000000001"/>
    <x v="5"/>
    <d v="1899-12-30T16:32:00"/>
    <x v="0"/>
    <n v="211.56"/>
    <n v="4.7619047620000003"/>
    <n v="10.577999999999999"/>
    <d v="1976-04-26T00:00:00"/>
    <n v="42"/>
    <x v="0"/>
    <n v="6.7"/>
    <s v="6-8 (Good)"/>
    <s v="Evening"/>
    <x v="0"/>
    <x v="3"/>
    <x v="1"/>
    <x v="5"/>
    <x v="0"/>
    <x v="1"/>
  </r>
  <r>
    <s v="186-43-8965"/>
    <x v="3"/>
    <x v="2"/>
    <x v="0"/>
    <x v="0"/>
    <x v="2"/>
    <n v="47.68"/>
    <n v="2"/>
    <n v="4.7679999999999998"/>
    <n v="100.128"/>
    <x v="7"/>
    <d v="1899-12-30T10:10:00"/>
    <x v="2"/>
    <n v="95.36"/>
    <n v="4.7619047620000003"/>
    <n v="4.7679999999999998"/>
    <d v="1984-06-13T00:00:00"/>
    <n v="34"/>
    <x v="0"/>
    <n v="4.0999999999999996"/>
    <s v="4-6 (Average)"/>
    <s v="Morning"/>
    <x v="0"/>
    <x v="2"/>
    <x v="0"/>
    <x v="6"/>
    <x v="0"/>
    <x v="2"/>
  </r>
  <r>
    <s v="784-21-9238"/>
    <x v="1"/>
    <x v="1"/>
    <x v="0"/>
    <x v="1"/>
    <x v="3"/>
    <n v="10.17"/>
    <n v="1"/>
    <n v="0.50849999999999995"/>
    <n v="10.6785"/>
    <x v="13"/>
    <d v="1899-12-30T14:15:00"/>
    <x v="1"/>
    <n v="10.17"/>
    <n v="4.7619047620000003"/>
    <n v="0.50849999999999995"/>
    <d v="1989-10-03T00:00:00"/>
    <n v="29"/>
    <x v="1"/>
    <n v="5.9"/>
    <s v="4-6 (Average)"/>
    <s v="Afternoon"/>
    <x v="1"/>
    <x v="4"/>
    <x v="1"/>
    <x v="4"/>
    <x v="0"/>
    <x v="2"/>
  </r>
  <r>
    <s v="276-75-6884"/>
    <x v="0"/>
    <x v="0"/>
    <x v="1"/>
    <x v="0"/>
    <x v="0"/>
    <n v="68.709999999999994"/>
    <n v="3"/>
    <n v="10.3065"/>
    <n v="216.4365"/>
    <x v="31"/>
    <d v="1899-12-30T10:05:00"/>
    <x v="1"/>
    <n v="206.13"/>
    <n v="4.7619047620000003"/>
    <n v="10.3065"/>
    <d v="1998-07-12T00:00:00"/>
    <n v="20"/>
    <x v="1"/>
    <n v="8.6999999999999993"/>
    <s v="8-10 (Excellent)"/>
    <s v="Morning"/>
    <x v="0"/>
    <x v="3"/>
    <x v="1"/>
    <x v="1"/>
    <x v="0"/>
    <x v="1"/>
  </r>
  <r>
    <s v="109-86-4363"/>
    <x v="6"/>
    <x v="4"/>
    <x v="0"/>
    <x v="0"/>
    <x v="3"/>
    <n v="60.08"/>
    <n v="7"/>
    <n v="21.027999999999999"/>
    <n v="441.58800000000002"/>
    <x v="44"/>
    <d v="1899-12-30T11:36:00"/>
    <x v="2"/>
    <n v="420.56"/>
    <n v="4.7619047620000003"/>
    <n v="21.027999999999999"/>
    <d v="1999-11-18T00:00:00"/>
    <n v="19"/>
    <x v="1"/>
    <n v="4.5"/>
    <s v="4-6 (Average)"/>
    <s v="Morning"/>
    <x v="0"/>
    <x v="4"/>
    <x v="1"/>
    <x v="8"/>
    <x v="0"/>
    <x v="2"/>
  </r>
  <r>
    <s v="569-76-2760"/>
    <x v="8"/>
    <x v="5"/>
    <x v="0"/>
    <x v="0"/>
    <x v="3"/>
    <n v="22.01"/>
    <n v="4"/>
    <n v="4.4020000000000001"/>
    <n v="92.441999999999993"/>
    <x v="71"/>
    <d v="1899-12-30T18:15:00"/>
    <x v="2"/>
    <n v="88.04"/>
    <n v="4.7619047620000003"/>
    <n v="4.4020000000000001"/>
    <d v="1979-08-11T00:00:00"/>
    <n v="39"/>
    <x v="0"/>
    <n v="6.6"/>
    <s v="6-8 (Good)"/>
    <s v="Evening"/>
    <x v="0"/>
    <x v="6"/>
    <x v="1"/>
    <x v="12"/>
    <x v="0"/>
    <x v="0"/>
  </r>
  <r>
    <s v="222-42-0244"/>
    <x v="7"/>
    <x v="4"/>
    <x v="0"/>
    <x v="0"/>
    <x v="0"/>
    <n v="72.11"/>
    <n v="9"/>
    <n v="32.4495"/>
    <n v="681.43949999999995"/>
    <x v="26"/>
    <d v="1899-12-30T13:53:00"/>
    <x v="2"/>
    <n v="648.99"/>
    <n v="4.7619047620000003"/>
    <n v="32.4495"/>
    <d v="1996-12-09T00:00:00"/>
    <n v="22"/>
    <x v="1"/>
    <n v="7.7"/>
    <s v="6-8 (Good)"/>
    <s v="Afternoon"/>
    <x v="0"/>
    <x v="3"/>
    <x v="1"/>
    <x v="12"/>
    <x v="0"/>
    <x v="0"/>
  </r>
  <r>
    <s v="760-53-9233"/>
    <x v="9"/>
    <x v="0"/>
    <x v="0"/>
    <x v="1"/>
    <x v="5"/>
    <n v="41.28"/>
    <n v="3"/>
    <n v="6.1920000000000002"/>
    <n v="130.03200000000001"/>
    <x v="58"/>
    <d v="1899-12-30T18:37:00"/>
    <x v="2"/>
    <n v="123.84"/>
    <n v="4.7619047620000003"/>
    <n v="6.1920000000000002"/>
    <d v="1959-05-24T00:00:00"/>
    <n v="59"/>
    <x v="2"/>
    <n v="8.5"/>
    <s v="8-10 (Excellent)"/>
    <s v="Evening"/>
    <x v="0"/>
    <x v="6"/>
    <x v="1"/>
    <x v="5"/>
    <x v="0"/>
    <x v="1"/>
  </r>
  <r>
    <s v="538-22-0304"/>
    <x v="5"/>
    <x v="3"/>
    <x v="1"/>
    <x v="1"/>
    <x v="1"/>
    <n v="64.95"/>
    <n v="10"/>
    <n v="32.475000000000001"/>
    <n v="681.97500000000002"/>
    <x v="62"/>
    <d v="1899-12-30T18:27:00"/>
    <x v="1"/>
    <n v="649.5"/>
    <n v="4.7619047620000003"/>
    <n v="32.475000000000001"/>
    <d v="1988-09-20T00:00:00"/>
    <n v="30"/>
    <x v="0"/>
    <n v="5.2"/>
    <s v="4-6 (Average)"/>
    <s v="Evening"/>
    <x v="0"/>
    <x v="2"/>
    <x v="0"/>
    <x v="11"/>
    <x v="0"/>
    <x v="1"/>
  </r>
  <r>
    <s v="416-17-9926"/>
    <x v="3"/>
    <x v="2"/>
    <x v="0"/>
    <x v="0"/>
    <x v="1"/>
    <n v="74.22"/>
    <n v="10"/>
    <n v="37.11"/>
    <n v="779.31"/>
    <x v="17"/>
    <d v="1899-12-30T14:42:00"/>
    <x v="2"/>
    <n v="742.2"/>
    <n v="4.7619047620000003"/>
    <n v="37.11"/>
    <d v="1962-05-16T00:00:00"/>
    <n v="56"/>
    <x v="2"/>
    <n v="4.3"/>
    <s v="4-6 (Average)"/>
    <s v="Afternoon"/>
    <x v="0"/>
    <x v="6"/>
    <x v="1"/>
    <x v="0"/>
    <x v="0"/>
    <x v="0"/>
  </r>
  <r>
    <s v="237-44-6163"/>
    <x v="11"/>
    <x v="5"/>
    <x v="1"/>
    <x v="1"/>
    <x v="1"/>
    <n v="10.56"/>
    <n v="8"/>
    <n v="4.2240000000000002"/>
    <n v="88.703999999999994"/>
    <x v="46"/>
    <d v="1899-12-30T17:43:00"/>
    <x v="1"/>
    <n v="84.48"/>
    <n v="4.7619047620000003"/>
    <n v="4.2240000000000002"/>
    <d v="1954-08-26T00:00:00"/>
    <n v="64"/>
    <x v="3"/>
    <n v="7.6"/>
    <s v="6-8 (Good)"/>
    <s v="Evening"/>
    <x v="1"/>
    <x v="4"/>
    <x v="1"/>
    <x v="3"/>
    <x v="0"/>
    <x v="0"/>
  </r>
  <r>
    <s v="636-17-0325"/>
    <x v="6"/>
    <x v="4"/>
    <x v="1"/>
    <x v="1"/>
    <x v="0"/>
    <n v="62.57"/>
    <n v="4"/>
    <n v="12.513999999999999"/>
    <n v="262.79399999999998"/>
    <x v="6"/>
    <d v="1899-12-30T18:37:00"/>
    <x v="1"/>
    <n v="250.28"/>
    <n v="4.7619047620000003"/>
    <n v="12.513999999999999"/>
    <d v="1973-09-19T00:00:00"/>
    <n v="45"/>
    <x v="2"/>
    <n v="9.5"/>
    <s v="8-10 (Excellent)"/>
    <s v="Evening"/>
    <x v="0"/>
    <x v="3"/>
    <x v="1"/>
    <x v="2"/>
    <x v="0"/>
    <x v="2"/>
  </r>
  <r>
    <s v="343-75-9322"/>
    <x v="7"/>
    <x v="4"/>
    <x v="0"/>
    <x v="0"/>
    <x v="3"/>
    <n v="11.85"/>
    <n v="8"/>
    <n v="4.74"/>
    <n v="99.54"/>
    <x v="51"/>
    <d v="1899-12-30T16:34:00"/>
    <x v="1"/>
    <n v="94.8"/>
    <n v="4.7619047620000003"/>
    <n v="4.74"/>
    <d v="1999-06-20T00:00:00"/>
    <n v="19"/>
    <x v="1"/>
    <n v="4.0999999999999996"/>
    <s v="4-6 (Average)"/>
    <s v="Evening"/>
    <x v="1"/>
    <x v="5"/>
    <x v="1"/>
    <x v="7"/>
    <x v="0"/>
    <x v="0"/>
  </r>
  <r>
    <s v="528-14-9470"/>
    <x v="3"/>
    <x v="2"/>
    <x v="0"/>
    <x v="1"/>
    <x v="0"/>
    <n v="91.3"/>
    <n v="1"/>
    <n v="4.5650000000000004"/>
    <n v="95.864999999999995"/>
    <x v="44"/>
    <d v="1899-12-30T14:42:00"/>
    <x v="0"/>
    <n v="91.3"/>
    <n v="4.7619047620000003"/>
    <n v="4.5650000000000004"/>
    <d v="1958-04-23T00:00:00"/>
    <n v="60"/>
    <x v="3"/>
    <n v="9.1999999999999993"/>
    <s v="8-10 (Excellent)"/>
    <s v="Afternoon"/>
    <x v="0"/>
    <x v="4"/>
    <x v="1"/>
    <x v="8"/>
    <x v="0"/>
    <x v="2"/>
  </r>
  <r>
    <s v="427-45-9297"/>
    <x v="7"/>
    <x v="4"/>
    <x v="0"/>
    <x v="0"/>
    <x v="2"/>
    <n v="40.729999999999997"/>
    <n v="7"/>
    <n v="14.2555"/>
    <n v="299.3655"/>
    <x v="41"/>
    <d v="1899-12-30T11:01:00"/>
    <x v="0"/>
    <n v="285.11"/>
    <n v="4.7619047620000003"/>
    <n v="14.2555"/>
    <d v="1990-09-08T00:00:00"/>
    <n v="28"/>
    <x v="1"/>
    <n v="5.4"/>
    <s v="4-6 (Average)"/>
    <s v="Morning"/>
    <x v="0"/>
    <x v="6"/>
    <x v="1"/>
    <x v="10"/>
    <x v="0"/>
    <x v="1"/>
  </r>
  <r>
    <s v="807-34-3742"/>
    <x v="0"/>
    <x v="0"/>
    <x v="1"/>
    <x v="1"/>
    <x v="5"/>
    <n v="52.38"/>
    <n v="1"/>
    <n v="2.6190000000000002"/>
    <n v="54.999000000000002"/>
    <x v="58"/>
    <d v="1899-12-30T19:44:00"/>
    <x v="1"/>
    <n v="52.38"/>
    <n v="4.7619047620000003"/>
    <n v="2.6190000000000002"/>
    <d v="1982-01-26T00:00:00"/>
    <n v="37"/>
    <x v="0"/>
    <n v="5.8"/>
    <s v="4-6 (Average)"/>
    <s v="Night"/>
    <x v="0"/>
    <x v="6"/>
    <x v="1"/>
    <x v="5"/>
    <x v="0"/>
    <x v="1"/>
  </r>
  <r>
    <s v="288-62-1085"/>
    <x v="0"/>
    <x v="0"/>
    <x v="0"/>
    <x v="1"/>
    <x v="5"/>
    <n v="38.54"/>
    <n v="5"/>
    <n v="9.6349999999999998"/>
    <n v="202.33500000000001"/>
    <x v="51"/>
    <d v="1899-12-30T13:34:00"/>
    <x v="0"/>
    <n v="192.7"/>
    <n v="4.7619047620000003"/>
    <n v="9.6349999999999998"/>
    <d v="1998-10-09T00:00:00"/>
    <n v="20"/>
    <x v="1"/>
    <n v="5.6"/>
    <s v="4-6 (Average)"/>
    <s v="Afternoon"/>
    <x v="0"/>
    <x v="5"/>
    <x v="1"/>
    <x v="7"/>
    <x v="0"/>
    <x v="0"/>
  </r>
  <r>
    <s v="670-71-7306"/>
    <x v="7"/>
    <x v="4"/>
    <x v="1"/>
    <x v="1"/>
    <x v="3"/>
    <n v="44.63"/>
    <n v="6"/>
    <n v="13.388999999999999"/>
    <n v="281.16899999999998"/>
    <x v="56"/>
    <d v="1899-12-30T20:08:00"/>
    <x v="2"/>
    <n v="267.77999999999997"/>
    <n v="4.7619047620000003"/>
    <n v="13.388999999999999"/>
    <d v="1990-11-16T00:00:00"/>
    <n v="28"/>
    <x v="1"/>
    <n v="5.0999999999999996"/>
    <s v="4-6 (Average)"/>
    <s v="Night"/>
    <x v="0"/>
    <x v="5"/>
    <x v="1"/>
    <x v="0"/>
    <x v="0"/>
    <x v="0"/>
  </r>
  <r>
    <s v="660-29-7083"/>
    <x v="4"/>
    <x v="3"/>
    <x v="1"/>
    <x v="1"/>
    <x v="1"/>
    <n v="55.87"/>
    <n v="10"/>
    <n v="27.934999999999999"/>
    <n v="586.63499999999999"/>
    <x v="15"/>
    <d v="1899-12-30T15:01:00"/>
    <x v="1"/>
    <n v="558.70000000000005"/>
    <n v="4.7619047620000003"/>
    <n v="27.934999999999999"/>
    <d v="1984-06-10T00:00:00"/>
    <n v="34"/>
    <x v="0"/>
    <n v="5.8"/>
    <s v="4-6 (Average)"/>
    <s v="Afternoon"/>
    <x v="0"/>
    <x v="6"/>
    <x v="1"/>
    <x v="9"/>
    <x v="0"/>
    <x v="0"/>
  </r>
  <r>
    <s v="271-77-8740"/>
    <x v="10"/>
    <x v="1"/>
    <x v="0"/>
    <x v="0"/>
    <x v="3"/>
    <n v="29.22"/>
    <n v="6"/>
    <n v="8.766"/>
    <n v="184.08600000000001"/>
    <x v="17"/>
    <d v="1899-12-30T11:40:00"/>
    <x v="0"/>
    <n v="175.32"/>
    <n v="4.7619047620000003"/>
    <n v="8.766"/>
    <d v="1967-03-21T00:00:00"/>
    <n v="51"/>
    <x v="2"/>
    <n v="5"/>
    <s v="4-6 (Average)"/>
    <s v="Morning"/>
    <x v="0"/>
    <x v="6"/>
    <x v="1"/>
    <x v="0"/>
    <x v="0"/>
    <x v="0"/>
  </r>
  <r>
    <s v="497-36-0989"/>
    <x v="2"/>
    <x v="2"/>
    <x v="1"/>
    <x v="1"/>
    <x v="5"/>
    <n v="51.94"/>
    <n v="3"/>
    <n v="7.7910000000000004"/>
    <n v="163.61099999999999"/>
    <x v="42"/>
    <d v="1899-12-30T15:21:00"/>
    <x v="1"/>
    <n v="155.82"/>
    <n v="4.7619047620000003"/>
    <n v="7.7910000000000004"/>
    <d v="1982-04-23T00:00:00"/>
    <n v="36"/>
    <x v="0"/>
    <n v="7.9"/>
    <s v="6-8 (Good)"/>
    <s v="Afternoon"/>
    <x v="0"/>
    <x v="1"/>
    <x v="1"/>
    <x v="8"/>
    <x v="0"/>
    <x v="2"/>
  </r>
  <r>
    <s v="291-59-1384"/>
    <x v="6"/>
    <x v="4"/>
    <x v="1"/>
    <x v="1"/>
    <x v="1"/>
    <n v="60.3"/>
    <n v="1"/>
    <n v="3.0150000000000001"/>
    <n v="63.314999999999998"/>
    <x v="38"/>
    <d v="1899-12-30T17:38:00"/>
    <x v="1"/>
    <n v="60.3"/>
    <n v="4.7619047620000003"/>
    <n v="3.0150000000000001"/>
    <d v="1955-10-20T00:00:00"/>
    <n v="63"/>
    <x v="3"/>
    <n v="6"/>
    <s v="6-8 (Good)"/>
    <s v="Evening"/>
    <x v="0"/>
    <x v="4"/>
    <x v="1"/>
    <x v="2"/>
    <x v="0"/>
    <x v="2"/>
  </r>
  <r>
    <s v="860-73-6466"/>
    <x v="9"/>
    <x v="0"/>
    <x v="0"/>
    <x v="0"/>
    <x v="3"/>
    <n v="39.47"/>
    <n v="2"/>
    <n v="3.9470000000000001"/>
    <n v="82.887"/>
    <x v="22"/>
    <d v="1899-12-30T16:16:00"/>
    <x v="2"/>
    <n v="78.94"/>
    <n v="4.7619047620000003"/>
    <n v="3.9470000000000001"/>
    <d v="1967-09-28T00:00:00"/>
    <n v="51"/>
    <x v="2"/>
    <n v="5"/>
    <s v="4-6 (Average)"/>
    <s v="Evening"/>
    <x v="0"/>
    <x v="0"/>
    <x v="0"/>
    <x v="2"/>
    <x v="0"/>
    <x v="2"/>
  </r>
  <r>
    <s v="549-23-9016"/>
    <x v="5"/>
    <x v="3"/>
    <x v="0"/>
    <x v="0"/>
    <x v="4"/>
    <n v="14.87"/>
    <n v="2"/>
    <n v="1.4870000000000001"/>
    <n v="31.227"/>
    <x v="77"/>
    <d v="1899-12-30T18:15:00"/>
    <x v="2"/>
    <n v="29.74"/>
    <n v="4.7619047620000003"/>
    <n v="1.4870000000000001"/>
    <d v="1978-10-24T00:00:00"/>
    <n v="40"/>
    <x v="0"/>
    <n v="8.9"/>
    <s v="8-10 (Excellent)"/>
    <s v="Evening"/>
    <x v="1"/>
    <x v="5"/>
    <x v="1"/>
    <x v="8"/>
    <x v="0"/>
    <x v="2"/>
  </r>
  <r>
    <s v="896-34-0956"/>
    <x v="0"/>
    <x v="0"/>
    <x v="1"/>
    <x v="1"/>
    <x v="5"/>
    <n v="21.32"/>
    <n v="1"/>
    <n v="1.0660000000000001"/>
    <n v="22.385999999999999"/>
    <x v="53"/>
    <d v="1899-12-30T12:43:00"/>
    <x v="1"/>
    <n v="21.32"/>
    <n v="4.7619047620000003"/>
    <n v="1.0660000000000001"/>
    <d v="1958-07-08T00:00:00"/>
    <n v="60"/>
    <x v="3"/>
    <n v="5.9"/>
    <s v="4-6 (Average)"/>
    <s v="Afternoon"/>
    <x v="0"/>
    <x v="0"/>
    <x v="0"/>
    <x v="3"/>
    <x v="0"/>
    <x v="0"/>
  </r>
  <r>
    <s v="804-38-3935"/>
    <x v="9"/>
    <x v="0"/>
    <x v="0"/>
    <x v="1"/>
    <x v="1"/>
    <n v="93.78"/>
    <n v="3"/>
    <n v="14.067"/>
    <n v="295.40699999999998"/>
    <x v="74"/>
    <d v="1899-12-30T11:32:00"/>
    <x v="2"/>
    <n v="281.33999999999997"/>
    <n v="4.7619047620000003"/>
    <n v="14.067"/>
    <d v="1999-05-02T00:00:00"/>
    <n v="19"/>
    <x v="1"/>
    <n v="5.9"/>
    <s v="4-6 (Average)"/>
    <s v="Morning"/>
    <x v="0"/>
    <x v="5"/>
    <x v="1"/>
    <x v="12"/>
    <x v="0"/>
    <x v="0"/>
  </r>
  <r>
    <s v="585-90-0249"/>
    <x v="9"/>
    <x v="0"/>
    <x v="0"/>
    <x v="1"/>
    <x v="1"/>
    <n v="73.260000000000005"/>
    <n v="1"/>
    <n v="3.6629999999999998"/>
    <n v="76.923000000000002"/>
    <x v="3"/>
    <d v="1899-12-30T18:08:00"/>
    <x v="0"/>
    <n v="73.260000000000005"/>
    <n v="4.7619047620000003"/>
    <n v="3.6629999999999998"/>
    <d v="1980-02-21T00:00:00"/>
    <n v="38"/>
    <x v="0"/>
    <n v="9.6999999999999993"/>
    <s v="8-10 (Excellent)"/>
    <s v="Evening"/>
    <x v="0"/>
    <x v="2"/>
    <x v="0"/>
    <x v="3"/>
    <x v="0"/>
    <x v="0"/>
  </r>
  <r>
    <s v="862-29-5914"/>
    <x v="4"/>
    <x v="3"/>
    <x v="1"/>
    <x v="0"/>
    <x v="3"/>
    <n v="22.38"/>
    <n v="1"/>
    <n v="1.119"/>
    <n v="23.498999999999999"/>
    <x v="74"/>
    <d v="1899-12-30T17:08:00"/>
    <x v="2"/>
    <n v="22.38"/>
    <n v="4.7619047620000003"/>
    <n v="1.119"/>
    <d v="1976-05-16T00:00:00"/>
    <n v="42"/>
    <x v="0"/>
    <n v="8.6"/>
    <s v="8-10 (Excellent)"/>
    <s v="Evening"/>
    <x v="0"/>
    <x v="5"/>
    <x v="1"/>
    <x v="12"/>
    <x v="0"/>
    <x v="0"/>
  </r>
  <r>
    <s v="845-94-6841"/>
    <x v="5"/>
    <x v="3"/>
    <x v="0"/>
    <x v="0"/>
    <x v="4"/>
    <n v="72.88"/>
    <n v="9"/>
    <n v="32.795999999999999"/>
    <n v="688.71600000000001"/>
    <x v="66"/>
    <d v="1899-12-30T19:38:00"/>
    <x v="1"/>
    <n v="655.92"/>
    <n v="4.7619047620000003"/>
    <n v="32.795999999999999"/>
    <d v="1990-05-11T00:00:00"/>
    <n v="28"/>
    <x v="1"/>
    <n v="4"/>
    <s v="4-6 (Average)"/>
    <s v="Night"/>
    <x v="0"/>
    <x v="6"/>
    <x v="1"/>
    <x v="7"/>
    <x v="0"/>
    <x v="0"/>
  </r>
  <r>
    <s v="125-45-2293"/>
    <x v="9"/>
    <x v="0"/>
    <x v="1"/>
    <x v="0"/>
    <x v="5"/>
    <n v="99.1"/>
    <n v="6"/>
    <n v="29.73"/>
    <n v="624.33000000000004"/>
    <x v="64"/>
    <d v="1899-12-30T13:11:00"/>
    <x v="1"/>
    <n v="594.6"/>
    <n v="4.7619047620000003"/>
    <n v="29.73"/>
    <d v="1988-10-23T00:00:00"/>
    <n v="30"/>
    <x v="0"/>
    <n v="4.2"/>
    <s v="4-6 (Average)"/>
    <s v="Afternoon"/>
    <x v="0"/>
    <x v="0"/>
    <x v="0"/>
    <x v="9"/>
    <x v="0"/>
    <x v="0"/>
  </r>
  <r>
    <s v="843-73-4724"/>
    <x v="0"/>
    <x v="0"/>
    <x v="1"/>
    <x v="1"/>
    <x v="5"/>
    <n v="74.099999999999994"/>
    <n v="1"/>
    <n v="3.7050000000000001"/>
    <n v="77.805000000000007"/>
    <x v="25"/>
    <d v="1899-12-30T11:05:00"/>
    <x v="1"/>
    <n v="74.099999999999994"/>
    <n v="4.7619047620000003"/>
    <n v="3.7050000000000001"/>
    <d v="1965-08-15T00:00:00"/>
    <n v="53"/>
    <x v="2"/>
    <n v="9.1999999999999993"/>
    <s v="8-10 (Excellent)"/>
    <s v="Morning"/>
    <x v="0"/>
    <x v="1"/>
    <x v="1"/>
    <x v="3"/>
    <x v="0"/>
    <x v="0"/>
  </r>
  <r>
    <s v="409-33-9708"/>
    <x v="8"/>
    <x v="5"/>
    <x v="1"/>
    <x v="0"/>
    <x v="5"/>
    <n v="98.48"/>
    <n v="2"/>
    <n v="9.8480000000000008"/>
    <n v="206.80799999999999"/>
    <x v="88"/>
    <d v="1899-12-30T10:12:00"/>
    <x v="0"/>
    <n v="196.96"/>
    <n v="4.7619047620000003"/>
    <n v="9.8480000000000008"/>
    <d v="1999-08-07T00:00:00"/>
    <n v="19"/>
    <x v="1"/>
    <n v="9.1999999999999993"/>
    <s v="8-10 (Excellent)"/>
    <s v="Morning"/>
    <x v="0"/>
    <x v="6"/>
    <x v="1"/>
    <x v="6"/>
    <x v="0"/>
    <x v="2"/>
  </r>
  <r>
    <s v="658-66-3967"/>
    <x v="4"/>
    <x v="3"/>
    <x v="1"/>
    <x v="1"/>
    <x v="0"/>
    <n v="53.19"/>
    <n v="7"/>
    <n v="18.616499999999998"/>
    <n v="390.94650000000001"/>
    <x v="78"/>
    <d v="1899-12-30T15:42:00"/>
    <x v="0"/>
    <n v="372.33"/>
    <n v="4.7619047620000003"/>
    <n v="18.616499999999998"/>
    <d v="1967-09-13T00:00:00"/>
    <n v="51"/>
    <x v="2"/>
    <n v="5"/>
    <s v="4-6 (Average)"/>
    <s v="Afternoon"/>
    <x v="0"/>
    <x v="3"/>
    <x v="1"/>
    <x v="9"/>
    <x v="0"/>
    <x v="0"/>
  </r>
  <r>
    <s v="866-70-2814"/>
    <x v="6"/>
    <x v="4"/>
    <x v="1"/>
    <x v="0"/>
    <x v="1"/>
    <n v="52.79"/>
    <n v="10"/>
    <n v="26.395"/>
    <n v="554.29499999999996"/>
    <x v="6"/>
    <d v="1899-12-30T11:58:00"/>
    <x v="0"/>
    <n v="527.9"/>
    <n v="4.7619047620000003"/>
    <n v="26.395"/>
    <d v="1991-08-09T00:00:00"/>
    <n v="27"/>
    <x v="1"/>
    <n v="10"/>
    <s v="8-10 (Excellent)"/>
    <s v="Morning"/>
    <x v="0"/>
    <x v="3"/>
    <x v="1"/>
    <x v="2"/>
    <x v="0"/>
    <x v="2"/>
  </r>
  <r>
    <s v="160-22-2687"/>
    <x v="9"/>
    <x v="0"/>
    <x v="0"/>
    <x v="0"/>
    <x v="0"/>
    <n v="95.95"/>
    <n v="5"/>
    <n v="23.987500000000001"/>
    <n v="503.73750000000001"/>
    <x v="54"/>
    <d v="1899-12-30T14:21:00"/>
    <x v="0"/>
    <n v="479.75"/>
    <n v="4.7619047620000003"/>
    <n v="23.987500000000001"/>
    <d v="1966-08-27T00:00:00"/>
    <n v="52"/>
    <x v="2"/>
    <n v="8.8000000000000007"/>
    <s v="8-10 (Excellent)"/>
    <s v="Afternoon"/>
    <x v="0"/>
    <x v="5"/>
    <x v="1"/>
    <x v="3"/>
    <x v="0"/>
    <x v="0"/>
  </r>
  <r>
    <s v="895-03-6665"/>
    <x v="6"/>
    <x v="4"/>
    <x v="1"/>
    <x v="0"/>
    <x v="5"/>
    <n v="36.51"/>
    <n v="9"/>
    <n v="16.429500000000001"/>
    <n v="345.01949999999999"/>
    <x v="69"/>
    <d v="1899-12-30T10:52:00"/>
    <x v="1"/>
    <n v="328.59"/>
    <n v="4.7619047620000003"/>
    <n v="16.429500000000001"/>
    <d v="1998-12-18T00:00:00"/>
    <n v="20"/>
    <x v="1"/>
    <n v="4.2"/>
    <s v="4-6 (Average)"/>
    <s v="Morning"/>
    <x v="0"/>
    <x v="0"/>
    <x v="0"/>
    <x v="8"/>
    <x v="0"/>
    <x v="2"/>
  </r>
  <r>
    <s v="770-42-8960"/>
    <x v="7"/>
    <x v="4"/>
    <x v="1"/>
    <x v="1"/>
    <x v="4"/>
    <n v="21.12"/>
    <n v="8"/>
    <n v="8.4480000000000004"/>
    <n v="177.40799999999999"/>
    <x v="17"/>
    <d v="1899-12-30T19:31:00"/>
    <x v="1"/>
    <n v="168.96"/>
    <n v="4.7619047620000003"/>
    <n v="8.4480000000000004"/>
    <d v="1969-04-04T00:00:00"/>
    <n v="49"/>
    <x v="2"/>
    <n v="6.3"/>
    <s v="6-8 (Good)"/>
    <s v="Night"/>
    <x v="0"/>
    <x v="6"/>
    <x v="1"/>
    <x v="0"/>
    <x v="0"/>
    <x v="0"/>
  </r>
  <r>
    <s v="748-45-2862"/>
    <x v="0"/>
    <x v="0"/>
    <x v="0"/>
    <x v="0"/>
    <x v="2"/>
    <n v="28.31"/>
    <n v="4"/>
    <n v="5.6619999999999999"/>
    <n v="118.902"/>
    <x v="37"/>
    <d v="1899-12-30T18:35:00"/>
    <x v="1"/>
    <n v="113.24"/>
    <n v="4.7619047620000003"/>
    <n v="5.6619999999999999"/>
    <d v="1983-03-04T00:00:00"/>
    <n v="36"/>
    <x v="0"/>
    <n v="8.1999999999999993"/>
    <s v="8-10 (Excellent)"/>
    <s v="Evening"/>
    <x v="0"/>
    <x v="4"/>
    <x v="1"/>
    <x v="1"/>
    <x v="0"/>
    <x v="1"/>
  </r>
  <r>
    <s v="234-36-2483"/>
    <x v="6"/>
    <x v="4"/>
    <x v="1"/>
    <x v="1"/>
    <x v="0"/>
    <n v="57.59"/>
    <n v="6"/>
    <n v="17.277000000000001"/>
    <n v="362.81700000000001"/>
    <x v="42"/>
    <d v="1899-12-30T13:51:00"/>
    <x v="1"/>
    <n v="345.54"/>
    <n v="4.7619047620000003"/>
    <n v="17.277000000000001"/>
    <d v="1998-01-21T00:00:00"/>
    <n v="21"/>
    <x v="1"/>
    <n v="5.0999999999999996"/>
    <s v="4-6 (Average)"/>
    <s v="Afternoon"/>
    <x v="0"/>
    <x v="1"/>
    <x v="1"/>
    <x v="8"/>
    <x v="0"/>
    <x v="2"/>
  </r>
  <r>
    <s v="316-66-3011"/>
    <x v="11"/>
    <x v="5"/>
    <x v="0"/>
    <x v="0"/>
    <x v="4"/>
    <n v="47.63"/>
    <n v="9"/>
    <n v="21.433499999999999"/>
    <n v="450.1035"/>
    <x v="54"/>
    <d v="1899-12-30T12:35:00"/>
    <x v="1"/>
    <n v="428.67"/>
    <n v="4.7619047620000003"/>
    <n v="21.433499999999999"/>
    <d v="1956-02-22T00:00:00"/>
    <n v="62"/>
    <x v="3"/>
    <n v="5"/>
    <s v="4-6 (Average)"/>
    <s v="Afternoon"/>
    <x v="0"/>
    <x v="5"/>
    <x v="1"/>
    <x v="3"/>
    <x v="0"/>
    <x v="0"/>
  </r>
  <r>
    <s v="848-95-6252"/>
    <x v="5"/>
    <x v="3"/>
    <x v="0"/>
    <x v="0"/>
    <x v="2"/>
    <n v="86.27"/>
    <n v="1"/>
    <n v="4.3135000000000003"/>
    <n v="90.583500000000001"/>
    <x v="9"/>
    <d v="1899-12-30T13:24:00"/>
    <x v="0"/>
    <n v="86.27"/>
    <n v="4.7619047620000003"/>
    <n v="4.3135000000000003"/>
    <d v="1977-01-05T00:00:00"/>
    <n v="42"/>
    <x v="0"/>
    <n v="7"/>
    <s v="6-8 (Good)"/>
    <s v="Afternoon"/>
    <x v="0"/>
    <x v="5"/>
    <x v="1"/>
    <x v="6"/>
    <x v="0"/>
    <x v="2"/>
  </r>
  <r>
    <s v="840-76-5966"/>
    <x v="0"/>
    <x v="0"/>
    <x v="0"/>
    <x v="1"/>
    <x v="3"/>
    <n v="12.76"/>
    <n v="2"/>
    <n v="1.276"/>
    <n v="26.795999999999999"/>
    <x v="66"/>
    <d v="1899-12-30T18:06:00"/>
    <x v="0"/>
    <n v="25.52"/>
    <n v="4.7619047620000003"/>
    <n v="1.276"/>
    <d v="1978-07-10T00:00:00"/>
    <n v="40"/>
    <x v="0"/>
    <n v="7.8"/>
    <s v="6-8 (Good)"/>
    <s v="Evening"/>
    <x v="1"/>
    <x v="6"/>
    <x v="1"/>
    <x v="7"/>
    <x v="0"/>
    <x v="0"/>
  </r>
  <r>
    <s v="152-03-4217"/>
    <x v="7"/>
    <x v="4"/>
    <x v="1"/>
    <x v="0"/>
    <x v="2"/>
    <n v="11.28"/>
    <n v="9"/>
    <n v="5.0759999999999996"/>
    <n v="106.596"/>
    <x v="85"/>
    <d v="1899-12-30T11:55:00"/>
    <x v="2"/>
    <n v="101.52"/>
    <n v="4.7619047620000003"/>
    <n v="5.0759999999999996"/>
    <d v="1970-10-27T00:00:00"/>
    <n v="48"/>
    <x v="2"/>
    <n v="4.3"/>
    <s v="4-6 (Average)"/>
    <s v="Morning"/>
    <x v="1"/>
    <x v="2"/>
    <x v="0"/>
    <x v="10"/>
    <x v="0"/>
    <x v="1"/>
  </r>
  <r>
    <s v="533-66-5566"/>
    <x v="6"/>
    <x v="4"/>
    <x v="1"/>
    <x v="0"/>
    <x v="2"/>
    <n v="51.07"/>
    <n v="7"/>
    <n v="17.874500000000001"/>
    <n v="375.36450000000002"/>
    <x v="52"/>
    <d v="1899-12-30T11:42:00"/>
    <x v="1"/>
    <n v="357.49"/>
    <n v="4.7619047620000003"/>
    <n v="17.874500000000001"/>
    <d v="1979-12-07T00:00:00"/>
    <n v="39"/>
    <x v="0"/>
    <n v="7"/>
    <s v="6-8 (Good)"/>
    <s v="Morning"/>
    <x v="0"/>
    <x v="0"/>
    <x v="0"/>
    <x v="7"/>
    <x v="0"/>
    <x v="0"/>
  </r>
  <r>
    <s v="124-31-1458"/>
    <x v="3"/>
    <x v="2"/>
    <x v="0"/>
    <x v="0"/>
    <x v="1"/>
    <n v="79.59"/>
    <n v="3"/>
    <n v="11.938499999999999"/>
    <n v="250.70849999999999"/>
    <x v="66"/>
    <d v="1899-12-30T14:30:00"/>
    <x v="1"/>
    <n v="238.77"/>
    <n v="4.7619047620000003"/>
    <n v="11.938499999999999"/>
    <d v="1990-12-16T00:00:00"/>
    <n v="28"/>
    <x v="1"/>
    <n v="6.6"/>
    <s v="6-8 (Good)"/>
    <s v="Afternoon"/>
    <x v="0"/>
    <x v="6"/>
    <x v="1"/>
    <x v="7"/>
    <x v="0"/>
    <x v="0"/>
  </r>
  <r>
    <s v="176-78-1170"/>
    <x v="4"/>
    <x v="3"/>
    <x v="0"/>
    <x v="1"/>
    <x v="0"/>
    <n v="33.81"/>
    <n v="3"/>
    <n v="5.0715000000000003"/>
    <n v="106.50149999999999"/>
    <x v="53"/>
    <d v="1899-12-30T15:11:00"/>
    <x v="0"/>
    <n v="101.43"/>
    <n v="4.7619047620000003"/>
    <n v="5.0715000000000003"/>
    <d v="1982-10-19T00:00:00"/>
    <n v="36"/>
    <x v="0"/>
    <n v="7.3"/>
    <s v="6-8 (Good)"/>
    <s v="Afternoon"/>
    <x v="0"/>
    <x v="0"/>
    <x v="0"/>
    <x v="3"/>
    <x v="0"/>
    <x v="0"/>
  </r>
  <r>
    <s v="361-59-0574"/>
    <x v="6"/>
    <x v="4"/>
    <x v="0"/>
    <x v="1"/>
    <x v="3"/>
    <n v="90.53"/>
    <n v="8"/>
    <n v="36.212000000000003"/>
    <n v="760.452"/>
    <x v="20"/>
    <d v="1899-12-30T14:48:00"/>
    <x v="2"/>
    <n v="724.24"/>
    <n v="4.7619047620000003"/>
    <n v="36.212000000000003"/>
    <d v="1954-03-23T00:00:00"/>
    <n v="64"/>
    <x v="3"/>
    <n v="6.5"/>
    <s v="6-8 (Good)"/>
    <s v="Afternoon"/>
    <x v="0"/>
    <x v="1"/>
    <x v="1"/>
    <x v="10"/>
    <x v="0"/>
    <x v="1"/>
  </r>
  <r>
    <s v="101-81-4070"/>
    <x v="1"/>
    <x v="1"/>
    <x v="0"/>
    <x v="0"/>
    <x v="0"/>
    <n v="62.82"/>
    <n v="2"/>
    <n v="6.282"/>
    <n v="131.922"/>
    <x v="29"/>
    <d v="1899-12-30T12:36:00"/>
    <x v="0"/>
    <n v="125.64"/>
    <n v="4.7619047620000003"/>
    <n v="6.282"/>
    <d v="1964-08-18T00:00:00"/>
    <n v="54"/>
    <x v="2"/>
    <n v="4.9000000000000004"/>
    <s v="4-6 (Average)"/>
    <s v="Afternoon"/>
    <x v="0"/>
    <x v="4"/>
    <x v="1"/>
    <x v="9"/>
    <x v="0"/>
    <x v="0"/>
  </r>
  <r>
    <s v="631-34-1880"/>
    <x v="5"/>
    <x v="3"/>
    <x v="0"/>
    <x v="1"/>
    <x v="4"/>
    <n v="24.31"/>
    <n v="3"/>
    <n v="3.6465000000000001"/>
    <n v="76.576499999999996"/>
    <x v="66"/>
    <d v="1899-12-30T19:09:00"/>
    <x v="2"/>
    <n v="72.930000000000007"/>
    <n v="4.7619047620000003"/>
    <n v="3.6465000000000001"/>
    <d v="1996-12-11T00:00:00"/>
    <n v="22"/>
    <x v="1"/>
    <n v="4.3"/>
    <s v="4-6 (Average)"/>
    <s v="Evening"/>
    <x v="0"/>
    <x v="6"/>
    <x v="1"/>
    <x v="7"/>
    <x v="0"/>
    <x v="0"/>
  </r>
  <r>
    <s v="852-82-2749"/>
    <x v="0"/>
    <x v="0"/>
    <x v="1"/>
    <x v="1"/>
    <x v="3"/>
    <n v="64.59"/>
    <n v="4"/>
    <n v="12.917999999999999"/>
    <n v="271.27800000000002"/>
    <x v="47"/>
    <d v="1899-12-30T13:35:00"/>
    <x v="0"/>
    <n v="258.36"/>
    <n v="4.7619047620000003"/>
    <n v="12.917999999999999"/>
    <d v="1981-08-09T00:00:00"/>
    <n v="37"/>
    <x v="0"/>
    <n v="9.3000000000000007"/>
    <s v="8-10 (Excellent)"/>
    <s v="Afternoon"/>
    <x v="0"/>
    <x v="2"/>
    <x v="0"/>
    <x v="0"/>
    <x v="0"/>
    <x v="0"/>
  </r>
  <r>
    <s v="873-14-6353"/>
    <x v="2"/>
    <x v="2"/>
    <x v="0"/>
    <x v="1"/>
    <x v="4"/>
    <n v="24.82"/>
    <n v="7"/>
    <n v="8.6869999999999994"/>
    <n v="182.42699999999999"/>
    <x v="69"/>
    <d v="1899-12-30T10:33:00"/>
    <x v="2"/>
    <n v="173.74"/>
    <n v="4.7619047620000003"/>
    <n v="8.6869999999999994"/>
    <d v="1964-10-04T00:00:00"/>
    <n v="54"/>
    <x v="2"/>
    <n v="7.1"/>
    <s v="6-8 (Good)"/>
    <s v="Morning"/>
    <x v="0"/>
    <x v="0"/>
    <x v="0"/>
    <x v="8"/>
    <x v="0"/>
    <x v="2"/>
  </r>
  <r>
    <s v="584-66-4073"/>
    <x v="1"/>
    <x v="1"/>
    <x v="1"/>
    <x v="1"/>
    <x v="5"/>
    <n v="56.5"/>
    <n v="1"/>
    <n v="2.8250000000000002"/>
    <n v="59.325000000000003"/>
    <x v="45"/>
    <d v="1899-12-30T15:45:00"/>
    <x v="0"/>
    <n v="56.5"/>
    <n v="4.7619047620000003"/>
    <n v="2.8250000000000002"/>
    <d v="1967-05-18T00:00:00"/>
    <n v="51"/>
    <x v="2"/>
    <n v="9.6"/>
    <s v="8-10 (Excellent)"/>
    <s v="Afternoon"/>
    <x v="0"/>
    <x v="5"/>
    <x v="1"/>
    <x v="10"/>
    <x v="0"/>
    <x v="1"/>
  </r>
  <r>
    <s v="544-55-9589"/>
    <x v="6"/>
    <x v="4"/>
    <x v="0"/>
    <x v="0"/>
    <x v="1"/>
    <n v="21.43"/>
    <n v="10"/>
    <n v="10.715"/>
    <n v="225.01499999999999"/>
    <x v="26"/>
    <d v="1899-12-30T11:51:00"/>
    <x v="1"/>
    <n v="214.3"/>
    <n v="4.7619047620000003"/>
    <n v="10.715"/>
    <d v="1967-08-07T00:00:00"/>
    <n v="51"/>
    <x v="2"/>
    <n v="6.2"/>
    <s v="6-8 (Good)"/>
    <s v="Morning"/>
    <x v="0"/>
    <x v="3"/>
    <x v="1"/>
    <x v="12"/>
    <x v="0"/>
    <x v="0"/>
  </r>
  <r>
    <s v="166-19-2553"/>
    <x v="11"/>
    <x v="5"/>
    <x v="0"/>
    <x v="1"/>
    <x v="3"/>
    <n v="89.06"/>
    <n v="6"/>
    <n v="26.718"/>
    <n v="561.07799999999997"/>
    <x v="68"/>
    <d v="1899-12-30T17:26:00"/>
    <x v="1"/>
    <n v="534.36"/>
    <n v="4.7619047620000003"/>
    <n v="26.718"/>
    <d v="1998-01-01T00:00:00"/>
    <n v="21"/>
    <x v="1"/>
    <n v="9.9"/>
    <s v="8-10 (Excellent)"/>
    <s v="Evening"/>
    <x v="0"/>
    <x v="1"/>
    <x v="1"/>
    <x v="9"/>
    <x v="0"/>
    <x v="0"/>
  </r>
  <r>
    <s v="737-88-5876"/>
    <x v="2"/>
    <x v="2"/>
    <x v="0"/>
    <x v="1"/>
    <x v="2"/>
    <n v="23.29"/>
    <n v="4"/>
    <n v="4.6580000000000004"/>
    <n v="97.817999999999998"/>
    <x v="35"/>
    <d v="1899-12-30T11:52:00"/>
    <x v="2"/>
    <n v="93.16"/>
    <n v="4.7619047620000003"/>
    <n v="4.6580000000000004"/>
    <d v="1954-08-10T00:00:00"/>
    <n v="64"/>
    <x v="3"/>
    <n v="5.9"/>
    <s v="4-6 (Average)"/>
    <s v="Morning"/>
    <x v="0"/>
    <x v="6"/>
    <x v="1"/>
    <x v="11"/>
    <x v="0"/>
    <x v="1"/>
  </r>
  <r>
    <s v="154-87-7367"/>
    <x v="10"/>
    <x v="1"/>
    <x v="1"/>
    <x v="1"/>
    <x v="2"/>
    <n v="65.260000000000005"/>
    <n v="8"/>
    <n v="26.103999999999999"/>
    <n v="548.18399999999997"/>
    <x v="20"/>
    <d v="1899-12-30T14:04:00"/>
    <x v="0"/>
    <n v="522.08000000000004"/>
    <n v="4.7619047620000003"/>
    <n v="26.103999999999999"/>
    <d v="1964-02-25T00:00:00"/>
    <n v="55"/>
    <x v="2"/>
    <n v="6.3"/>
    <s v="6-8 (Good)"/>
    <s v="Afternoon"/>
    <x v="0"/>
    <x v="1"/>
    <x v="1"/>
    <x v="10"/>
    <x v="0"/>
    <x v="1"/>
  </r>
  <r>
    <s v="885-56-0389"/>
    <x v="4"/>
    <x v="3"/>
    <x v="0"/>
    <x v="1"/>
    <x v="5"/>
    <n v="52.35"/>
    <n v="1"/>
    <n v="2.6175000000000002"/>
    <n v="54.967500000000001"/>
    <x v="12"/>
    <d v="1899-12-30T17:49:00"/>
    <x v="1"/>
    <n v="52.35"/>
    <n v="4.7619047620000003"/>
    <n v="2.6175000000000002"/>
    <d v="1969-03-18T00:00:00"/>
    <n v="49"/>
    <x v="2"/>
    <n v="4"/>
    <s v="4-6 (Average)"/>
    <s v="Evening"/>
    <x v="0"/>
    <x v="6"/>
    <x v="1"/>
    <x v="8"/>
    <x v="0"/>
    <x v="2"/>
  </r>
  <r>
    <s v="608-05-3804"/>
    <x v="6"/>
    <x v="4"/>
    <x v="0"/>
    <x v="1"/>
    <x v="1"/>
    <n v="39.75"/>
    <n v="1"/>
    <n v="1.9875"/>
    <n v="41.737499999999997"/>
    <x v="6"/>
    <d v="1899-12-30T20:19:00"/>
    <x v="1"/>
    <n v="39.75"/>
    <n v="4.7619047620000003"/>
    <n v="1.9875"/>
    <d v="1973-05-23T00:00:00"/>
    <n v="45"/>
    <x v="2"/>
    <n v="6.1"/>
    <s v="6-8 (Good)"/>
    <s v="Night"/>
    <x v="0"/>
    <x v="3"/>
    <x v="1"/>
    <x v="2"/>
    <x v="0"/>
    <x v="2"/>
  </r>
  <r>
    <s v="448-61-3783"/>
    <x v="9"/>
    <x v="0"/>
    <x v="1"/>
    <x v="0"/>
    <x v="1"/>
    <n v="90.02"/>
    <n v="8"/>
    <n v="36.008000000000003"/>
    <n v="756.16800000000001"/>
    <x v="76"/>
    <d v="1899-12-30T16:08:00"/>
    <x v="2"/>
    <n v="720.16"/>
    <n v="4.7619047620000003"/>
    <n v="36.008000000000003"/>
    <d v="1983-02-23T00:00:00"/>
    <n v="36"/>
    <x v="0"/>
    <n v="4.5"/>
    <s v="4-6 (Average)"/>
    <s v="Evening"/>
    <x v="0"/>
    <x v="4"/>
    <x v="1"/>
    <x v="11"/>
    <x v="0"/>
    <x v="1"/>
  </r>
  <r>
    <s v="761-49-0439"/>
    <x v="6"/>
    <x v="4"/>
    <x v="0"/>
    <x v="0"/>
    <x v="1"/>
    <n v="12.1"/>
    <n v="8"/>
    <n v="4.84"/>
    <n v="101.64"/>
    <x v="64"/>
    <d v="1899-12-30T10:17:00"/>
    <x v="0"/>
    <n v="96.8"/>
    <n v="4.7619047620000003"/>
    <n v="4.84"/>
    <d v="1967-02-17T00:00:00"/>
    <n v="51"/>
    <x v="2"/>
    <n v="8.6"/>
    <s v="8-10 (Excellent)"/>
    <s v="Morning"/>
    <x v="1"/>
    <x v="0"/>
    <x v="0"/>
    <x v="9"/>
    <x v="0"/>
    <x v="0"/>
  </r>
  <r>
    <s v="490-95-0021"/>
    <x v="7"/>
    <x v="4"/>
    <x v="0"/>
    <x v="0"/>
    <x v="4"/>
    <n v="33.21"/>
    <n v="10"/>
    <n v="16.605"/>
    <n v="348.70499999999998"/>
    <x v="66"/>
    <d v="1899-12-30T14:25:00"/>
    <x v="0"/>
    <n v="332.1"/>
    <n v="4.7619047620000003"/>
    <n v="16.605"/>
    <d v="1982-09-23T00:00:00"/>
    <n v="36"/>
    <x v="0"/>
    <n v="6"/>
    <s v="6-8 (Good)"/>
    <s v="Afternoon"/>
    <x v="0"/>
    <x v="6"/>
    <x v="1"/>
    <x v="7"/>
    <x v="0"/>
    <x v="0"/>
  </r>
  <r>
    <s v="115-38-7388"/>
    <x v="10"/>
    <x v="1"/>
    <x v="0"/>
    <x v="0"/>
    <x v="5"/>
    <n v="10.18"/>
    <n v="8"/>
    <n v="4.0720000000000001"/>
    <n v="85.512"/>
    <x v="73"/>
    <d v="1899-12-30T12:51:00"/>
    <x v="2"/>
    <n v="81.44"/>
    <n v="4.7619047620000003"/>
    <n v="4.0720000000000001"/>
    <d v="1994-02-25T00:00:00"/>
    <n v="25"/>
    <x v="1"/>
    <n v="9.5"/>
    <s v="8-10 (Excellent)"/>
    <s v="Afternoon"/>
    <x v="1"/>
    <x v="0"/>
    <x v="0"/>
    <x v="5"/>
    <x v="0"/>
    <x v="1"/>
  </r>
  <r>
    <s v="311-13-6971"/>
    <x v="6"/>
    <x v="4"/>
    <x v="0"/>
    <x v="1"/>
    <x v="3"/>
    <n v="31.99"/>
    <n v="10"/>
    <n v="15.994999999999999"/>
    <n v="335.89499999999998"/>
    <x v="9"/>
    <d v="1899-12-30T15:18:00"/>
    <x v="2"/>
    <n v="319.89999999999998"/>
    <n v="4.7619047620000003"/>
    <n v="15.994999999999999"/>
    <d v="1972-03-23T00:00:00"/>
    <n v="46"/>
    <x v="2"/>
    <n v="9.9"/>
    <s v="8-10 (Excellent)"/>
    <s v="Afternoon"/>
    <x v="0"/>
    <x v="5"/>
    <x v="1"/>
    <x v="6"/>
    <x v="0"/>
    <x v="2"/>
  </r>
  <r>
    <s v="291-55-6563"/>
    <x v="9"/>
    <x v="0"/>
    <x v="0"/>
    <x v="0"/>
    <x v="2"/>
    <n v="34.42"/>
    <n v="6"/>
    <n v="10.326000000000001"/>
    <n v="216.846"/>
    <x v="73"/>
    <d v="1899-12-30T12:45:00"/>
    <x v="0"/>
    <n v="206.52"/>
    <n v="4.7619047620000003"/>
    <n v="10.326000000000001"/>
    <d v="1970-02-08T00:00:00"/>
    <n v="49"/>
    <x v="2"/>
    <n v="7.5"/>
    <s v="6-8 (Good)"/>
    <s v="Afternoon"/>
    <x v="0"/>
    <x v="0"/>
    <x v="0"/>
    <x v="5"/>
    <x v="0"/>
    <x v="1"/>
  </r>
  <r>
    <s v="548-48-3156"/>
    <x v="11"/>
    <x v="5"/>
    <x v="0"/>
    <x v="0"/>
    <x v="4"/>
    <n v="83.34"/>
    <n v="2"/>
    <n v="8.3339999999999996"/>
    <n v="175.01400000000001"/>
    <x v="35"/>
    <d v="1899-12-30T13:37:00"/>
    <x v="1"/>
    <n v="166.68"/>
    <n v="4.7619047620000003"/>
    <n v="8.3339999999999996"/>
    <d v="1974-12-27T00:00:00"/>
    <n v="44"/>
    <x v="0"/>
    <n v="7.6"/>
    <s v="6-8 (Good)"/>
    <s v="Afternoon"/>
    <x v="0"/>
    <x v="6"/>
    <x v="1"/>
    <x v="11"/>
    <x v="0"/>
    <x v="1"/>
  </r>
  <r>
    <s v="460-93-5834"/>
    <x v="0"/>
    <x v="0"/>
    <x v="1"/>
    <x v="1"/>
    <x v="3"/>
    <n v="45.58"/>
    <n v="7"/>
    <n v="15.952999999999999"/>
    <n v="335.01299999999998"/>
    <x v="50"/>
    <d v="1899-12-30T10:03:00"/>
    <x v="1"/>
    <n v="319.06"/>
    <n v="4.7619047620000003"/>
    <n v="15.952999999999999"/>
    <d v="1964-02-05T00:00:00"/>
    <n v="54"/>
    <x v="2"/>
    <n v="5"/>
    <s v="4-6 (Average)"/>
    <s v="Morning"/>
    <x v="0"/>
    <x v="2"/>
    <x v="0"/>
    <x v="7"/>
    <x v="0"/>
    <x v="0"/>
  </r>
  <r>
    <s v="325-89-4209"/>
    <x v="0"/>
    <x v="0"/>
    <x v="0"/>
    <x v="1"/>
    <x v="4"/>
    <n v="87.9"/>
    <n v="1"/>
    <n v="4.3949999999999996"/>
    <n v="92.295000000000002"/>
    <x v="63"/>
    <d v="1899-12-30T19:42:00"/>
    <x v="0"/>
    <n v="87.9"/>
    <n v="4.7619047620000003"/>
    <n v="4.3949999999999996"/>
    <d v="1969-07-13T00:00:00"/>
    <n v="49"/>
    <x v="2"/>
    <n v="6.7"/>
    <s v="6-8 (Good)"/>
    <s v="Night"/>
    <x v="0"/>
    <x v="6"/>
    <x v="1"/>
    <x v="4"/>
    <x v="0"/>
    <x v="2"/>
  </r>
  <r>
    <s v="884-80-6021"/>
    <x v="0"/>
    <x v="0"/>
    <x v="0"/>
    <x v="0"/>
    <x v="1"/>
    <n v="73.47"/>
    <n v="10"/>
    <n v="36.734999999999999"/>
    <n v="771.43499999999995"/>
    <x v="28"/>
    <d v="1899-12-30T13:14:00"/>
    <x v="0"/>
    <n v="734.7"/>
    <n v="4.7619047620000003"/>
    <n v="36.734999999999999"/>
    <d v="1956-04-15T00:00:00"/>
    <n v="62"/>
    <x v="3"/>
    <n v="9.5"/>
    <s v="8-10 (Excellent)"/>
    <s v="Afternoon"/>
    <x v="0"/>
    <x v="0"/>
    <x v="0"/>
    <x v="11"/>
    <x v="0"/>
    <x v="1"/>
  </r>
  <r>
    <s v="137-74-8729"/>
    <x v="5"/>
    <x v="3"/>
    <x v="1"/>
    <x v="0"/>
    <x v="5"/>
    <n v="12.19"/>
    <n v="8"/>
    <n v="4.8760000000000003"/>
    <n v="102.396"/>
    <x v="45"/>
    <d v="1899-12-30T12:47:00"/>
    <x v="0"/>
    <n v="97.52"/>
    <n v="4.7619047620000003"/>
    <n v="4.8760000000000003"/>
    <d v="1960-07-13T00:00:00"/>
    <n v="58"/>
    <x v="2"/>
    <n v="6.8"/>
    <s v="6-8 (Good)"/>
    <s v="Afternoon"/>
    <x v="1"/>
    <x v="5"/>
    <x v="1"/>
    <x v="10"/>
    <x v="0"/>
    <x v="1"/>
  </r>
  <r>
    <s v="880-46-5796"/>
    <x v="3"/>
    <x v="2"/>
    <x v="0"/>
    <x v="1"/>
    <x v="3"/>
    <n v="76.92"/>
    <n v="10"/>
    <n v="38.46"/>
    <n v="807.66"/>
    <x v="85"/>
    <d v="1899-12-30T19:53:00"/>
    <x v="0"/>
    <n v="769.2"/>
    <n v="4.7619047620000003"/>
    <n v="38.46"/>
    <d v="1957-12-28T00:00:00"/>
    <n v="61"/>
    <x v="3"/>
    <n v="5.6"/>
    <s v="4-6 (Average)"/>
    <s v="Night"/>
    <x v="0"/>
    <x v="2"/>
    <x v="0"/>
    <x v="10"/>
    <x v="0"/>
    <x v="1"/>
  </r>
  <r>
    <s v="389-70-2397"/>
    <x v="10"/>
    <x v="1"/>
    <x v="1"/>
    <x v="0"/>
    <x v="0"/>
    <n v="83.66"/>
    <n v="5"/>
    <n v="20.914999999999999"/>
    <n v="439.21499999999997"/>
    <x v="81"/>
    <d v="1899-12-30T10:26:00"/>
    <x v="1"/>
    <n v="418.3"/>
    <n v="4.7619047620000003"/>
    <n v="20.914999999999999"/>
    <d v="1991-10-22T00:00:00"/>
    <n v="27"/>
    <x v="1"/>
    <n v="7.2"/>
    <s v="6-8 (Good)"/>
    <s v="Morning"/>
    <x v="0"/>
    <x v="4"/>
    <x v="1"/>
    <x v="6"/>
    <x v="0"/>
    <x v="2"/>
  </r>
  <r>
    <s v="114-35-5271"/>
    <x v="7"/>
    <x v="4"/>
    <x v="1"/>
    <x v="0"/>
    <x v="1"/>
    <n v="57.91"/>
    <n v="8"/>
    <n v="23.164000000000001"/>
    <n v="486.44400000000002"/>
    <x v="13"/>
    <d v="1899-12-30T15:06:00"/>
    <x v="1"/>
    <n v="463.28"/>
    <n v="4.7619047620000003"/>
    <n v="23.164000000000001"/>
    <d v="1996-02-08T00:00:00"/>
    <n v="22"/>
    <x v="1"/>
    <n v="8.1"/>
    <s v="8-10 (Excellent)"/>
    <s v="Afternoon"/>
    <x v="0"/>
    <x v="4"/>
    <x v="1"/>
    <x v="4"/>
    <x v="0"/>
    <x v="2"/>
  </r>
  <r>
    <s v="607-76-6216"/>
    <x v="1"/>
    <x v="1"/>
    <x v="0"/>
    <x v="0"/>
    <x v="5"/>
    <n v="92.49"/>
    <n v="5"/>
    <n v="23.122499999999999"/>
    <n v="485.57249999999999"/>
    <x v="22"/>
    <d v="1899-12-30T16:35:00"/>
    <x v="2"/>
    <n v="462.45"/>
    <n v="4.7619047620000003"/>
    <n v="23.122499999999999"/>
    <d v="1955-02-26T00:00:00"/>
    <n v="64"/>
    <x v="3"/>
    <n v="8.6"/>
    <s v="8-10 (Excellent)"/>
    <s v="Evening"/>
    <x v="0"/>
    <x v="0"/>
    <x v="0"/>
    <x v="2"/>
    <x v="0"/>
    <x v="2"/>
  </r>
  <r>
    <s v="715-20-1673"/>
    <x v="6"/>
    <x v="4"/>
    <x v="1"/>
    <x v="1"/>
    <x v="1"/>
    <n v="28.38"/>
    <n v="5"/>
    <n v="7.0949999999999998"/>
    <n v="148.995"/>
    <x v="43"/>
    <d v="1899-12-30T20:57:00"/>
    <x v="1"/>
    <n v="141.9"/>
    <n v="4.7619047620000003"/>
    <n v="7.0949999999999998"/>
    <d v="1966-02-20T00:00:00"/>
    <n v="53"/>
    <x v="2"/>
    <n v="9.4"/>
    <s v="8-10 (Excellent)"/>
    <s v="Night"/>
    <x v="0"/>
    <x v="5"/>
    <x v="1"/>
    <x v="1"/>
    <x v="0"/>
    <x v="1"/>
  </r>
  <r>
    <s v="811-35-1094"/>
    <x v="7"/>
    <x v="4"/>
    <x v="0"/>
    <x v="1"/>
    <x v="1"/>
    <n v="50.45"/>
    <n v="6"/>
    <n v="15.135"/>
    <n v="317.83499999999998"/>
    <x v="10"/>
    <d v="1899-12-30T15:16:00"/>
    <x v="2"/>
    <n v="302.7"/>
    <n v="4.7619047620000003"/>
    <n v="15.135"/>
    <d v="1995-09-23T00:00:00"/>
    <n v="23"/>
    <x v="1"/>
    <n v="8.9"/>
    <s v="8-10 (Excellent)"/>
    <s v="Afternoon"/>
    <x v="0"/>
    <x v="5"/>
    <x v="1"/>
    <x v="4"/>
    <x v="0"/>
    <x v="2"/>
  </r>
  <r>
    <s v="699-88-1972"/>
    <x v="7"/>
    <x v="4"/>
    <x v="1"/>
    <x v="1"/>
    <x v="0"/>
    <n v="99.16"/>
    <n v="8"/>
    <n v="39.664000000000001"/>
    <n v="832.94399999999996"/>
    <x v="26"/>
    <d v="1899-12-30T17:47:00"/>
    <x v="2"/>
    <n v="793.28"/>
    <n v="4.7619047620000003"/>
    <n v="39.664000000000001"/>
    <d v="1981-05-01T00:00:00"/>
    <n v="37"/>
    <x v="0"/>
    <n v="4.2"/>
    <s v="4-6 (Average)"/>
    <s v="Evening"/>
    <x v="0"/>
    <x v="3"/>
    <x v="1"/>
    <x v="12"/>
    <x v="0"/>
    <x v="0"/>
  </r>
  <r>
    <s v="781-84-8059"/>
    <x v="10"/>
    <x v="1"/>
    <x v="1"/>
    <x v="1"/>
    <x v="5"/>
    <n v="60.74"/>
    <n v="7"/>
    <n v="21.259"/>
    <n v="446.43900000000002"/>
    <x v="68"/>
    <d v="1899-12-30T16:23:00"/>
    <x v="0"/>
    <n v="425.18"/>
    <n v="4.7619047620000003"/>
    <n v="21.259"/>
    <d v="1976-02-20T00:00:00"/>
    <n v="42"/>
    <x v="0"/>
    <n v="5"/>
    <s v="4-6 (Average)"/>
    <s v="Evening"/>
    <x v="0"/>
    <x v="1"/>
    <x v="1"/>
    <x v="9"/>
    <x v="0"/>
    <x v="0"/>
  </r>
  <r>
    <s v="409-49-6995"/>
    <x v="10"/>
    <x v="1"/>
    <x v="0"/>
    <x v="0"/>
    <x v="4"/>
    <n v="47.27"/>
    <n v="6"/>
    <n v="14.180999999999999"/>
    <n v="297.80099999999999"/>
    <x v="63"/>
    <d v="1899-12-30T10:17:00"/>
    <x v="1"/>
    <n v="283.62"/>
    <n v="4.7619047620000003"/>
    <n v="14.180999999999999"/>
    <d v="1967-04-04T00:00:00"/>
    <n v="51"/>
    <x v="2"/>
    <n v="8.8000000000000007"/>
    <s v="8-10 (Excellent)"/>
    <s v="Morning"/>
    <x v="0"/>
    <x v="6"/>
    <x v="1"/>
    <x v="4"/>
    <x v="0"/>
    <x v="2"/>
  </r>
  <r>
    <s v="725-54-0677"/>
    <x v="1"/>
    <x v="1"/>
    <x v="0"/>
    <x v="1"/>
    <x v="0"/>
    <n v="85.6"/>
    <n v="7"/>
    <n v="29.96"/>
    <n v="629.16"/>
    <x v="22"/>
    <d v="1899-12-30T13:50:00"/>
    <x v="1"/>
    <n v="599.20000000000005"/>
    <n v="4.7619047620000003"/>
    <n v="29.96"/>
    <d v="1974-03-14T00:00:00"/>
    <n v="44"/>
    <x v="0"/>
    <n v="5.3"/>
    <s v="4-6 (Average)"/>
    <s v="Afternoon"/>
    <x v="0"/>
    <x v="0"/>
    <x v="0"/>
    <x v="2"/>
    <x v="0"/>
    <x v="2"/>
  </r>
  <r>
    <s v="146-09-5432"/>
    <x v="3"/>
    <x v="2"/>
    <x v="0"/>
    <x v="1"/>
    <x v="4"/>
    <n v="35.04"/>
    <n v="9"/>
    <n v="15.768000000000001"/>
    <n v="331.12799999999999"/>
    <x v="57"/>
    <d v="1899-12-30T19:17:00"/>
    <x v="0"/>
    <n v="315.36"/>
    <n v="4.7619047620000003"/>
    <n v="15.768000000000001"/>
    <d v="1969-05-06T00:00:00"/>
    <n v="49"/>
    <x v="2"/>
    <n v="4.5999999999999996"/>
    <s v="4-6 (Average)"/>
    <s v="Evening"/>
    <x v="0"/>
    <x v="0"/>
    <x v="0"/>
    <x v="4"/>
    <x v="0"/>
    <x v="2"/>
  </r>
  <r>
    <s v="377-79-7592"/>
    <x v="1"/>
    <x v="1"/>
    <x v="0"/>
    <x v="0"/>
    <x v="1"/>
    <n v="44.84"/>
    <n v="9"/>
    <n v="20.178000000000001"/>
    <n v="423.738"/>
    <x v="78"/>
    <d v="1899-12-30T14:00:00"/>
    <x v="2"/>
    <n v="403.56"/>
    <n v="4.7619047620000003"/>
    <n v="20.178000000000001"/>
    <d v="2000-08-03T00:00:00"/>
    <n v="18"/>
    <x v="1"/>
    <n v="7.5"/>
    <s v="6-8 (Good)"/>
    <s v="Afternoon"/>
    <x v="0"/>
    <x v="3"/>
    <x v="1"/>
    <x v="9"/>
    <x v="0"/>
    <x v="0"/>
  </r>
  <r>
    <s v="509-10-0516"/>
    <x v="6"/>
    <x v="4"/>
    <x v="1"/>
    <x v="1"/>
    <x v="2"/>
    <n v="45.97"/>
    <n v="4"/>
    <n v="9.1940000000000008"/>
    <n v="193.07400000000001"/>
    <x v="57"/>
    <d v="1899-12-30T12:02:00"/>
    <x v="0"/>
    <n v="183.88"/>
    <n v="4.7619047620000003"/>
    <n v="9.1940000000000008"/>
    <d v="1956-01-17T00:00:00"/>
    <n v="63"/>
    <x v="3"/>
    <n v="5.0999999999999996"/>
    <s v="4-6 (Average)"/>
    <s v="Afternoon"/>
    <x v="0"/>
    <x v="0"/>
    <x v="0"/>
    <x v="4"/>
    <x v="0"/>
    <x v="2"/>
  </r>
  <r>
    <s v="595-94-9924"/>
    <x v="2"/>
    <x v="2"/>
    <x v="0"/>
    <x v="0"/>
    <x v="0"/>
    <n v="27.73"/>
    <n v="5"/>
    <n v="6.9325000000000001"/>
    <n v="145.58250000000001"/>
    <x v="58"/>
    <d v="1899-12-30T20:21:00"/>
    <x v="2"/>
    <n v="138.65"/>
    <n v="4.7619047620000003"/>
    <n v="6.9325000000000001"/>
    <d v="1999-04-05T00:00:00"/>
    <n v="19"/>
    <x v="1"/>
    <n v="4.2"/>
    <s v="4-6 (Average)"/>
    <s v="Night"/>
    <x v="0"/>
    <x v="6"/>
    <x v="1"/>
    <x v="5"/>
    <x v="0"/>
    <x v="1"/>
  </r>
  <r>
    <s v="865-41-9075"/>
    <x v="11"/>
    <x v="5"/>
    <x v="1"/>
    <x v="1"/>
    <x v="4"/>
    <n v="11.53"/>
    <n v="7"/>
    <n v="4.0354999999999999"/>
    <n v="84.745500000000007"/>
    <x v="26"/>
    <d v="1899-12-30T17:35:00"/>
    <x v="1"/>
    <n v="80.709999999999994"/>
    <n v="4.7619047620000003"/>
    <n v="4.0354999999999999"/>
    <d v="1983-03-08T00:00:00"/>
    <n v="35"/>
    <x v="0"/>
    <n v="8.1"/>
    <s v="8-10 (Excellent)"/>
    <s v="Evening"/>
    <x v="1"/>
    <x v="3"/>
    <x v="1"/>
    <x v="12"/>
    <x v="0"/>
    <x v="0"/>
  </r>
  <r>
    <s v="545-07-8534"/>
    <x v="5"/>
    <x v="3"/>
    <x v="1"/>
    <x v="0"/>
    <x v="0"/>
    <n v="58.32"/>
    <n v="2"/>
    <n v="5.8319999999999999"/>
    <n v="122.47199999999999"/>
    <x v="44"/>
    <d v="1899-12-30T12:42:00"/>
    <x v="0"/>
    <n v="116.64"/>
    <n v="4.7619047620000003"/>
    <n v="5.8319999999999999"/>
    <d v="1998-04-05T00:00:00"/>
    <n v="20"/>
    <x v="1"/>
    <n v="6"/>
    <s v="6-8 (Good)"/>
    <s v="Afternoon"/>
    <x v="0"/>
    <x v="4"/>
    <x v="1"/>
    <x v="8"/>
    <x v="0"/>
    <x v="2"/>
  </r>
  <r>
    <s v="118-62-1812"/>
    <x v="1"/>
    <x v="1"/>
    <x v="0"/>
    <x v="0"/>
    <x v="2"/>
    <n v="78.38"/>
    <n v="4"/>
    <n v="15.676"/>
    <n v="329.19600000000003"/>
    <x v="62"/>
    <d v="1899-12-30T17:56:00"/>
    <x v="1"/>
    <n v="313.52"/>
    <n v="4.7619047620000003"/>
    <n v="15.676"/>
    <d v="1994-01-02T00:00:00"/>
    <n v="25"/>
    <x v="1"/>
    <n v="7.9"/>
    <s v="6-8 (Good)"/>
    <s v="Evening"/>
    <x v="0"/>
    <x v="2"/>
    <x v="0"/>
    <x v="11"/>
    <x v="0"/>
    <x v="1"/>
  </r>
  <r>
    <s v="450-42-3339"/>
    <x v="4"/>
    <x v="3"/>
    <x v="1"/>
    <x v="1"/>
    <x v="0"/>
    <n v="84.61"/>
    <n v="10"/>
    <n v="42.305"/>
    <n v="888.40499999999997"/>
    <x v="57"/>
    <d v="1899-12-30T18:58:00"/>
    <x v="2"/>
    <n v="846.1"/>
    <n v="4.7619047620000003"/>
    <n v="42.305"/>
    <d v="1993-09-01T00:00:00"/>
    <n v="25"/>
    <x v="1"/>
    <n v="8.8000000000000007"/>
    <s v="8-10 (Excellent)"/>
    <s v="Evening"/>
    <x v="0"/>
    <x v="0"/>
    <x v="0"/>
    <x v="4"/>
    <x v="0"/>
    <x v="2"/>
  </r>
  <r>
    <s v="851-98-3555"/>
    <x v="6"/>
    <x v="4"/>
    <x v="1"/>
    <x v="0"/>
    <x v="0"/>
    <n v="82.88"/>
    <n v="5"/>
    <n v="20.72"/>
    <n v="435.12"/>
    <x v="62"/>
    <d v="1899-12-30T14:08:00"/>
    <x v="2"/>
    <n v="414.4"/>
    <n v="4.7619047620000003"/>
    <n v="20.72"/>
    <d v="1968-07-16T00:00:00"/>
    <n v="50"/>
    <x v="2"/>
    <n v="6.6"/>
    <s v="6-8 (Good)"/>
    <s v="Afternoon"/>
    <x v="0"/>
    <x v="2"/>
    <x v="0"/>
    <x v="11"/>
    <x v="0"/>
    <x v="1"/>
  </r>
  <r>
    <s v="186-71-5196"/>
    <x v="8"/>
    <x v="5"/>
    <x v="0"/>
    <x v="0"/>
    <x v="4"/>
    <n v="79.540000000000006"/>
    <n v="2"/>
    <n v="7.9539999999999997"/>
    <n v="167.03399999999999"/>
    <x v="39"/>
    <d v="1899-12-30T16:30:00"/>
    <x v="0"/>
    <n v="159.08000000000001"/>
    <n v="4.7619047620000003"/>
    <n v="7.9539999999999997"/>
    <d v="2001-01-25T00:00:00"/>
    <n v="18"/>
    <x v="1"/>
    <n v="6.2"/>
    <s v="6-8 (Good)"/>
    <s v="Evening"/>
    <x v="0"/>
    <x v="5"/>
    <x v="1"/>
    <x v="5"/>
    <x v="0"/>
    <x v="1"/>
  </r>
  <r>
    <s v="624-01-8356"/>
    <x v="6"/>
    <x v="4"/>
    <x v="1"/>
    <x v="0"/>
    <x v="2"/>
    <n v="49.01"/>
    <n v="10"/>
    <n v="24.504999999999999"/>
    <n v="514.60500000000002"/>
    <x v="3"/>
    <d v="1899-12-30T10:44:00"/>
    <x v="2"/>
    <n v="490.1"/>
    <n v="4.7619047620000003"/>
    <n v="24.504999999999999"/>
    <d v="1995-03-25T00:00:00"/>
    <n v="23"/>
    <x v="1"/>
    <n v="4.2"/>
    <s v="4-6 (Average)"/>
    <s v="Morning"/>
    <x v="0"/>
    <x v="2"/>
    <x v="0"/>
    <x v="3"/>
    <x v="0"/>
    <x v="0"/>
  </r>
  <r>
    <s v="313-66-9943"/>
    <x v="6"/>
    <x v="4"/>
    <x v="0"/>
    <x v="0"/>
    <x v="4"/>
    <n v="29.15"/>
    <n v="3"/>
    <n v="4.3724999999999996"/>
    <n v="91.822500000000005"/>
    <x v="39"/>
    <d v="1899-12-30T20:29:00"/>
    <x v="2"/>
    <n v="87.45"/>
    <n v="4.7619047620000003"/>
    <n v="4.3724999999999996"/>
    <d v="1998-09-13T00:00:00"/>
    <n v="20"/>
    <x v="1"/>
    <n v="7.3"/>
    <s v="6-8 (Good)"/>
    <s v="Night"/>
    <x v="0"/>
    <x v="5"/>
    <x v="1"/>
    <x v="5"/>
    <x v="0"/>
    <x v="1"/>
  </r>
  <r>
    <s v="151-27-8496"/>
    <x v="4"/>
    <x v="3"/>
    <x v="1"/>
    <x v="0"/>
    <x v="1"/>
    <n v="56.13"/>
    <n v="4"/>
    <n v="11.226000000000001"/>
    <n v="235.74600000000001"/>
    <x v="64"/>
    <d v="1899-12-30T11:43:00"/>
    <x v="0"/>
    <n v="224.52"/>
    <n v="4.7619047620000003"/>
    <n v="11.226000000000001"/>
    <d v="1965-04-12T00:00:00"/>
    <n v="53"/>
    <x v="2"/>
    <n v="8.6"/>
    <s v="8-10 (Excellent)"/>
    <s v="Morning"/>
    <x v="0"/>
    <x v="0"/>
    <x v="0"/>
    <x v="9"/>
    <x v="0"/>
    <x v="0"/>
  </r>
  <r>
    <s v="453-33-6436"/>
    <x v="3"/>
    <x v="2"/>
    <x v="1"/>
    <x v="0"/>
    <x v="2"/>
    <n v="93.12"/>
    <n v="8"/>
    <n v="37.247999999999998"/>
    <n v="782.20799999999997"/>
    <x v="13"/>
    <d v="1899-12-30T10:09:00"/>
    <x v="1"/>
    <n v="744.96"/>
    <n v="4.7619047620000003"/>
    <n v="37.247999999999998"/>
    <d v="1992-02-15T00:00:00"/>
    <n v="26"/>
    <x v="1"/>
    <n v="6.8"/>
    <s v="6-8 (Good)"/>
    <s v="Morning"/>
    <x v="0"/>
    <x v="4"/>
    <x v="1"/>
    <x v="4"/>
    <x v="0"/>
    <x v="2"/>
  </r>
  <r>
    <s v="522-57-8364"/>
    <x v="8"/>
    <x v="5"/>
    <x v="0"/>
    <x v="1"/>
    <x v="5"/>
    <n v="51.34"/>
    <n v="8"/>
    <n v="20.536000000000001"/>
    <n v="431.25599999999997"/>
    <x v="82"/>
    <d v="1899-12-30T10:00:00"/>
    <x v="0"/>
    <n v="410.72"/>
    <n v="4.7619047620000003"/>
    <n v="20.536000000000001"/>
    <d v="1968-05-17T00:00:00"/>
    <n v="50"/>
    <x v="2"/>
    <n v="7.6"/>
    <s v="6-8 (Good)"/>
    <s v="Morning"/>
    <x v="0"/>
    <x v="4"/>
    <x v="1"/>
    <x v="12"/>
    <x v="0"/>
    <x v="0"/>
  </r>
  <r>
    <s v="459-45-2396"/>
    <x v="3"/>
    <x v="2"/>
    <x v="0"/>
    <x v="0"/>
    <x v="4"/>
    <n v="99.6"/>
    <n v="3"/>
    <n v="14.94"/>
    <n v="313.74"/>
    <x v="6"/>
    <d v="1899-12-30T18:45:00"/>
    <x v="1"/>
    <n v="298.8"/>
    <n v="4.7619047620000003"/>
    <n v="14.94"/>
    <d v="1957-05-03T00:00:00"/>
    <n v="61"/>
    <x v="3"/>
    <n v="5.8"/>
    <s v="4-6 (Average)"/>
    <s v="Evening"/>
    <x v="0"/>
    <x v="3"/>
    <x v="1"/>
    <x v="2"/>
    <x v="0"/>
    <x v="2"/>
  </r>
  <r>
    <s v="717-96-4189"/>
    <x v="1"/>
    <x v="1"/>
    <x v="1"/>
    <x v="0"/>
    <x v="1"/>
    <n v="35.49"/>
    <n v="6"/>
    <n v="10.647"/>
    <n v="223.58699999999999"/>
    <x v="30"/>
    <d v="1899-12-30T12:40:00"/>
    <x v="1"/>
    <n v="212.94"/>
    <n v="4.7619047620000003"/>
    <n v="10.647"/>
    <d v="1990-07-08T00:00:00"/>
    <n v="28"/>
    <x v="1"/>
    <n v="4.0999999999999996"/>
    <s v="4-6 (Average)"/>
    <s v="Afternoon"/>
    <x v="0"/>
    <x v="0"/>
    <x v="0"/>
    <x v="12"/>
    <x v="0"/>
    <x v="0"/>
  </r>
  <r>
    <s v="722-13-2115"/>
    <x v="5"/>
    <x v="3"/>
    <x v="0"/>
    <x v="1"/>
    <x v="3"/>
    <n v="42.85"/>
    <n v="1"/>
    <n v="2.1425000000000001"/>
    <n v="44.9925"/>
    <x v="86"/>
    <d v="1899-12-30T15:36:00"/>
    <x v="2"/>
    <n v="42.85"/>
    <n v="4.7619047620000003"/>
    <n v="2.1425000000000001"/>
    <d v="1960-06-15T00:00:00"/>
    <n v="58"/>
    <x v="2"/>
    <n v="9.3000000000000007"/>
    <s v="8-10 (Excellent)"/>
    <s v="Afternoon"/>
    <x v="0"/>
    <x v="4"/>
    <x v="1"/>
    <x v="10"/>
    <x v="0"/>
    <x v="1"/>
  </r>
  <r>
    <s v="749-81-8133"/>
    <x v="11"/>
    <x v="5"/>
    <x v="1"/>
    <x v="0"/>
    <x v="5"/>
    <n v="94.67"/>
    <n v="4"/>
    <n v="18.934000000000001"/>
    <n v="397.61399999999998"/>
    <x v="16"/>
    <d v="1899-12-30T12:04:00"/>
    <x v="1"/>
    <n v="378.68"/>
    <n v="4.7619047620000003"/>
    <n v="18.934000000000001"/>
    <d v="1984-06-22T00:00:00"/>
    <n v="34"/>
    <x v="0"/>
    <n v="6.8"/>
    <s v="6-8 (Good)"/>
    <s v="Afternoon"/>
    <x v="0"/>
    <x v="3"/>
    <x v="1"/>
    <x v="10"/>
    <x v="0"/>
    <x v="1"/>
  </r>
  <r>
    <s v="777-67-2495"/>
    <x v="6"/>
    <x v="4"/>
    <x v="1"/>
    <x v="1"/>
    <x v="2"/>
    <n v="68.97"/>
    <n v="3"/>
    <n v="10.345499999999999"/>
    <n v="217.25550000000001"/>
    <x v="70"/>
    <d v="1899-12-30T11:26:00"/>
    <x v="0"/>
    <n v="206.91"/>
    <n v="4.7619047620000003"/>
    <n v="10.345499999999999"/>
    <d v="1959-04-18T00:00:00"/>
    <n v="59"/>
    <x v="2"/>
    <n v="8.6999999999999993"/>
    <s v="8-10 (Excellent)"/>
    <s v="Morning"/>
    <x v="0"/>
    <x v="1"/>
    <x v="1"/>
    <x v="6"/>
    <x v="0"/>
    <x v="2"/>
  </r>
  <r>
    <s v="636-98-3364"/>
    <x v="6"/>
    <x v="4"/>
    <x v="0"/>
    <x v="0"/>
    <x v="1"/>
    <n v="26.26"/>
    <n v="3"/>
    <n v="3.9390000000000001"/>
    <n v="82.718999999999994"/>
    <x v="22"/>
    <d v="1899-12-30T12:36:00"/>
    <x v="0"/>
    <n v="78.78"/>
    <n v="4.7619047620000003"/>
    <n v="3.9390000000000001"/>
    <d v="1976-12-02T00:00:00"/>
    <n v="42"/>
    <x v="0"/>
    <n v="6.3"/>
    <s v="6-8 (Good)"/>
    <s v="Afternoon"/>
    <x v="0"/>
    <x v="0"/>
    <x v="0"/>
    <x v="2"/>
    <x v="0"/>
    <x v="2"/>
  </r>
  <r>
    <s v="246-55-6923"/>
    <x v="10"/>
    <x v="1"/>
    <x v="0"/>
    <x v="0"/>
    <x v="2"/>
    <n v="35.79"/>
    <n v="9"/>
    <n v="16.105499999999999"/>
    <n v="338.21550000000002"/>
    <x v="24"/>
    <d v="1899-12-30T15:06:00"/>
    <x v="2"/>
    <n v="322.11"/>
    <n v="4.7619047620000003"/>
    <n v="16.105499999999999"/>
    <d v="1969-01-08T00:00:00"/>
    <n v="50"/>
    <x v="2"/>
    <n v="5.0999999999999996"/>
    <s v="4-6 (Average)"/>
    <s v="Afternoon"/>
    <x v="0"/>
    <x v="2"/>
    <x v="0"/>
    <x v="1"/>
    <x v="0"/>
    <x v="1"/>
  </r>
  <r>
    <s v="181-82-6255"/>
    <x v="7"/>
    <x v="4"/>
    <x v="1"/>
    <x v="0"/>
    <x v="2"/>
    <n v="16.37"/>
    <n v="6"/>
    <n v="4.9109999999999996"/>
    <n v="103.131"/>
    <x v="4"/>
    <d v="1899-12-30T10:58:00"/>
    <x v="1"/>
    <n v="98.22"/>
    <n v="4.7619047620000003"/>
    <n v="4.9109999999999996"/>
    <d v="1996-05-05T00:00:00"/>
    <n v="22"/>
    <x v="1"/>
    <n v="7"/>
    <s v="6-8 (Good)"/>
    <s v="Morning"/>
    <x v="1"/>
    <x v="1"/>
    <x v="1"/>
    <x v="4"/>
    <x v="0"/>
    <x v="2"/>
  </r>
  <r>
    <s v="838-02-1821"/>
    <x v="10"/>
    <x v="1"/>
    <x v="0"/>
    <x v="0"/>
    <x v="2"/>
    <n v="12.73"/>
    <n v="2"/>
    <n v="1.2729999999999999"/>
    <n v="26.733000000000001"/>
    <x v="70"/>
    <d v="1899-12-30T12:10:00"/>
    <x v="2"/>
    <n v="25.46"/>
    <n v="4.7619047620000003"/>
    <n v="1.2729999999999999"/>
    <d v="1959-08-23T00:00:00"/>
    <n v="59"/>
    <x v="2"/>
    <n v="5.2"/>
    <s v="4-6 (Average)"/>
    <s v="Afternoon"/>
    <x v="1"/>
    <x v="1"/>
    <x v="1"/>
    <x v="6"/>
    <x v="0"/>
    <x v="2"/>
  </r>
  <r>
    <s v="887-42-0517"/>
    <x v="10"/>
    <x v="1"/>
    <x v="1"/>
    <x v="0"/>
    <x v="3"/>
    <n v="83.14"/>
    <n v="7"/>
    <n v="29.099"/>
    <n v="611.07899999999995"/>
    <x v="8"/>
    <d v="1899-12-30T10:31:00"/>
    <x v="2"/>
    <n v="581.98"/>
    <n v="4.7619047620000003"/>
    <n v="29.099"/>
    <d v="1958-11-09T00:00:00"/>
    <n v="60"/>
    <x v="3"/>
    <n v="6.6"/>
    <s v="6-8 (Good)"/>
    <s v="Morning"/>
    <x v="0"/>
    <x v="4"/>
    <x v="1"/>
    <x v="7"/>
    <x v="0"/>
    <x v="0"/>
  </r>
  <r>
    <s v="457-12-0244"/>
    <x v="5"/>
    <x v="3"/>
    <x v="0"/>
    <x v="0"/>
    <x v="3"/>
    <n v="35.22"/>
    <n v="6"/>
    <n v="10.566000000000001"/>
    <n v="221.886"/>
    <x v="86"/>
    <d v="1899-12-30T13:49:00"/>
    <x v="0"/>
    <n v="211.32"/>
    <n v="4.7619047620000003"/>
    <n v="10.566000000000001"/>
    <d v="1986-05-13T00:00:00"/>
    <n v="32"/>
    <x v="0"/>
    <n v="6.5"/>
    <s v="6-8 (Good)"/>
    <s v="Afternoon"/>
    <x v="0"/>
    <x v="4"/>
    <x v="1"/>
    <x v="10"/>
    <x v="0"/>
    <x v="1"/>
  </r>
  <r>
    <s v="226-34-0034"/>
    <x v="6"/>
    <x v="4"/>
    <x v="1"/>
    <x v="0"/>
    <x v="1"/>
    <n v="13.78"/>
    <n v="4"/>
    <n v="2.7559999999999998"/>
    <n v="57.875999999999998"/>
    <x v="8"/>
    <d v="1899-12-30T11:10:00"/>
    <x v="0"/>
    <n v="55.12"/>
    <n v="4.7619047620000003"/>
    <n v="2.7559999999999998"/>
    <d v="1997-06-14T00:00:00"/>
    <n v="21"/>
    <x v="1"/>
    <n v="9"/>
    <s v="8-10 (Excellent)"/>
    <s v="Morning"/>
    <x v="1"/>
    <x v="4"/>
    <x v="1"/>
    <x v="7"/>
    <x v="0"/>
    <x v="0"/>
  </r>
  <r>
    <s v="321-49-7382"/>
    <x v="7"/>
    <x v="4"/>
    <x v="0"/>
    <x v="1"/>
    <x v="3"/>
    <n v="88.31"/>
    <n v="1"/>
    <n v="4.4154999999999998"/>
    <n v="92.725499999999997"/>
    <x v="42"/>
    <d v="1899-12-30T17:38:00"/>
    <x v="2"/>
    <n v="88.31"/>
    <n v="4.7619047620000003"/>
    <n v="4.4154999999999998"/>
    <d v="1966-05-02T00:00:00"/>
    <n v="52"/>
    <x v="2"/>
    <n v="5.2"/>
    <s v="4-6 (Average)"/>
    <s v="Evening"/>
    <x v="0"/>
    <x v="1"/>
    <x v="1"/>
    <x v="8"/>
    <x v="0"/>
    <x v="2"/>
  </r>
  <r>
    <s v="397-25-8725"/>
    <x v="9"/>
    <x v="0"/>
    <x v="0"/>
    <x v="0"/>
    <x v="0"/>
    <n v="39.619999999999997"/>
    <n v="9"/>
    <n v="17.829000000000001"/>
    <n v="374.40899999999999"/>
    <x v="50"/>
    <d v="1899-12-30T17:54:00"/>
    <x v="2"/>
    <n v="356.58"/>
    <n v="4.7619047620000003"/>
    <n v="17.829000000000001"/>
    <d v="1973-04-04T00:00:00"/>
    <n v="45"/>
    <x v="2"/>
    <n v="6.8"/>
    <s v="6-8 (Good)"/>
    <s v="Evening"/>
    <x v="0"/>
    <x v="2"/>
    <x v="0"/>
    <x v="7"/>
    <x v="0"/>
    <x v="0"/>
  </r>
  <r>
    <s v="431-66-2305"/>
    <x v="6"/>
    <x v="4"/>
    <x v="1"/>
    <x v="0"/>
    <x v="1"/>
    <n v="88.25"/>
    <n v="9"/>
    <n v="39.712499999999999"/>
    <n v="833.96249999999998"/>
    <x v="42"/>
    <d v="1899-12-30T20:51:00"/>
    <x v="2"/>
    <n v="794.25"/>
    <n v="4.7619047620000003"/>
    <n v="39.712499999999999"/>
    <d v="1988-03-23T00:00:00"/>
    <n v="30"/>
    <x v="0"/>
    <n v="7.6"/>
    <s v="6-8 (Good)"/>
    <s v="Night"/>
    <x v="0"/>
    <x v="1"/>
    <x v="1"/>
    <x v="8"/>
    <x v="0"/>
    <x v="2"/>
  </r>
  <r>
    <s v="825-94-5922"/>
    <x v="6"/>
    <x v="4"/>
    <x v="1"/>
    <x v="1"/>
    <x v="3"/>
    <n v="25.31"/>
    <n v="2"/>
    <n v="2.5310000000000001"/>
    <n v="53.151000000000003"/>
    <x v="22"/>
    <d v="1899-12-30T19:26:00"/>
    <x v="0"/>
    <n v="50.62"/>
    <n v="4.7619047620000003"/>
    <n v="2.5310000000000001"/>
    <d v="1978-01-22T00:00:00"/>
    <n v="41"/>
    <x v="0"/>
    <n v="7.2"/>
    <s v="6-8 (Good)"/>
    <s v="Evening"/>
    <x v="0"/>
    <x v="0"/>
    <x v="0"/>
    <x v="2"/>
    <x v="0"/>
    <x v="2"/>
  </r>
  <r>
    <s v="641-62-7288"/>
    <x v="6"/>
    <x v="4"/>
    <x v="1"/>
    <x v="1"/>
    <x v="2"/>
    <n v="99.92"/>
    <n v="6"/>
    <n v="29.975999999999999"/>
    <n v="629.49599999999998"/>
    <x v="62"/>
    <d v="1899-12-30T13:33:00"/>
    <x v="0"/>
    <n v="599.52"/>
    <n v="4.7619047620000003"/>
    <n v="29.975999999999999"/>
    <d v="1983-11-04T00:00:00"/>
    <n v="35"/>
    <x v="0"/>
    <n v="7.1"/>
    <s v="6-8 (Good)"/>
    <s v="Afternoon"/>
    <x v="0"/>
    <x v="2"/>
    <x v="0"/>
    <x v="11"/>
    <x v="0"/>
    <x v="1"/>
  </r>
  <r>
    <s v="756-93-1854"/>
    <x v="1"/>
    <x v="1"/>
    <x v="0"/>
    <x v="0"/>
    <x v="5"/>
    <n v="83.35"/>
    <n v="2"/>
    <n v="8.3350000000000009"/>
    <n v="175.035"/>
    <x v="30"/>
    <d v="1899-12-30T14:05:00"/>
    <x v="2"/>
    <n v="166.7"/>
    <n v="4.7619047620000003"/>
    <n v="8.3350000000000009"/>
    <d v="1959-08-04T00:00:00"/>
    <n v="59"/>
    <x v="2"/>
    <n v="9.5"/>
    <s v="8-10 (Excellent)"/>
    <s v="Afternoon"/>
    <x v="0"/>
    <x v="0"/>
    <x v="0"/>
    <x v="12"/>
    <x v="0"/>
    <x v="0"/>
  </r>
  <r>
    <s v="243-55-8457"/>
    <x v="9"/>
    <x v="0"/>
    <x v="1"/>
    <x v="0"/>
    <x v="4"/>
    <n v="74.44"/>
    <n v="10"/>
    <n v="37.22"/>
    <n v="781.62"/>
    <x v="33"/>
    <d v="1899-12-30T11:40:00"/>
    <x v="0"/>
    <n v="744.4"/>
    <n v="4.7619047620000003"/>
    <n v="37.22"/>
    <d v="1956-08-23T00:00:00"/>
    <n v="62"/>
    <x v="3"/>
    <n v="5.0999999999999996"/>
    <s v="4-6 (Average)"/>
    <s v="Morning"/>
    <x v="0"/>
    <x v="5"/>
    <x v="1"/>
    <x v="2"/>
    <x v="0"/>
    <x v="2"/>
  </r>
  <r>
    <s v="458-10-8612"/>
    <x v="1"/>
    <x v="1"/>
    <x v="1"/>
    <x v="1"/>
    <x v="0"/>
    <n v="64.08"/>
    <n v="7"/>
    <n v="22.428000000000001"/>
    <n v="470.988"/>
    <x v="40"/>
    <d v="1899-12-30T12:27:00"/>
    <x v="0"/>
    <n v="448.56"/>
    <n v="4.7619047620000003"/>
    <n v="22.428000000000001"/>
    <d v="1963-04-22T00:00:00"/>
    <n v="55"/>
    <x v="2"/>
    <n v="7.6"/>
    <s v="6-8 (Good)"/>
    <s v="Afternoon"/>
    <x v="0"/>
    <x v="2"/>
    <x v="0"/>
    <x v="9"/>
    <x v="0"/>
    <x v="0"/>
  </r>
  <r>
    <s v="501-61-1753"/>
    <x v="7"/>
    <x v="4"/>
    <x v="1"/>
    <x v="0"/>
    <x v="2"/>
    <n v="63.15"/>
    <n v="6"/>
    <n v="18.945"/>
    <n v="397.84500000000003"/>
    <x v="75"/>
    <d v="1899-12-30T20:24:00"/>
    <x v="0"/>
    <n v="378.9"/>
    <n v="4.7619047620000003"/>
    <n v="18.945"/>
    <d v="1995-12-27T00:00:00"/>
    <n v="23"/>
    <x v="1"/>
    <n v="9.8000000000000007"/>
    <s v="8-10 (Excellent)"/>
    <s v="Night"/>
    <x v="0"/>
    <x v="4"/>
    <x v="1"/>
    <x v="0"/>
    <x v="0"/>
    <x v="0"/>
  </r>
  <r>
    <s v="235-06-8510"/>
    <x v="1"/>
    <x v="1"/>
    <x v="0"/>
    <x v="1"/>
    <x v="2"/>
    <n v="85.72"/>
    <n v="3"/>
    <n v="12.858000000000001"/>
    <n v="270.01799999999997"/>
    <x v="46"/>
    <d v="1899-12-30T20:59:00"/>
    <x v="0"/>
    <n v="257.16000000000003"/>
    <n v="4.7619047620000003"/>
    <n v="12.858000000000001"/>
    <d v="1984-04-10T00:00:00"/>
    <n v="34"/>
    <x v="0"/>
    <n v="5.0999999999999996"/>
    <s v="4-6 (Average)"/>
    <s v="Night"/>
    <x v="0"/>
    <x v="4"/>
    <x v="1"/>
    <x v="3"/>
    <x v="0"/>
    <x v="0"/>
  </r>
  <r>
    <s v="433-08-7822"/>
    <x v="10"/>
    <x v="1"/>
    <x v="1"/>
    <x v="0"/>
    <x v="0"/>
    <n v="78.89"/>
    <n v="7"/>
    <n v="27.611499999999999"/>
    <n v="579.8415"/>
    <x v="0"/>
    <d v="1899-12-30T19:48:00"/>
    <x v="0"/>
    <n v="552.23"/>
    <n v="4.7619047620000003"/>
    <n v="27.611499999999999"/>
    <d v="1963-03-13T00:00:00"/>
    <n v="55"/>
    <x v="2"/>
    <n v="7.5"/>
    <s v="6-8 (Good)"/>
    <s v="Night"/>
    <x v="0"/>
    <x v="0"/>
    <x v="0"/>
    <x v="0"/>
    <x v="0"/>
    <x v="0"/>
  </r>
  <r>
    <s v="361-85-2571"/>
    <x v="2"/>
    <x v="2"/>
    <x v="1"/>
    <x v="0"/>
    <x v="3"/>
    <n v="89.48"/>
    <n v="5"/>
    <n v="22.37"/>
    <n v="469.77"/>
    <x v="73"/>
    <d v="1899-12-30T10:18:00"/>
    <x v="1"/>
    <n v="447.4"/>
    <n v="4.7619047620000003"/>
    <n v="22.37"/>
    <d v="1959-02-02T00:00:00"/>
    <n v="60"/>
    <x v="3"/>
    <n v="7.4"/>
    <s v="6-8 (Good)"/>
    <s v="Morning"/>
    <x v="0"/>
    <x v="0"/>
    <x v="0"/>
    <x v="5"/>
    <x v="0"/>
    <x v="1"/>
  </r>
  <r>
    <s v="131-70-8179"/>
    <x v="9"/>
    <x v="0"/>
    <x v="0"/>
    <x v="0"/>
    <x v="0"/>
    <n v="92.09"/>
    <n v="3"/>
    <n v="13.813499999999999"/>
    <n v="290.08350000000002"/>
    <x v="21"/>
    <d v="1899-12-30T16:27:00"/>
    <x v="1"/>
    <n v="276.27"/>
    <n v="4.7619047620000003"/>
    <n v="13.813499999999999"/>
    <d v="1982-11-20T00:00:00"/>
    <n v="36"/>
    <x v="0"/>
    <n v="4.2"/>
    <s v="4-6 (Average)"/>
    <s v="Evening"/>
    <x v="0"/>
    <x v="2"/>
    <x v="0"/>
    <x v="8"/>
    <x v="0"/>
    <x v="2"/>
  </r>
  <r>
    <s v="500-02-2261"/>
    <x v="4"/>
    <x v="3"/>
    <x v="1"/>
    <x v="0"/>
    <x v="4"/>
    <n v="57.29"/>
    <n v="6"/>
    <n v="17.187000000000001"/>
    <n v="360.92700000000002"/>
    <x v="76"/>
    <d v="1899-12-30T17:04:00"/>
    <x v="0"/>
    <n v="343.74"/>
    <n v="4.7619047620000003"/>
    <n v="17.187000000000001"/>
    <d v="1962-12-19T00:00:00"/>
    <n v="56"/>
    <x v="2"/>
    <n v="5.9"/>
    <s v="4-6 (Average)"/>
    <s v="Evening"/>
    <x v="0"/>
    <x v="4"/>
    <x v="1"/>
    <x v="11"/>
    <x v="0"/>
    <x v="1"/>
  </r>
  <r>
    <s v="720-72-2436"/>
    <x v="2"/>
    <x v="2"/>
    <x v="1"/>
    <x v="1"/>
    <x v="4"/>
    <n v="66.52"/>
    <n v="4"/>
    <n v="13.304"/>
    <n v="279.38400000000001"/>
    <x v="22"/>
    <d v="1899-12-30T18:14:00"/>
    <x v="0"/>
    <n v="266.08"/>
    <n v="4.7619047620000003"/>
    <n v="13.304"/>
    <d v="1990-08-13T00:00:00"/>
    <n v="28"/>
    <x v="1"/>
    <n v="6.9"/>
    <s v="6-8 (Good)"/>
    <s v="Evening"/>
    <x v="0"/>
    <x v="0"/>
    <x v="0"/>
    <x v="2"/>
    <x v="0"/>
    <x v="2"/>
  </r>
  <r>
    <s v="702-83-5291"/>
    <x v="10"/>
    <x v="1"/>
    <x v="0"/>
    <x v="1"/>
    <x v="5"/>
    <n v="99.82"/>
    <n v="9"/>
    <n v="44.918999999999997"/>
    <n v="943.29899999999998"/>
    <x v="39"/>
    <d v="1899-12-30T10:43:00"/>
    <x v="1"/>
    <n v="898.38"/>
    <n v="4.7619047620000003"/>
    <n v="44.918999999999997"/>
    <d v="1984-05-21T00:00:00"/>
    <n v="34"/>
    <x v="0"/>
    <n v="6.6"/>
    <s v="6-8 (Good)"/>
    <s v="Morning"/>
    <x v="0"/>
    <x v="5"/>
    <x v="1"/>
    <x v="5"/>
    <x v="0"/>
    <x v="1"/>
  </r>
  <r>
    <s v="809-69-9497"/>
    <x v="8"/>
    <x v="5"/>
    <x v="1"/>
    <x v="0"/>
    <x v="2"/>
    <n v="45.68"/>
    <n v="10"/>
    <n v="22.84"/>
    <n v="479.64"/>
    <x v="64"/>
    <d v="1899-12-30T19:30:00"/>
    <x v="0"/>
    <n v="456.8"/>
    <n v="4.7619047620000003"/>
    <n v="22.84"/>
    <d v="1987-07-21T00:00:00"/>
    <n v="31"/>
    <x v="0"/>
    <n v="5.7"/>
    <s v="4-6 (Average)"/>
    <s v="Night"/>
    <x v="0"/>
    <x v="0"/>
    <x v="0"/>
    <x v="9"/>
    <x v="0"/>
    <x v="0"/>
  </r>
  <r>
    <s v="449-16-6770"/>
    <x v="0"/>
    <x v="0"/>
    <x v="1"/>
    <x v="1"/>
    <x v="0"/>
    <n v="50.79"/>
    <n v="5"/>
    <n v="12.6975"/>
    <n v="266.64749999999998"/>
    <x v="88"/>
    <d v="1899-12-30T14:53:00"/>
    <x v="2"/>
    <n v="253.95"/>
    <n v="4.7619047620000003"/>
    <n v="12.6975"/>
    <d v="1978-09-27T00:00:00"/>
    <n v="40"/>
    <x v="0"/>
    <n v="5.3"/>
    <s v="4-6 (Average)"/>
    <s v="Afternoon"/>
    <x v="0"/>
    <x v="6"/>
    <x v="1"/>
    <x v="6"/>
    <x v="0"/>
    <x v="2"/>
  </r>
  <r>
    <s v="333-23-2632"/>
    <x v="3"/>
    <x v="2"/>
    <x v="0"/>
    <x v="1"/>
    <x v="0"/>
    <n v="10.08"/>
    <n v="7"/>
    <n v="3.528"/>
    <n v="74.087999999999994"/>
    <x v="61"/>
    <d v="1899-12-30T20:14:00"/>
    <x v="1"/>
    <n v="70.56"/>
    <n v="4.7619047620000003"/>
    <n v="3.528"/>
    <d v="1956-12-26T00:00:00"/>
    <n v="62"/>
    <x v="3"/>
    <n v="4.2"/>
    <s v="4-6 (Average)"/>
    <s v="Night"/>
    <x v="1"/>
    <x v="4"/>
    <x v="1"/>
    <x v="5"/>
    <x v="0"/>
    <x v="1"/>
  </r>
  <r>
    <s v="489-82-1237"/>
    <x v="0"/>
    <x v="0"/>
    <x v="1"/>
    <x v="0"/>
    <x v="1"/>
    <n v="93.88"/>
    <n v="7"/>
    <n v="32.857999999999997"/>
    <n v="690.01800000000003"/>
    <x v="0"/>
    <d v="1899-12-30T11:51:00"/>
    <x v="2"/>
    <n v="657.16"/>
    <n v="4.7619047620000003"/>
    <n v="32.857999999999997"/>
    <d v="1959-08-20T00:00:00"/>
    <n v="59"/>
    <x v="2"/>
    <n v="7.3"/>
    <s v="6-8 (Good)"/>
    <s v="Morning"/>
    <x v="0"/>
    <x v="0"/>
    <x v="0"/>
    <x v="0"/>
    <x v="0"/>
    <x v="0"/>
  </r>
  <r>
    <s v="859-97-6048"/>
    <x v="4"/>
    <x v="3"/>
    <x v="0"/>
    <x v="1"/>
    <x v="1"/>
    <n v="84.25"/>
    <n v="2"/>
    <n v="8.4250000000000007"/>
    <n v="176.92500000000001"/>
    <x v="58"/>
    <d v="1899-12-30T14:13:00"/>
    <x v="2"/>
    <n v="168.5"/>
    <n v="4.7619047620000003"/>
    <n v="8.4250000000000007"/>
    <d v="2001-08-25T00:00:00"/>
    <n v="17"/>
    <x v="1"/>
    <n v="5.3"/>
    <s v="4-6 (Average)"/>
    <s v="Afternoon"/>
    <x v="0"/>
    <x v="6"/>
    <x v="1"/>
    <x v="5"/>
    <x v="0"/>
    <x v="1"/>
  </r>
  <r>
    <s v="676-10-2200"/>
    <x v="7"/>
    <x v="4"/>
    <x v="0"/>
    <x v="1"/>
    <x v="5"/>
    <n v="53.78"/>
    <n v="1"/>
    <n v="2.6890000000000001"/>
    <n v="56.469000000000001"/>
    <x v="36"/>
    <d v="1899-12-30T20:13:00"/>
    <x v="0"/>
    <n v="53.78"/>
    <n v="4.7619047620000003"/>
    <n v="2.6890000000000001"/>
    <d v="1976-07-03T00:00:00"/>
    <n v="42"/>
    <x v="0"/>
    <n v="4.7"/>
    <s v="4-6 (Average)"/>
    <s v="Night"/>
    <x v="0"/>
    <x v="2"/>
    <x v="0"/>
    <x v="12"/>
    <x v="0"/>
    <x v="0"/>
  </r>
  <r>
    <s v="373-88-1424"/>
    <x v="4"/>
    <x v="3"/>
    <x v="0"/>
    <x v="1"/>
    <x v="2"/>
    <n v="35.81"/>
    <n v="5"/>
    <n v="8.9525000000000006"/>
    <n v="188.0025"/>
    <x v="10"/>
    <d v="1899-12-30T18:44:00"/>
    <x v="0"/>
    <n v="179.05"/>
    <n v="4.7619047620000003"/>
    <n v="8.9525000000000006"/>
    <d v="2000-06-06T00:00:00"/>
    <n v="18"/>
    <x v="1"/>
    <n v="7.9"/>
    <s v="6-8 (Good)"/>
    <s v="Evening"/>
    <x v="0"/>
    <x v="5"/>
    <x v="1"/>
    <x v="4"/>
    <x v="0"/>
    <x v="2"/>
  </r>
  <r>
    <s v="365-16-4334"/>
    <x v="7"/>
    <x v="4"/>
    <x v="1"/>
    <x v="0"/>
    <x v="4"/>
    <n v="26.43"/>
    <n v="8"/>
    <n v="10.571999999999999"/>
    <n v="222.012"/>
    <x v="7"/>
    <d v="1899-12-30T14:26:00"/>
    <x v="0"/>
    <n v="211.44"/>
    <n v="4.7619047620000003"/>
    <n v="10.571999999999999"/>
    <d v="1982-11-18T00:00:00"/>
    <n v="36"/>
    <x v="0"/>
    <n v="8.9"/>
    <s v="8-10 (Excellent)"/>
    <s v="Afternoon"/>
    <x v="0"/>
    <x v="2"/>
    <x v="0"/>
    <x v="6"/>
    <x v="0"/>
    <x v="2"/>
  </r>
  <r>
    <s v="503-21-4385"/>
    <x v="7"/>
    <x v="4"/>
    <x v="0"/>
    <x v="1"/>
    <x v="0"/>
    <n v="39.909999999999997"/>
    <n v="3"/>
    <n v="5.9865000000000004"/>
    <n v="125.7165"/>
    <x v="81"/>
    <d v="1899-12-30T12:40:00"/>
    <x v="0"/>
    <n v="119.73"/>
    <n v="4.7619047620000003"/>
    <n v="5.9865000000000004"/>
    <d v="1972-04-06T00:00:00"/>
    <n v="46"/>
    <x v="2"/>
    <n v="9.3000000000000007"/>
    <s v="8-10 (Excellent)"/>
    <s v="Afternoon"/>
    <x v="0"/>
    <x v="4"/>
    <x v="1"/>
    <x v="6"/>
    <x v="0"/>
    <x v="2"/>
  </r>
  <r>
    <s v="305-89-2768"/>
    <x v="7"/>
    <x v="4"/>
    <x v="0"/>
    <x v="0"/>
    <x v="2"/>
    <n v="21.9"/>
    <n v="3"/>
    <n v="3.2850000000000001"/>
    <n v="68.984999999999999"/>
    <x v="51"/>
    <d v="1899-12-30T18:43:00"/>
    <x v="0"/>
    <n v="65.7"/>
    <n v="4.7619047620000003"/>
    <n v="3.2850000000000001"/>
    <d v="2000-11-21T00:00:00"/>
    <n v="18"/>
    <x v="1"/>
    <n v="4.7"/>
    <s v="4-6 (Average)"/>
    <s v="Evening"/>
    <x v="0"/>
    <x v="5"/>
    <x v="1"/>
    <x v="7"/>
    <x v="0"/>
    <x v="0"/>
  </r>
  <r>
    <s v="574-80-1489"/>
    <x v="6"/>
    <x v="4"/>
    <x v="0"/>
    <x v="0"/>
    <x v="4"/>
    <n v="62.85"/>
    <n v="4"/>
    <n v="12.57"/>
    <n v="263.97000000000003"/>
    <x v="6"/>
    <d v="1899-12-30T13:22:00"/>
    <x v="0"/>
    <n v="251.4"/>
    <n v="4.7619047620000003"/>
    <n v="12.57"/>
    <d v="1963-08-11T00:00:00"/>
    <n v="55"/>
    <x v="2"/>
    <n v="8.6999999999999993"/>
    <s v="8-10 (Excellent)"/>
    <s v="Afternoon"/>
    <x v="0"/>
    <x v="3"/>
    <x v="1"/>
    <x v="2"/>
    <x v="0"/>
    <x v="2"/>
  </r>
  <r>
    <s v="784-08-0310"/>
    <x v="1"/>
    <x v="1"/>
    <x v="0"/>
    <x v="0"/>
    <x v="4"/>
    <n v="21.04"/>
    <n v="4"/>
    <n v="4.2080000000000002"/>
    <n v="88.367999999999995"/>
    <x v="50"/>
    <d v="1899-12-30T13:58:00"/>
    <x v="1"/>
    <n v="84.16"/>
    <n v="4.7619047620000003"/>
    <n v="4.2080000000000002"/>
    <d v="2001-05-22T00:00:00"/>
    <n v="17"/>
    <x v="1"/>
    <n v="7.6"/>
    <s v="6-8 (Good)"/>
    <s v="Afternoon"/>
    <x v="0"/>
    <x v="2"/>
    <x v="0"/>
    <x v="7"/>
    <x v="0"/>
    <x v="0"/>
  </r>
  <r>
    <s v="200-40-6154"/>
    <x v="6"/>
    <x v="4"/>
    <x v="0"/>
    <x v="1"/>
    <x v="2"/>
    <n v="65.91"/>
    <n v="6"/>
    <n v="19.773"/>
    <n v="415.233"/>
    <x v="57"/>
    <d v="1899-12-30T11:45:00"/>
    <x v="1"/>
    <n v="395.46"/>
    <n v="4.7619047620000003"/>
    <n v="19.773"/>
    <d v="1990-10-28T00:00:00"/>
    <n v="28"/>
    <x v="1"/>
    <n v="5.7"/>
    <s v="4-6 (Average)"/>
    <s v="Morning"/>
    <x v="0"/>
    <x v="0"/>
    <x v="0"/>
    <x v="4"/>
    <x v="0"/>
    <x v="2"/>
  </r>
  <r>
    <s v="846-10-0341"/>
    <x v="9"/>
    <x v="0"/>
    <x v="1"/>
    <x v="0"/>
    <x v="5"/>
    <n v="42.57"/>
    <n v="7"/>
    <n v="14.8995"/>
    <n v="312.8895"/>
    <x v="47"/>
    <d v="1899-12-30T11:51:00"/>
    <x v="1"/>
    <n v="297.99"/>
    <n v="4.7619047620000003"/>
    <n v="14.8995"/>
    <d v="1966-12-17T00:00:00"/>
    <n v="52"/>
    <x v="2"/>
    <n v="6.8"/>
    <s v="6-8 (Good)"/>
    <s v="Morning"/>
    <x v="0"/>
    <x v="2"/>
    <x v="0"/>
    <x v="0"/>
    <x v="0"/>
    <x v="0"/>
  </r>
  <r>
    <s v="577-34-7579"/>
    <x v="5"/>
    <x v="3"/>
    <x v="0"/>
    <x v="1"/>
    <x v="4"/>
    <n v="50.49"/>
    <n v="9"/>
    <n v="22.720500000000001"/>
    <n v="477.13049999999998"/>
    <x v="8"/>
    <d v="1899-12-30T17:16:00"/>
    <x v="1"/>
    <n v="454.41"/>
    <n v="4.7619047620000003"/>
    <n v="22.720500000000001"/>
    <d v="1981-05-03T00:00:00"/>
    <n v="37"/>
    <x v="0"/>
    <n v="5.4"/>
    <s v="4-6 (Average)"/>
    <s v="Evening"/>
    <x v="0"/>
    <x v="4"/>
    <x v="1"/>
    <x v="7"/>
    <x v="0"/>
    <x v="0"/>
  </r>
  <r>
    <s v="430-02-3888"/>
    <x v="7"/>
    <x v="4"/>
    <x v="1"/>
    <x v="1"/>
    <x v="1"/>
    <n v="46.02"/>
    <n v="6"/>
    <n v="13.805999999999999"/>
    <n v="289.92599999999999"/>
    <x v="13"/>
    <d v="1899-12-30T15:55:00"/>
    <x v="1"/>
    <n v="276.12"/>
    <n v="4.7619047620000003"/>
    <n v="13.805999999999999"/>
    <d v="1993-03-19T00:00:00"/>
    <n v="25"/>
    <x v="1"/>
    <n v="7.1"/>
    <s v="6-8 (Good)"/>
    <s v="Afternoon"/>
    <x v="0"/>
    <x v="4"/>
    <x v="1"/>
    <x v="4"/>
    <x v="0"/>
    <x v="2"/>
  </r>
  <r>
    <s v="867-47-1948"/>
    <x v="4"/>
    <x v="3"/>
    <x v="1"/>
    <x v="0"/>
    <x v="2"/>
    <n v="15.8"/>
    <n v="10"/>
    <n v="7.9"/>
    <n v="165.9"/>
    <x v="51"/>
    <d v="1899-12-30T12:07:00"/>
    <x v="1"/>
    <n v="158"/>
    <n v="4.7619047620000003"/>
    <n v="7.9"/>
    <d v="1981-11-14T00:00:00"/>
    <n v="37"/>
    <x v="0"/>
    <n v="7.8"/>
    <s v="6-8 (Good)"/>
    <s v="Afternoon"/>
    <x v="1"/>
    <x v="5"/>
    <x v="1"/>
    <x v="7"/>
    <x v="0"/>
    <x v="0"/>
  </r>
  <r>
    <s v="384-59-6655"/>
    <x v="0"/>
    <x v="0"/>
    <x v="0"/>
    <x v="0"/>
    <x v="4"/>
    <n v="98.66"/>
    <n v="9"/>
    <n v="44.396999999999998"/>
    <n v="932.33699999999999"/>
    <x v="88"/>
    <d v="1899-12-30T15:07:00"/>
    <x v="1"/>
    <n v="887.94"/>
    <n v="4.7619047620000003"/>
    <n v="44.396999999999998"/>
    <d v="1980-06-05T00:00:00"/>
    <n v="38"/>
    <x v="0"/>
    <n v="8.4"/>
    <s v="8-10 (Excellent)"/>
    <s v="Afternoon"/>
    <x v="0"/>
    <x v="6"/>
    <x v="1"/>
    <x v="6"/>
    <x v="0"/>
    <x v="2"/>
  </r>
  <r>
    <s v="256-58-3609"/>
    <x v="1"/>
    <x v="1"/>
    <x v="0"/>
    <x v="1"/>
    <x v="5"/>
    <n v="91.98"/>
    <n v="1"/>
    <n v="4.5990000000000002"/>
    <n v="96.578999999999994"/>
    <x v="79"/>
    <d v="1899-12-30T15:29:00"/>
    <x v="1"/>
    <n v="91.98"/>
    <n v="4.7619047620000003"/>
    <n v="4.5990000000000002"/>
    <d v="2000-01-10T00:00:00"/>
    <n v="19"/>
    <x v="1"/>
    <n v="9.8000000000000007"/>
    <s v="8-10 (Excellent)"/>
    <s v="Afternoon"/>
    <x v="0"/>
    <x v="3"/>
    <x v="1"/>
    <x v="11"/>
    <x v="0"/>
    <x v="1"/>
  </r>
  <r>
    <s v="324-92-3863"/>
    <x v="3"/>
    <x v="2"/>
    <x v="0"/>
    <x v="1"/>
    <x v="1"/>
    <n v="20.89"/>
    <n v="2"/>
    <n v="2.089"/>
    <n v="43.869"/>
    <x v="63"/>
    <d v="1899-12-30T18:45:00"/>
    <x v="1"/>
    <n v="41.78"/>
    <n v="4.7619047620000003"/>
    <n v="2.089"/>
    <d v="1991-11-21T00:00:00"/>
    <n v="27"/>
    <x v="1"/>
    <n v="9.8000000000000007"/>
    <s v="8-10 (Excellent)"/>
    <s v="Evening"/>
    <x v="0"/>
    <x v="6"/>
    <x v="1"/>
    <x v="4"/>
    <x v="0"/>
    <x v="2"/>
  </r>
  <r>
    <s v="593-08-5916"/>
    <x v="3"/>
    <x v="2"/>
    <x v="1"/>
    <x v="0"/>
    <x v="5"/>
    <n v="15.5"/>
    <n v="1"/>
    <n v="0.77500000000000002"/>
    <n v="16.274999999999999"/>
    <x v="35"/>
    <d v="1899-12-30T15:23:00"/>
    <x v="2"/>
    <n v="15.5"/>
    <n v="4.7619047620000003"/>
    <n v="0.77500000000000002"/>
    <d v="1996-08-11T00:00:00"/>
    <n v="22"/>
    <x v="1"/>
    <n v="7.4"/>
    <s v="6-8 (Good)"/>
    <s v="Afternoon"/>
    <x v="1"/>
    <x v="6"/>
    <x v="1"/>
    <x v="11"/>
    <x v="0"/>
    <x v="1"/>
  </r>
  <r>
    <s v="364-34-2972"/>
    <x v="4"/>
    <x v="3"/>
    <x v="0"/>
    <x v="1"/>
    <x v="1"/>
    <n v="96.82"/>
    <n v="3"/>
    <n v="14.523"/>
    <n v="304.983"/>
    <x v="73"/>
    <d v="1899-12-30T20:37:00"/>
    <x v="1"/>
    <n v="290.45999999999998"/>
    <n v="4.7619047620000003"/>
    <n v="14.523"/>
    <d v="1958-02-28T00:00:00"/>
    <n v="61"/>
    <x v="3"/>
    <n v="6.7"/>
    <s v="6-8 (Good)"/>
    <s v="Night"/>
    <x v="0"/>
    <x v="0"/>
    <x v="0"/>
    <x v="5"/>
    <x v="0"/>
    <x v="1"/>
  </r>
  <r>
    <s v="794-42-3736"/>
    <x v="6"/>
    <x v="4"/>
    <x v="1"/>
    <x v="1"/>
    <x v="4"/>
    <n v="33.33"/>
    <n v="2"/>
    <n v="3.3330000000000002"/>
    <n v="69.992999999999995"/>
    <x v="53"/>
    <d v="1899-12-30T14:41:00"/>
    <x v="2"/>
    <n v="66.66"/>
    <n v="4.7619047620000003"/>
    <n v="3.3330000000000002"/>
    <d v="1983-09-21T00:00:00"/>
    <n v="35"/>
    <x v="0"/>
    <n v="6.4"/>
    <s v="6-8 (Good)"/>
    <s v="Afternoon"/>
    <x v="0"/>
    <x v="0"/>
    <x v="0"/>
    <x v="3"/>
    <x v="0"/>
    <x v="0"/>
  </r>
  <r>
    <s v="172-42-8274"/>
    <x v="7"/>
    <x v="4"/>
    <x v="1"/>
    <x v="0"/>
    <x v="1"/>
    <n v="38.270000000000003"/>
    <n v="2"/>
    <n v="3.827"/>
    <n v="80.367000000000004"/>
    <x v="22"/>
    <d v="1899-12-30T18:18:00"/>
    <x v="2"/>
    <n v="76.540000000000006"/>
    <n v="4.7619047620000003"/>
    <n v="3.827"/>
    <d v="1955-08-25T00:00:00"/>
    <n v="63"/>
    <x v="3"/>
    <n v="5.8"/>
    <s v="4-6 (Average)"/>
    <s v="Evening"/>
    <x v="0"/>
    <x v="0"/>
    <x v="0"/>
    <x v="2"/>
    <x v="0"/>
    <x v="2"/>
  </r>
  <r>
    <s v="558-60-5016"/>
    <x v="2"/>
    <x v="2"/>
    <x v="1"/>
    <x v="0"/>
    <x v="2"/>
    <n v="33.299999999999997"/>
    <n v="9"/>
    <n v="14.984999999999999"/>
    <n v="314.685"/>
    <x v="31"/>
    <d v="1899-12-30T15:27:00"/>
    <x v="0"/>
    <n v="299.7"/>
    <n v="4.7619047620000003"/>
    <n v="14.984999999999999"/>
    <d v="1955-03-26T00:00:00"/>
    <n v="63"/>
    <x v="3"/>
    <n v="7.2"/>
    <s v="6-8 (Good)"/>
    <s v="Afternoon"/>
    <x v="0"/>
    <x v="3"/>
    <x v="1"/>
    <x v="1"/>
    <x v="0"/>
    <x v="1"/>
  </r>
  <r>
    <s v="195-06-0432"/>
    <x v="8"/>
    <x v="5"/>
    <x v="0"/>
    <x v="1"/>
    <x v="2"/>
    <n v="81.010000000000005"/>
    <n v="3"/>
    <n v="12.1515"/>
    <n v="255.1815"/>
    <x v="50"/>
    <d v="1899-12-30T12:55:00"/>
    <x v="2"/>
    <n v="243.03"/>
    <n v="4.7619047620000003"/>
    <n v="12.1515"/>
    <d v="1982-04-04T00:00:00"/>
    <n v="36"/>
    <x v="0"/>
    <n v="9.3000000000000007"/>
    <s v="8-10 (Excellent)"/>
    <s v="Afternoon"/>
    <x v="0"/>
    <x v="2"/>
    <x v="0"/>
    <x v="7"/>
    <x v="0"/>
    <x v="0"/>
  </r>
  <r>
    <s v="605-03-2706"/>
    <x v="2"/>
    <x v="2"/>
    <x v="1"/>
    <x v="0"/>
    <x v="0"/>
    <n v="15.8"/>
    <n v="3"/>
    <n v="2.37"/>
    <n v="49.77"/>
    <x v="5"/>
    <d v="1899-12-30T18:02:00"/>
    <x v="1"/>
    <n v="47.4"/>
    <n v="4.7619047620000003"/>
    <n v="2.37"/>
    <d v="1977-09-02T00:00:00"/>
    <n v="41"/>
    <x v="0"/>
    <n v="9.5"/>
    <s v="8-10 (Excellent)"/>
    <s v="Evening"/>
    <x v="1"/>
    <x v="3"/>
    <x v="1"/>
    <x v="5"/>
    <x v="0"/>
    <x v="1"/>
  </r>
  <r>
    <s v="214-30-2776"/>
    <x v="7"/>
    <x v="4"/>
    <x v="0"/>
    <x v="0"/>
    <x v="1"/>
    <n v="34.49"/>
    <n v="5"/>
    <n v="8.6225000000000005"/>
    <n v="181.07249999999999"/>
    <x v="16"/>
    <d v="1899-12-30T19:44:00"/>
    <x v="2"/>
    <n v="172.45"/>
    <n v="4.7619047620000003"/>
    <n v="8.6225000000000005"/>
    <d v="1954-01-15T00:00:00"/>
    <n v="65"/>
    <x v="3"/>
    <n v="9"/>
    <s v="8-10 (Excellent)"/>
    <s v="Night"/>
    <x v="0"/>
    <x v="3"/>
    <x v="1"/>
    <x v="10"/>
    <x v="0"/>
    <x v="1"/>
  </r>
  <r>
    <s v="746-04-1077"/>
    <x v="7"/>
    <x v="4"/>
    <x v="0"/>
    <x v="0"/>
    <x v="4"/>
    <n v="84.63"/>
    <n v="10"/>
    <n v="42.314999999999998"/>
    <n v="888.61500000000001"/>
    <x v="17"/>
    <d v="1899-12-30T11:36:00"/>
    <x v="2"/>
    <n v="846.3"/>
    <n v="4.7619047620000003"/>
    <n v="42.314999999999998"/>
    <d v="1978-09-03T00:00:00"/>
    <n v="40"/>
    <x v="0"/>
    <n v="9"/>
    <s v="8-10 (Excellent)"/>
    <s v="Morning"/>
    <x v="0"/>
    <x v="6"/>
    <x v="1"/>
    <x v="0"/>
    <x v="0"/>
    <x v="0"/>
  </r>
  <r>
    <s v="448-34-8700"/>
    <x v="7"/>
    <x v="4"/>
    <x v="0"/>
    <x v="1"/>
    <x v="2"/>
    <n v="36.909999999999997"/>
    <n v="7"/>
    <n v="12.9185"/>
    <n v="271.2885"/>
    <x v="34"/>
    <d v="1899-12-30T13:51:00"/>
    <x v="0"/>
    <n v="258.37"/>
    <n v="4.7619047620000003"/>
    <n v="12.9185"/>
    <d v="1957-05-17T00:00:00"/>
    <n v="61"/>
    <x v="3"/>
    <n v="6.7"/>
    <s v="6-8 (Good)"/>
    <s v="Afternoon"/>
    <x v="0"/>
    <x v="2"/>
    <x v="0"/>
    <x v="4"/>
    <x v="0"/>
    <x v="2"/>
  </r>
  <r>
    <s v="452-04-8808"/>
    <x v="6"/>
    <x v="4"/>
    <x v="1"/>
    <x v="1"/>
    <x v="1"/>
    <n v="87.08"/>
    <n v="7"/>
    <n v="30.478000000000002"/>
    <n v="640.03800000000001"/>
    <x v="53"/>
    <d v="1899-12-30T15:17:00"/>
    <x v="1"/>
    <n v="609.55999999999995"/>
    <n v="4.7619047620000003"/>
    <n v="30.478000000000002"/>
    <d v="1987-04-02T00:00:00"/>
    <n v="31"/>
    <x v="0"/>
    <n v="5.5"/>
    <s v="4-6 (Average)"/>
    <s v="Afternoon"/>
    <x v="0"/>
    <x v="0"/>
    <x v="0"/>
    <x v="3"/>
    <x v="0"/>
    <x v="0"/>
  </r>
  <r>
    <s v="531-56-4728"/>
    <x v="0"/>
    <x v="0"/>
    <x v="1"/>
    <x v="1"/>
    <x v="2"/>
    <n v="80.08"/>
    <n v="3"/>
    <n v="12.012"/>
    <n v="252.25200000000001"/>
    <x v="48"/>
    <d v="1899-12-30T15:29:00"/>
    <x v="1"/>
    <n v="240.24"/>
    <n v="4.7619047620000003"/>
    <n v="12.012"/>
    <d v="1979-12-21T00:00:00"/>
    <n v="39"/>
    <x v="0"/>
    <n v="5.4"/>
    <s v="4-6 (Average)"/>
    <s v="Afternoon"/>
    <x v="0"/>
    <x v="3"/>
    <x v="1"/>
    <x v="8"/>
    <x v="0"/>
    <x v="2"/>
  </r>
  <r>
    <s v="744-82-9138"/>
    <x v="4"/>
    <x v="3"/>
    <x v="1"/>
    <x v="1"/>
    <x v="5"/>
    <n v="86.13"/>
    <n v="2"/>
    <n v="8.6129999999999995"/>
    <n v="180.87299999999999"/>
    <x v="13"/>
    <d v="1899-12-30T17:59:00"/>
    <x v="1"/>
    <n v="172.26"/>
    <n v="4.7619047620000003"/>
    <n v="8.6129999999999995"/>
    <d v="1966-01-07T00:00:00"/>
    <n v="53"/>
    <x v="2"/>
    <n v="8.1999999999999993"/>
    <s v="8-10 (Excellent)"/>
    <s v="Evening"/>
    <x v="0"/>
    <x v="4"/>
    <x v="1"/>
    <x v="4"/>
    <x v="0"/>
    <x v="2"/>
  </r>
  <r>
    <s v="883-69-1285"/>
    <x v="6"/>
    <x v="4"/>
    <x v="0"/>
    <x v="1"/>
    <x v="5"/>
    <n v="49.92"/>
    <n v="2"/>
    <n v="4.992"/>
    <n v="104.83199999999999"/>
    <x v="43"/>
    <d v="1899-12-30T11:55:00"/>
    <x v="2"/>
    <n v="99.84"/>
    <n v="4.7619047620000003"/>
    <n v="4.992"/>
    <d v="1975-01-10T00:00:00"/>
    <n v="44"/>
    <x v="0"/>
    <n v="7"/>
    <s v="6-8 (Good)"/>
    <s v="Morning"/>
    <x v="0"/>
    <x v="5"/>
    <x v="1"/>
    <x v="1"/>
    <x v="0"/>
    <x v="1"/>
  </r>
  <r>
    <s v="221-25-5073"/>
    <x v="2"/>
    <x v="2"/>
    <x v="1"/>
    <x v="0"/>
    <x v="4"/>
    <n v="74.66"/>
    <n v="4"/>
    <n v="14.932"/>
    <n v="313.572"/>
    <x v="31"/>
    <d v="1899-12-30T10:39:00"/>
    <x v="1"/>
    <n v="298.64"/>
    <n v="4.7619047620000003"/>
    <n v="14.932"/>
    <d v="1988-08-28T00:00:00"/>
    <n v="30"/>
    <x v="0"/>
    <n v="8.5"/>
    <s v="8-10 (Excellent)"/>
    <s v="Morning"/>
    <x v="0"/>
    <x v="3"/>
    <x v="1"/>
    <x v="1"/>
    <x v="0"/>
    <x v="1"/>
  </r>
  <r>
    <s v="518-71-6847"/>
    <x v="7"/>
    <x v="4"/>
    <x v="0"/>
    <x v="1"/>
    <x v="4"/>
    <n v="26.6"/>
    <n v="6"/>
    <n v="7.98"/>
    <n v="167.58"/>
    <x v="84"/>
    <d v="1899-12-30T15:10:00"/>
    <x v="0"/>
    <n v="159.6"/>
    <n v="4.7619047620000003"/>
    <n v="7.98"/>
    <d v="1971-02-25T00:00:00"/>
    <n v="48"/>
    <x v="2"/>
    <n v="4.9000000000000004"/>
    <s v="4-6 (Average)"/>
    <s v="Afternoon"/>
    <x v="0"/>
    <x v="6"/>
    <x v="1"/>
    <x v="2"/>
    <x v="0"/>
    <x v="2"/>
  </r>
  <r>
    <s v="156-20-0370"/>
    <x v="7"/>
    <x v="4"/>
    <x v="1"/>
    <x v="0"/>
    <x v="1"/>
    <n v="25.45"/>
    <n v="1"/>
    <n v="1.2725"/>
    <n v="26.7225"/>
    <x v="24"/>
    <d v="1899-12-30T18:10:00"/>
    <x v="2"/>
    <n v="25.45"/>
    <n v="4.7619047620000003"/>
    <n v="1.2725"/>
    <d v="1993-03-03T00:00:00"/>
    <n v="26"/>
    <x v="1"/>
    <n v="5.0999999999999996"/>
    <s v="4-6 (Average)"/>
    <s v="Evening"/>
    <x v="0"/>
    <x v="2"/>
    <x v="0"/>
    <x v="1"/>
    <x v="0"/>
    <x v="1"/>
  </r>
  <r>
    <s v="151-33-7434"/>
    <x v="6"/>
    <x v="4"/>
    <x v="1"/>
    <x v="0"/>
    <x v="4"/>
    <n v="67.77"/>
    <n v="1"/>
    <n v="3.3885000000000001"/>
    <n v="71.158500000000004"/>
    <x v="87"/>
    <d v="1899-12-30T20:43:00"/>
    <x v="2"/>
    <n v="67.77"/>
    <n v="4.7619047620000003"/>
    <n v="3.3885000000000001"/>
    <d v="1999-01-12T00:00:00"/>
    <n v="20"/>
    <x v="1"/>
    <n v="6.5"/>
    <s v="6-8 (Good)"/>
    <s v="Night"/>
    <x v="0"/>
    <x v="3"/>
    <x v="1"/>
    <x v="4"/>
    <x v="0"/>
    <x v="2"/>
  </r>
  <r>
    <s v="728-47-9078"/>
    <x v="10"/>
    <x v="1"/>
    <x v="0"/>
    <x v="1"/>
    <x v="4"/>
    <n v="59.59"/>
    <n v="4"/>
    <n v="11.917999999999999"/>
    <n v="250.27799999999999"/>
    <x v="64"/>
    <d v="1899-12-30T12:46:00"/>
    <x v="1"/>
    <n v="238.36"/>
    <n v="4.7619047620000003"/>
    <n v="11.917999999999999"/>
    <d v="1998-01-01T00:00:00"/>
    <n v="21"/>
    <x v="1"/>
    <n v="9.8000000000000007"/>
    <s v="8-10 (Excellent)"/>
    <s v="Afternoon"/>
    <x v="0"/>
    <x v="0"/>
    <x v="0"/>
    <x v="9"/>
    <x v="0"/>
    <x v="0"/>
  </r>
  <r>
    <s v="809-46-1866"/>
    <x v="9"/>
    <x v="0"/>
    <x v="1"/>
    <x v="1"/>
    <x v="0"/>
    <n v="58.15"/>
    <n v="4"/>
    <n v="11.63"/>
    <n v="244.23"/>
    <x v="54"/>
    <d v="1899-12-30T17:44:00"/>
    <x v="1"/>
    <n v="232.6"/>
    <n v="4.7619047620000003"/>
    <n v="11.63"/>
    <d v="1966-03-27T00:00:00"/>
    <n v="52"/>
    <x v="2"/>
    <n v="8.4"/>
    <s v="8-10 (Excellent)"/>
    <s v="Evening"/>
    <x v="0"/>
    <x v="5"/>
    <x v="1"/>
    <x v="3"/>
    <x v="0"/>
    <x v="0"/>
  </r>
  <r>
    <s v="139-32-4183"/>
    <x v="8"/>
    <x v="5"/>
    <x v="0"/>
    <x v="0"/>
    <x v="3"/>
    <n v="97.48"/>
    <n v="9"/>
    <n v="43.866"/>
    <n v="921.18600000000004"/>
    <x v="86"/>
    <d v="1899-12-30T14:19:00"/>
    <x v="0"/>
    <n v="877.32"/>
    <n v="4.7619047620000003"/>
    <n v="43.866"/>
    <d v="1989-09-16T00:00:00"/>
    <n v="29"/>
    <x v="1"/>
    <n v="7.4"/>
    <s v="6-8 (Good)"/>
    <s v="Afternoon"/>
    <x v="0"/>
    <x v="4"/>
    <x v="1"/>
    <x v="10"/>
    <x v="0"/>
    <x v="1"/>
  </r>
  <r>
    <s v="148-41-7930"/>
    <x v="10"/>
    <x v="1"/>
    <x v="1"/>
    <x v="1"/>
    <x v="0"/>
    <n v="99.96"/>
    <n v="7"/>
    <n v="34.985999999999997"/>
    <n v="734.70600000000002"/>
    <x v="54"/>
    <d v="1899-12-30T10:33:00"/>
    <x v="1"/>
    <n v="699.72"/>
    <n v="4.7619047620000003"/>
    <n v="34.985999999999997"/>
    <d v="1997-05-02T00:00:00"/>
    <n v="21"/>
    <x v="1"/>
    <n v="6.1"/>
    <s v="6-8 (Good)"/>
    <s v="Morning"/>
    <x v="0"/>
    <x v="5"/>
    <x v="1"/>
    <x v="3"/>
    <x v="0"/>
    <x v="0"/>
  </r>
  <r>
    <s v="189-40-5216"/>
    <x v="5"/>
    <x v="3"/>
    <x v="1"/>
    <x v="1"/>
    <x v="1"/>
    <n v="96.37"/>
    <n v="7"/>
    <n v="33.729500000000002"/>
    <n v="708.31949999999995"/>
    <x v="51"/>
    <d v="1899-12-30T11:40:00"/>
    <x v="1"/>
    <n v="674.59"/>
    <n v="4.7619047620000003"/>
    <n v="33.729500000000002"/>
    <d v="1965-11-10T00:00:00"/>
    <n v="53"/>
    <x v="2"/>
    <n v="6"/>
    <s v="6-8 (Good)"/>
    <s v="Morning"/>
    <x v="0"/>
    <x v="5"/>
    <x v="1"/>
    <x v="7"/>
    <x v="0"/>
    <x v="0"/>
  </r>
  <r>
    <s v="374-38-5555"/>
    <x v="7"/>
    <x v="4"/>
    <x v="1"/>
    <x v="0"/>
    <x v="5"/>
    <n v="63.71"/>
    <n v="5"/>
    <n v="15.9275"/>
    <n v="334.47750000000002"/>
    <x v="13"/>
    <d v="1899-12-30T19:30:00"/>
    <x v="0"/>
    <n v="318.55"/>
    <n v="4.7619047620000003"/>
    <n v="15.9275"/>
    <d v="1962-06-09T00:00:00"/>
    <n v="56"/>
    <x v="2"/>
    <n v="8.5"/>
    <s v="8-10 (Excellent)"/>
    <s v="Night"/>
    <x v="0"/>
    <x v="4"/>
    <x v="1"/>
    <x v="4"/>
    <x v="0"/>
    <x v="2"/>
  </r>
  <r>
    <s v="764-44-8999"/>
    <x v="7"/>
    <x v="4"/>
    <x v="1"/>
    <x v="0"/>
    <x v="0"/>
    <n v="14.76"/>
    <n v="2"/>
    <n v="1.476"/>
    <n v="30.995999999999999"/>
    <x v="67"/>
    <d v="1899-12-30T14:42:00"/>
    <x v="0"/>
    <n v="29.52"/>
    <n v="4.7619047620000003"/>
    <n v="1.476"/>
    <d v="1980-01-23T00:00:00"/>
    <n v="39"/>
    <x v="0"/>
    <n v="4.3"/>
    <s v="4-6 (Average)"/>
    <s v="Afternoon"/>
    <x v="1"/>
    <x v="3"/>
    <x v="1"/>
    <x v="6"/>
    <x v="0"/>
    <x v="2"/>
  </r>
  <r>
    <s v="552-44-5977"/>
    <x v="6"/>
    <x v="4"/>
    <x v="0"/>
    <x v="1"/>
    <x v="0"/>
    <n v="62"/>
    <n v="8"/>
    <n v="24.8"/>
    <n v="520.79999999999995"/>
    <x v="75"/>
    <d v="1899-12-30T19:08:00"/>
    <x v="2"/>
    <n v="496"/>
    <n v="4.7619047620000003"/>
    <n v="24.8"/>
    <d v="1992-03-16T00:00:00"/>
    <n v="26"/>
    <x v="1"/>
    <n v="6.2"/>
    <s v="6-8 (Good)"/>
    <s v="Evening"/>
    <x v="0"/>
    <x v="4"/>
    <x v="1"/>
    <x v="0"/>
    <x v="0"/>
    <x v="0"/>
  </r>
  <r>
    <s v="267-62-7380"/>
    <x v="5"/>
    <x v="3"/>
    <x v="0"/>
    <x v="1"/>
    <x v="1"/>
    <n v="82.34"/>
    <n v="10"/>
    <n v="41.17"/>
    <n v="864.57"/>
    <x v="14"/>
    <d v="1899-12-30T19:12:00"/>
    <x v="0"/>
    <n v="823.4"/>
    <n v="4.7619047620000003"/>
    <n v="41.17"/>
    <d v="1989-05-11T00:00:00"/>
    <n v="29"/>
    <x v="1"/>
    <n v="4.3"/>
    <s v="4-6 (Average)"/>
    <s v="Evening"/>
    <x v="0"/>
    <x v="1"/>
    <x v="1"/>
    <x v="5"/>
    <x v="0"/>
    <x v="1"/>
  </r>
  <r>
    <s v="430-53-4718"/>
    <x v="6"/>
    <x v="4"/>
    <x v="0"/>
    <x v="1"/>
    <x v="0"/>
    <n v="75.37"/>
    <n v="8"/>
    <n v="30.148"/>
    <n v="633.10799999999995"/>
    <x v="26"/>
    <d v="1899-12-30T15:46:00"/>
    <x v="2"/>
    <n v="602.96"/>
    <n v="4.7619047620000003"/>
    <n v="30.148"/>
    <d v="2000-10-01T00:00:00"/>
    <n v="18"/>
    <x v="1"/>
    <n v="8.4"/>
    <s v="8-10 (Excellent)"/>
    <s v="Afternoon"/>
    <x v="0"/>
    <x v="3"/>
    <x v="1"/>
    <x v="12"/>
    <x v="0"/>
    <x v="0"/>
  </r>
  <r>
    <s v="886-18-2897"/>
    <x v="9"/>
    <x v="0"/>
    <x v="1"/>
    <x v="0"/>
    <x v="4"/>
    <n v="56.56"/>
    <n v="5"/>
    <n v="14.14"/>
    <n v="296.94"/>
    <x v="23"/>
    <d v="1899-12-30T19:06:00"/>
    <x v="2"/>
    <n v="282.8"/>
    <n v="4.7619047620000003"/>
    <n v="14.14"/>
    <d v="1959-09-14T00:00:00"/>
    <n v="59"/>
    <x v="2"/>
    <n v="4.5"/>
    <s v="4-6 (Average)"/>
    <s v="Evening"/>
    <x v="0"/>
    <x v="1"/>
    <x v="1"/>
    <x v="11"/>
    <x v="0"/>
    <x v="1"/>
  </r>
  <r>
    <s v="602-16-6955"/>
    <x v="6"/>
    <x v="4"/>
    <x v="1"/>
    <x v="0"/>
    <x v="3"/>
    <n v="76.599999999999994"/>
    <n v="10"/>
    <n v="38.299999999999997"/>
    <n v="804.3"/>
    <x v="46"/>
    <d v="1899-12-30T18:10:00"/>
    <x v="0"/>
    <n v="766"/>
    <n v="4.7619047620000003"/>
    <n v="38.299999999999997"/>
    <d v="2000-11-06T00:00:00"/>
    <n v="18"/>
    <x v="1"/>
    <n v="6"/>
    <s v="6-8 (Good)"/>
    <s v="Evening"/>
    <x v="0"/>
    <x v="4"/>
    <x v="1"/>
    <x v="3"/>
    <x v="0"/>
    <x v="0"/>
  </r>
  <r>
    <s v="745-74-0715"/>
    <x v="0"/>
    <x v="0"/>
    <x v="1"/>
    <x v="1"/>
    <x v="1"/>
    <n v="58.03"/>
    <n v="2"/>
    <n v="5.8029999999999999"/>
    <n v="121.863"/>
    <x v="24"/>
    <d v="1899-12-30T20:46:00"/>
    <x v="0"/>
    <n v="116.06"/>
    <n v="4.7619047620000003"/>
    <n v="5.8029999999999999"/>
    <d v="1988-06-12T00:00:00"/>
    <n v="30"/>
    <x v="0"/>
    <n v="8.8000000000000007"/>
    <s v="8-10 (Excellent)"/>
    <s v="Night"/>
    <x v="0"/>
    <x v="2"/>
    <x v="0"/>
    <x v="1"/>
    <x v="0"/>
    <x v="1"/>
  </r>
  <r>
    <s v="690-01-6631"/>
    <x v="6"/>
    <x v="4"/>
    <x v="1"/>
    <x v="1"/>
    <x v="5"/>
    <n v="17.489999999999998"/>
    <n v="10"/>
    <n v="8.7449999999999992"/>
    <n v="183.64500000000001"/>
    <x v="70"/>
    <d v="1899-12-30T18:35:00"/>
    <x v="0"/>
    <n v="174.9"/>
    <n v="4.7619047620000003"/>
    <n v="8.7449999999999992"/>
    <d v="1959-08-21T00:00:00"/>
    <n v="59"/>
    <x v="2"/>
    <n v="6.6"/>
    <s v="6-8 (Good)"/>
    <s v="Evening"/>
    <x v="1"/>
    <x v="1"/>
    <x v="1"/>
    <x v="6"/>
    <x v="0"/>
    <x v="2"/>
  </r>
  <r>
    <s v="652-49-6720"/>
    <x v="4"/>
    <x v="3"/>
    <x v="0"/>
    <x v="0"/>
    <x v="1"/>
    <n v="60.95"/>
    <n v="1"/>
    <n v="3.0474999999999999"/>
    <n v="63.997500000000002"/>
    <x v="67"/>
    <d v="1899-12-30T11:40:00"/>
    <x v="0"/>
    <n v="60.95"/>
    <n v="4.7619047620000003"/>
    <n v="3.0474999999999999"/>
    <d v="1979-05-16T00:00:00"/>
    <n v="39"/>
    <x v="0"/>
    <n v="5.9"/>
    <s v="4-6 (Average)"/>
    <s v="Morning"/>
    <x v="0"/>
    <x v="3"/>
    <x v="1"/>
    <x v="6"/>
    <x v="0"/>
    <x v="2"/>
  </r>
  <r>
    <s v="233-67-5758"/>
    <x v="10"/>
    <x v="1"/>
    <x v="1"/>
    <x v="1"/>
    <x v="0"/>
    <n v="40.35"/>
    <n v="1"/>
    <n v="2.0175000000000001"/>
    <n v="42.3675"/>
    <x v="71"/>
    <d v="1899-12-30T13:46:00"/>
    <x v="0"/>
    <n v="40.35"/>
    <n v="4.7619047620000003"/>
    <n v="2.0175000000000001"/>
    <d v="1978-11-21T00:00:00"/>
    <n v="40"/>
    <x v="0"/>
    <n v="6.2"/>
    <s v="6-8 (Good)"/>
    <s v="Afternoon"/>
    <x v="0"/>
    <x v="6"/>
    <x v="1"/>
    <x v="12"/>
    <x v="0"/>
    <x v="0"/>
  </r>
  <r>
    <s v="303-96-2227"/>
    <x v="6"/>
    <x v="4"/>
    <x v="1"/>
    <x v="0"/>
    <x v="2"/>
    <n v="97.38"/>
    <n v="10"/>
    <n v="48.69"/>
    <n v="1022.49"/>
    <x v="22"/>
    <d v="1899-12-30T17:16:00"/>
    <x v="0"/>
    <n v="973.8"/>
    <n v="4.7619047620000003"/>
    <n v="48.69"/>
    <d v="1978-02-16T00:00:00"/>
    <n v="41"/>
    <x v="0"/>
    <n v="4.4000000000000004"/>
    <s v="4-6 (Average)"/>
    <s v="Evening"/>
    <x v="0"/>
    <x v="0"/>
    <x v="0"/>
    <x v="2"/>
    <x v="0"/>
    <x v="2"/>
  </r>
  <r>
    <s v="727-02-1313"/>
    <x v="9"/>
    <x v="0"/>
    <x v="0"/>
    <x v="1"/>
    <x v="4"/>
    <n v="31.84"/>
    <n v="1"/>
    <n v="1.5920000000000001"/>
    <n v="33.432000000000002"/>
    <x v="57"/>
    <d v="1899-12-30T13:22:00"/>
    <x v="1"/>
    <n v="31.84"/>
    <n v="4.7619047620000003"/>
    <n v="1.5920000000000001"/>
    <d v="1978-08-10T00:00:00"/>
    <n v="40"/>
    <x v="0"/>
    <n v="7.7"/>
    <s v="6-8 (Good)"/>
    <s v="Afternoon"/>
    <x v="0"/>
    <x v="0"/>
    <x v="0"/>
    <x v="4"/>
    <x v="0"/>
    <x v="2"/>
  </r>
  <r>
    <s v="347-56-2442"/>
    <x v="0"/>
    <x v="0"/>
    <x v="1"/>
    <x v="1"/>
    <x v="2"/>
    <n v="65.819999999999993"/>
    <n v="1"/>
    <n v="3.2909999999999999"/>
    <n v="69.111000000000004"/>
    <x v="70"/>
    <d v="1899-12-30T15:33:00"/>
    <x v="1"/>
    <n v="65.819999999999993"/>
    <n v="4.7619047620000003"/>
    <n v="3.2909999999999999"/>
    <d v="1993-11-22T00:00:00"/>
    <n v="25"/>
    <x v="1"/>
    <n v="4.0999999999999996"/>
    <s v="4-6 (Average)"/>
    <s v="Afternoon"/>
    <x v="0"/>
    <x v="1"/>
    <x v="1"/>
    <x v="6"/>
    <x v="0"/>
    <x v="2"/>
  </r>
  <r>
    <s v="849-09-3807"/>
    <x v="3"/>
    <x v="2"/>
    <x v="0"/>
    <x v="0"/>
    <x v="5"/>
    <n v="88.34"/>
    <n v="7"/>
    <n v="30.919"/>
    <n v="649.29899999999998"/>
    <x v="67"/>
    <d v="1899-12-30T13:28:00"/>
    <x v="1"/>
    <n v="618.38"/>
    <n v="4.7619047620000003"/>
    <n v="30.919"/>
    <d v="1971-10-27T00:00:00"/>
    <n v="47"/>
    <x v="2"/>
    <n v="6.6"/>
    <s v="6-8 (Good)"/>
    <s v="Afternoon"/>
    <x v="0"/>
    <x v="3"/>
    <x v="1"/>
    <x v="6"/>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Analyse2Weektype"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F5:AH7" firstHeaderRow="0"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compact="0" outline="0" showAll="0"/>
    <pivotField compact="0" numFmtId="164" outline="0" showAll="0"/>
    <pivotField compact="0" outline="0" showAll="0"/>
    <pivotField compact="0" outline="0" showAll="0"/>
    <pivotField dataField="1"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compact="0" numFmtId="164" outline="0" showAll="0"/>
    <pivotField compact="0" numFmtId="14" outline="0" showAll="0"/>
    <pivotField compact="0" numFmtId="1" outline="0" showAll="0"/>
    <pivotField compact="0" outline="0" showAll="0"/>
    <pivotField compact="0" outline="0" showAll="0"/>
    <pivotField compact="0" outline="0" showAll="0"/>
    <pivotField compact="0" outline="0" showAll="0"/>
    <pivotField compact="0" outline="0" showAll="0"/>
    <pivotField compact="0" numFmtId="165" outline="0" showAll="0"/>
    <pivotField axis="axisRow" compact="0" outline="0" showAll="0">
      <items count="5">
        <item m="1" x="2"/>
        <item m="1" x="3"/>
        <item x="0"/>
        <item x="1"/>
        <item t="default"/>
      </items>
    </pivotField>
    <pivotField compact="0" outline="0" showAll="0"/>
    <pivotField compact="0" outline="0" showAll="0"/>
    <pivotField compact="0" outline="0" showAll="0" defaultSubtotal="0"/>
    <pivotField compact="0" outline="0" showAll="0" defaultSubtotal="0">
      <items count="14">
        <item sd="0" x="0"/>
        <item x="1"/>
        <item x="2"/>
        <item x="3"/>
        <item sd="0" x="4"/>
        <item sd="0" x="5"/>
        <item sd="0" x="6"/>
        <item sd="0" x="7"/>
        <item sd="0" x="8"/>
        <item sd="0" x="9"/>
        <item sd="0" x="10"/>
        <item sd="0" x="11"/>
        <item sd="0" x="12"/>
        <item sd="0" x="13"/>
      </items>
    </pivotField>
  </pivotFields>
  <rowFields count="1">
    <field x="24"/>
  </rowFields>
  <rowItems count="2">
    <i>
      <x v="2"/>
    </i>
    <i>
      <x v="3"/>
    </i>
  </rowItems>
  <colFields count="1">
    <field x="-2"/>
  </colFields>
  <colItems count="2">
    <i>
      <x/>
    </i>
    <i i="1">
      <x v="1"/>
    </i>
  </colItems>
  <dataFields count="2">
    <dataField name="%" fld="9" showDataAs="percentOfTotal" baseField="25" baseItem="0" numFmtId="10"/>
    <dataField name="Revenue " fld="9" baseField="2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Analyse2Days"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S5:U12" firstHeaderRow="0"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compact="0" outline="0" showAll="0"/>
    <pivotField compact="0" numFmtId="164" outline="0" showAll="0"/>
    <pivotField compact="0" outline="0" showAll="0"/>
    <pivotField compact="0" outline="0" showAll="0"/>
    <pivotField dataField="1"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compact="0" numFmtId="164" outline="0" showAll="0"/>
    <pivotField compact="0" numFmtId="14" outline="0" showAll="0"/>
    <pivotField compact="0" numFmtId="1" outline="0" showAll="0"/>
    <pivotField compact="0" outline="0" showAll="0"/>
    <pivotField compact="0" outline="0" showAll="0"/>
    <pivotField compact="0" outline="0" showAll="0"/>
    <pivotField compact="0" outline="0" showAll="0"/>
    <pivotField compact="0" outline="0" showAll="0"/>
    <pivotField axis="axisRow" compact="0" numFmtId="165" outline="0" showAll="0">
      <items count="8">
        <item x="2"/>
        <item x="3"/>
        <item x="6"/>
        <item x="5"/>
        <item x="4"/>
        <item x="1"/>
        <item x="0"/>
        <item t="default"/>
      </items>
    </pivotField>
    <pivotField compact="0" outline="0" showAll="0"/>
    <pivotField compact="0" outline="0" showAll="0"/>
    <pivotField compact="0" outline="0" showAll="0"/>
    <pivotField compact="0" outline="0" showAll="0" defaultSubtotal="0"/>
    <pivotField compact="0" outline="0" showAll="0" defaultSubtotal="0">
      <items count="14">
        <item sd="0" x="0"/>
        <item x="1"/>
        <item x="2"/>
        <item x="3"/>
        <item sd="0" x="4"/>
        <item sd="0" x="5"/>
        <item sd="0" x="6"/>
        <item sd="0" x="7"/>
        <item sd="0" x="8"/>
        <item sd="0" x="9"/>
        <item sd="0" x="10"/>
        <item sd="0" x="11"/>
        <item sd="0" x="12"/>
        <item sd="0" x="13"/>
      </items>
    </pivotField>
  </pivotFields>
  <rowFields count="1">
    <field x="23"/>
  </rowFields>
  <rowItems count="7">
    <i>
      <x/>
    </i>
    <i>
      <x v="1"/>
    </i>
    <i>
      <x v="2"/>
    </i>
    <i>
      <x v="3"/>
    </i>
    <i>
      <x v="4"/>
    </i>
    <i>
      <x v="5"/>
    </i>
    <i>
      <x v="6"/>
    </i>
  </rowItems>
  <colFields count="1">
    <field x="-2"/>
  </colFields>
  <colItems count="2">
    <i>
      <x/>
    </i>
    <i i="1">
      <x v="1"/>
    </i>
  </colItems>
  <dataFields count="2">
    <dataField name="%" fld="9" showDataAs="percentOfTotal" baseField="25" baseItem="0" numFmtId="10"/>
    <dataField name="Revenue " fld="9" baseField="2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Analyse2Week"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G5:J18" firstHeaderRow="0" firstDataRow="1" firstDataCol="2"/>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compact="0" outline="0" showAll="0"/>
    <pivotField compact="0" numFmtId="164" outline="0" showAll="0"/>
    <pivotField compact="0" outline="0" showAll="0"/>
    <pivotField compact="0" outline="0" showAll="0"/>
    <pivotField dataField="1"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compact="0" numFmtId="164" outline="0" showAll="0"/>
    <pivotField compact="0" numFmtId="14" outline="0" showAll="0"/>
    <pivotField compact="0" numFmtId="1" outline="0" showAll="0"/>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axis="axisRow" compact="0" outline="0" showAll="0">
      <items count="14">
        <item x="0"/>
        <item x="7"/>
        <item x="9"/>
        <item x="3"/>
        <item x="12"/>
        <item x="4"/>
        <item x="8"/>
        <item x="6"/>
        <item x="2"/>
        <item x="1"/>
        <item x="10"/>
        <item x="11"/>
        <item x="5"/>
        <item t="default"/>
      </items>
    </pivotField>
    <pivotField compact="0" outline="0" showAll="0"/>
    <pivotField axis="axisRow" compact="0" outline="0" showAll="0" measureFilter="1" defaultSubtotal="0">
      <items count="3">
        <item x="0"/>
        <item x="2"/>
        <item x="1"/>
      </items>
    </pivotField>
    <pivotField compact="0" outline="0" showAll="0" defaultSubtotal="0">
      <items count="14">
        <item sd="0" x="0"/>
        <item x="1"/>
        <item x="2"/>
        <item x="3"/>
        <item sd="0" x="4"/>
        <item sd="0" x="5"/>
        <item sd="0" x="6"/>
        <item sd="0" x="7"/>
        <item sd="0" x="8"/>
        <item sd="0" x="9"/>
        <item sd="0" x="10"/>
        <item sd="0" x="11"/>
        <item sd="0" x="12"/>
        <item sd="0" x="13"/>
      </items>
    </pivotField>
  </pivotFields>
  <rowFields count="2">
    <field x="27"/>
    <field x="25"/>
  </rowFields>
  <rowItems count="13">
    <i>
      <x/>
      <x/>
    </i>
    <i r="1">
      <x v="1"/>
    </i>
    <i r="1">
      <x v="2"/>
    </i>
    <i r="1">
      <x v="3"/>
    </i>
    <i r="1">
      <x v="4"/>
    </i>
    <i>
      <x v="1"/>
      <x v="5"/>
    </i>
    <i r="1">
      <x v="6"/>
    </i>
    <i r="1">
      <x v="7"/>
    </i>
    <i r="1">
      <x v="8"/>
    </i>
    <i>
      <x v="2"/>
      <x v="9"/>
    </i>
    <i r="1">
      <x v="10"/>
    </i>
    <i r="1">
      <x v="11"/>
    </i>
    <i r="1">
      <x v="12"/>
    </i>
  </rowItems>
  <colFields count="1">
    <field x="-2"/>
  </colFields>
  <colItems count="2">
    <i>
      <x/>
    </i>
    <i i="1">
      <x v="1"/>
    </i>
  </colItems>
  <dataFields count="2">
    <dataField name="%" fld="9" showDataAs="percentOfTotal" baseField="25" baseItem="0" numFmtId="10"/>
    <dataField name="Revenue " fld="9" baseField="25" baseItem="0"/>
  </dataFields>
  <pivotTableStyleInfo name="PivotStyleLight16" showRowHeaders="1" showColHeaders="1" showRowStripes="0" showColStripes="0" showLastColumn="1"/>
  <filters count="1">
    <filter fld="27" type="count" evalOrder="-1" id="1" iMeasureFld="1">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Analyse2Month"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K5:AM8" firstHeaderRow="0"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compact="0" outline="0" showAll="0"/>
    <pivotField compact="0" numFmtId="164" outline="0" showAll="0"/>
    <pivotField compact="0" outline="0" showAll="0"/>
    <pivotField compact="0" outline="0" showAll="0"/>
    <pivotField dataField="1"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compact="0" numFmtId="164" outline="0" showAll="0"/>
    <pivotField compact="0" numFmtId="14" outline="0" showAll="0"/>
    <pivotField compact="0" numFmtId="1" outline="0" showAll="0"/>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outline="0" showAll="0"/>
    <pivotField compact="0" outline="0" showAll="0"/>
    <pivotField compact="0" outline="0" showAll="0" defaultSubtotal="0"/>
    <pivotField axis="axisRow" compact="0" outline="0" showAll="0" defaultSubtotal="0">
      <items count="14">
        <item sd="0" x="0"/>
        <item sd="0" x="1"/>
        <item sd="0" x="2"/>
        <item sd="0" x="3"/>
        <item sd="0" x="4"/>
        <item sd="0" x="5"/>
        <item sd="0" x="6"/>
        <item sd="0" x="7"/>
        <item sd="0" x="8"/>
        <item sd="0" x="9"/>
        <item sd="0" x="10"/>
        <item sd="0" x="11"/>
        <item sd="0" x="12"/>
        <item sd="0" x="13"/>
      </items>
    </pivotField>
  </pivotFields>
  <rowFields count="1">
    <field x="28"/>
  </rowFields>
  <rowItems count="3">
    <i>
      <x v="1"/>
    </i>
    <i>
      <x v="2"/>
    </i>
    <i>
      <x v="3"/>
    </i>
  </rowItems>
  <colFields count="1">
    <field x="-2"/>
  </colFields>
  <colItems count="2">
    <i>
      <x/>
    </i>
    <i i="1">
      <x v="1"/>
    </i>
  </colItems>
  <dataFields count="2">
    <dataField name="%" fld="9" showDataAs="percentOfTotal" baseField="25" baseItem="0" numFmtId="10"/>
    <dataField name="Revenue " fld="9" baseField="2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KPIs"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0:G11" firstHeaderRow="0" firstDataRow="1" firstDataCol="0"/>
  <pivotFields count="29">
    <pivotField showAll="0"/>
    <pivotField showAll="0"/>
    <pivotField showAll="0">
      <items count="7">
        <item x="0"/>
        <item x="4"/>
        <item x="5"/>
        <item x="3"/>
        <item x="1"/>
        <item x="2"/>
        <item t="default"/>
      </items>
    </pivotField>
    <pivotField showAll="0"/>
    <pivotField showAll="0"/>
    <pivotField showAll="0">
      <items count="7">
        <item x="1"/>
        <item x="5"/>
        <item x="4"/>
        <item x="0"/>
        <item x="2"/>
        <item x="3"/>
        <item t="default"/>
      </items>
    </pivotField>
    <pivotField numFmtId="164" showAll="0"/>
    <pivotField dataField="1" showAll="0"/>
    <pivotField showAll="0"/>
    <pivotField dataField="1" numFmtId="164"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20" showAll="0"/>
    <pivotField showAll="0">
      <items count="4">
        <item x="1"/>
        <item x="2"/>
        <item x="0"/>
        <item t="default"/>
      </items>
    </pivotField>
    <pivotField dataField="1" numFmtId="164" showAll="0"/>
    <pivotField showAll="0"/>
    <pivotField dataField="1" numFmtId="164" showAll="0" defaultSubtotal="0"/>
    <pivotField numFmtId="14" showAll="0"/>
    <pivotField numFmtId="1" showAll="0"/>
    <pivotField showAll="0">
      <items count="5">
        <item x="1"/>
        <item x="0"/>
        <item x="2"/>
        <item x="3"/>
        <item t="default"/>
      </items>
    </pivotField>
    <pivotField showAll="0"/>
    <pivotField showAll="0" defaultSubtotal="0"/>
    <pivotField showAll="0"/>
    <pivotField showAll="0"/>
    <pivotField numFmtId="165" showAll="0"/>
    <pivotField showAl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s>
  <rowItems count="1">
    <i/>
  </rowItems>
  <colFields count="1">
    <field x="-2"/>
  </colFields>
  <colItems count="4">
    <i>
      <x/>
    </i>
    <i i="1">
      <x v="1"/>
    </i>
    <i i="2">
      <x v="2"/>
    </i>
    <i i="3">
      <x v="3"/>
    </i>
  </colItems>
  <dataFields count="4">
    <dataField name=" Quantity" fld="7" baseField="0" baseItem="0" numFmtId="167"/>
    <dataField name=" COGS" fld="13" baseField="0" baseItem="0" numFmtId="166"/>
    <dataField name=" Revenue" fld="9" baseField="0" baseItem="0" numFmtId="166"/>
    <dataField name=" Profit" fld="15" baseField="0" baseItem="0" numFmtId="166"/>
  </dataFields>
  <formats count="12">
    <format dxfId="14">
      <pivotArea outline="0" collapsedLevelsAreSubtotals="1" fieldPosition="0">
        <references count="1">
          <reference field="4294967294" count="3" selected="0">
            <x v="1"/>
            <x v="2"/>
            <x v="3"/>
          </reference>
        </references>
      </pivotArea>
    </format>
    <format dxfId="13">
      <pivotArea outline="0" collapsedLevelsAreSubtotals="1" fieldPosition="0">
        <references count="1">
          <reference field="4294967294" count="3" selected="0">
            <x v="1"/>
            <x v="2"/>
            <x v="3"/>
          </reference>
        </references>
      </pivotArea>
    </format>
    <format dxfId="12">
      <pivotArea outline="0" collapsedLevelsAreSubtotals="1" fieldPosition="0">
        <references count="1">
          <reference field="4294967294" count="3" selected="0">
            <x v="1"/>
            <x v="2"/>
            <x v="3"/>
          </reference>
        </references>
      </pivotArea>
    </format>
    <format dxfId="11">
      <pivotArea outline="0" collapsedLevelsAreSubtotals="1" fieldPosition="0">
        <references count="1">
          <reference field="4294967294" count="3" selected="0">
            <x v="1"/>
            <x v="2"/>
            <x v="3"/>
          </reference>
        </references>
      </pivotArea>
    </format>
    <format dxfId="10">
      <pivotArea outline="0" collapsedLevelsAreSubtotals="1" fieldPosition="0">
        <references count="1">
          <reference field="4294967294" count="3" selected="0">
            <x v="1"/>
            <x v="2"/>
            <x v="3"/>
          </reference>
        </references>
      </pivotArea>
    </format>
    <format dxfId="9">
      <pivotArea outline="0" collapsedLevelsAreSubtotals="1" fieldPosition="0">
        <references count="1">
          <reference field="4294967294" count="1" selected="0">
            <x v="0"/>
          </reference>
        </references>
      </pivotArea>
    </format>
    <format dxfId="8">
      <pivotArea outline="0" collapsedLevelsAreSubtotals="1" fieldPosition="0">
        <references count="1">
          <reference field="4294967294" count="1" selected="0">
            <x v="0"/>
          </reference>
        </references>
      </pivotArea>
    </format>
    <format dxfId="7">
      <pivotArea outline="0" collapsedLevelsAreSubtotals="1" fieldPosition="0">
        <references count="1">
          <reference field="4294967294" count="1" selected="0">
            <x v="0"/>
          </reference>
        </references>
      </pivotArea>
    </format>
    <format dxfId="6">
      <pivotArea outline="0" collapsedLevelsAreSubtotals="1" fieldPosition="0">
        <references count="1">
          <reference field="4294967294" count="1" selected="0">
            <x v="0"/>
          </reference>
        </references>
      </pivotArea>
    </format>
    <format dxfId="5">
      <pivotArea outline="0" collapsedLevelsAreSubtotals="1" fieldPosition="0">
        <references count="1">
          <reference field="4294967294" count="1" selected="0">
            <x v="0"/>
          </reference>
        </references>
      </pivotArea>
    </format>
    <format dxfId="4">
      <pivotArea outline="0" collapsedLevelsAreSubtotals="1" fieldPosition="0">
        <references count="1">
          <reference field="4294967294" count="1" selected="0">
            <x v="0"/>
          </reference>
        </references>
      </pivotArea>
    </format>
    <format dxfId="3">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5"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X19:AX25" firstHeaderRow="1" firstDataRow="1" firstDataCol="1"/>
  <pivotFields count="29">
    <pivotField compact="0" outline="0" showAll="0"/>
    <pivotField compact="0" outline="0" showAll="0"/>
    <pivotField axis="axisRow" compact="0" outline="0" showAll="0">
      <items count="7">
        <item x="0"/>
        <item x="4"/>
        <item x="5"/>
        <item x="3"/>
        <item x="1"/>
        <item x="2"/>
        <item t="default"/>
      </items>
    </pivotField>
    <pivotField compact="0" outline="0" showAll="0"/>
    <pivotField compact="0" outline="0" showAll="0"/>
    <pivotField compact="0" outline="0" showAll="0">
      <items count="7">
        <item x="1"/>
        <item x="5"/>
        <item x="4"/>
        <item x="0"/>
        <item x="2"/>
        <item x="3"/>
        <item t="default"/>
      </items>
    </pivotField>
    <pivotField compact="0" numFmtId="164" outline="0" showAll="0"/>
    <pivotField compact="0" outline="0" showAll="0"/>
    <pivotField compact="0" outline="0" showAll="0"/>
    <pivotField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compact="0" numFmtId="164" outline="0" showAll="0" defaultSubtotal="0"/>
    <pivotField compact="0" numFmtId="14" outline="0" showAll="0"/>
    <pivotField compact="0" numFmtId="1" outline="0" showAll="0"/>
    <pivotField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2"/>
  </rowFields>
  <rowItems count="6">
    <i>
      <x/>
    </i>
    <i>
      <x v="1"/>
    </i>
    <i>
      <x v="2"/>
    </i>
    <i>
      <x v="3"/>
    </i>
    <i>
      <x v="4"/>
    </i>
    <i>
      <x v="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AgeGroup" cacheId="19"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6" indent="0" compact="0" compactData="0" multipleFieldFilters="0">
  <location ref="R10:T14" firstHeaderRow="0"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compact="0" outline="0" showAll="0">
      <items count="7">
        <item x="1"/>
        <item x="5"/>
        <item x="4"/>
        <item x="0"/>
        <item x="2"/>
        <item x="3"/>
        <item t="default"/>
      </items>
    </pivotField>
    <pivotField compact="0" numFmtId="164" outline="0" showAll="0"/>
    <pivotField compact="0" outline="0" showAll="0"/>
    <pivotField compact="0" outline="0" showAll="0"/>
    <pivotField dataField="1"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compact="0" numFmtId="164" outline="0" showAll="0" defaultSubtotal="0"/>
    <pivotField compact="0" numFmtId="14" outline="0" showAll="0"/>
    <pivotField compact="0" numFmtId="1" outline="0" showAll="0"/>
    <pivotField axis="axisRow" compact="0" outline="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18"/>
  </rowFields>
  <rowItems count="4">
    <i>
      <x/>
    </i>
    <i>
      <x v="1"/>
    </i>
    <i>
      <x v="2"/>
    </i>
    <i>
      <x v="3"/>
    </i>
  </rowItems>
  <colFields count="1">
    <field x="-2"/>
  </colFields>
  <colItems count="2">
    <i>
      <x/>
    </i>
    <i i="1">
      <x v="1"/>
    </i>
  </colItems>
  <dataFields count="2">
    <dataField name=" Revenue" fld="9" showDataAs="percentOfTotal" baseField="0" baseItem="0" numFmtId="10"/>
    <dataField name="Sum of Revenue" fld="9" baseField="0" baseItem="0" numFmtId="43"/>
  </dataFields>
  <formats count="3">
    <format dxfId="17">
      <pivotArea outline="0" fieldPosition="0">
        <references count="1">
          <reference field="4294967294" count="1">
            <x v="0"/>
          </reference>
        </references>
      </pivotArea>
    </format>
    <format dxfId="16">
      <pivotArea outline="0" collapsedLevelsAreSubtotals="1" fieldPosition="0">
        <references count="1">
          <reference field="4294967294" count="1" selected="0">
            <x v="1"/>
          </reference>
        </references>
      </pivotArea>
    </format>
    <format dxfId="1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4"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CS20:CS24" firstHeaderRow="1"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compact="0" outline="0" showAll="0">
      <items count="7">
        <item x="1"/>
        <item x="5"/>
        <item x="4"/>
        <item x="0"/>
        <item x="2"/>
        <item x="3"/>
        <item t="default"/>
      </items>
    </pivotField>
    <pivotField compact="0" numFmtId="164" outline="0" showAll="0"/>
    <pivotField compact="0" outline="0" showAll="0"/>
    <pivotField compact="0" outline="0" showAll="0"/>
    <pivotField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compact="0" numFmtId="164" outline="0" showAll="0" defaultSubtotal="0"/>
    <pivotField compact="0" numFmtId="14" outline="0" showAll="0"/>
    <pivotField compact="0" numFmtId="1" outline="0" showAll="0"/>
    <pivotField axis="axisRow"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18"/>
  </rowFields>
  <rowItems count="4">
    <i>
      <x/>
    </i>
    <i>
      <x v="1"/>
    </i>
    <i>
      <x v="2"/>
    </i>
    <i>
      <x v="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7"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BI19:BI25" firstHeaderRow="1"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axis="axisRow" compact="0" outline="0" showAll="0">
      <items count="7">
        <item x="1"/>
        <item x="5"/>
        <item x="4"/>
        <item x="0"/>
        <item x="2"/>
        <item x="3"/>
        <item t="default"/>
      </items>
    </pivotField>
    <pivotField compact="0" numFmtId="164" outline="0" showAll="0"/>
    <pivotField compact="0" outline="0" showAll="0"/>
    <pivotField compact="0" outline="0" showAll="0"/>
    <pivotField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compact="0" numFmtId="164" outline="0" showAll="0" defaultSubtotal="0"/>
    <pivotField compact="0" numFmtId="14" outline="0" showAll="0"/>
    <pivotField compact="0" numFmtId="1" outline="0" showAll="0"/>
    <pivotField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5"/>
  </rowFields>
  <rowItems count="6">
    <i>
      <x/>
    </i>
    <i>
      <x v="1"/>
    </i>
    <i>
      <x v="2"/>
    </i>
    <i>
      <x v="3"/>
    </i>
    <i>
      <x v="4"/>
    </i>
    <i>
      <x v="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rofitabilityCustomerType"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M20:N21" firstHeaderRow="1" firstDataRow="1" firstDataCol="1"/>
  <pivotFields count="29">
    <pivotField compact="0" outline="0" showAll="0"/>
    <pivotField compact="0" outline="0" showAll="0"/>
    <pivotField compact="0" outline="0" showAll="0">
      <items count="7">
        <item x="0"/>
        <item x="4"/>
        <item x="5"/>
        <item x="3"/>
        <item x="1"/>
        <item x="2"/>
        <item t="default"/>
      </items>
    </pivotField>
    <pivotField axis="axisRow" compact="0" outline="0" showAll="0" measureFilter="1">
      <items count="3">
        <item x="0"/>
        <item x="1"/>
        <item t="default"/>
      </items>
    </pivotField>
    <pivotField compact="0" outline="0" showAll="0"/>
    <pivotField compact="0" outline="0" showAll="0">
      <items count="7">
        <item x="1"/>
        <item x="5"/>
        <item x="4"/>
        <item x="0"/>
        <item x="2"/>
        <item x="3"/>
        <item t="default"/>
      </items>
    </pivotField>
    <pivotField compact="0" numFmtId="164" outline="0" showAll="0"/>
    <pivotField compact="0" outline="0" showAll="0"/>
    <pivotField compact="0" outline="0" showAll="0"/>
    <pivotField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dataField="1" compact="0" numFmtId="164" outline="0" showAll="0" defaultSubtotal="0"/>
    <pivotField compact="0" numFmtId="14" outline="0" showAll="0"/>
    <pivotField compact="0" numFmtId="1" outline="0" showAll="0"/>
    <pivotField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3"/>
  </rowFields>
  <rowItems count="1">
    <i>
      <x/>
    </i>
  </rowItems>
  <colItems count="1">
    <i/>
  </colItems>
  <dataFields count="1">
    <dataField name=" Profit" fld="15" baseField="0" baseItem="0" numFmtId="166"/>
  </dataFields>
  <formats count="5">
    <format dxfId="22">
      <pivotArea outline="0" collapsedLevelsAreSubtotals="1" fieldPosition="0">
        <references count="1">
          <reference field="4294967294" count="1" selected="0">
            <x v="0"/>
          </reference>
        </references>
      </pivotArea>
    </format>
    <format dxfId="21">
      <pivotArea outline="0" collapsedLevelsAreSubtotals="1" fieldPosition="0">
        <references count="1">
          <reference field="4294967294" count="1" selected="0">
            <x v="0"/>
          </reference>
        </references>
      </pivotArea>
    </format>
    <format dxfId="20">
      <pivotArea outline="0" collapsedLevelsAreSubtotals="1" fieldPosition="0">
        <references count="1">
          <reference field="4294967294" count="1" selected="0">
            <x v="0"/>
          </reference>
        </references>
      </pivotArea>
    </format>
    <format dxfId="19">
      <pivotArea outline="0" collapsedLevelsAreSubtotals="1" fieldPosition="0">
        <references count="1">
          <reference field="4294967294" count="1" selected="0">
            <x v="0"/>
          </reference>
        </references>
      </pivotArea>
    </format>
    <format dxfId="18">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3"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8"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R19:R23" firstHeaderRow="1"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compact="0" outline="0" showAll="0">
      <items count="7">
        <item x="1"/>
        <item x="5"/>
        <item x="4"/>
        <item x="0"/>
        <item x="2"/>
        <item x="3"/>
        <item t="default"/>
      </items>
    </pivotField>
    <pivotField compact="0" numFmtId="164" outline="0" showAll="0"/>
    <pivotField compact="0" outline="0" showAll="0"/>
    <pivotField compact="0" outline="0" showAll="0"/>
    <pivotField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compact="0" numFmtId="164" outline="0" showAll="0" defaultSubtotal="0"/>
    <pivotField compact="0" numFmtId="14" outline="0" showAll="0"/>
    <pivotField compact="0" numFmtId="1" outline="0" showAll="0"/>
    <pivotField axis="axisRow"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18"/>
  </rowFields>
  <rowItems count="4">
    <i>
      <x/>
    </i>
    <i>
      <x v="1"/>
    </i>
    <i>
      <x v="2"/>
    </i>
    <i>
      <x v="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aymentMethod" cacheId="19"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6" indent="0" compact="0" compactData="0" multipleFieldFilters="0">
  <location ref="AI10:AK13" firstHeaderRow="0"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compact="0" outline="0" showAll="0">
      <items count="7">
        <item x="1"/>
        <item x="5"/>
        <item x="4"/>
        <item x="0"/>
        <item x="2"/>
        <item x="3"/>
        <item t="default"/>
      </items>
    </pivotField>
    <pivotField compact="0" numFmtId="164" outline="0" showAll="0"/>
    <pivotField compact="0" outline="0" showAll="0"/>
    <pivotField compact="0" outline="0" showAll="0"/>
    <pivotField dataField="1"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axis="axisRow" compact="0" outline="0">
      <items count="4">
        <item x="1"/>
        <item x="2"/>
        <item x="0"/>
        <item t="default"/>
      </items>
    </pivotField>
    <pivotField compact="0" numFmtId="164" outline="0" showAll="0"/>
    <pivotField compact="0" outline="0" showAll="0"/>
    <pivotField compact="0" numFmtId="164" outline="0" showAll="0" defaultSubtotal="0"/>
    <pivotField compact="0" numFmtId="14" outline="0" showAll="0"/>
    <pivotField compact="0" numFmtId="1" outline="0" showAll="0"/>
    <pivotField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12"/>
  </rowFields>
  <rowItems count="3">
    <i>
      <x/>
    </i>
    <i>
      <x v="1"/>
    </i>
    <i>
      <x v="2"/>
    </i>
  </rowItems>
  <colFields count="1">
    <field x="-2"/>
  </colFields>
  <colItems count="2">
    <i>
      <x/>
    </i>
    <i i="1">
      <x v="1"/>
    </i>
  </colItems>
  <dataFields count="2">
    <dataField name=" Revenue" fld="9" showDataAs="percentOfTotal" baseField="0" baseItem="0" numFmtId="10"/>
    <dataField name="Sum of Revenue" fld="9" baseField="0" baseItem="0" numFmtId="43"/>
  </dataFields>
  <formats count="3">
    <format dxfId="25">
      <pivotArea outline="0" fieldPosition="0">
        <references count="1">
          <reference field="4294967294" count="1">
            <x v="0"/>
          </reference>
        </references>
      </pivotArea>
    </format>
    <format dxfId="24">
      <pivotArea outline="0" collapsedLevelsAreSubtotals="1" fieldPosition="0">
        <references count="1">
          <reference field="4294967294" count="1" selected="0">
            <x v="1"/>
          </reference>
        </references>
      </pivotArea>
    </format>
    <format dxfId="2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location ref="AF10:AH27" firstHeaderRow="1" firstDataRow="1" firstDataCol="0"/>
  <formats count="15">
    <format dxfId="40">
      <pivotArea outline="0" collapsedLevelsAreSubtotals="1" fieldPosition="0"/>
    </format>
    <format dxfId="39">
      <pivotArea dataOnly="0" labelOnly="1" outline="0" axis="axisValues" fieldPosition="0"/>
    </format>
    <format dxfId="38">
      <pivotArea dataOnly="0" labelOnly="1" outline="0" axis="axisValues" fieldPosition="0"/>
    </format>
    <format dxfId="37">
      <pivotArea outline="0" collapsedLevelsAreSubtotals="1" fieldPosition="0"/>
    </format>
    <format dxfId="36">
      <pivotArea dataOnly="0" labelOnly="1" outline="0" axis="axisValues" fieldPosition="0"/>
    </format>
    <format dxfId="35">
      <pivotArea dataOnly="0" labelOnly="1" outline="0" axis="axisValues" fieldPosition="0"/>
    </format>
    <format dxfId="34">
      <pivotArea outline="0" collapsedLevelsAreSubtotals="1" fieldPosition="0"/>
    </format>
    <format dxfId="33">
      <pivotArea dataOnly="0" labelOnly="1" outline="0" axis="axisValues" fieldPosition="0"/>
    </format>
    <format dxfId="32">
      <pivotArea dataOnly="0" labelOnly="1" outline="0" axis="axisValues" fieldPosition="0"/>
    </format>
    <format dxfId="31">
      <pivotArea outline="0" collapsedLevelsAreSubtotals="1" fieldPosition="0"/>
    </format>
    <format dxfId="30">
      <pivotArea dataOnly="0" labelOnly="1" outline="0" axis="axisValues" fieldPosition="0"/>
    </format>
    <format dxfId="29">
      <pivotArea dataOnly="0" labelOnly="1" outline="0" axis="axisValues" fieldPosition="0"/>
    </format>
    <format dxfId="28">
      <pivotArea outline="0" collapsedLevelsAreSubtotals="1" fieldPosition="0"/>
    </format>
    <format dxfId="27">
      <pivotArea dataOnly="0" labelOnly="1" outline="0" axis="axisValues" fieldPosition="0"/>
    </format>
    <format dxfId="26">
      <pivotArea dataOnly="0" labelOnly="1" outline="0" axis="axisValues"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market_sales.xlsx!Table2">
        <x15:activeTabTopLevelEntity name="[Range]"/>
        <x15:activeTabTopLevelEntity name="[Table2]"/>
      </x15:pivotTableUISettings>
    </ext>
  </extLst>
</pivotTableDefinition>
</file>

<file path=xl/pivotTables/pivotTable14.xml><?xml version="1.0" encoding="utf-8"?>
<pivotTableDefinition xmlns="http://schemas.openxmlformats.org/spreadsheetml/2006/main" name="PivotTable5" cacheId="19"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6" indent="0" compact="0" compactData="0" multipleFieldFilters="0">
  <location ref="CS11:CU13" firstHeaderRow="0"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compact="0" outline="0" showAll="0">
      <items count="7">
        <item x="1"/>
        <item x="5"/>
        <item x="4"/>
        <item x="0"/>
        <item x="2"/>
        <item x="3"/>
        <item t="default"/>
      </items>
    </pivotField>
    <pivotField compact="0" numFmtId="164" outline="0" showAll="0"/>
    <pivotField compact="0" outline="0" showAll="0"/>
    <pivotField compact="0" outline="0" showAll="0"/>
    <pivotField dataField="1"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compact="0" numFmtId="164" outline="0" showAll="0" defaultSubtotal="0"/>
    <pivotField compact="0" numFmtId="14" outline="0" showAll="0"/>
    <pivotField compact="0" numFmtId="1" outline="0" showAll="0"/>
    <pivotField compact="0" outline="0" showAll="0">
      <items count="5">
        <item x="1"/>
        <item x="0"/>
        <item x="2"/>
        <item x="3"/>
        <item t="default"/>
      </items>
    </pivotField>
    <pivotField compact="0" outline="0" showAll="0"/>
    <pivotField compact="0" outline="0" showAll="0" defaultSubtotal="0"/>
    <pivotField compact="0" outline="0" showAll="0"/>
    <pivotField axis="axisRow" compact="0" outline="0">
      <items count="3">
        <item x="0"/>
        <item x="1"/>
        <item t="default"/>
      </items>
    </pivotField>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22"/>
  </rowFields>
  <rowItems count="2">
    <i>
      <x/>
    </i>
    <i>
      <x v="1"/>
    </i>
  </rowItems>
  <colFields count="1">
    <field x="-2"/>
  </colFields>
  <colItems count="2">
    <i>
      <x/>
    </i>
    <i i="1">
      <x v="1"/>
    </i>
  </colItems>
  <dataFields count="2">
    <dataField name=" Revenue" fld="9" showDataAs="percentOfTotal" baseField="0" baseItem="0" numFmtId="10"/>
    <dataField name="Sum of Revenue" fld="9" showDataAs="percentOfTotal" baseField="0" baseItem="0" numFmtId="10"/>
  </dataFields>
  <formats count="4">
    <format dxfId="44">
      <pivotArea outline="0" fieldPosition="0">
        <references count="1">
          <reference field="4294967294" count="1">
            <x v="0"/>
          </reference>
        </references>
      </pivotArea>
    </format>
    <format dxfId="43">
      <pivotArea outline="0" collapsedLevelsAreSubtotals="1" fieldPosition="0">
        <references count="1">
          <reference field="4294967294" count="1" selected="0">
            <x v="1"/>
          </reference>
        </references>
      </pivotArea>
    </format>
    <format dxfId="42">
      <pivotArea dataOnly="0" labelOnly="1" outline="0" fieldPosition="0">
        <references count="1">
          <reference field="4294967294" count="1">
            <x v="1"/>
          </reference>
        </references>
      </pivotArea>
    </format>
    <format dxfId="4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30" cacheId="19" applyNumberFormats="0" applyBorderFormats="0" applyFontFormats="0" applyPatternFormats="0" applyAlignmentFormats="0" applyWidthHeightFormats="1" dataCaption="Values" missingCaption="0" updatedVersion="6" minRefreshableVersion="3" useAutoFormatting="1" itemPrintTitles="1" createdVersion="6" indent="0" outline="1" outlineData="1" multipleFieldFilters="0" chartFormat="18">
  <location ref="BZ8:CA22" firstHeaderRow="1" firstDataRow="1" firstDataCol="1" rowPageCount="1" colPageCount="1"/>
  <pivotFields count="29">
    <pivotField showAll="0"/>
    <pivotField showAll="0"/>
    <pivotField showAll="0">
      <items count="7">
        <item x="0"/>
        <item x="4"/>
        <item x="5"/>
        <item x="3"/>
        <item x="1"/>
        <item x="2"/>
        <item t="default"/>
      </items>
    </pivotField>
    <pivotField showAll="0"/>
    <pivotField showAll="0"/>
    <pivotField showAll="0">
      <items count="7">
        <item x="1"/>
        <item x="5"/>
        <item x="4"/>
        <item x="0"/>
        <item x="2"/>
        <item x="3"/>
        <item t="default"/>
      </items>
    </pivotField>
    <pivotField numFmtId="164" showAll="0"/>
    <pivotField dataField="1" showAll="0"/>
    <pivotField showAll="0"/>
    <pivotField numFmtId="164"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20" showAll="0"/>
    <pivotField showAll="0">
      <items count="4">
        <item x="1"/>
        <item x="2"/>
        <item x="0"/>
        <item t="default"/>
      </items>
    </pivotField>
    <pivotField numFmtId="164" showAll="0"/>
    <pivotField showAll="0"/>
    <pivotField numFmtId="164" showAll="0"/>
    <pivotField numFmtId="14" showAll="0"/>
    <pivotField numFmtId="1" showAll="0"/>
    <pivotField showAll="0">
      <items count="5">
        <item x="1"/>
        <item x="0"/>
        <item x="2"/>
        <item x="3"/>
        <item t="default"/>
      </items>
    </pivotField>
    <pivotField showAll="0"/>
    <pivotField showAll="0"/>
    <pivotField showAll="0"/>
    <pivotField showAll="0"/>
    <pivotField numFmtId="165" showAll="0"/>
    <pivotField showAll="0"/>
    <pivotField axis="axisRow" defaultSubtotal="0">
      <items count="13">
        <item x="0"/>
        <item x="7"/>
        <item x="9"/>
        <item x="3"/>
        <item x="12"/>
        <item x="4"/>
        <item x="8"/>
        <item x="6"/>
        <item x="2"/>
        <item x="1"/>
        <item x="10"/>
        <item x="11"/>
        <item x="5"/>
      </items>
    </pivotField>
    <pivotField axis="axisPage" showAll="0" defaultSubtotal="0">
      <items count="1">
        <item x="0"/>
      </items>
    </pivotField>
    <pivotField showAll="0" defaultSubtotal="0"/>
    <pivotField showAll="0" defaultSubtotal="0">
      <items count="14">
        <item x="0"/>
        <item x="1"/>
        <item x="2"/>
        <item x="3"/>
        <item x="4"/>
        <item x="5"/>
        <item x="6"/>
        <item x="7"/>
        <item x="8"/>
        <item x="9"/>
        <item x="10"/>
        <item x="11"/>
        <item x="12"/>
        <item x="13"/>
      </items>
    </pivotField>
  </pivotFields>
  <rowFields count="1">
    <field x="25"/>
  </rowFields>
  <rowItems count="14">
    <i>
      <x/>
    </i>
    <i>
      <x v="1"/>
    </i>
    <i>
      <x v="2"/>
    </i>
    <i>
      <x v="3"/>
    </i>
    <i>
      <x v="4"/>
    </i>
    <i>
      <x v="5"/>
    </i>
    <i>
      <x v="6"/>
    </i>
    <i>
      <x v="7"/>
    </i>
    <i>
      <x v="8"/>
    </i>
    <i>
      <x v="9"/>
    </i>
    <i>
      <x v="10"/>
    </i>
    <i>
      <x v="11"/>
    </i>
    <i>
      <x v="12"/>
    </i>
    <i t="grand">
      <x/>
    </i>
  </rowItems>
  <colItems count="1">
    <i/>
  </colItems>
  <pageFields count="1">
    <pageField fld="26" item="0" hier="-1"/>
  </pageFields>
  <dataFields count="1">
    <dataField name="Sum of Quantity" fld="7" baseField="0" baseItem="0"/>
  </dataFields>
  <chartFormats count="4">
    <chartFormat chart="5" format="0" series="1">
      <pivotArea type="data" outline="0" fieldPosition="0">
        <references count="1">
          <reference field="4294967294" count="1" selected="0">
            <x v="0"/>
          </reference>
        </references>
      </pivotArea>
    </chartFormat>
    <chartFormat chart="8" format="8"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7"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10"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M19:AM22" firstHeaderRow="1"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compact="0" outline="0" showAll="0">
      <items count="7">
        <item x="1"/>
        <item x="5"/>
        <item x="4"/>
        <item x="0"/>
        <item x="2"/>
        <item x="3"/>
        <item t="default"/>
      </items>
    </pivotField>
    <pivotField compact="0" numFmtId="164" outline="0" showAll="0"/>
    <pivotField compact="0" outline="0" showAll="0"/>
    <pivotField compact="0" outline="0" showAll="0"/>
    <pivotField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axis="axisRow" compact="0" outline="0" showAll="0">
      <items count="4">
        <item x="1"/>
        <item x="2"/>
        <item x="0"/>
        <item t="default"/>
      </items>
    </pivotField>
    <pivotField compact="0" numFmtId="164" outline="0" showAll="0"/>
    <pivotField compact="0" outline="0" showAll="0"/>
    <pivotField compact="0" numFmtId="164" outline="0" showAll="0" defaultSubtotal="0"/>
    <pivotField compact="0" numFmtId="14" outline="0" showAll="0"/>
    <pivotField compact="0" numFmtId="1" outline="0" showAll="0"/>
    <pivotField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12"/>
  </rowFields>
  <rowItems count="3">
    <i>
      <x/>
    </i>
    <i>
      <x v="1"/>
    </i>
    <i>
      <x v="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E31:AG48" firstHeaderRow="1" firstDataRow="1" firstDataCol="0"/>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Lst>
</pivotTableDefinition>
</file>

<file path=xl/pivotTables/pivotTable18.xml><?xml version="1.0" encoding="utf-8"?>
<pivotTableDefinition xmlns="http://schemas.openxmlformats.org/spreadsheetml/2006/main" name="PivotTable25"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BT19:BT22" firstHeaderRow="1"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compact="0" outline="0" showAll="0">
      <items count="7">
        <item x="1"/>
        <item x="5"/>
        <item x="4"/>
        <item x="0"/>
        <item x="2"/>
        <item x="3"/>
        <item t="default"/>
      </items>
    </pivotField>
    <pivotField compact="0" numFmtId="164" outline="0" showAll="0"/>
    <pivotField compact="0" outline="0" showAll="0"/>
    <pivotField compact="0" outline="0" showAll="0"/>
    <pivotField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axis="axisRow" compact="0" outline="0" showAll="0">
      <items count="4">
        <item x="1"/>
        <item x="2"/>
        <item x="0"/>
        <item t="default"/>
      </items>
    </pivotField>
    <pivotField compact="0" numFmtId="164" outline="0" showAll="0"/>
    <pivotField compact="0" outline="0" showAll="0"/>
    <pivotField compact="0" numFmtId="164" outline="0" showAll="0" defaultSubtotal="0"/>
    <pivotField compact="0" numFmtId="14" outline="0" showAll="0"/>
    <pivotField compact="0" numFmtId="1" outline="0" showAll="0"/>
    <pivotField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12"/>
  </rowFields>
  <rowItems count="3">
    <i>
      <x/>
    </i>
    <i>
      <x v="1"/>
    </i>
    <i>
      <x v="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34" cacheId="19" applyNumberFormats="0" applyBorderFormats="0" applyFontFormats="0" applyPatternFormats="0" applyAlignmentFormats="0" applyWidthHeightFormats="1" dataCaption="Values" missingCaption="0" updatedVersion="6" minRefreshableVersion="3" useAutoFormatting="1" itemPrintTitles="1" createdVersion="6" indent="0" outline="1" outlineData="1" multipleFieldFilters="0" chartFormat="22">
  <location ref="CF8:CG22" firstHeaderRow="1" firstDataRow="1" firstDataCol="1" rowPageCount="1" colPageCount="1"/>
  <pivotFields count="29">
    <pivotField showAll="0"/>
    <pivotField showAll="0"/>
    <pivotField showAll="0">
      <items count="7">
        <item x="0"/>
        <item x="4"/>
        <item x="5"/>
        <item x="3"/>
        <item x="1"/>
        <item x="2"/>
        <item t="default"/>
      </items>
    </pivotField>
    <pivotField showAll="0"/>
    <pivotField showAll="0"/>
    <pivotField showAll="0">
      <items count="7">
        <item x="1"/>
        <item x="5"/>
        <item x="4"/>
        <item x="0"/>
        <item x="2"/>
        <item x="3"/>
        <item t="default"/>
      </items>
    </pivotField>
    <pivotField numFmtId="164" showAll="0"/>
    <pivotField showAll="0"/>
    <pivotField showAll="0"/>
    <pivotField numFmtId="164"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20" showAll="0"/>
    <pivotField showAll="0">
      <items count="4">
        <item x="1"/>
        <item x="2"/>
        <item x="0"/>
        <item t="default"/>
      </items>
    </pivotField>
    <pivotField dataField="1" numFmtId="164" showAll="0"/>
    <pivotField showAll="0"/>
    <pivotField numFmtId="164" showAll="0"/>
    <pivotField numFmtId="14" showAll="0"/>
    <pivotField numFmtId="1" showAll="0"/>
    <pivotField showAll="0">
      <items count="5">
        <item x="1"/>
        <item x="0"/>
        <item x="2"/>
        <item x="3"/>
        <item t="default"/>
      </items>
    </pivotField>
    <pivotField showAll="0"/>
    <pivotField showAll="0"/>
    <pivotField showAll="0"/>
    <pivotField showAll="0"/>
    <pivotField numFmtId="165" showAll="0"/>
    <pivotField showAll="0"/>
    <pivotField axis="axisRow" defaultSubtotal="0">
      <items count="13">
        <item x="0"/>
        <item x="7"/>
        <item x="9"/>
        <item x="3"/>
        <item x="12"/>
        <item x="4"/>
        <item x="8"/>
        <item x="6"/>
        <item x="2"/>
        <item x="1"/>
        <item x="10"/>
        <item x="11"/>
        <item x="5"/>
      </items>
    </pivotField>
    <pivotField axis="axisPage" showAll="0" defaultSubtotal="0">
      <items count="1">
        <item x="0"/>
      </items>
    </pivotField>
    <pivotField showAll="0" defaultSubtotal="0"/>
    <pivotField showAll="0" defaultSubtotal="0">
      <items count="14">
        <item x="0"/>
        <item x="1"/>
        <item x="2"/>
        <item x="3"/>
        <item x="4"/>
        <item x="5"/>
        <item x="6"/>
        <item x="7"/>
        <item x="8"/>
        <item x="9"/>
        <item x="10"/>
        <item x="11"/>
        <item x="12"/>
        <item x="13"/>
      </items>
    </pivotField>
  </pivotFields>
  <rowFields count="1">
    <field x="25"/>
  </rowFields>
  <rowItems count="14">
    <i>
      <x/>
    </i>
    <i>
      <x v="1"/>
    </i>
    <i>
      <x v="2"/>
    </i>
    <i>
      <x v="3"/>
    </i>
    <i>
      <x v="4"/>
    </i>
    <i>
      <x v="5"/>
    </i>
    <i>
      <x v="6"/>
    </i>
    <i>
      <x v="7"/>
    </i>
    <i>
      <x v="8"/>
    </i>
    <i>
      <x v="9"/>
    </i>
    <i>
      <x v="10"/>
    </i>
    <i>
      <x v="11"/>
    </i>
    <i>
      <x v="12"/>
    </i>
    <i t="grand">
      <x/>
    </i>
  </rowItems>
  <colItems count="1">
    <i/>
  </colItems>
  <pageFields count="1">
    <pageField fld="26" item="0" hier="-1"/>
  </pageFields>
  <dataFields count="1">
    <dataField name="Sum of COGS" fld="13" baseField="25" baseItem="0" numFmtId="166"/>
  </dataFields>
  <chartFormats count="2">
    <chartFormat chart="19" format="2"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rofitabilityAgeGroup"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M30:N34" firstHeaderRow="1"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compact="0" outline="0" showAll="0">
      <items count="7">
        <item x="1"/>
        <item x="5"/>
        <item x="4"/>
        <item x="0"/>
        <item x="2"/>
        <item x="3"/>
        <item t="default"/>
      </items>
    </pivotField>
    <pivotField compact="0" numFmtId="164" outline="0" showAll="0"/>
    <pivotField compact="0" outline="0" showAll="0"/>
    <pivotField compact="0" outline="0" showAll="0"/>
    <pivotField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dataField="1" compact="0" numFmtId="164" outline="0" showAll="0" defaultSubtotal="0"/>
    <pivotField compact="0" numFmtId="14" outline="0" showAll="0"/>
    <pivotField compact="0" numFmtId="1" outline="0" showAll="0"/>
    <pivotField axis="axisRow"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18"/>
  </rowFields>
  <rowItems count="4">
    <i>
      <x/>
    </i>
    <i>
      <x v="1"/>
    </i>
    <i>
      <x v="2"/>
    </i>
    <i>
      <x v="3"/>
    </i>
  </rowItems>
  <colItems count="1">
    <i/>
  </colItems>
  <dataFields count="1">
    <dataField name=" Profit" fld="15" baseField="0" baseItem="0" numFmtId="166"/>
  </dataFields>
  <formats count="5">
    <format dxfId="49">
      <pivotArea outline="0" collapsedLevelsAreSubtotals="1" fieldPosition="0">
        <references count="1">
          <reference field="4294967294" count="1" selected="0">
            <x v="0"/>
          </reference>
        </references>
      </pivotArea>
    </format>
    <format dxfId="48">
      <pivotArea outline="0" collapsedLevelsAreSubtotals="1" fieldPosition="0">
        <references count="1">
          <reference field="4294967294" count="1" selected="0">
            <x v="0"/>
          </reference>
        </references>
      </pivotArea>
    </format>
    <format dxfId="47">
      <pivotArea outline="0" collapsedLevelsAreSubtotals="1" fieldPosition="0">
        <references count="1">
          <reference field="4294967294" count="1" selected="0">
            <x v="0"/>
          </reference>
        </references>
      </pivotArea>
    </format>
    <format dxfId="46">
      <pivotArea outline="0" collapsedLevelsAreSubtotals="1" fieldPosition="0">
        <references count="1">
          <reference field="4294967294" count="1" selected="0">
            <x v="0"/>
          </reference>
        </references>
      </pivotArea>
    </format>
    <format dxfId="45">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rofitabilityProductLine"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M10:N11" firstHeaderRow="1"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axis="axisRow" compact="0" outline="0" showAll="0">
      <items count="7">
        <item h="1" x="1"/>
        <item x="5"/>
        <item h="1" x="4"/>
        <item h="1" x="0"/>
        <item h="1" x="2"/>
        <item h="1" x="3"/>
        <item t="default"/>
      </items>
    </pivotField>
    <pivotField compact="0" numFmtId="164" outline="0" showAll="0"/>
    <pivotField compact="0" outline="0" showAll="0"/>
    <pivotField compact="0" outline="0" showAll="0"/>
    <pivotField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dataField="1" compact="0" numFmtId="164" outline="0" showAll="0" defaultSubtotal="0"/>
    <pivotField compact="0" numFmtId="14" outline="0" showAll="0"/>
    <pivotField compact="0" numFmtId="1" outline="0" showAll="0"/>
    <pivotField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5"/>
  </rowFields>
  <rowItems count="1">
    <i>
      <x v="1"/>
    </i>
  </rowItems>
  <colItems count="1">
    <i/>
  </colItems>
  <dataFields count="1">
    <dataField name=" Profit" fld="15" baseField="0" baseItem="0" numFmtId="166"/>
  </dataFields>
  <formats count="5">
    <format dxfId="54">
      <pivotArea outline="0" collapsedLevelsAreSubtotals="1" fieldPosition="0">
        <references count="1">
          <reference field="4294967294" count="1" selected="0">
            <x v="0"/>
          </reference>
        </references>
      </pivotArea>
    </format>
    <format dxfId="53">
      <pivotArea outline="0" collapsedLevelsAreSubtotals="1" fieldPosition="0">
        <references count="1">
          <reference field="4294967294" count="1" selected="0">
            <x v="0"/>
          </reference>
        </references>
      </pivotArea>
    </format>
    <format dxfId="52">
      <pivotArea outline="0" collapsedLevelsAreSubtotals="1" fieldPosition="0">
        <references count="1">
          <reference field="4294967294" count="1" selected="0">
            <x v="0"/>
          </reference>
        </references>
      </pivotArea>
    </format>
    <format dxfId="51">
      <pivotArea outline="0" collapsedLevelsAreSubtotals="1" fieldPosition="0">
        <references count="1">
          <reference field="4294967294" count="1" selected="0">
            <x v="0"/>
          </reference>
        </references>
      </pivotArea>
    </format>
    <format dxfId="50">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Gender" cacheId="19"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6" indent="0" compact="0" compactData="0" multipleFieldFilters="0">
  <location ref="BP10:BR12" firstHeaderRow="0"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axis="axisRow" compact="0" outline="0">
      <items count="3">
        <item x="0"/>
        <item x="1"/>
        <item t="default"/>
      </items>
    </pivotField>
    <pivotField compact="0" outline="0" showAll="0">
      <items count="7">
        <item x="1"/>
        <item x="5"/>
        <item x="4"/>
        <item x="0"/>
        <item x="2"/>
        <item x="3"/>
        <item t="default"/>
      </items>
    </pivotField>
    <pivotField compact="0" numFmtId="164" outline="0" showAll="0"/>
    <pivotField compact="0" outline="0" showAll="0"/>
    <pivotField compact="0" outline="0" showAll="0"/>
    <pivotField dataField="1"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compact="0" numFmtId="164" outline="0" showAll="0" defaultSubtotal="0"/>
    <pivotField compact="0" numFmtId="14" outline="0" showAll="0"/>
    <pivotField compact="0" numFmtId="1" outline="0" showAll="0"/>
    <pivotField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4"/>
  </rowFields>
  <rowItems count="2">
    <i>
      <x/>
    </i>
    <i>
      <x v="1"/>
    </i>
  </rowItems>
  <colFields count="1">
    <field x="-2"/>
  </colFields>
  <colItems count="2">
    <i>
      <x/>
    </i>
    <i i="1">
      <x v="1"/>
    </i>
  </colItems>
  <dataFields count="2">
    <dataField name=" Revenue" fld="9" showDataAs="percentOfTotal" baseField="0" baseItem="0" numFmtId="10"/>
    <dataField name="Sum of Revenue" fld="9" baseField="0" baseItem="0" numFmtId="43"/>
  </dataFields>
  <formats count="3">
    <format dxfId="57">
      <pivotArea outline="0" fieldPosition="0">
        <references count="1">
          <reference field="4294967294" count="1">
            <x v="0"/>
          </reference>
        </references>
      </pivotArea>
    </format>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riceCategory" cacheId="1"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location ref="AC10:AD12" firstHeaderRow="1" firstDataRow="1" firstDataCol="1"/>
  <pivotFields count="2">
    <pivotField dataField="1" compact="0" outline="0" showAll="0"/>
    <pivotField axis="axisRow" compact="0" allDrilled="1" outline="0" showAll="0" dataSourceSort="1" defaultAttributeDrillState="1">
      <items count="3">
        <item x="0"/>
        <item x="1"/>
        <item t="default"/>
      </items>
    </pivotField>
  </pivotFields>
  <rowFields count="1">
    <field x="1"/>
  </rowFields>
  <rowItems count="2">
    <i>
      <x/>
    </i>
    <i>
      <x v="1"/>
    </i>
  </rowItems>
  <colItems count="1">
    <i/>
  </colItems>
  <dataFields count="1">
    <dataField name="Sum of Revenue" fld="0" showDataAs="percentOfTotal" baseField="0" baseItem="0" numFmtId="10"/>
  </dataFields>
  <formats count="16">
    <format dxfId="73">
      <pivotArea outline="0" collapsedLevelsAreSubtotals="1" fieldPosition="0"/>
    </format>
    <format dxfId="72">
      <pivotArea dataOnly="0" labelOnly="1" outline="0" axis="axisValues" fieldPosition="0"/>
    </format>
    <format dxfId="71">
      <pivotArea dataOnly="0" labelOnly="1" outline="0" axis="axisValues" fieldPosition="0"/>
    </format>
    <format dxfId="70">
      <pivotArea outline="0" collapsedLevelsAreSubtotals="1" fieldPosition="0"/>
    </format>
    <format dxfId="69">
      <pivotArea dataOnly="0" labelOnly="1" outline="0" axis="axisValues" fieldPosition="0"/>
    </format>
    <format dxfId="68">
      <pivotArea dataOnly="0" labelOnly="1" outline="0" axis="axisValues" fieldPosition="0"/>
    </format>
    <format dxfId="67">
      <pivotArea outline="0" collapsedLevelsAreSubtotals="1" fieldPosition="0"/>
    </format>
    <format dxfId="66">
      <pivotArea dataOnly="0" labelOnly="1" outline="0" axis="axisValues" fieldPosition="0"/>
    </format>
    <format dxfId="65">
      <pivotArea dataOnly="0" labelOnly="1" outline="0" axis="axisValues" fieldPosition="0"/>
    </format>
    <format dxfId="64">
      <pivotArea outline="0" collapsedLevelsAreSubtotals="1" fieldPosition="0"/>
    </format>
    <format dxfId="63">
      <pivotArea dataOnly="0" labelOnly="1" outline="0" axis="axisValues" fieldPosition="0"/>
    </format>
    <format dxfId="62">
      <pivotArea dataOnly="0" labelOnly="1" outline="0" axis="axisValues" fieldPosition="0"/>
    </format>
    <format dxfId="61">
      <pivotArea outline="0" collapsedLevelsAreSubtotals="1" fieldPosition="0"/>
    </format>
    <format dxfId="60">
      <pivotArea dataOnly="0" labelOnly="1" outline="0" axis="axisValues" fieldPosition="0"/>
    </format>
    <format dxfId="59">
      <pivotArea dataOnly="0" labelOnly="1" outline="0" axis="axisValues" fieldPosition="0"/>
    </format>
    <format dxfId="58">
      <pivotArea outline="0" fieldPosition="0">
        <references count="1">
          <reference field="4294967294" count="1">
            <x v="0"/>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Table2]"/>
      </x15:pivotTableUISettings>
    </ext>
  </extLst>
</pivotTableDefinition>
</file>

<file path=xl/pivotTables/pivotTable24.xml><?xml version="1.0" encoding="utf-8"?>
<pivotTableDefinition xmlns="http://schemas.openxmlformats.org/spreadsheetml/2006/main" name="City" cacheId="19"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6" indent="0" compact="0" compactData="0" multipleFieldFilters="0">
  <location ref="AT10:AV16" firstHeaderRow="0" firstDataRow="1" firstDataCol="1"/>
  <pivotFields count="29">
    <pivotField compact="0" outline="0" showAll="0"/>
    <pivotField compact="0" outline="0" showAll="0"/>
    <pivotField axis="axisRow" compact="0" outline="0">
      <items count="7">
        <item x="4"/>
        <item x="3"/>
        <item x="2"/>
        <item x="0"/>
        <item x="1"/>
        <item x="5"/>
        <item t="default"/>
      </items>
    </pivotField>
    <pivotField compact="0" outline="0" showAll="0"/>
    <pivotField compact="0" outline="0" showAll="0"/>
    <pivotField compact="0" outline="0" showAll="0">
      <items count="7">
        <item x="1"/>
        <item x="5"/>
        <item x="4"/>
        <item x="0"/>
        <item x="2"/>
        <item x="3"/>
        <item t="default"/>
      </items>
    </pivotField>
    <pivotField compact="0" numFmtId="164" outline="0" showAll="0"/>
    <pivotField compact="0" outline="0" showAll="0"/>
    <pivotField compact="0" outline="0" showAll="0"/>
    <pivotField dataField="1"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compact="0" numFmtId="164" outline="0" showAll="0" defaultSubtotal="0"/>
    <pivotField compact="0" numFmtId="14" outline="0" showAll="0"/>
    <pivotField compact="0" numFmtId="1" outline="0" showAll="0"/>
    <pivotField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2"/>
  </rowFields>
  <rowItems count="6">
    <i>
      <x/>
    </i>
    <i>
      <x v="1"/>
    </i>
    <i>
      <x v="2"/>
    </i>
    <i>
      <x v="3"/>
    </i>
    <i>
      <x v="4"/>
    </i>
    <i>
      <x v="5"/>
    </i>
  </rowItems>
  <colFields count="1">
    <field x="-2"/>
  </colFields>
  <colItems count="2">
    <i>
      <x/>
    </i>
    <i i="1">
      <x v="1"/>
    </i>
  </colItems>
  <dataFields count="2">
    <dataField name=" Revenue" fld="9" showDataAs="percentOfTotal" baseField="0" baseItem="0" numFmtId="10"/>
    <dataField name="Sum of Revenue" fld="9" baseField="0" baseItem="0" numFmtId="43"/>
  </dataFields>
  <formats count="3">
    <format dxfId="76">
      <pivotArea outline="0" fieldPosition="0">
        <references count="1">
          <reference field="4294967294" count="1">
            <x v="0"/>
          </reference>
        </references>
      </pivotArea>
    </format>
    <format dxfId="75">
      <pivotArea outline="0" collapsedLevelsAreSubtotals="1" fieldPosition="0">
        <references count="1">
          <reference field="4294967294" count="1" selected="0">
            <x v="1"/>
          </reference>
        </references>
      </pivotArea>
    </format>
    <format dxfId="7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rofitabilityCity"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M15:N16" firstHeaderRow="1" firstDataRow="1" firstDataCol="1"/>
  <pivotFields count="29">
    <pivotField compact="0" outline="0" showAll="0"/>
    <pivotField compact="0" outline="0" showAll="0"/>
    <pivotField axis="axisRow" compact="0" outline="0" showAll="0">
      <items count="7">
        <item h="1" x="4"/>
        <item h="1" x="3"/>
        <item h="1" x="2"/>
        <item x="0"/>
        <item h="1" x="1"/>
        <item h="1" x="5"/>
        <item t="default"/>
      </items>
    </pivotField>
    <pivotField compact="0" outline="0" showAll="0"/>
    <pivotField compact="0" outline="0" showAll="0"/>
    <pivotField compact="0" outline="0" showAll="0">
      <items count="7">
        <item x="1"/>
        <item x="5"/>
        <item x="4"/>
        <item x="0"/>
        <item x="2"/>
        <item x="3"/>
        <item t="default"/>
      </items>
    </pivotField>
    <pivotField compact="0" numFmtId="164" outline="0" showAll="0"/>
    <pivotField compact="0" outline="0" showAll="0"/>
    <pivotField compact="0" outline="0" showAll="0"/>
    <pivotField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dataField="1" compact="0" numFmtId="164" outline="0" showAll="0" defaultSubtotal="0"/>
    <pivotField compact="0" numFmtId="14" outline="0" showAll="0"/>
    <pivotField compact="0" numFmtId="1" outline="0" showAll="0"/>
    <pivotField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2"/>
  </rowFields>
  <rowItems count="1">
    <i>
      <x v="3"/>
    </i>
  </rowItems>
  <colItems count="1">
    <i/>
  </colItems>
  <dataFields count="1">
    <dataField name=" Profit" fld="15" baseField="0" baseItem="0" numFmtId="166"/>
  </dataFields>
  <formats count="5">
    <format dxfId="81">
      <pivotArea outline="0" collapsedLevelsAreSubtotals="1" fieldPosition="0">
        <references count="1">
          <reference field="4294967294" count="1" selected="0">
            <x v="0"/>
          </reference>
        </references>
      </pivotArea>
    </format>
    <format dxfId="80">
      <pivotArea outline="0" collapsedLevelsAreSubtotals="1" fieldPosition="0">
        <references count="1">
          <reference field="4294967294" count="1" selected="0">
            <x v="0"/>
          </reference>
        </references>
      </pivotArea>
    </format>
    <format dxfId="79">
      <pivotArea outline="0" collapsedLevelsAreSubtotals="1" fieldPosition="0">
        <references count="1">
          <reference field="4294967294" count="1" selected="0">
            <x v="0"/>
          </reference>
        </references>
      </pivotArea>
    </format>
    <format dxfId="78">
      <pivotArea outline="0" collapsedLevelsAreSubtotals="1" fieldPosition="0">
        <references count="1">
          <reference field="4294967294" count="1" selected="0">
            <x v="0"/>
          </reference>
        </references>
      </pivotArea>
    </format>
    <format dxfId="77">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rofitabilityBranch"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M25:N26" firstHeaderRow="1" firstDataRow="1" firstDataCol="1"/>
  <pivotFields count="29">
    <pivotField compact="0" outline="0" showAll="0"/>
    <pivotField axis="axisRow" compact="0" outline="0" showAll="0" measureFilter="1">
      <items count="13">
        <item x="0"/>
        <item x="1"/>
        <item x="2"/>
        <item x="3"/>
        <item x="4"/>
        <item x="5"/>
        <item x="6"/>
        <item x="7"/>
        <item x="8"/>
        <item x="9"/>
        <item x="10"/>
        <item x="11"/>
        <item t="default"/>
      </items>
    </pivotField>
    <pivotField compact="0" outline="0" showAll="0">
      <items count="7">
        <item x="0"/>
        <item x="4"/>
        <item x="5"/>
        <item x="3"/>
        <item x="1"/>
        <item x="2"/>
        <item t="default"/>
      </items>
    </pivotField>
    <pivotField compact="0" outline="0" showAll="0"/>
    <pivotField compact="0" outline="0" showAll="0"/>
    <pivotField compact="0" outline="0" showAll="0">
      <items count="7">
        <item x="1"/>
        <item x="5"/>
        <item x="4"/>
        <item x="0"/>
        <item x="2"/>
        <item x="3"/>
        <item t="default"/>
      </items>
    </pivotField>
    <pivotField compact="0" numFmtId="164" outline="0" showAll="0"/>
    <pivotField compact="0" outline="0" showAll="0"/>
    <pivotField compact="0" outline="0" showAll="0"/>
    <pivotField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dataField="1" compact="0" numFmtId="164" outline="0" showAll="0" defaultSubtotal="0"/>
    <pivotField compact="0" numFmtId="14" outline="0" showAll="0"/>
    <pivotField compact="0" numFmtId="1" outline="0" showAll="0"/>
    <pivotField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1"/>
  </rowFields>
  <rowItems count="1">
    <i>
      <x v="7"/>
    </i>
  </rowItems>
  <colItems count="1">
    <i/>
  </colItems>
  <dataFields count="1">
    <dataField name=" Profit" fld="15" baseField="0" baseItem="0" numFmtId="166"/>
  </dataFields>
  <formats count="5">
    <format dxfId="86">
      <pivotArea outline="0" collapsedLevelsAreSubtotals="1" fieldPosition="0">
        <references count="1">
          <reference field="4294967294" count="1" selected="0">
            <x v="0"/>
          </reference>
        </references>
      </pivotArea>
    </format>
    <format dxfId="85">
      <pivotArea outline="0" collapsedLevelsAreSubtotals="1" fieldPosition="0">
        <references count="1">
          <reference field="4294967294" count="1" selected="0">
            <x v="0"/>
          </reference>
        </references>
      </pivotArea>
    </format>
    <format dxfId="84">
      <pivotArea outline="0" collapsedLevelsAreSubtotals="1" fieldPosition="0">
        <references count="1">
          <reference field="4294967294" count="1" selected="0">
            <x v="0"/>
          </reference>
        </references>
      </pivotArea>
    </format>
    <format dxfId="83">
      <pivotArea outline="0" collapsedLevelsAreSubtotals="1" fieldPosition="0">
        <references count="1">
          <reference field="4294967294" count="1" selected="0">
            <x v="0"/>
          </reference>
        </references>
      </pivotArea>
    </format>
    <format dxfId="82">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1"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roductCategory" cacheId="19"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6" indent="0" compact="0" compactData="0" multipleFieldFilters="0">
  <location ref="BE10:BG16" firstHeaderRow="0" firstDataRow="1" firstDataCol="1"/>
  <pivotFields count="29">
    <pivotField compact="0" outline="0" showAll="0"/>
    <pivotField compact="0" outline="0" showAll="0"/>
    <pivotField compact="0" outline="0" showAll="0">
      <items count="7">
        <item x="0"/>
        <item x="4"/>
        <item x="5"/>
        <item x="3"/>
        <item x="1"/>
        <item x="2"/>
        <item t="default"/>
      </items>
    </pivotField>
    <pivotField compact="0" outline="0" showAll="0"/>
    <pivotField compact="0" outline="0" showAll="0"/>
    <pivotField axis="axisRow" compact="0" outline="0">
      <items count="7">
        <item x="1"/>
        <item x="5"/>
        <item x="4"/>
        <item x="0"/>
        <item x="2"/>
        <item x="3"/>
        <item t="default"/>
      </items>
    </pivotField>
    <pivotField compact="0" numFmtId="164" outline="0" showAll="0"/>
    <pivotField compact="0" outline="0" showAll="0"/>
    <pivotField compact="0" outline="0" showAll="0"/>
    <pivotField dataField="1" compact="0" numFmtId="164"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20" outline="0" showAll="0"/>
    <pivotField compact="0" outline="0" showAll="0">
      <items count="4">
        <item x="1"/>
        <item x="2"/>
        <item x="0"/>
        <item t="default"/>
      </items>
    </pivotField>
    <pivotField compact="0" numFmtId="164" outline="0" showAll="0"/>
    <pivotField compact="0" outline="0" showAll="0"/>
    <pivotField compact="0" numFmtId="164" outline="0" showAll="0" defaultSubtotal="0"/>
    <pivotField compact="0" numFmtId="14" outline="0" showAll="0"/>
    <pivotField compact="0" numFmtId="1" outline="0" showAll="0"/>
    <pivotField compact="0" outline="0" showAll="0">
      <items count="5">
        <item x="1"/>
        <item x="0"/>
        <item x="2"/>
        <item x="3"/>
        <item t="default"/>
      </items>
    </pivotField>
    <pivotField compact="0" outline="0" showAll="0"/>
    <pivotField compact="0" outline="0" showAll="0" defaultSubtotal="0"/>
    <pivotField compact="0" outline="0" showAll="0"/>
    <pivotField compact="0" outline="0" showAll="0"/>
    <pivotField compact="0" numFmtId="165" outline="0" showAll="0"/>
    <pivotField compact="0" outline="0" showAll="0"/>
    <pivotField compact="0" outline="0" showAll="0" defaultSubtotal="0"/>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s>
  <rowFields count="1">
    <field x="5"/>
  </rowFields>
  <rowItems count="6">
    <i>
      <x/>
    </i>
    <i>
      <x v="1"/>
    </i>
    <i>
      <x v="2"/>
    </i>
    <i>
      <x v="3"/>
    </i>
    <i>
      <x v="4"/>
    </i>
    <i>
      <x v="5"/>
    </i>
  </rowItems>
  <colFields count="1">
    <field x="-2"/>
  </colFields>
  <colItems count="2">
    <i>
      <x/>
    </i>
    <i i="1">
      <x v="1"/>
    </i>
  </colItems>
  <dataFields count="2">
    <dataField name=" Revenue" fld="9" showDataAs="percentOfTotal" baseField="0" baseItem="0" numFmtId="10"/>
    <dataField name="Sum of Revenue" fld="9" baseField="0" baseItem="0" numFmtId="43"/>
  </dataFields>
  <formats count="3">
    <format dxfId="89">
      <pivotArea outline="0" fieldPosition="0">
        <references count="1">
          <reference field="4294967294" count="1">
            <x v="0"/>
          </reference>
        </references>
      </pivotArea>
    </format>
    <format dxfId="88">
      <pivotArea outline="0" collapsedLevelsAreSubtotals="1" fieldPosition="0">
        <references count="1">
          <reference field="4294967294" count="1" selected="0">
            <x v="1"/>
          </reference>
        </references>
      </pivotArea>
    </format>
    <format dxfId="8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32" cacheId="19" applyNumberFormats="0" applyBorderFormats="0" applyFontFormats="0" applyPatternFormats="0" applyAlignmentFormats="0" applyWidthHeightFormats="1" dataCaption="Values" missingCaption="0" updatedVersion="6" minRefreshableVersion="3" useAutoFormatting="1" itemPrintTitles="1" createdVersion="6" indent="0" outline="1" outlineData="1" multipleFieldFilters="0" chartFormat="22">
  <location ref="CC8:CD22" firstHeaderRow="1" firstDataRow="1" firstDataCol="1" rowPageCount="1" colPageCount="1"/>
  <pivotFields count="29">
    <pivotField showAll="0"/>
    <pivotField showAll="0"/>
    <pivotField showAll="0">
      <items count="7">
        <item x="0"/>
        <item x="4"/>
        <item x="5"/>
        <item x="3"/>
        <item x="1"/>
        <item x="2"/>
        <item t="default"/>
      </items>
    </pivotField>
    <pivotField showAll="0"/>
    <pivotField showAll="0"/>
    <pivotField showAll="0">
      <items count="7">
        <item x="1"/>
        <item x="5"/>
        <item x="4"/>
        <item x="0"/>
        <item x="2"/>
        <item x="3"/>
        <item t="default"/>
      </items>
    </pivotField>
    <pivotField numFmtId="164" showAll="0"/>
    <pivotField showAll="0"/>
    <pivotField showAll="0"/>
    <pivotField dataField="1" numFmtId="164"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20" showAll="0"/>
    <pivotField showAll="0">
      <items count="4">
        <item x="1"/>
        <item x="2"/>
        <item x="0"/>
        <item t="default"/>
      </items>
    </pivotField>
    <pivotField numFmtId="164" showAll="0"/>
    <pivotField showAll="0"/>
    <pivotField numFmtId="164" showAll="0"/>
    <pivotField numFmtId="14" showAll="0"/>
    <pivotField numFmtId="1" showAll="0"/>
    <pivotField showAll="0">
      <items count="5">
        <item x="1"/>
        <item x="0"/>
        <item x="2"/>
        <item x="3"/>
        <item t="default"/>
      </items>
    </pivotField>
    <pivotField showAll="0"/>
    <pivotField showAll="0"/>
    <pivotField showAll="0"/>
    <pivotField showAll="0"/>
    <pivotField numFmtId="165" showAll="0"/>
    <pivotField showAll="0"/>
    <pivotField axis="axisRow" defaultSubtotal="0">
      <items count="13">
        <item x="0"/>
        <item x="7"/>
        <item x="9"/>
        <item x="3"/>
        <item x="12"/>
        <item x="4"/>
        <item x="8"/>
        <item x="6"/>
        <item x="2"/>
        <item x="1"/>
        <item x="10"/>
        <item x="11"/>
        <item x="5"/>
      </items>
    </pivotField>
    <pivotField axis="axisPage" showAll="0" defaultSubtotal="0">
      <items count="1">
        <item x="0"/>
      </items>
    </pivotField>
    <pivotField showAll="0" defaultSubtotal="0"/>
    <pivotField showAll="0" defaultSubtotal="0">
      <items count="14">
        <item x="0"/>
        <item x="1"/>
        <item x="2"/>
        <item x="3"/>
        <item x="4"/>
        <item x="5"/>
        <item x="6"/>
        <item x="7"/>
        <item x="8"/>
        <item x="9"/>
        <item x="10"/>
        <item x="11"/>
        <item x="12"/>
        <item x="13"/>
      </items>
    </pivotField>
  </pivotFields>
  <rowFields count="1">
    <field x="25"/>
  </rowFields>
  <rowItems count="14">
    <i>
      <x/>
    </i>
    <i>
      <x v="1"/>
    </i>
    <i>
      <x v="2"/>
    </i>
    <i>
      <x v="3"/>
    </i>
    <i>
      <x v="4"/>
    </i>
    <i>
      <x v="5"/>
    </i>
    <i>
      <x v="6"/>
    </i>
    <i>
      <x v="7"/>
    </i>
    <i>
      <x v="8"/>
    </i>
    <i>
      <x v="9"/>
    </i>
    <i>
      <x v="10"/>
    </i>
    <i>
      <x v="11"/>
    </i>
    <i>
      <x v="12"/>
    </i>
    <i t="grand">
      <x/>
    </i>
  </rowItems>
  <colItems count="1">
    <i/>
  </colItems>
  <pageFields count="1">
    <pageField fld="26" item="0" hier="-1"/>
  </pageFields>
  <dataFields count="1">
    <dataField name="Sum of Revenue" fld="9" baseField="25" baseItem="0" numFmtId="166"/>
  </dataFields>
  <chartFormats count="2">
    <chartFormat chart="19" format="2"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36" cacheId="19" applyNumberFormats="0" applyBorderFormats="0" applyFontFormats="0" applyPatternFormats="0" applyAlignmentFormats="0" applyWidthHeightFormats="1" dataCaption="Values" missingCaption="0" updatedVersion="6" minRefreshableVersion="3" useAutoFormatting="1" itemPrintTitles="1" createdVersion="6" indent="0" outline="1" outlineData="1" multipleFieldFilters="0" chartFormat="25">
  <location ref="CJ8:CK22" firstHeaderRow="1" firstDataRow="1" firstDataCol="1" rowPageCount="1" colPageCount="1"/>
  <pivotFields count="29">
    <pivotField showAll="0"/>
    <pivotField showAll="0"/>
    <pivotField showAll="0">
      <items count="7">
        <item x="0"/>
        <item x="4"/>
        <item x="5"/>
        <item x="3"/>
        <item x="1"/>
        <item x="2"/>
        <item t="default"/>
      </items>
    </pivotField>
    <pivotField showAll="0"/>
    <pivotField showAll="0"/>
    <pivotField showAll="0">
      <items count="7">
        <item x="1"/>
        <item x="5"/>
        <item x="4"/>
        <item x="0"/>
        <item x="2"/>
        <item x="3"/>
        <item t="default"/>
      </items>
    </pivotField>
    <pivotField numFmtId="164" showAll="0"/>
    <pivotField showAll="0"/>
    <pivotField showAll="0"/>
    <pivotField numFmtId="164"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20" showAll="0"/>
    <pivotField showAll="0">
      <items count="4">
        <item x="1"/>
        <item x="2"/>
        <item x="0"/>
        <item t="default"/>
      </items>
    </pivotField>
    <pivotField numFmtId="164" showAll="0"/>
    <pivotField showAll="0"/>
    <pivotField dataField="1" numFmtId="164" showAll="0"/>
    <pivotField numFmtId="14" showAll="0"/>
    <pivotField numFmtId="1" showAll="0"/>
    <pivotField showAll="0">
      <items count="5">
        <item x="1"/>
        <item x="0"/>
        <item x="2"/>
        <item x="3"/>
        <item t="default"/>
      </items>
    </pivotField>
    <pivotField showAll="0"/>
    <pivotField showAll="0"/>
    <pivotField showAll="0"/>
    <pivotField showAll="0"/>
    <pivotField numFmtId="165" showAll="0"/>
    <pivotField showAll="0"/>
    <pivotField axis="axisRow" defaultSubtotal="0">
      <items count="13">
        <item x="0"/>
        <item x="7"/>
        <item x="9"/>
        <item x="3"/>
        <item x="12"/>
        <item x="4"/>
        <item x="8"/>
        <item x="6"/>
        <item x="2"/>
        <item x="1"/>
        <item x="10"/>
        <item x="11"/>
        <item x="5"/>
      </items>
    </pivotField>
    <pivotField axis="axisPage" showAll="0" defaultSubtotal="0">
      <items count="1">
        <item x="0"/>
      </items>
    </pivotField>
    <pivotField showAll="0" defaultSubtotal="0"/>
    <pivotField showAll="0" defaultSubtotal="0">
      <items count="14">
        <item x="0"/>
        <item x="1"/>
        <item x="2"/>
        <item x="3"/>
        <item x="4"/>
        <item x="5"/>
        <item x="6"/>
        <item x="7"/>
        <item x="8"/>
        <item x="9"/>
        <item x="10"/>
        <item x="11"/>
        <item x="12"/>
        <item x="13"/>
      </items>
    </pivotField>
  </pivotFields>
  <rowFields count="1">
    <field x="25"/>
  </rowFields>
  <rowItems count="14">
    <i>
      <x/>
    </i>
    <i>
      <x v="1"/>
    </i>
    <i>
      <x v="2"/>
    </i>
    <i>
      <x v="3"/>
    </i>
    <i>
      <x v="4"/>
    </i>
    <i>
      <x v="5"/>
    </i>
    <i>
      <x v="6"/>
    </i>
    <i>
      <x v="7"/>
    </i>
    <i>
      <x v="8"/>
    </i>
    <i>
      <x v="9"/>
    </i>
    <i>
      <x v="10"/>
    </i>
    <i>
      <x v="11"/>
    </i>
    <i>
      <x v="12"/>
    </i>
    <i t="grand">
      <x/>
    </i>
  </rowItems>
  <colItems count="1">
    <i/>
  </colItems>
  <pageFields count="1">
    <pageField fld="26" item="0" hier="-1"/>
  </pageFields>
  <dataFields count="1">
    <dataField name="Sum of Profit" fld="15" baseField="25" baseItem="0" numFmtId="166"/>
  </dataFields>
  <chartFormats count="4">
    <chartFormat chart="20" format="1"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2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ge_Group" sourceName="Age Group">
  <pivotTables>
    <pivotTable tabId="3" name="City"/>
    <pivotTable tabId="3" name="Gender"/>
    <pivotTable tabId="3" name="KPIs"/>
    <pivotTable tabId="3" name="PaymentMethod"/>
    <pivotTable tabId="3" name="PivotTable10"/>
    <pivotTable tabId="3" name="PivotTable15"/>
    <pivotTable tabId="3" name="PivotTable17"/>
    <pivotTable tabId="3" name="PivotTable25"/>
    <pivotTable tabId="3" name="PivotTable4"/>
    <pivotTable tabId="3" name="PivotTable5"/>
    <pivotTable tabId="3" name="PivotTable8"/>
    <pivotTable tabId="3" name="ProductCategory"/>
    <pivotTable tabId="3" name="ProfitabilityBranch"/>
    <pivotTable tabId="3" name="ProfitabilityCity"/>
    <pivotTable tabId="3" name="ProfitabilityCustomerType"/>
    <pivotTable tabId="3" name="ProfitabilityProductLine"/>
    <pivotTable tabId="3" name="ProfitabilityAgeGroup"/>
    <pivotTable tabId="3" name="PivotTable30"/>
    <pivotTable tabId="3" name="PivotTable32"/>
    <pivotTable tabId="3" name="PivotTable34"/>
    <pivotTable tabId="3" name="PivotTable36"/>
  </pivotTables>
  <data>
    <tabular pivotCacheId="2">
      <items count="4">
        <i x="1" s="1"/>
        <i x="0"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ayment" sourceName="Payment">
  <pivotTables>
    <pivotTable tabId="3" name="AgeGroup"/>
    <pivotTable tabId="3" name="City"/>
    <pivotTable tabId="3" name="Gender"/>
    <pivotTable tabId="3" name="KPIs"/>
    <pivotTable tabId="3" name="PivotTable10"/>
    <pivotTable tabId="3" name="PivotTable15"/>
    <pivotTable tabId="3" name="PivotTable17"/>
    <pivotTable tabId="3" name="PivotTable25"/>
    <pivotTable tabId="3" name="PivotTable30"/>
    <pivotTable tabId="3" name="PivotTable32"/>
    <pivotTable tabId="3" name="PivotTable34"/>
    <pivotTable tabId="3" name="PivotTable36"/>
    <pivotTable tabId="3" name="PivotTable4"/>
    <pivotTable tabId="3" name="PivotTable5"/>
    <pivotTable tabId="3" name="PivotTable8"/>
    <pivotTable tabId="3" name="ProductCategory"/>
    <pivotTable tabId="3" name="ProfitabilityAgeGroup"/>
    <pivotTable tabId="3" name="ProfitabilityBranch"/>
    <pivotTable tabId="3" name="ProfitabilityCity"/>
    <pivotTable tabId="3" name="ProfitabilityCustomerType"/>
    <pivotTable tabId="3" name="ProfitabilityProductLine"/>
    <pivotTable tabId="9" name="Analyse2Days"/>
    <pivotTable tabId="9" name="Analyse2Month"/>
    <pivotTable tabId="9" name="Analyse2Week"/>
    <pivotTable tabId="9" name="Analyse2Weektype"/>
  </pivotTables>
  <data>
    <tabular pivotCacheId="2">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ity" sourceName="City">
  <pivotTables>
    <pivotTable tabId="3" name="AgeGroup"/>
    <pivotTable tabId="3" name="Gender"/>
    <pivotTable tabId="3" name="KPIs"/>
    <pivotTable tabId="3" name="PaymentMethod"/>
    <pivotTable tabId="3" name="PivotTable10"/>
    <pivotTable tabId="3" name="PivotTable15"/>
    <pivotTable tabId="3" name="PivotTable17"/>
    <pivotTable tabId="3" name="PivotTable25"/>
    <pivotTable tabId="3" name="PivotTable30"/>
    <pivotTable tabId="3" name="PivotTable32"/>
    <pivotTable tabId="3" name="PivotTable34"/>
    <pivotTable tabId="3" name="PivotTable36"/>
    <pivotTable tabId="3" name="PivotTable4"/>
    <pivotTable tabId="3" name="PivotTable5"/>
    <pivotTable tabId="3" name="PivotTable8"/>
    <pivotTable tabId="3" name="ProductCategory"/>
    <pivotTable tabId="3" name="ProfitabilityAgeGroup"/>
    <pivotTable tabId="3" name="ProfitabilityBranch"/>
    <pivotTable tabId="3" name="ProfitabilityCustomerType"/>
    <pivotTable tabId="3" name="ProfitabilityProductLine"/>
    <pivotTable tabId="9" name="Analyse2Days"/>
    <pivotTable tabId="9" name="Analyse2Month"/>
    <pivotTable tabId="9" name="Analyse2Week"/>
    <pivotTable tabId="9" name="Analyse2Weektype"/>
  </pivotTables>
  <data>
    <tabular pivotCacheId="2">
      <items count="6">
        <i x="0" s="1"/>
        <i x="4" s="1"/>
        <i x="5" s="1"/>
        <i x="3"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duct_line" sourceName="Product line">
  <pivotTables>
    <pivotTable tabId="3" name="AgeGroup"/>
    <pivotTable tabId="3" name="City"/>
    <pivotTable tabId="3" name="Gender"/>
    <pivotTable tabId="3" name="KPIs"/>
    <pivotTable tabId="3" name="PaymentMethod"/>
    <pivotTable tabId="3" name="PivotTable10"/>
    <pivotTable tabId="3" name="PivotTable15"/>
    <pivotTable tabId="3" name="PivotTable17"/>
    <pivotTable tabId="3" name="PivotTable25"/>
    <pivotTable tabId="3" name="PivotTable30"/>
    <pivotTable tabId="3" name="PivotTable32"/>
    <pivotTable tabId="3" name="PivotTable34"/>
    <pivotTable tabId="3" name="PivotTable36"/>
    <pivotTable tabId="3" name="PivotTable4"/>
    <pivotTable tabId="3" name="PivotTable5"/>
    <pivotTable tabId="3" name="PivotTable8"/>
    <pivotTable tabId="3" name="ProfitabilityAgeGroup"/>
    <pivotTable tabId="3" name="ProfitabilityBranch"/>
    <pivotTable tabId="3" name="ProfitabilityCity"/>
    <pivotTable tabId="3" name="ProfitabilityCustomerType"/>
  </pivotTables>
  <data>
    <tabular pivotCacheId="2">
      <items count="6">
        <i x="1" s="1"/>
        <i x="5" s="1"/>
        <i x="4" s="1"/>
        <i x="0"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ayment 1" cache="Slicer_Payment" caption="Payment" showCaption="0" style="MyStyle" rowHeight="234950"/>
  <slicer name="City 1" cache="Slicer_City" caption="City" columnCount="2" showCaption="0" style="MyStyle" rowHeight="234950"/>
</slicers>
</file>

<file path=xl/slicers/slicer2.xml><?xml version="1.0" encoding="utf-8"?>
<slicers xmlns="http://schemas.microsoft.com/office/spreadsheetml/2009/9/main" xmlns:mc="http://schemas.openxmlformats.org/markup-compatibility/2006" xmlns:x="http://schemas.openxmlformats.org/spreadsheetml/2006/main" mc:Ignorable="x">
  <slicer name="Age Group" cache="Slicer_Age_Group" caption="Age Group" showCaption="0" style="MyStyle" rowHeight="234950"/>
  <slicer name="Payment" cache="Slicer_Payment" caption="Payment" columnCount="3" showCaption="0" style="MyStyle 3" rowHeight="234950"/>
  <slicer name="City" cache="Slicer_City" caption="City" showCaption="0" style="MyStyle" rowHeight="234950"/>
  <slicer name="Product line" cache="Slicer_Product_line" caption="Product line" showCaption="0" style="MyStyle" rowHeight="234950"/>
</slicers>
</file>

<file path=xl/tables/table1.xml><?xml version="1.0" encoding="utf-8"?>
<table xmlns="http://schemas.openxmlformats.org/spreadsheetml/2006/main" id="2" name="Table2" displayName="Table2" ref="A1:AC1001" totalsRowShown="0">
  <autoFilter ref="A1:AC1001"/>
  <tableColumns count="29">
    <tableColumn id="1" name="Invoice ID"/>
    <tableColumn id="2" name="Branch"/>
    <tableColumn id="3" name="City"/>
    <tableColumn id="4" name="Customer type"/>
    <tableColumn id="5" name="Gender"/>
    <tableColumn id="6" name="Product line"/>
    <tableColumn id="7" name="Unit price" dataDxfId="102"/>
    <tableColumn id="8" name="Quantity"/>
    <tableColumn id="9" name="Tax 5%"/>
    <tableColumn id="10" name="Revenue" dataDxfId="101"/>
    <tableColumn id="11" name="Transaction Date" dataDxfId="0"/>
    <tableColumn id="12" name="Time" dataDxfId="100"/>
    <tableColumn id="13" name="Payment"/>
    <tableColumn id="14" name="COGS" dataDxfId="99"/>
    <tableColumn id="15" name="gross margin %"/>
    <tableColumn id="16" name="Profit" dataDxfId="98"/>
    <tableColumn id="17" name="Customer DOB" dataDxfId="97"/>
    <tableColumn id="18" name="Age" dataDxfId="96">
      <calculatedColumnFormula>DATEDIF(Q2,K2,"Y")</calculatedColumnFormula>
    </tableColumn>
    <tableColumn id="19" name="Age Group" dataDxfId="95">
      <calculatedColumnFormula>FLOOR(R2, 15)&amp;"-"&amp;FLOOR(R2,15)+14</calculatedColumnFormula>
    </tableColumn>
    <tableColumn id="20" name="Rating"/>
    <tableColumn id="25" name="Ratings Group" dataDxfId="94">
      <calculatedColumnFormula>IF(T2&lt;2, "0-2 (Critical)",
  IF(T2&lt;4, "2-4 (Poor)",
  IF(T2&lt;6, "4-6 (Average)",
  IF(T2&lt;8, "6-8 (Good)", "8-10 (Excellent)"))))</calculatedColumnFormula>
    </tableColumn>
    <tableColumn id="21" name="Time of the Day">
      <calculatedColumnFormula>IF(L2&lt;TIME(12,0,0), "Morning", IF(L2&lt;TIME(16,0,0), "Afternoon", IF(L2&lt;TIME(19,30,0), "Evening", "Night")))</calculatedColumnFormula>
    </tableColumn>
    <tableColumn id="22" name="Price Range">
      <calculatedColumnFormula>IF(G2&lt;=20, "Less Expensive", "Expensive")</calculatedColumnFormula>
    </tableColumn>
    <tableColumn id="23" name="Weekday" dataDxfId="93">
      <calculatedColumnFormula>WEEKDAY(K2)</calculatedColumnFormula>
    </tableColumn>
    <tableColumn id="24" name="Weektype" dataDxfId="2">
      <calculatedColumnFormula>IF(WEEKDAY(K2,2)&lt;=5, "Weekdays", "Weekends")</calculatedColumnFormula>
    </tableColumn>
    <tableColumn id="26" name="WeekNum" dataDxfId="92">
      <calculatedColumnFormula>_xlfn.ISOWEEKNUM(Table2[[#This Row],[Transaction Date]])</calculatedColumnFormula>
    </tableColumn>
    <tableColumn id="27" name="IsRolling13" dataDxfId="91">
      <calculatedColumnFormula>IF(Table2[[#This Row],[WeekNum]] &gt; MAX(Table2[WeekNum]) - 13, "Show", "Hide")</calculatedColumnFormula>
    </tableColumn>
    <tableColumn id="28" name="ReportingMonth" dataDxfId="90">
      <calculatedColumnFormula>TEXT(Table2[[#This Row],[Transaction Date]] - WEEKDAY(Table2[[#This Row],[Transaction Date]], 2) + 4, "MMMM")</calculatedColumnFormula>
    </tableColumn>
    <tableColumn id="29" name="Quarter" dataDxfId="1">
      <calculatedColumnFormula>ROUNDUP(MONTH(Table2[[#This Row],[Transaction Date]])/3, 0)</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2.bin"/><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12.xml"/><Relationship Id="rId13" Type="http://schemas.openxmlformats.org/officeDocument/2006/relationships/pivotTable" Target="../pivotTables/pivotTable17.xml"/><Relationship Id="rId18" Type="http://schemas.openxmlformats.org/officeDocument/2006/relationships/pivotTable" Target="../pivotTables/pivotTable22.xml"/><Relationship Id="rId26" Type="http://schemas.openxmlformats.org/officeDocument/2006/relationships/printerSettings" Target="../printerSettings/printerSettings5.bin"/><Relationship Id="rId3" Type="http://schemas.openxmlformats.org/officeDocument/2006/relationships/pivotTable" Target="../pivotTables/pivotTable7.xml"/><Relationship Id="rId21" Type="http://schemas.openxmlformats.org/officeDocument/2006/relationships/pivotTable" Target="../pivotTables/pivotTable25.xml"/><Relationship Id="rId7" Type="http://schemas.openxmlformats.org/officeDocument/2006/relationships/pivotTable" Target="../pivotTables/pivotTable11.xml"/><Relationship Id="rId12" Type="http://schemas.openxmlformats.org/officeDocument/2006/relationships/pivotTable" Target="../pivotTables/pivotTable16.xml"/><Relationship Id="rId17" Type="http://schemas.openxmlformats.org/officeDocument/2006/relationships/pivotTable" Target="../pivotTables/pivotTable21.xml"/><Relationship Id="rId25" Type="http://schemas.openxmlformats.org/officeDocument/2006/relationships/pivotTable" Target="../pivotTables/pivotTable29.xml"/><Relationship Id="rId2" Type="http://schemas.openxmlformats.org/officeDocument/2006/relationships/pivotTable" Target="../pivotTables/pivotTable6.xml"/><Relationship Id="rId16" Type="http://schemas.openxmlformats.org/officeDocument/2006/relationships/pivotTable" Target="../pivotTables/pivotTable20.xml"/><Relationship Id="rId20" Type="http://schemas.openxmlformats.org/officeDocument/2006/relationships/pivotTable" Target="../pivotTables/pivotTable24.xml"/><Relationship Id="rId1" Type="http://schemas.openxmlformats.org/officeDocument/2006/relationships/pivotTable" Target="../pivotTables/pivotTable5.xml"/><Relationship Id="rId6" Type="http://schemas.openxmlformats.org/officeDocument/2006/relationships/pivotTable" Target="../pivotTables/pivotTable10.xml"/><Relationship Id="rId11" Type="http://schemas.openxmlformats.org/officeDocument/2006/relationships/pivotTable" Target="../pivotTables/pivotTable15.xml"/><Relationship Id="rId24" Type="http://schemas.openxmlformats.org/officeDocument/2006/relationships/pivotTable" Target="../pivotTables/pivotTable28.xml"/><Relationship Id="rId5" Type="http://schemas.openxmlformats.org/officeDocument/2006/relationships/pivotTable" Target="../pivotTables/pivotTable9.xml"/><Relationship Id="rId15" Type="http://schemas.openxmlformats.org/officeDocument/2006/relationships/pivotTable" Target="../pivotTables/pivotTable19.xml"/><Relationship Id="rId23" Type="http://schemas.openxmlformats.org/officeDocument/2006/relationships/pivotTable" Target="../pivotTables/pivotTable27.xml"/><Relationship Id="rId10" Type="http://schemas.openxmlformats.org/officeDocument/2006/relationships/pivotTable" Target="../pivotTables/pivotTable14.xml"/><Relationship Id="rId19" Type="http://schemas.openxmlformats.org/officeDocument/2006/relationships/pivotTable" Target="../pivotTables/pivotTable23.xml"/><Relationship Id="rId4" Type="http://schemas.openxmlformats.org/officeDocument/2006/relationships/pivotTable" Target="../pivotTables/pivotTable8.xml"/><Relationship Id="rId9" Type="http://schemas.openxmlformats.org/officeDocument/2006/relationships/pivotTable" Target="../pivotTables/pivotTable13.xml"/><Relationship Id="rId14" Type="http://schemas.openxmlformats.org/officeDocument/2006/relationships/pivotTable" Target="../pivotTables/pivotTable18.xml"/><Relationship Id="rId22" Type="http://schemas.openxmlformats.org/officeDocument/2006/relationships/pivotTable" Target="../pivotTables/pivotTable2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microsoft.com/office/2007/relationships/slicer" Target="../slicers/slicer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1001"/>
  <sheetViews>
    <sheetView topLeftCell="N1" workbookViewId="0">
      <selection activeCell="O10" sqref="O10"/>
    </sheetView>
  </sheetViews>
  <sheetFormatPr defaultRowHeight="14.4" x14ac:dyDescent="0.3"/>
  <cols>
    <col min="1" max="1" width="11.33203125" bestFit="1" customWidth="1"/>
    <col min="2" max="2" width="16.5546875" bestFit="1" customWidth="1"/>
    <col min="3" max="3" width="11.44140625" bestFit="1" customWidth="1"/>
    <col min="4" max="4" width="15.109375" bestFit="1" customWidth="1"/>
    <col min="5" max="5" width="9.109375" bestFit="1" customWidth="1"/>
    <col min="6" max="6" width="19.109375" bestFit="1" customWidth="1"/>
    <col min="7" max="7" width="11.109375" style="3" bestFit="1" customWidth="1"/>
    <col min="8" max="8" width="10.21875" customWidth="1"/>
    <col min="9" max="9" width="9" bestFit="1" customWidth="1"/>
    <col min="10" max="10" width="10.21875" style="3" customWidth="1"/>
    <col min="11" max="11" width="17.21875" style="1" bestFit="1" customWidth="1"/>
    <col min="12" max="12" width="7.21875" bestFit="1" customWidth="1"/>
    <col min="13" max="13" width="10.33203125" bestFit="1" customWidth="1"/>
    <col min="14" max="14" width="7.77734375" style="3" bestFit="1" customWidth="1"/>
    <col min="15" max="15" width="15.44140625" customWidth="1"/>
    <col min="16" max="16" width="7.77734375" style="3" bestFit="1" customWidth="1"/>
    <col min="17" max="17" width="15.33203125" style="1" bestFit="1" customWidth="1"/>
    <col min="18" max="18" width="6.21875" style="5" bestFit="1" customWidth="1"/>
    <col min="19" max="19" width="11.6640625" style="5" bestFit="1" customWidth="1"/>
    <col min="20" max="20" width="8.33203125" bestFit="1" customWidth="1"/>
    <col min="21" max="21" width="16.21875" bestFit="1" customWidth="1"/>
    <col min="22" max="22" width="12.88671875" bestFit="1" customWidth="1"/>
    <col min="23" max="23" width="10.77734375" style="4" customWidth="1"/>
    <col min="24" max="24" width="11.44140625" customWidth="1"/>
    <col min="26" max="26" width="11.77734375" bestFit="1" customWidth="1"/>
    <col min="27" max="27" width="12" bestFit="1" customWidth="1"/>
    <col min="28" max="28" width="16.6640625" bestFit="1" customWidth="1"/>
  </cols>
  <sheetData>
    <row r="1" spans="1:29" x14ac:dyDescent="0.3">
      <c r="A1" t="s">
        <v>0</v>
      </c>
      <c r="B1" t="s">
        <v>1</v>
      </c>
      <c r="C1" t="s">
        <v>2</v>
      </c>
      <c r="D1" t="s">
        <v>3</v>
      </c>
      <c r="E1" t="s">
        <v>4</v>
      </c>
      <c r="F1" t="s">
        <v>5</v>
      </c>
      <c r="G1" s="3" t="s">
        <v>6</v>
      </c>
      <c r="H1" t="s">
        <v>7</v>
      </c>
      <c r="I1" t="s">
        <v>8</v>
      </c>
      <c r="J1" s="3" t="s">
        <v>1029</v>
      </c>
      <c r="K1" s="18" t="s">
        <v>1036</v>
      </c>
      <c r="L1" t="s">
        <v>9</v>
      </c>
      <c r="M1" t="s">
        <v>10</v>
      </c>
      <c r="N1" s="3" t="s">
        <v>1030</v>
      </c>
      <c r="O1" t="s">
        <v>1031</v>
      </c>
      <c r="P1" s="3" t="s">
        <v>1041</v>
      </c>
      <c r="Q1" s="1" t="s">
        <v>1037</v>
      </c>
      <c r="R1" s="5" t="s">
        <v>1028</v>
      </c>
      <c r="S1" s="5" t="s">
        <v>1038</v>
      </c>
      <c r="T1" t="s">
        <v>11</v>
      </c>
      <c r="U1" s="17" t="s">
        <v>1079</v>
      </c>
      <c r="V1" s="3" t="s">
        <v>1032</v>
      </c>
      <c r="W1" t="s">
        <v>1033</v>
      </c>
      <c r="X1" s="4" t="s">
        <v>1034</v>
      </c>
      <c r="Y1" t="s">
        <v>1035</v>
      </c>
      <c r="Z1" t="s">
        <v>1088</v>
      </c>
      <c r="AA1" t="s">
        <v>1089</v>
      </c>
      <c r="AB1" t="s">
        <v>1098</v>
      </c>
      <c r="AC1" t="s">
        <v>1112</v>
      </c>
    </row>
    <row r="2" spans="1:29" x14ac:dyDescent="0.3">
      <c r="A2" t="s">
        <v>12</v>
      </c>
      <c r="B2" t="s">
        <v>1076</v>
      </c>
      <c r="C2" t="s">
        <v>1064</v>
      </c>
      <c r="D2" t="s">
        <v>14</v>
      </c>
      <c r="E2" t="s">
        <v>15</v>
      </c>
      <c r="F2" t="s">
        <v>16</v>
      </c>
      <c r="G2" s="3">
        <v>74.69</v>
      </c>
      <c r="H2">
        <v>7</v>
      </c>
      <c r="I2">
        <v>26.141500000000001</v>
      </c>
      <c r="J2" s="3">
        <v>548.97149999999999</v>
      </c>
      <c r="K2" s="18">
        <v>43470</v>
      </c>
      <c r="L2" s="2">
        <v>0.54722222222222217</v>
      </c>
      <c r="M2" t="s">
        <v>17</v>
      </c>
      <c r="N2" s="3">
        <v>522.83000000000004</v>
      </c>
      <c r="O2">
        <v>4.7619047620000003</v>
      </c>
      <c r="P2" s="3">
        <v>26.141500000000001</v>
      </c>
      <c r="Q2" s="1">
        <v>29824</v>
      </c>
      <c r="R2" s="5">
        <f>DATEDIF(Q2,K2,"Y")</f>
        <v>37</v>
      </c>
      <c r="S2" s="5" t="str">
        <f>FLOOR(R2, 15)&amp;"-"&amp;FLOOR(R2,15)+14</f>
        <v>30-44</v>
      </c>
      <c r="T2">
        <v>9.1</v>
      </c>
      <c r="U2" s="17" t="str">
        <f t="shared" ref="U2:U65" si="0">IF(T2&lt;2, "0-2 (Critical)",
  IF(T2&lt;4, "2-4 (Poor)",
  IF(T2&lt;6, "4-6 (Average)",
  IF(T2&lt;8, "6-8 (Good)", "8-10 (Excellent)"))))</f>
        <v>8-10 (Excellent)</v>
      </c>
      <c r="V2" t="str">
        <f>IF(L2&lt;TIME(12,0,0), "Morning", IF(L2&lt;TIME(16,0,0), "Afternoon", IF(L2&lt;TIME(19,30,0), "Evening", "Night")))</f>
        <v>Afternoon</v>
      </c>
      <c r="W2" t="str">
        <f>IF(G2&lt;=20, "Less Expensive", "Expensive")</f>
        <v>Expensive</v>
      </c>
      <c r="X2" s="4">
        <f>WEEKDAY(K2)</f>
        <v>7</v>
      </c>
      <c r="Y2" s="3" t="str">
        <f t="shared" ref="Y2:Y65" si="1">IF(WEEKDAY(K2,2)&lt;=5, "Weekdays", "Weekends")</f>
        <v>Weekends</v>
      </c>
      <c r="Z2">
        <f>_xlfn.ISOWEEKNUM(Table2[[#This Row],[Transaction Date]])</f>
        <v>1</v>
      </c>
      <c r="AA2" t="str">
        <f>IF(Table2[[#This Row],[WeekNum]] &gt; MAX(Table2[WeekNum]) - 13, "Show", "Hide")</f>
        <v>Show</v>
      </c>
      <c r="AB2" t="str">
        <f>TEXT(Table2[[#This Row],[Transaction Date]] - WEEKDAY(Table2[[#This Row],[Transaction Date]], 2) + 4, "MMMM")</f>
        <v>January</v>
      </c>
      <c r="AC2" s="19">
        <f>ROUNDUP(MONTH(Table2[[#This Row],[Transaction Date]])/3, 0)</f>
        <v>1</v>
      </c>
    </row>
    <row r="3" spans="1:29" x14ac:dyDescent="0.3">
      <c r="A3" t="s">
        <v>18</v>
      </c>
      <c r="B3" t="s">
        <v>1073</v>
      </c>
      <c r="C3" s="17" t="s">
        <v>1066</v>
      </c>
      <c r="D3" t="s">
        <v>20</v>
      </c>
      <c r="E3" t="s">
        <v>15</v>
      </c>
      <c r="F3" t="s">
        <v>21</v>
      </c>
      <c r="G3" s="3">
        <v>15.28</v>
      </c>
      <c r="H3">
        <v>5</v>
      </c>
      <c r="I3">
        <v>3.82</v>
      </c>
      <c r="J3" s="3">
        <v>80.22</v>
      </c>
      <c r="K3" s="18">
        <v>43532</v>
      </c>
      <c r="L3" s="2">
        <v>0.4368055555555555</v>
      </c>
      <c r="M3" t="s">
        <v>22</v>
      </c>
      <c r="N3" s="3">
        <v>76.400000000000006</v>
      </c>
      <c r="O3">
        <v>4.7619047620000003</v>
      </c>
      <c r="P3" s="3">
        <v>3.82</v>
      </c>
      <c r="Q3" s="1">
        <v>33836</v>
      </c>
      <c r="R3" s="5">
        <f t="shared" ref="R3:R66" si="2">DATEDIF(Q3,K3,"Y")</f>
        <v>26</v>
      </c>
      <c r="S3" s="5" t="str">
        <f t="shared" ref="S3:S66" si="3">FLOOR(R3, 15)&amp;"-"&amp;FLOOR(R3,15)+14</f>
        <v>15-29</v>
      </c>
      <c r="T3">
        <v>9.6</v>
      </c>
      <c r="U3" s="17" t="str">
        <f t="shared" si="0"/>
        <v>8-10 (Excellent)</v>
      </c>
      <c r="V3" s="17" t="str">
        <f t="shared" ref="V3:V66" si="4">IF(L3&lt;TIME(12,0,0), "Morning", IF(L3&lt;TIME(16,0,0), "Afternoon", IF(L3&lt;TIME(19,30,0), "Evening", "Night")))</f>
        <v>Morning</v>
      </c>
      <c r="W3" t="str">
        <f t="shared" ref="W3:W66" si="5">IF(G3&lt;=20, "Less Expensive", "Expensive")</f>
        <v>Less Expensive</v>
      </c>
      <c r="X3" s="4">
        <f t="shared" ref="X3:X66" si="6">WEEKDAY(K3)</f>
        <v>6</v>
      </c>
      <c r="Y3" s="3" t="str">
        <f t="shared" si="1"/>
        <v>Weekdays</v>
      </c>
      <c r="Z3" s="17">
        <f>_xlfn.ISOWEEKNUM(Table2[[#This Row],[Transaction Date]])</f>
        <v>10</v>
      </c>
      <c r="AA3" t="str">
        <f>IF(Table2[[#This Row],[WeekNum]] &gt; MAX(Table2[WeekNum]) - 13, "Show", "Hide")</f>
        <v>Show</v>
      </c>
      <c r="AB3" t="str">
        <f>TEXT(Table2[[#This Row],[Transaction Date]] - WEEKDAY(Table2[[#This Row],[Transaction Date]], 2) + 4, "MMMM")</f>
        <v>March</v>
      </c>
      <c r="AC3" s="19">
        <f>ROUNDUP(MONTH(Table2[[#This Row],[Transaction Date]])/3, 0)</f>
        <v>1</v>
      </c>
    </row>
    <row r="4" spans="1:29" x14ac:dyDescent="0.3">
      <c r="A4" t="s">
        <v>23</v>
      </c>
      <c r="B4" t="s">
        <v>1067</v>
      </c>
      <c r="C4" s="17" t="s">
        <v>13</v>
      </c>
      <c r="D4" t="s">
        <v>20</v>
      </c>
      <c r="E4" t="s">
        <v>24</v>
      </c>
      <c r="F4" t="s">
        <v>25</v>
      </c>
      <c r="G4" s="3">
        <v>46.33</v>
      </c>
      <c r="H4">
        <v>7</v>
      </c>
      <c r="I4">
        <v>16.215499999999999</v>
      </c>
      <c r="J4" s="3">
        <v>340.52550000000002</v>
      </c>
      <c r="K4" s="18">
        <v>43527</v>
      </c>
      <c r="L4" s="2">
        <v>0.55763888888888891</v>
      </c>
      <c r="M4" t="s">
        <v>26</v>
      </c>
      <c r="N4" s="3">
        <v>324.31</v>
      </c>
      <c r="O4">
        <v>4.7619047620000003</v>
      </c>
      <c r="P4" s="3">
        <v>16.215499999999999</v>
      </c>
      <c r="Q4" s="1">
        <v>23094</v>
      </c>
      <c r="R4" s="5">
        <f t="shared" si="2"/>
        <v>55</v>
      </c>
      <c r="S4" s="5" t="str">
        <f t="shared" si="3"/>
        <v>45-59</v>
      </c>
      <c r="T4">
        <v>7.4</v>
      </c>
      <c r="U4" s="17" t="str">
        <f t="shared" si="0"/>
        <v>6-8 (Good)</v>
      </c>
      <c r="V4" s="17" t="str">
        <f t="shared" si="4"/>
        <v>Afternoon</v>
      </c>
      <c r="W4" t="str">
        <f t="shared" si="5"/>
        <v>Expensive</v>
      </c>
      <c r="X4" s="4">
        <f t="shared" si="6"/>
        <v>1</v>
      </c>
      <c r="Y4" s="3" t="str">
        <f t="shared" si="1"/>
        <v>Weekends</v>
      </c>
      <c r="Z4" s="17">
        <f>_xlfn.ISOWEEKNUM(Table2[[#This Row],[Transaction Date]])</f>
        <v>9</v>
      </c>
      <c r="AA4" t="str">
        <f>IF(Table2[[#This Row],[WeekNum]] &gt; MAX(Table2[WeekNum]) - 13, "Show", "Hide")</f>
        <v>Show</v>
      </c>
      <c r="AB4" t="str">
        <f>TEXT(Table2[[#This Row],[Transaction Date]] - WEEKDAY(Table2[[#This Row],[Transaction Date]], 2) + 4, "MMMM")</f>
        <v>February</v>
      </c>
      <c r="AC4" s="19">
        <f>ROUNDUP(MONTH(Table2[[#This Row],[Transaction Date]])/3, 0)</f>
        <v>1</v>
      </c>
    </row>
    <row r="5" spans="1:29" x14ac:dyDescent="0.3">
      <c r="A5" t="s">
        <v>27</v>
      </c>
      <c r="B5" t="s">
        <v>1068</v>
      </c>
      <c r="C5" s="17" t="s">
        <v>13</v>
      </c>
      <c r="D5" t="s">
        <v>14</v>
      </c>
      <c r="E5" t="s">
        <v>24</v>
      </c>
      <c r="F5" t="s">
        <v>16</v>
      </c>
      <c r="G5" s="3">
        <v>58.22</v>
      </c>
      <c r="H5">
        <v>8</v>
      </c>
      <c r="I5">
        <v>23.288</v>
      </c>
      <c r="J5" s="3">
        <v>489.048</v>
      </c>
      <c r="K5" s="18">
        <v>43492</v>
      </c>
      <c r="L5" s="2">
        <v>0.85625000000000007</v>
      </c>
      <c r="M5" t="s">
        <v>17</v>
      </c>
      <c r="N5" s="3">
        <v>465.76</v>
      </c>
      <c r="O5">
        <v>4.7619047620000003</v>
      </c>
      <c r="P5" s="3">
        <v>23.288</v>
      </c>
      <c r="Q5" s="1">
        <v>32940</v>
      </c>
      <c r="R5" s="5">
        <f t="shared" si="2"/>
        <v>28</v>
      </c>
      <c r="S5" s="5" t="str">
        <f t="shared" si="3"/>
        <v>15-29</v>
      </c>
      <c r="T5">
        <v>8.4</v>
      </c>
      <c r="U5" s="17" t="str">
        <f t="shared" si="0"/>
        <v>8-10 (Excellent)</v>
      </c>
      <c r="V5" s="17" t="str">
        <f t="shared" si="4"/>
        <v>Night</v>
      </c>
      <c r="W5" t="str">
        <f t="shared" si="5"/>
        <v>Expensive</v>
      </c>
      <c r="X5" s="4">
        <f t="shared" si="6"/>
        <v>1</v>
      </c>
      <c r="Y5" s="3" t="str">
        <f t="shared" si="1"/>
        <v>Weekends</v>
      </c>
      <c r="Z5" s="17">
        <f>_xlfn.ISOWEEKNUM(Table2[[#This Row],[Transaction Date]])</f>
        <v>4</v>
      </c>
      <c r="AA5" t="str">
        <f>IF(Table2[[#This Row],[WeekNum]] &gt; MAX(Table2[WeekNum]) - 13, "Show", "Hide")</f>
        <v>Show</v>
      </c>
      <c r="AB5" t="str">
        <f>TEXT(Table2[[#This Row],[Transaction Date]] - WEEKDAY(Table2[[#This Row],[Transaction Date]], 2) + 4, "MMMM")</f>
        <v>January</v>
      </c>
      <c r="AC5" s="19">
        <f>ROUNDUP(MONTH(Table2[[#This Row],[Transaction Date]])/3, 0)</f>
        <v>1</v>
      </c>
    </row>
    <row r="6" spans="1:29" x14ac:dyDescent="0.3">
      <c r="A6" t="s">
        <v>28</v>
      </c>
      <c r="B6" t="s">
        <v>1067</v>
      </c>
      <c r="C6" s="17" t="s">
        <v>13</v>
      </c>
      <c r="D6" t="s">
        <v>20</v>
      </c>
      <c r="E6" t="s">
        <v>24</v>
      </c>
      <c r="F6" t="s">
        <v>29</v>
      </c>
      <c r="G6" s="3">
        <v>86.31</v>
      </c>
      <c r="H6">
        <v>7</v>
      </c>
      <c r="I6">
        <v>30.208500000000001</v>
      </c>
      <c r="J6" s="3">
        <v>634.37850000000003</v>
      </c>
      <c r="K6" s="18">
        <v>43504</v>
      </c>
      <c r="L6" s="2">
        <v>0.44236111111111115</v>
      </c>
      <c r="M6" t="s">
        <v>17</v>
      </c>
      <c r="N6" s="3">
        <v>604.16999999999996</v>
      </c>
      <c r="O6">
        <v>4.7619047620000003</v>
      </c>
      <c r="P6" s="3">
        <v>30.208500000000001</v>
      </c>
      <c r="Q6" s="1">
        <v>21125</v>
      </c>
      <c r="R6" s="5">
        <f t="shared" si="2"/>
        <v>61</v>
      </c>
      <c r="S6" s="5" t="str">
        <f t="shared" si="3"/>
        <v>60-74</v>
      </c>
      <c r="T6">
        <v>5.3</v>
      </c>
      <c r="U6" s="17" t="str">
        <f t="shared" si="0"/>
        <v>4-6 (Average)</v>
      </c>
      <c r="V6" s="17" t="str">
        <f t="shared" si="4"/>
        <v>Morning</v>
      </c>
      <c r="W6" t="str">
        <f t="shared" si="5"/>
        <v>Expensive</v>
      </c>
      <c r="X6" s="4">
        <f t="shared" si="6"/>
        <v>6</v>
      </c>
      <c r="Y6" s="3" t="str">
        <f t="shared" si="1"/>
        <v>Weekdays</v>
      </c>
      <c r="Z6" s="17">
        <f>_xlfn.ISOWEEKNUM(Table2[[#This Row],[Transaction Date]])</f>
        <v>6</v>
      </c>
      <c r="AA6" t="str">
        <f>IF(Table2[[#This Row],[WeekNum]] &gt; MAX(Table2[WeekNum]) - 13, "Show", "Hide")</f>
        <v>Show</v>
      </c>
      <c r="AB6" t="str">
        <f>TEXT(Table2[[#This Row],[Transaction Date]] - WEEKDAY(Table2[[#This Row],[Transaction Date]], 2) + 4, "MMMM")</f>
        <v>February</v>
      </c>
      <c r="AC6" s="19">
        <f>ROUNDUP(MONTH(Table2[[#This Row],[Transaction Date]])/3, 0)</f>
        <v>1</v>
      </c>
    </row>
    <row r="7" spans="1:29" x14ac:dyDescent="0.3">
      <c r="A7" t="s">
        <v>30</v>
      </c>
      <c r="B7" t="s">
        <v>1069</v>
      </c>
      <c r="C7" t="s">
        <v>19</v>
      </c>
      <c r="D7" t="s">
        <v>20</v>
      </c>
      <c r="E7" t="s">
        <v>24</v>
      </c>
      <c r="F7" t="s">
        <v>21</v>
      </c>
      <c r="G7" s="3">
        <v>85.39</v>
      </c>
      <c r="H7">
        <v>7</v>
      </c>
      <c r="I7">
        <v>29.886500000000002</v>
      </c>
      <c r="J7" s="3">
        <v>627.61649999999997</v>
      </c>
      <c r="K7" s="18">
        <v>43549</v>
      </c>
      <c r="L7" s="2">
        <v>0.77083333333333337</v>
      </c>
      <c r="M7" t="s">
        <v>17</v>
      </c>
      <c r="N7" s="3">
        <v>597.73</v>
      </c>
      <c r="O7">
        <v>4.7619047620000003</v>
      </c>
      <c r="P7" s="3">
        <v>29.886500000000002</v>
      </c>
      <c r="Q7" s="1">
        <v>20764</v>
      </c>
      <c r="R7" s="5">
        <f t="shared" si="2"/>
        <v>62</v>
      </c>
      <c r="S7" s="5" t="str">
        <f t="shared" si="3"/>
        <v>60-74</v>
      </c>
      <c r="T7">
        <v>4.0999999999999996</v>
      </c>
      <c r="U7" s="17" t="str">
        <f t="shared" si="0"/>
        <v>4-6 (Average)</v>
      </c>
      <c r="V7" s="17" t="str">
        <f t="shared" si="4"/>
        <v>Evening</v>
      </c>
      <c r="W7" t="str">
        <f t="shared" si="5"/>
        <v>Expensive</v>
      </c>
      <c r="X7" s="4">
        <f t="shared" si="6"/>
        <v>2</v>
      </c>
      <c r="Y7" s="3" t="str">
        <f t="shared" si="1"/>
        <v>Weekdays</v>
      </c>
      <c r="Z7" s="17">
        <f>_xlfn.ISOWEEKNUM(Table2[[#This Row],[Transaction Date]])</f>
        <v>13</v>
      </c>
      <c r="AA7" t="str">
        <f>IF(Table2[[#This Row],[WeekNum]] &gt; MAX(Table2[WeekNum]) - 13, "Show", "Hide")</f>
        <v>Show</v>
      </c>
      <c r="AB7" t="str">
        <f>TEXT(Table2[[#This Row],[Transaction Date]] - WEEKDAY(Table2[[#This Row],[Transaction Date]], 2) + 4, "MMMM")</f>
        <v>March</v>
      </c>
      <c r="AC7" s="19">
        <f>ROUNDUP(MONTH(Table2[[#This Row],[Transaction Date]])/3, 0)</f>
        <v>1</v>
      </c>
    </row>
    <row r="8" spans="1:29" x14ac:dyDescent="0.3">
      <c r="A8" t="s">
        <v>31</v>
      </c>
      <c r="B8" t="s">
        <v>1067</v>
      </c>
      <c r="C8" s="17" t="s">
        <v>13</v>
      </c>
      <c r="D8" t="s">
        <v>14</v>
      </c>
      <c r="E8" t="s">
        <v>15</v>
      </c>
      <c r="F8" t="s">
        <v>21</v>
      </c>
      <c r="G8" s="3">
        <v>68.84</v>
      </c>
      <c r="H8">
        <v>6</v>
      </c>
      <c r="I8">
        <v>20.652000000000001</v>
      </c>
      <c r="J8" s="3">
        <v>433.69200000000001</v>
      </c>
      <c r="K8" s="18">
        <v>43521</v>
      </c>
      <c r="L8" s="2">
        <v>0.60833333333333328</v>
      </c>
      <c r="M8" t="s">
        <v>17</v>
      </c>
      <c r="N8" s="3">
        <v>413.04</v>
      </c>
      <c r="O8">
        <v>4.7619047620000003</v>
      </c>
      <c r="P8" s="3">
        <v>20.652000000000001</v>
      </c>
      <c r="Q8" s="1">
        <v>25344</v>
      </c>
      <c r="R8" s="5">
        <f t="shared" si="2"/>
        <v>49</v>
      </c>
      <c r="S8" s="5" t="str">
        <f t="shared" si="3"/>
        <v>45-59</v>
      </c>
      <c r="T8">
        <v>5.8</v>
      </c>
      <c r="U8" s="17" t="str">
        <f t="shared" si="0"/>
        <v>4-6 (Average)</v>
      </c>
      <c r="V8" s="17" t="str">
        <f t="shared" si="4"/>
        <v>Afternoon</v>
      </c>
      <c r="W8" t="str">
        <f t="shared" si="5"/>
        <v>Expensive</v>
      </c>
      <c r="X8" s="4">
        <f t="shared" si="6"/>
        <v>2</v>
      </c>
      <c r="Y8" s="3" t="str">
        <f t="shared" si="1"/>
        <v>Weekdays</v>
      </c>
      <c r="Z8" s="17">
        <f>_xlfn.ISOWEEKNUM(Table2[[#This Row],[Transaction Date]])</f>
        <v>9</v>
      </c>
      <c r="AA8" t="str">
        <f>IF(Table2[[#This Row],[WeekNum]] &gt; MAX(Table2[WeekNum]) - 13, "Show", "Hide")</f>
        <v>Show</v>
      </c>
      <c r="AB8" t="str">
        <f>TEXT(Table2[[#This Row],[Transaction Date]] - WEEKDAY(Table2[[#This Row],[Transaction Date]], 2) + 4, "MMMM")</f>
        <v>February</v>
      </c>
      <c r="AC8" s="19">
        <f>ROUNDUP(MONTH(Table2[[#This Row],[Transaction Date]])/3, 0)</f>
        <v>1</v>
      </c>
    </row>
    <row r="9" spans="1:29" x14ac:dyDescent="0.3">
      <c r="A9" t="s">
        <v>32</v>
      </c>
      <c r="B9" t="s">
        <v>1074</v>
      </c>
      <c r="C9" t="s">
        <v>19</v>
      </c>
      <c r="D9" t="s">
        <v>20</v>
      </c>
      <c r="E9" t="s">
        <v>15</v>
      </c>
      <c r="F9" t="s">
        <v>25</v>
      </c>
      <c r="G9" s="3">
        <v>73.56</v>
      </c>
      <c r="H9">
        <v>10</v>
      </c>
      <c r="I9">
        <v>36.78</v>
      </c>
      <c r="J9" s="3">
        <v>772.38</v>
      </c>
      <c r="K9" s="18">
        <v>43520</v>
      </c>
      <c r="L9" s="2">
        <v>0.48472222222222222</v>
      </c>
      <c r="M9" t="s">
        <v>17</v>
      </c>
      <c r="N9" s="3">
        <v>735.6</v>
      </c>
      <c r="O9">
        <v>4.7619047620000003</v>
      </c>
      <c r="P9" s="3">
        <v>36.78</v>
      </c>
      <c r="Q9" s="1">
        <v>24504</v>
      </c>
      <c r="R9" s="5">
        <f t="shared" si="2"/>
        <v>52</v>
      </c>
      <c r="S9" s="5" t="str">
        <f t="shared" si="3"/>
        <v>45-59</v>
      </c>
      <c r="T9">
        <v>8</v>
      </c>
      <c r="U9" s="17" t="str">
        <f t="shared" si="0"/>
        <v>8-10 (Excellent)</v>
      </c>
      <c r="V9" s="17" t="str">
        <f t="shared" si="4"/>
        <v>Morning</v>
      </c>
      <c r="W9" t="str">
        <f t="shared" si="5"/>
        <v>Expensive</v>
      </c>
      <c r="X9" s="4">
        <f t="shared" si="6"/>
        <v>1</v>
      </c>
      <c r="Y9" s="3" t="str">
        <f t="shared" si="1"/>
        <v>Weekends</v>
      </c>
      <c r="Z9" s="17">
        <f>_xlfn.ISOWEEKNUM(Table2[[#This Row],[Transaction Date]])</f>
        <v>8</v>
      </c>
      <c r="AA9" t="str">
        <f>IF(Table2[[#This Row],[WeekNum]] &gt; MAX(Table2[WeekNum]) - 13, "Show", "Hide")</f>
        <v>Show</v>
      </c>
      <c r="AB9" t="str">
        <f>TEXT(Table2[[#This Row],[Transaction Date]] - WEEKDAY(Table2[[#This Row],[Transaction Date]], 2) + 4, "MMMM")</f>
        <v>February</v>
      </c>
      <c r="AC9" s="19">
        <f>ROUNDUP(MONTH(Table2[[#This Row],[Transaction Date]])/3, 0)</f>
        <v>1</v>
      </c>
    </row>
    <row r="10" spans="1:29" x14ac:dyDescent="0.3">
      <c r="A10" t="s">
        <v>33</v>
      </c>
      <c r="B10" t="s">
        <v>1076</v>
      </c>
      <c r="C10" s="17" t="s">
        <v>1064</v>
      </c>
      <c r="D10" t="s">
        <v>14</v>
      </c>
      <c r="E10" t="s">
        <v>15</v>
      </c>
      <c r="F10" t="s">
        <v>16</v>
      </c>
      <c r="G10" s="3">
        <v>36.26</v>
      </c>
      <c r="H10">
        <v>2</v>
      </c>
      <c r="I10">
        <v>3.6259999999999999</v>
      </c>
      <c r="J10" s="3">
        <v>76.146000000000001</v>
      </c>
      <c r="K10" s="18">
        <v>43475</v>
      </c>
      <c r="L10" s="2">
        <v>0.71875</v>
      </c>
      <c r="M10" t="s">
        <v>26</v>
      </c>
      <c r="N10" s="3">
        <v>72.52</v>
      </c>
      <c r="O10">
        <v>4.7619047620000003</v>
      </c>
      <c r="P10" s="3">
        <v>3.6259999999999999</v>
      </c>
      <c r="Q10" s="1">
        <v>28627</v>
      </c>
      <c r="R10" s="5">
        <f t="shared" si="2"/>
        <v>40</v>
      </c>
      <c r="S10" s="5" t="str">
        <f t="shared" si="3"/>
        <v>30-44</v>
      </c>
      <c r="T10">
        <v>7.2</v>
      </c>
      <c r="U10" s="17" t="str">
        <f t="shared" si="0"/>
        <v>6-8 (Good)</v>
      </c>
      <c r="V10" s="17" t="str">
        <f t="shared" si="4"/>
        <v>Evening</v>
      </c>
      <c r="W10" t="str">
        <f t="shared" si="5"/>
        <v>Expensive</v>
      </c>
      <c r="X10" s="4">
        <f t="shared" si="6"/>
        <v>5</v>
      </c>
      <c r="Y10" s="3" t="str">
        <f t="shared" si="1"/>
        <v>Weekdays</v>
      </c>
      <c r="Z10" s="17">
        <f>_xlfn.ISOWEEKNUM(Table2[[#This Row],[Transaction Date]])</f>
        <v>2</v>
      </c>
      <c r="AA10" t="str">
        <f>IF(Table2[[#This Row],[WeekNum]] &gt; MAX(Table2[WeekNum]) - 13, "Show", "Hide")</f>
        <v>Show</v>
      </c>
      <c r="AB10" t="str">
        <f>TEXT(Table2[[#This Row],[Transaction Date]] - WEEKDAY(Table2[[#This Row],[Transaction Date]], 2) + 4, "MMMM")</f>
        <v>January</v>
      </c>
      <c r="AC10" s="19">
        <f>ROUNDUP(MONTH(Table2[[#This Row],[Transaction Date]])/3, 0)</f>
        <v>1</v>
      </c>
    </row>
    <row r="11" spans="1:29" x14ac:dyDescent="0.3">
      <c r="A11" t="s">
        <v>34</v>
      </c>
      <c r="B11" t="s">
        <v>1075</v>
      </c>
      <c r="C11" t="s">
        <v>35</v>
      </c>
      <c r="D11" t="s">
        <v>14</v>
      </c>
      <c r="E11" t="s">
        <v>15</v>
      </c>
      <c r="F11" t="s">
        <v>36</v>
      </c>
      <c r="G11" s="3">
        <v>54.84</v>
      </c>
      <c r="H11">
        <v>3</v>
      </c>
      <c r="I11">
        <v>8.2260000000000009</v>
      </c>
      <c r="J11" s="3">
        <v>172.74600000000001</v>
      </c>
      <c r="K11" s="18">
        <v>43516</v>
      </c>
      <c r="L11" s="2">
        <v>0.56041666666666667</v>
      </c>
      <c r="M11" t="s">
        <v>26</v>
      </c>
      <c r="N11" s="3">
        <v>164.52</v>
      </c>
      <c r="O11">
        <v>4.7619047620000003</v>
      </c>
      <c r="P11" s="3">
        <v>8.2260000000000009</v>
      </c>
      <c r="Q11" s="1">
        <v>24962</v>
      </c>
      <c r="R11" s="5">
        <f t="shared" si="2"/>
        <v>50</v>
      </c>
      <c r="S11" s="5" t="str">
        <f t="shared" si="3"/>
        <v>45-59</v>
      </c>
      <c r="T11">
        <v>5.9</v>
      </c>
      <c r="U11" s="17" t="str">
        <f t="shared" si="0"/>
        <v>4-6 (Average)</v>
      </c>
      <c r="V11" s="17" t="str">
        <f t="shared" si="4"/>
        <v>Afternoon</v>
      </c>
      <c r="W11" t="str">
        <f t="shared" si="5"/>
        <v>Expensive</v>
      </c>
      <c r="X11" s="4">
        <f t="shared" si="6"/>
        <v>4</v>
      </c>
      <c r="Y11" s="3" t="str">
        <f t="shared" si="1"/>
        <v>Weekdays</v>
      </c>
      <c r="Z11" s="17">
        <f>_xlfn.ISOWEEKNUM(Table2[[#This Row],[Transaction Date]])</f>
        <v>8</v>
      </c>
      <c r="AA11" t="str">
        <f>IF(Table2[[#This Row],[WeekNum]] &gt; MAX(Table2[WeekNum]) - 13, "Show", "Hide")</f>
        <v>Show</v>
      </c>
      <c r="AB11" t="str">
        <f>TEXT(Table2[[#This Row],[Transaction Date]] - WEEKDAY(Table2[[#This Row],[Transaction Date]], 2) + 4, "MMMM")</f>
        <v>February</v>
      </c>
      <c r="AC11" s="19">
        <f>ROUNDUP(MONTH(Table2[[#This Row],[Transaction Date]])/3, 0)</f>
        <v>1</v>
      </c>
    </row>
    <row r="12" spans="1:29" x14ac:dyDescent="0.3">
      <c r="A12" t="s">
        <v>37</v>
      </c>
      <c r="B12" t="s">
        <v>1070</v>
      </c>
      <c r="C12" t="s">
        <v>35</v>
      </c>
      <c r="D12" t="s">
        <v>14</v>
      </c>
      <c r="E12" t="s">
        <v>15</v>
      </c>
      <c r="F12" t="s">
        <v>38</v>
      </c>
      <c r="G12" s="3">
        <v>14.48</v>
      </c>
      <c r="H12">
        <v>4</v>
      </c>
      <c r="I12">
        <v>2.8959999999999999</v>
      </c>
      <c r="J12" s="3">
        <v>60.816000000000003</v>
      </c>
      <c r="K12" s="18">
        <v>43502</v>
      </c>
      <c r="L12" s="2">
        <v>0.75486111111111109</v>
      </c>
      <c r="M12" t="s">
        <v>17</v>
      </c>
      <c r="N12" s="3">
        <v>57.92</v>
      </c>
      <c r="O12">
        <v>4.7619047620000003</v>
      </c>
      <c r="P12" s="3">
        <v>2.8959999999999999</v>
      </c>
      <c r="Q12" s="1">
        <v>29102</v>
      </c>
      <c r="R12" s="5">
        <f t="shared" si="2"/>
        <v>39</v>
      </c>
      <c r="S12" s="5" t="str">
        <f t="shared" si="3"/>
        <v>30-44</v>
      </c>
      <c r="T12">
        <v>4.5</v>
      </c>
      <c r="U12" s="17" t="str">
        <f t="shared" si="0"/>
        <v>4-6 (Average)</v>
      </c>
      <c r="V12" s="17" t="str">
        <f t="shared" si="4"/>
        <v>Evening</v>
      </c>
      <c r="W12" t="str">
        <f t="shared" si="5"/>
        <v>Less Expensive</v>
      </c>
      <c r="X12" s="4">
        <f t="shared" si="6"/>
        <v>4</v>
      </c>
      <c r="Y12" s="3" t="str">
        <f t="shared" si="1"/>
        <v>Weekdays</v>
      </c>
      <c r="Z12" s="17">
        <f>_xlfn.ISOWEEKNUM(Table2[[#This Row],[Transaction Date]])</f>
        <v>6</v>
      </c>
      <c r="AA12" t="str">
        <f>IF(Table2[[#This Row],[WeekNum]] &gt; MAX(Table2[WeekNum]) - 13, "Show", "Hide")</f>
        <v>Show</v>
      </c>
      <c r="AB12" t="str">
        <f>TEXT(Table2[[#This Row],[Transaction Date]] - WEEKDAY(Table2[[#This Row],[Transaction Date]], 2) + 4, "MMMM")</f>
        <v>February</v>
      </c>
      <c r="AC12" s="19">
        <f>ROUNDUP(MONTH(Table2[[#This Row],[Transaction Date]])/3, 0)</f>
        <v>1</v>
      </c>
    </row>
    <row r="13" spans="1:29" x14ac:dyDescent="0.3">
      <c r="A13" t="s">
        <v>39</v>
      </c>
      <c r="B13" t="s">
        <v>1070</v>
      </c>
      <c r="C13" t="s">
        <v>35</v>
      </c>
      <c r="D13" t="s">
        <v>14</v>
      </c>
      <c r="E13" t="s">
        <v>24</v>
      </c>
      <c r="F13" t="s">
        <v>21</v>
      </c>
      <c r="G13" s="3">
        <v>25.51</v>
      </c>
      <c r="H13">
        <v>4</v>
      </c>
      <c r="I13">
        <v>5.1020000000000003</v>
      </c>
      <c r="J13" s="3">
        <v>107.142</v>
      </c>
      <c r="K13" s="18">
        <v>43533</v>
      </c>
      <c r="L13" s="2">
        <v>0.7104166666666667</v>
      </c>
      <c r="M13" t="s">
        <v>22</v>
      </c>
      <c r="N13" s="3">
        <v>102.04</v>
      </c>
      <c r="O13">
        <v>4.7619047620000003</v>
      </c>
      <c r="P13" s="3">
        <v>5.1020000000000003</v>
      </c>
      <c r="Q13" s="1">
        <v>25827</v>
      </c>
      <c r="R13" s="5">
        <f t="shared" si="2"/>
        <v>48</v>
      </c>
      <c r="S13" s="5" t="str">
        <f t="shared" si="3"/>
        <v>45-59</v>
      </c>
      <c r="T13">
        <v>6.8</v>
      </c>
      <c r="U13" s="17" t="str">
        <f t="shared" si="0"/>
        <v>6-8 (Good)</v>
      </c>
      <c r="V13" s="17" t="str">
        <f t="shared" si="4"/>
        <v>Evening</v>
      </c>
      <c r="W13" t="str">
        <f t="shared" si="5"/>
        <v>Expensive</v>
      </c>
      <c r="X13" s="4">
        <f t="shared" si="6"/>
        <v>7</v>
      </c>
      <c r="Y13" s="3" t="str">
        <f t="shared" si="1"/>
        <v>Weekends</v>
      </c>
      <c r="Z13" s="17">
        <f>_xlfn.ISOWEEKNUM(Table2[[#This Row],[Transaction Date]])</f>
        <v>10</v>
      </c>
      <c r="AA13" t="str">
        <f>IF(Table2[[#This Row],[WeekNum]] &gt; MAX(Table2[WeekNum]) - 13, "Show", "Hide")</f>
        <v>Show</v>
      </c>
      <c r="AB13" t="str">
        <f>TEXT(Table2[[#This Row],[Transaction Date]] - WEEKDAY(Table2[[#This Row],[Transaction Date]], 2) + 4, "MMMM")</f>
        <v>March</v>
      </c>
      <c r="AC13" s="19">
        <f>ROUNDUP(MONTH(Table2[[#This Row],[Transaction Date]])/3, 0)</f>
        <v>1</v>
      </c>
    </row>
    <row r="14" spans="1:29" x14ac:dyDescent="0.3">
      <c r="A14" t="s">
        <v>40</v>
      </c>
      <c r="B14" t="s">
        <v>1067</v>
      </c>
      <c r="C14" s="17" t="s">
        <v>13</v>
      </c>
      <c r="D14" t="s">
        <v>20</v>
      </c>
      <c r="E14" t="s">
        <v>15</v>
      </c>
      <c r="F14" t="s">
        <v>21</v>
      </c>
      <c r="G14" s="3">
        <v>46.95</v>
      </c>
      <c r="H14">
        <v>5</v>
      </c>
      <c r="I14">
        <v>11.737500000000001</v>
      </c>
      <c r="J14" s="3">
        <v>246.48750000000001</v>
      </c>
      <c r="K14" s="18">
        <v>43508</v>
      </c>
      <c r="L14" s="2">
        <v>0.43402777777777773</v>
      </c>
      <c r="M14" t="s">
        <v>17</v>
      </c>
      <c r="N14" s="3">
        <v>234.75</v>
      </c>
      <c r="O14">
        <v>4.7619047620000003</v>
      </c>
      <c r="P14" s="3">
        <v>11.737500000000001</v>
      </c>
      <c r="Q14" s="1">
        <v>29239</v>
      </c>
      <c r="R14" s="5">
        <f t="shared" si="2"/>
        <v>39</v>
      </c>
      <c r="S14" s="5" t="str">
        <f t="shared" si="3"/>
        <v>30-44</v>
      </c>
      <c r="T14">
        <v>7.1</v>
      </c>
      <c r="U14" s="17" t="str">
        <f t="shared" si="0"/>
        <v>6-8 (Good)</v>
      </c>
      <c r="V14" s="17" t="str">
        <f t="shared" si="4"/>
        <v>Morning</v>
      </c>
      <c r="W14" t="str">
        <f t="shared" si="5"/>
        <v>Expensive</v>
      </c>
      <c r="X14" s="4">
        <f t="shared" si="6"/>
        <v>3</v>
      </c>
      <c r="Y14" s="3" t="str">
        <f t="shared" si="1"/>
        <v>Weekdays</v>
      </c>
      <c r="Z14" s="17">
        <f>_xlfn.ISOWEEKNUM(Table2[[#This Row],[Transaction Date]])</f>
        <v>7</v>
      </c>
      <c r="AA14" t="str">
        <f>IF(Table2[[#This Row],[WeekNum]] &gt; MAX(Table2[WeekNum]) - 13, "Show", "Hide")</f>
        <v>Show</v>
      </c>
      <c r="AB14" t="str">
        <f>TEXT(Table2[[#This Row],[Transaction Date]] - WEEKDAY(Table2[[#This Row],[Transaction Date]], 2) + 4, "MMMM")</f>
        <v>February</v>
      </c>
      <c r="AC14" s="19">
        <f>ROUNDUP(MONTH(Table2[[#This Row],[Transaction Date]])/3, 0)</f>
        <v>1</v>
      </c>
    </row>
    <row r="15" spans="1:29" x14ac:dyDescent="0.3">
      <c r="A15" t="s">
        <v>41</v>
      </c>
      <c r="B15" t="s">
        <v>1072</v>
      </c>
      <c r="C15" s="17" t="s">
        <v>1065</v>
      </c>
      <c r="D15" t="s">
        <v>20</v>
      </c>
      <c r="E15" t="s">
        <v>24</v>
      </c>
      <c r="F15" t="s">
        <v>36</v>
      </c>
      <c r="G15" s="3">
        <v>43.19</v>
      </c>
      <c r="H15">
        <v>10</v>
      </c>
      <c r="I15">
        <v>21.594999999999999</v>
      </c>
      <c r="J15" s="3">
        <v>453.495</v>
      </c>
      <c r="K15" s="18">
        <v>43503</v>
      </c>
      <c r="L15" s="2">
        <v>0.70000000000000007</v>
      </c>
      <c r="M15" t="s">
        <v>17</v>
      </c>
      <c r="N15" s="3">
        <v>431.9</v>
      </c>
      <c r="O15">
        <v>4.7619047620000003</v>
      </c>
      <c r="P15" s="3">
        <v>21.594999999999999</v>
      </c>
      <c r="Q15" s="1">
        <v>31352</v>
      </c>
      <c r="R15" s="5">
        <f t="shared" si="2"/>
        <v>33</v>
      </c>
      <c r="S15" s="5" t="str">
        <f t="shared" si="3"/>
        <v>30-44</v>
      </c>
      <c r="T15">
        <v>8.1999999999999993</v>
      </c>
      <c r="U15" s="17" t="str">
        <f t="shared" si="0"/>
        <v>8-10 (Excellent)</v>
      </c>
      <c r="V15" s="17" t="str">
        <f t="shared" si="4"/>
        <v>Evening</v>
      </c>
      <c r="W15" t="str">
        <f t="shared" si="5"/>
        <v>Expensive</v>
      </c>
      <c r="X15" s="4">
        <f t="shared" si="6"/>
        <v>5</v>
      </c>
      <c r="Y15" s="3" t="str">
        <f t="shared" si="1"/>
        <v>Weekdays</v>
      </c>
      <c r="Z15" s="17">
        <f>_xlfn.ISOWEEKNUM(Table2[[#This Row],[Transaction Date]])</f>
        <v>6</v>
      </c>
      <c r="AA15" t="str">
        <f>IF(Table2[[#This Row],[WeekNum]] &gt; MAX(Table2[WeekNum]) - 13, "Show", "Hide")</f>
        <v>Show</v>
      </c>
      <c r="AB15" t="str">
        <f>TEXT(Table2[[#This Row],[Transaction Date]] - WEEKDAY(Table2[[#This Row],[Transaction Date]], 2) + 4, "MMMM")</f>
        <v>February</v>
      </c>
      <c r="AC15" s="19">
        <f>ROUNDUP(MONTH(Table2[[#This Row],[Transaction Date]])/3, 0)</f>
        <v>1</v>
      </c>
    </row>
    <row r="16" spans="1:29" x14ac:dyDescent="0.3">
      <c r="A16" t="s">
        <v>42</v>
      </c>
      <c r="B16" t="s">
        <v>1076</v>
      </c>
      <c r="C16" s="17" t="s">
        <v>1064</v>
      </c>
      <c r="D16" t="s">
        <v>20</v>
      </c>
      <c r="E16" t="s">
        <v>15</v>
      </c>
      <c r="F16" t="s">
        <v>16</v>
      </c>
      <c r="G16" s="3">
        <v>71.38</v>
      </c>
      <c r="H16">
        <v>10</v>
      </c>
      <c r="I16">
        <v>35.69</v>
      </c>
      <c r="J16" s="3">
        <v>749.49</v>
      </c>
      <c r="K16" s="18">
        <v>43553</v>
      </c>
      <c r="L16" s="2">
        <v>0.80625000000000002</v>
      </c>
      <c r="M16" t="s">
        <v>22</v>
      </c>
      <c r="N16" s="3">
        <v>713.8</v>
      </c>
      <c r="O16">
        <v>4.7619047620000003</v>
      </c>
      <c r="P16" s="3">
        <v>35.69</v>
      </c>
      <c r="Q16" s="1">
        <v>20303</v>
      </c>
      <c r="R16" s="5">
        <f t="shared" si="2"/>
        <v>63</v>
      </c>
      <c r="S16" s="5" t="str">
        <f t="shared" si="3"/>
        <v>60-74</v>
      </c>
      <c r="T16">
        <v>5.7</v>
      </c>
      <c r="U16" s="17" t="str">
        <f t="shared" si="0"/>
        <v>4-6 (Average)</v>
      </c>
      <c r="V16" s="17" t="str">
        <f t="shared" si="4"/>
        <v>Evening</v>
      </c>
      <c r="W16" t="str">
        <f>IF(G16&lt;=20, "Less Expensive", "Expensive")</f>
        <v>Expensive</v>
      </c>
      <c r="X16" s="4">
        <f t="shared" si="6"/>
        <v>6</v>
      </c>
      <c r="Y16" s="3" t="str">
        <f t="shared" si="1"/>
        <v>Weekdays</v>
      </c>
      <c r="Z16" s="17">
        <f>_xlfn.ISOWEEKNUM(Table2[[#This Row],[Transaction Date]])</f>
        <v>13</v>
      </c>
      <c r="AA16" t="str">
        <f>IF(Table2[[#This Row],[WeekNum]] &gt; MAX(Table2[WeekNum]) - 13, "Show", "Hide")</f>
        <v>Show</v>
      </c>
      <c r="AB16" t="str">
        <f>TEXT(Table2[[#This Row],[Transaction Date]] - WEEKDAY(Table2[[#This Row],[Transaction Date]], 2) + 4, "MMMM")</f>
        <v>March</v>
      </c>
      <c r="AC16" s="19">
        <f>ROUNDUP(MONTH(Table2[[#This Row],[Transaction Date]])/3, 0)</f>
        <v>1</v>
      </c>
    </row>
    <row r="17" spans="1:29" x14ac:dyDescent="0.3">
      <c r="A17" t="s">
        <v>43</v>
      </c>
      <c r="B17" t="s">
        <v>1075</v>
      </c>
      <c r="C17" t="s">
        <v>35</v>
      </c>
      <c r="D17" t="s">
        <v>14</v>
      </c>
      <c r="E17" t="s">
        <v>15</v>
      </c>
      <c r="F17" t="s">
        <v>29</v>
      </c>
      <c r="G17" s="3">
        <v>93.72</v>
      </c>
      <c r="H17">
        <v>6</v>
      </c>
      <c r="I17">
        <v>28.116</v>
      </c>
      <c r="J17" s="3">
        <v>590.43600000000004</v>
      </c>
      <c r="K17" s="18">
        <v>43480</v>
      </c>
      <c r="L17" s="2">
        <v>0.67986111111111114</v>
      </c>
      <c r="M17" t="s">
        <v>22</v>
      </c>
      <c r="N17" s="3">
        <v>562.32000000000005</v>
      </c>
      <c r="O17">
        <v>4.7619047620000003</v>
      </c>
      <c r="P17" s="3">
        <v>28.116</v>
      </c>
      <c r="Q17" s="1">
        <v>24962</v>
      </c>
      <c r="R17" s="5">
        <f t="shared" si="2"/>
        <v>50</v>
      </c>
      <c r="S17" s="5" t="str">
        <f t="shared" si="3"/>
        <v>45-59</v>
      </c>
      <c r="T17">
        <v>4.5</v>
      </c>
      <c r="U17" s="17" t="str">
        <f t="shared" si="0"/>
        <v>4-6 (Average)</v>
      </c>
      <c r="V17" s="17" t="str">
        <f t="shared" si="4"/>
        <v>Evening</v>
      </c>
      <c r="W17" t="str">
        <f t="shared" si="5"/>
        <v>Expensive</v>
      </c>
      <c r="X17" s="4">
        <f t="shared" si="6"/>
        <v>3</v>
      </c>
      <c r="Y17" s="3" t="str">
        <f t="shared" si="1"/>
        <v>Weekdays</v>
      </c>
      <c r="Z17" s="17">
        <f>_xlfn.ISOWEEKNUM(Table2[[#This Row],[Transaction Date]])</f>
        <v>3</v>
      </c>
      <c r="AA17" t="str">
        <f>IF(Table2[[#This Row],[WeekNum]] &gt; MAX(Table2[WeekNum]) - 13, "Show", "Hide")</f>
        <v>Show</v>
      </c>
      <c r="AB17" t="str">
        <f>TEXT(Table2[[#This Row],[Transaction Date]] - WEEKDAY(Table2[[#This Row],[Transaction Date]], 2) + 4, "MMMM")</f>
        <v>January</v>
      </c>
      <c r="AC17" s="19">
        <f>ROUNDUP(MONTH(Table2[[#This Row],[Transaction Date]])/3, 0)</f>
        <v>1</v>
      </c>
    </row>
    <row r="18" spans="1:29" x14ac:dyDescent="0.3">
      <c r="A18" t="s">
        <v>44</v>
      </c>
      <c r="B18" t="s">
        <v>1071</v>
      </c>
      <c r="C18" s="17" t="s">
        <v>1064</v>
      </c>
      <c r="D18" t="s">
        <v>14</v>
      </c>
      <c r="E18" t="s">
        <v>15</v>
      </c>
      <c r="F18" t="s">
        <v>16</v>
      </c>
      <c r="G18" s="3">
        <v>68.930000000000007</v>
      </c>
      <c r="H18">
        <v>7</v>
      </c>
      <c r="I18">
        <v>24.125499999999999</v>
      </c>
      <c r="J18" s="3">
        <v>506.63549999999998</v>
      </c>
      <c r="K18" s="18">
        <v>43535</v>
      </c>
      <c r="L18" s="2">
        <v>0.4604166666666667</v>
      </c>
      <c r="M18" t="s">
        <v>26</v>
      </c>
      <c r="N18" s="3">
        <v>482.51</v>
      </c>
      <c r="O18">
        <v>4.7619047620000003</v>
      </c>
      <c r="P18" s="3">
        <v>24.125499999999999</v>
      </c>
      <c r="Q18" s="1">
        <v>29362</v>
      </c>
      <c r="R18" s="5">
        <f t="shared" si="2"/>
        <v>38</v>
      </c>
      <c r="S18" s="5" t="str">
        <f t="shared" si="3"/>
        <v>30-44</v>
      </c>
      <c r="T18">
        <v>4.5999999999999996</v>
      </c>
      <c r="U18" s="17" t="str">
        <f t="shared" si="0"/>
        <v>4-6 (Average)</v>
      </c>
      <c r="V18" s="17" t="str">
        <f t="shared" si="4"/>
        <v>Morning</v>
      </c>
      <c r="W18" t="str">
        <f t="shared" si="5"/>
        <v>Expensive</v>
      </c>
      <c r="X18" s="4">
        <f t="shared" si="6"/>
        <v>2</v>
      </c>
      <c r="Y18" s="3" t="str">
        <f t="shared" si="1"/>
        <v>Weekdays</v>
      </c>
      <c r="Z18" s="17">
        <f>_xlfn.ISOWEEKNUM(Table2[[#This Row],[Transaction Date]])</f>
        <v>11</v>
      </c>
      <c r="AA18" t="str">
        <f>IF(Table2[[#This Row],[WeekNum]] &gt; MAX(Table2[WeekNum]) - 13, "Show", "Hide")</f>
        <v>Show</v>
      </c>
      <c r="AB18" t="str">
        <f>TEXT(Table2[[#This Row],[Transaction Date]] - WEEKDAY(Table2[[#This Row],[Transaction Date]], 2) + 4, "MMMM")</f>
        <v>March</v>
      </c>
      <c r="AC18" s="19">
        <f>ROUNDUP(MONTH(Table2[[#This Row],[Transaction Date]])/3, 0)</f>
        <v>1</v>
      </c>
    </row>
    <row r="19" spans="1:29" x14ac:dyDescent="0.3">
      <c r="A19" t="s">
        <v>45</v>
      </c>
      <c r="B19" t="s">
        <v>1076</v>
      </c>
      <c r="C19" s="17" t="s">
        <v>1064</v>
      </c>
      <c r="D19" t="s">
        <v>20</v>
      </c>
      <c r="E19" t="s">
        <v>24</v>
      </c>
      <c r="F19" t="s">
        <v>29</v>
      </c>
      <c r="G19" s="3">
        <v>72.61</v>
      </c>
      <c r="H19">
        <v>6</v>
      </c>
      <c r="I19">
        <v>21.783000000000001</v>
      </c>
      <c r="J19" s="3">
        <v>457.44299999999998</v>
      </c>
      <c r="K19" s="18">
        <v>43466</v>
      </c>
      <c r="L19" s="2">
        <v>0.44375000000000003</v>
      </c>
      <c r="M19" t="s">
        <v>26</v>
      </c>
      <c r="N19" s="3">
        <v>435.66</v>
      </c>
      <c r="O19">
        <v>4.7619047620000003</v>
      </c>
      <c r="P19" s="3">
        <v>21.783000000000001</v>
      </c>
      <c r="Q19" s="1">
        <v>22770</v>
      </c>
      <c r="R19" s="5">
        <f t="shared" si="2"/>
        <v>56</v>
      </c>
      <c r="S19" s="5" t="str">
        <f t="shared" si="3"/>
        <v>45-59</v>
      </c>
      <c r="T19">
        <v>6.9</v>
      </c>
      <c r="U19" s="17" t="str">
        <f t="shared" si="0"/>
        <v>6-8 (Good)</v>
      </c>
      <c r="V19" s="17" t="str">
        <f t="shared" si="4"/>
        <v>Morning</v>
      </c>
      <c r="W19" t="str">
        <f t="shared" si="5"/>
        <v>Expensive</v>
      </c>
      <c r="X19" s="4">
        <f t="shared" si="6"/>
        <v>3</v>
      </c>
      <c r="Y19" s="3" t="str">
        <f t="shared" si="1"/>
        <v>Weekdays</v>
      </c>
      <c r="Z19" s="17">
        <f>_xlfn.ISOWEEKNUM(Table2[[#This Row],[Transaction Date]])</f>
        <v>1</v>
      </c>
      <c r="AA19" t="str">
        <f>IF(Table2[[#This Row],[WeekNum]] &gt; MAX(Table2[WeekNum]) - 13, "Show", "Hide")</f>
        <v>Show</v>
      </c>
      <c r="AB19" t="str">
        <f>TEXT(Table2[[#This Row],[Transaction Date]] - WEEKDAY(Table2[[#This Row],[Transaction Date]], 2) + 4, "MMMM")</f>
        <v>January</v>
      </c>
      <c r="AC19" s="19">
        <f>ROUNDUP(MONTH(Table2[[#This Row],[Transaction Date]])/3, 0)</f>
        <v>1</v>
      </c>
    </row>
    <row r="20" spans="1:29" x14ac:dyDescent="0.3">
      <c r="A20" t="s">
        <v>46</v>
      </c>
      <c r="B20" t="s">
        <v>1067</v>
      </c>
      <c r="C20" s="17" t="s">
        <v>13</v>
      </c>
      <c r="D20" t="s">
        <v>20</v>
      </c>
      <c r="E20" t="s">
        <v>24</v>
      </c>
      <c r="F20" t="s">
        <v>36</v>
      </c>
      <c r="G20" s="3">
        <v>54.67</v>
      </c>
      <c r="H20">
        <v>3</v>
      </c>
      <c r="I20">
        <v>8.2004999999999999</v>
      </c>
      <c r="J20" s="3">
        <v>172.2105</v>
      </c>
      <c r="K20" s="18">
        <v>43486</v>
      </c>
      <c r="L20" s="2">
        <v>0.75</v>
      </c>
      <c r="M20" t="s">
        <v>26</v>
      </c>
      <c r="N20" s="3">
        <v>164.01</v>
      </c>
      <c r="O20">
        <v>4.7619047620000003</v>
      </c>
      <c r="P20" s="3">
        <v>8.2004999999999999</v>
      </c>
      <c r="Q20" s="1">
        <v>26240</v>
      </c>
      <c r="R20" s="5">
        <f t="shared" si="2"/>
        <v>47</v>
      </c>
      <c r="S20" s="5" t="str">
        <f t="shared" si="3"/>
        <v>45-59</v>
      </c>
      <c r="T20">
        <v>8.6</v>
      </c>
      <c r="U20" s="17" t="str">
        <f t="shared" si="0"/>
        <v>8-10 (Excellent)</v>
      </c>
      <c r="V20" s="17" t="str">
        <f t="shared" si="4"/>
        <v>Evening</v>
      </c>
      <c r="W20" t="str">
        <f t="shared" si="5"/>
        <v>Expensive</v>
      </c>
      <c r="X20" s="4">
        <f t="shared" si="6"/>
        <v>2</v>
      </c>
      <c r="Y20" s="3" t="str">
        <f t="shared" si="1"/>
        <v>Weekdays</v>
      </c>
      <c r="Z20" s="17">
        <f>_xlfn.ISOWEEKNUM(Table2[[#This Row],[Transaction Date]])</f>
        <v>4</v>
      </c>
      <c r="AA20" t="str">
        <f>IF(Table2[[#This Row],[WeekNum]] &gt; MAX(Table2[WeekNum]) - 13, "Show", "Hide")</f>
        <v>Show</v>
      </c>
      <c r="AB20" t="str">
        <f>TEXT(Table2[[#This Row],[Transaction Date]] - WEEKDAY(Table2[[#This Row],[Transaction Date]], 2) + 4, "MMMM")</f>
        <v>January</v>
      </c>
      <c r="AC20" s="19">
        <f>ROUNDUP(MONTH(Table2[[#This Row],[Transaction Date]])/3, 0)</f>
        <v>1</v>
      </c>
    </row>
    <row r="21" spans="1:29" x14ac:dyDescent="0.3">
      <c r="A21" t="s">
        <v>47</v>
      </c>
      <c r="B21" t="s">
        <v>1070</v>
      </c>
      <c r="C21" t="s">
        <v>35</v>
      </c>
      <c r="D21" t="s">
        <v>20</v>
      </c>
      <c r="E21" t="s">
        <v>15</v>
      </c>
      <c r="F21" t="s">
        <v>25</v>
      </c>
      <c r="G21" s="3">
        <v>40.299999999999997</v>
      </c>
      <c r="H21">
        <v>2</v>
      </c>
      <c r="I21">
        <v>4.03</v>
      </c>
      <c r="J21" s="3">
        <v>84.63</v>
      </c>
      <c r="K21" s="18">
        <v>43535</v>
      </c>
      <c r="L21" s="2">
        <v>0.64583333333333337</v>
      </c>
      <c r="M21" t="s">
        <v>17</v>
      </c>
      <c r="N21" s="3">
        <v>80.599999999999994</v>
      </c>
      <c r="O21">
        <v>4.7619047620000003</v>
      </c>
      <c r="P21" s="3">
        <v>4.03</v>
      </c>
      <c r="Q21" s="1">
        <v>27421</v>
      </c>
      <c r="R21" s="5">
        <f t="shared" si="2"/>
        <v>44</v>
      </c>
      <c r="S21" s="5" t="str">
        <f t="shared" si="3"/>
        <v>30-44</v>
      </c>
      <c r="T21">
        <v>4.4000000000000004</v>
      </c>
      <c r="U21" s="17" t="str">
        <f t="shared" si="0"/>
        <v>4-6 (Average)</v>
      </c>
      <c r="V21" s="17" t="str">
        <f t="shared" si="4"/>
        <v>Afternoon</v>
      </c>
      <c r="W21" t="str">
        <f t="shared" si="5"/>
        <v>Expensive</v>
      </c>
      <c r="X21" s="4">
        <f t="shared" si="6"/>
        <v>2</v>
      </c>
      <c r="Y21" s="3" t="str">
        <f t="shared" si="1"/>
        <v>Weekdays</v>
      </c>
      <c r="Z21" s="17">
        <f>_xlfn.ISOWEEKNUM(Table2[[#This Row],[Transaction Date]])</f>
        <v>11</v>
      </c>
      <c r="AA21" t="str">
        <f>IF(Table2[[#This Row],[WeekNum]] &gt; MAX(Table2[WeekNum]) - 13, "Show", "Hide")</f>
        <v>Show</v>
      </c>
      <c r="AB21" t="str">
        <f>TEXT(Table2[[#This Row],[Transaction Date]] - WEEKDAY(Table2[[#This Row],[Transaction Date]], 2) + 4, "MMMM")</f>
        <v>March</v>
      </c>
      <c r="AC21" s="19">
        <f>ROUNDUP(MONTH(Table2[[#This Row],[Transaction Date]])/3, 0)</f>
        <v>1</v>
      </c>
    </row>
    <row r="22" spans="1:29" x14ac:dyDescent="0.3">
      <c r="A22" t="s">
        <v>48</v>
      </c>
      <c r="B22" t="s">
        <v>1078</v>
      </c>
      <c r="C22" s="17" t="s">
        <v>1066</v>
      </c>
      <c r="D22" t="s">
        <v>14</v>
      </c>
      <c r="E22" t="s">
        <v>24</v>
      </c>
      <c r="F22" t="s">
        <v>21</v>
      </c>
      <c r="G22" s="3">
        <v>86.04</v>
      </c>
      <c r="H22">
        <v>5</v>
      </c>
      <c r="I22">
        <v>21.51</v>
      </c>
      <c r="J22" s="3">
        <v>451.71</v>
      </c>
      <c r="K22" s="18">
        <v>43521</v>
      </c>
      <c r="L22" s="2">
        <v>0.47500000000000003</v>
      </c>
      <c r="M22" t="s">
        <v>17</v>
      </c>
      <c r="N22" s="3">
        <v>430.2</v>
      </c>
      <c r="O22">
        <v>4.7619047620000003</v>
      </c>
      <c r="P22" s="3">
        <v>21.51</v>
      </c>
      <c r="Q22" s="1">
        <v>33180</v>
      </c>
      <c r="R22" s="5">
        <f t="shared" si="2"/>
        <v>28</v>
      </c>
      <c r="S22" s="5" t="str">
        <f t="shared" si="3"/>
        <v>15-29</v>
      </c>
      <c r="T22">
        <v>4.8</v>
      </c>
      <c r="U22" s="17" t="str">
        <f t="shared" si="0"/>
        <v>4-6 (Average)</v>
      </c>
      <c r="V22" s="17" t="str">
        <f t="shared" si="4"/>
        <v>Morning</v>
      </c>
      <c r="W22" t="str">
        <f t="shared" si="5"/>
        <v>Expensive</v>
      </c>
      <c r="X22" s="4">
        <f t="shared" si="6"/>
        <v>2</v>
      </c>
      <c r="Y22" s="3" t="str">
        <f t="shared" si="1"/>
        <v>Weekdays</v>
      </c>
      <c r="Z22" s="17">
        <f>_xlfn.ISOWEEKNUM(Table2[[#This Row],[Transaction Date]])</f>
        <v>9</v>
      </c>
      <c r="AA22" t="str">
        <f>IF(Table2[[#This Row],[WeekNum]] &gt; MAX(Table2[WeekNum]) - 13, "Show", "Hide")</f>
        <v>Show</v>
      </c>
      <c r="AB22" t="str">
        <f>TEXT(Table2[[#This Row],[Transaction Date]] - WEEKDAY(Table2[[#This Row],[Transaction Date]], 2) + 4, "MMMM")</f>
        <v>February</v>
      </c>
      <c r="AC22" s="19">
        <f>ROUNDUP(MONTH(Table2[[#This Row],[Transaction Date]])/3, 0)</f>
        <v>1</v>
      </c>
    </row>
    <row r="23" spans="1:29" x14ac:dyDescent="0.3">
      <c r="A23" t="s">
        <v>49</v>
      </c>
      <c r="B23" t="s">
        <v>1070</v>
      </c>
      <c r="C23" t="s">
        <v>35</v>
      </c>
      <c r="D23" t="s">
        <v>20</v>
      </c>
      <c r="E23" t="s">
        <v>24</v>
      </c>
      <c r="F23" t="s">
        <v>16</v>
      </c>
      <c r="G23" s="3">
        <v>87.98</v>
      </c>
      <c r="H23">
        <v>3</v>
      </c>
      <c r="I23">
        <v>13.196999999999999</v>
      </c>
      <c r="J23" s="3">
        <v>277.137</v>
      </c>
      <c r="K23" s="18">
        <v>43529</v>
      </c>
      <c r="L23" s="2">
        <v>0.44444444444444442</v>
      </c>
      <c r="M23" t="s">
        <v>17</v>
      </c>
      <c r="N23" s="3">
        <v>263.94</v>
      </c>
      <c r="O23">
        <v>4.7619047620000003</v>
      </c>
      <c r="P23" s="3">
        <v>13.196999999999999</v>
      </c>
      <c r="Q23" s="1">
        <v>34763</v>
      </c>
      <c r="R23" s="5">
        <f t="shared" si="2"/>
        <v>24</v>
      </c>
      <c r="S23" s="5" t="str">
        <f t="shared" si="3"/>
        <v>15-29</v>
      </c>
      <c r="T23">
        <v>5.0999999999999996</v>
      </c>
      <c r="U23" s="17" t="str">
        <f t="shared" si="0"/>
        <v>4-6 (Average)</v>
      </c>
      <c r="V23" s="17" t="str">
        <f t="shared" si="4"/>
        <v>Morning</v>
      </c>
      <c r="W23" t="str">
        <f t="shared" si="5"/>
        <v>Expensive</v>
      </c>
      <c r="X23" s="4">
        <f t="shared" si="6"/>
        <v>3</v>
      </c>
      <c r="Y23" s="3" t="str">
        <f t="shared" si="1"/>
        <v>Weekdays</v>
      </c>
      <c r="Z23" s="17">
        <f>_xlfn.ISOWEEKNUM(Table2[[#This Row],[Transaction Date]])</f>
        <v>10</v>
      </c>
      <c r="AA23" t="str">
        <f>IF(Table2[[#This Row],[WeekNum]] &gt; MAX(Table2[WeekNum]) - 13, "Show", "Hide")</f>
        <v>Show</v>
      </c>
      <c r="AB23" t="str">
        <f>TEXT(Table2[[#This Row],[Transaction Date]] - WEEKDAY(Table2[[#This Row],[Transaction Date]], 2) + 4, "MMMM")</f>
        <v>March</v>
      </c>
      <c r="AC23" s="19">
        <f>ROUNDUP(MONTH(Table2[[#This Row],[Transaction Date]])/3, 0)</f>
        <v>1</v>
      </c>
    </row>
    <row r="24" spans="1:29" x14ac:dyDescent="0.3">
      <c r="A24" t="s">
        <v>50</v>
      </c>
      <c r="B24" t="s">
        <v>1070</v>
      </c>
      <c r="C24" t="s">
        <v>35</v>
      </c>
      <c r="D24" t="s">
        <v>20</v>
      </c>
      <c r="E24" t="s">
        <v>24</v>
      </c>
      <c r="F24" t="s">
        <v>25</v>
      </c>
      <c r="G24" s="3">
        <v>33.200000000000003</v>
      </c>
      <c r="H24">
        <v>2</v>
      </c>
      <c r="I24">
        <v>3.32</v>
      </c>
      <c r="J24" s="3">
        <v>69.72</v>
      </c>
      <c r="K24" s="18">
        <v>43539</v>
      </c>
      <c r="L24" s="2">
        <v>0.51388888888888895</v>
      </c>
      <c r="M24" t="s">
        <v>26</v>
      </c>
      <c r="N24" s="3">
        <v>66.400000000000006</v>
      </c>
      <c r="O24">
        <v>4.7619047620000003</v>
      </c>
      <c r="P24" s="3">
        <v>3.32</v>
      </c>
      <c r="Q24" s="1">
        <v>29424</v>
      </c>
      <c r="R24" s="5">
        <f t="shared" si="2"/>
        <v>38</v>
      </c>
      <c r="S24" s="5" t="str">
        <f t="shared" si="3"/>
        <v>30-44</v>
      </c>
      <c r="T24">
        <v>4.4000000000000004</v>
      </c>
      <c r="U24" s="17" t="str">
        <f t="shared" si="0"/>
        <v>4-6 (Average)</v>
      </c>
      <c r="V24" s="17" t="str">
        <f t="shared" si="4"/>
        <v>Afternoon</v>
      </c>
      <c r="W24" t="str">
        <f t="shared" si="5"/>
        <v>Expensive</v>
      </c>
      <c r="X24" s="4">
        <f t="shared" si="6"/>
        <v>6</v>
      </c>
      <c r="Y24" s="3" t="str">
        <f t="shared" si="1"/>
        <v>Weekdays</v>
      </c>
      <c r="Z24" s="17">
        <f>_xlfn.ISOWEEKNUM(Table2[[#This Row],[Transaction Date]])</f>
        <v>11</v>
      </c>
      <c r="AA24" t="str">
        <f>IF(Table2[[#This Row],[WeekNum]] &gt; MAX(Table2[WeekNum]) - 13, "Show", "Hide")</f>
        <v>Show</v>
      </c>
      <c r="AB24" t="str">
        <f>TEXT(Table2[[#This Row],[Transaction Date]] - WEEKDAY(Table2[[#This Row],[Transaction Date]], 2) + 4, "MMMM")</f>
        <v>March</v>
      </c>
      <c r="AC24" s="19">
        <f>ROUNDUP(MONTH(Table2[[#This Row],[Transaction Date]])/3, 0)</f>
        <v>1</v>
      </c>
    </row>
    <row r="25" spans="1:29" x14ac:dyDescent="0.3">
      <c r="A25" t="s">
        <v>51</v>
      </c>
      <c r="B25" t="s">
        <v>1076</v>
      </c>
      <c r="C25" s="17" t="s">
        <v>1064</v>
      </c>
      <c r="D25" t="s">
        <v>20</v>
      </c>
      <c r="E25" t="s">
        <v>24</v>
      </c>
      <c r="F25" t="s">
        <v>21</v>
      </c>
      <c r="G25" s="3">
        <v>34.56</v>
      </c>
      <c r="H25">
        <v>5</v>
      </c>
      <c r="I25">
        <v>8.64</v>
      </c>
      <c r="J25" s="3">
        <v>181.44</v>
      </c>
      <c r="K25" s="18">
        <v>43513</v>
      </c>
      <c r="L25" s="2">
        <v>0.46875</v>
      </c>
      <c r="M25" t="s">
        <v>17</v>
      </c>
      <c r="N25" s="3">
        <v>172.8</v>
      </c>
      <c r="O25">
        <v>4.7619047620000003</v>
      </c>
      <c r="P25" s="3">
        <v>8.64</v>
      </c>
      <c r="Q25" s="1">
        <v>24706</v>
      </c>
      <c r="R25" s="5">
        <f t="shared" si="2"/>
        <v>51</v>
      </c>
      <c r="S25" s="5" t="str">
        <f t="shared" si="3"/>
        <v>45-59</v>
      </c>
      <c r="T25">
        <v>9.9</v>
      </c>
      <c r="U25" s="17" t="str">
        <f t="shared" si="0"/>
        <v>8-10 (Excellent)</v>
      </c>
      <c r="V25" s="17" t="str">
        <f t="shared" si="4"/>
        <v>Morning</v>
      </c>
      <c r="W25" t="str">
        <f t="shared" si="5"/>
        <v>Expensive</v>
      </c>
      <c r="X25" s="4">
        <f t="shared" si="6"/>
        <v>1</v>
      </c>
      <c r="Y25" s="3" t="str">
        <f t="shared" si="1"/>
        <v>Weekends</v>
      </c>
      <c r="Z25" s="17">
        <f>_xlfn.ISOWEEKNUM(Table2[[#This Row],[Transaction Date]])</f>
        <v>7</v>
      </c>
      <c r="AA25" t="str">
        <f>IF(Table2[[#This Row],[WeekNum]] &gt; MAX(Table2[WeekNum]) - 13, "Show", "Hide")</f>
        <v>Show</v>
      </c>
      <c r="AB25" t="str">
        <f>TEXT(Table2[[#This Row],[Transaction Date]] - WEEKDAY(Table2[[#This Row],[Transaction Date]], 2) + 4, "MMMM")</f>
        <v>February</v>
      </c>
      <c r="AC25" s="19">
        <f>ROUNDUP(MONTH(Table2[[#This Row],[Transaction Date]])/3, 0)</f>
        <v>1</v>
      </c>
    </row>
    <row r="26" spans="1:29" x14ac:dyDescent="0.3">
      <c r="A26" t="s">
        <v>52</v>
      </c>
      <c r="B26" t="s">
        <v>1067</v>
      </c>
      <c r="C26" s="17" t="s">
        <v>13</v>
      </c>
      <c r="D26" t="s">
        <v>14</v>
      </c>
      <c r="E26" t="s">
        <v>24</v>
      </c>
      <c r="F26" t="s">
        <v>29</v>
      </c>
      <c r="G26" s="3">
        <v>88.63</v>
      </c>
      <c r="H26">
        <v>3</v>
      </c>
      <c r="I26">
        <v>13.294499999999999</v>
      </c>
      <c r="J26" s="3">
        <v>279.18450000000001</v>
      </c>
      <c r="K26" s="18">
        <v>43526</v>
      </c>
      <c r="L26" s="2">
        <v>0.73333333333333339</v>
      </c>
      <c r="M26" t="s">
        <v>17</v>
      </c>
      <c r="N26" s="3">
        <v>265.89</v>
      </c>
      <c r="O26">
        <v>4.7619047620000003</v>
      </c>
      <c r="P26" s="3">
        <v>13.294499999999999</v>
      </c>
      <c r="Q26" s="1">
        <v>21417</v>
      </c>
      <c r="R26" s="5">
        <f t="shared" si="2"/>
        <v>60</v>
      </c>
      <c r="S26" s="5" t="str">
        <f t="shared" si="3"/>
        <v>60-74</v>
      </c>
      <c r="T26">
        <v>6</v>
      </c>
      <c r="U26" s="17" t="str">
        <f t="shared" si="0"/>
        <v>6-8 (Good)</v>
      </c>
      <c r="V26" s="17" t="str">
        <f t="shared" si="4"/>
        <v>Evening</v>
      </c>
      <c r="W26" t="str">
        <f t="shared" si="5"/>
        <v>Expensive</v>
      </c>
      <c r="X26" s="4">
        <f t="shared" si="6"/>
        <v>7</v>
      </c>
      <c r="Y26" s="3" t="str">
        <f t="shared" si="1"/>
        <v>Weekends</v>
      </c>
      <c r="Z26" s="17">
        <f>_xlfn.ISOWEEKNUM(Table2[[#This Row],[Transaction Date]])</f>
        <v>9</v>
      </c>
      <c r="AA26" t="str">
        <f>IF(Table2[[#This Row],[WeekNum]] &gt; MAX(Table2[WeekNum]) - 13, "Show", "Hide")</f>
        <v>Show</v>
      </c>
      <c r="AB26" t="str">
        <f>TEXT(Table2[[#This Row],[Transaction Date]] - WEEKDAY(Table2[[#This Row],[Transaction Date]], 2) + 4, "MMMM")</f>
        <v>February</v>
      </c>
      <c r="AC26" s="19">
        <f>ROUNDUP(MONTH(Table2[[#This Row],[Transaction Date]])/3, 0)</f>
        <v>1</v>
      </c>
    </row>
    <row r="27" spans="1:29" x14ac:dyDescent="0.3">
      <c r="A27" t="s">
        <v>53</v>
      </c>
      <c r="B27" t="s">
        <v>1072</v>
      </c>
      <c r="C27" s="17" t="s">
        <v>1065</v>
      </c>
      <c r="D27" t="s">
        <v>14</v>
      </c>
      <c r="E27" t="s">
        <v>15</v>
      </c>
      <c r="F27" t="s">
        <v>25</v>
      </c>
      <c r="G27" s="3">
        <v>52.59</v>
      </c>
      <c r="H27">
        <v>8</v>
      </c>
      <c r="I27">
        <v>21.036000000000001</v>
      </c>
      <c r="J27" s="3">
        <v>441.75599999999997</v>
      </c>
      <c r="K27" s="18">
        <v>43546</v>
      </c>
      <c r="L27" s="2">
        <v>0.80555555555555547</v>
      </c>
      <c r="M27" t="s">
        <v>26</v>
      </c>
      <c r="N27" s="3">
        <v>420.72</v>
      </c>
      <c r="O27">
        <v>4.7619047620000003</v>
      </c>
      <c r="P27" s="3">
        <v>21.036000000000001</v>
      </c>
      <c r="Q27" s="1">
        <v>30308</v>
      </c>
      <c r="R27" s="5">
        <f t="shared" si="2"/>
        <v>36</v>
      </c>
      <c r="S27" s="5" t="str">
        <f t="shared" si="3"/>
        <v>30-44</v>
      </c>
      <c r="T27">
        <v>8.5</v>
      </c>
      <c r="U27" s="17" t="str">
        <f t="shared" si="0"/>
        <v>8-10 (Excellent)</v>
      </c>
      <c r="V27" s="17" t="str">
        <f t="shared" si="4"/>
        <v>Evening</v>
      </c>
      <c r="W27" t="str">
        <f t="shared" si="5"/>
        <v>Expensive</v>
      </c>
      <c r="X27" s="4">
        <f t="shared" si="6"/>
        <v>6</v>
      </c>
      <c r="Y27" s="3" t="str">
        <f t="shared" si="1"/>
        <v>Weekdays</v>
      </c>
      <c r="Z27" s="17">
        <f>_xlfn.ISOWEEKNUM(Table2[[#This Row],[Transaction Date]])</f>
        <v>12</v>
      </c>
      <c r="AA27" t="str">
        <f>IF(Table2[[#This Row],[WeekNum]] &gt; MAX(Table2[WeekNum]) - 13, "Show", "Hide")</f>
        <v>Show</v>
      </c>
      <c r="AB27" t="str">
        <f>TEXT(Table2[[#This Row],[Transaction Date]] - WEEKDAY(Table2[[#This Row],[Transaction Date]], 2) + 4, "MMMM")</f>
        <v>March</v>
      </c>
      <c r="AC27" s="19">
        <f>ROUNDUP(MONTH(Table2[[#This Row],[Transaction Date]])/3, 0)</f>
        <v>1</v>
      </c>
    </row>
    <row r="28" spans="1:29" x14ac:dyDescent="0.3">
      <c r="A28" t="s">
        <v>54</v>
      </c>
      <c r="B28" t="s">
        <v>1075</v>
      </c>
      <c r="C28" t="s">
        <v>35</v>
      </c>
      <c r="D28" t="s">
        <v>20</v>
      </c>
      <c r="E28" t="s">
        <v>24</v>
      </c>
      <c r="F28" t="s">
        <v>38</v>
      </c>
      <c r="G28" s="3">
        <v>33.520000000000003</v>
      </c>
      <c r="H28">
        <v>1</v>
      </c>
      <c r="I28">
        <v>1.6759999999999999</v>
      </c>
      <c r="J28" s="3">
        <v>35.195999999999998</v>
      </c>
      <c r="K28" s="18">
        <v>43504</v>
      </c>
      <c r="L28" s="2">
        <v>0.64652777777777781</v>
      </c>
      <c r="M28" t="s">
        <v>22</v>
      </c>
      <c r="N28" s="3">
        <v>33.520000000000003</v>
      </c>
      <c r="O28">
        <v>4.7619047620000003</v>
      </c>
      <c r="P28" s="3">
        <v>1.6759999999999999</v>
      </c>
      <c r="Q28" s="1">
        <v>34204</v>
      </c>
      <c r="R28" s="5">
        <f t="shared" si="2"/>
        <v>25</v>
      </c>
      <c r="S28" s="5" t="str">
        <f t="shared" si="3"/>
        <v>15-29</v>
      </c>
      <c r="T28">
        <v>6.7</v>
      </c>
      <c r="U28" s="17" t="str">
        <f t="shared" si="0"/>
        <v>6-8 (Good)</v>
      </c>
      <c r="V28" s="17" t="str">
        <f t="shared" si="4"/>
        <v>Afternoon</v>
      </c>
      <c r="W28" t="str">
        <f t="shared" si="5"/>
        <v>Expensive</v>
      </c>
      <c r="X28" s="4">
        <f t="shared" si="6"/>
        <v>6</v>
      </c>
      <c r="Y28" s="3" t="str">
        <f t="shared" si="1"/>
        <v>Weekdays</v>
      </c>
      <c r="Z28" s="17">
        <f>_xlfn.ISOWEEKNUM(Table2[[#This Row],[Transaction Date]])</f>
        <v>6</v>
      </c>
      <c r="AA28" t="str">
        <f>IF(Table2[[#This Row],[WeekNum]] &gt; MAX(Table2[WeekNum]) - 13, "Show", "Hide")</f>
        <v>Show</v>
      </c>
      <c r="AB28" t="str">
        <f>TEXT(Table2[[#This Row],[Transaction Date]] - WEEKDAY(Table2[[#This Row],[Transaction Date]], 2) + 4, "MMMM")</f>
        <v>February</v>
      </c>
      <c r="AC28" s="19">
        <f>ROUNDUP(MONTH(Table2[[#This Row],[Transaction Date]])/3, 0)</f>
        <v>1</v>
      </c>
    </row>
    <row r="29" spans="1:29" x14ac:dyDescent="0.3">
      <c r="A29" t="s">
        <v>55</v>
      </c>
      <c r="B29" t="s">
        <v>1067</v>
      </c>
      <c r="C29" s="17" t="s">
        <v>13</v>
      </c>
      <c r="D29" t="s">
        <v>20</v>
      </c>
      <c r="E29" t="s">
        <v>15</v>
      </c>
      <c r="F29" t="s">
        <v>38</v>
      </c>
      <c r="G29" s="3">
        <v>87.67</v>
      </c>
      <c r="H29">
        <v>2</v>
      </c>
      <c r="I29">
        <v>8.7669999999999995</v>
      </c>
      <c r="J29" s="3">
        <v>184.107</v>
      </c>
      <c r="K29" s="18">
        <v>43534</v>
      </c>
      <c r="L29" s="2">
        <v>0.51180555555555551</v>
      </c>
      <c r="M29" t="s">
        <v>26</v>
      </c>
      <c r="N29" s="3">
        <v>175.34</v>
      </c>
      <c r="O29">
        <v>4.7619047620000003</v>
      </c>
      <c r="P29" s="3">
        <v>8.7669999999999995</v>
      </c>
      <c r="Q29" s="1">
        <v>25331</v>
      </c>
      <c r="R29" s="5">
        <f t="shared" si="2"/>
        <v>49</v>
      </c>
      <c r="S29" s="5" t="str">
        <f t="shared" si="3"/>
        <v>45-59</v>
      </c>
      <c r="T29">
        <v>7.7</v>
      </c>
      <c r="U29" s="17" t="str">
        <f t="shared" si="0"/>
        <v>6-8 (Good)</v>
      </c>
      <c r="V29" s="17" t="str">
        <f t="shared" si="4"/>
        <v>Afternoon</v>
      </c>
      <c r="W29" t="str">
        <f t="shared" si="5"/>
        <v>Expensive</v>
      </c>
      <c r="X29" s="4">
        <f t="shared" si="6"/>
        <v>1</v>
      </c>
      <c r="Y29" s="3" t="str">
        <f t="shared" si="1"/>
        <v>Weekends</v>
      </c>
      <c r="Z29" s="17">
        <f>_xlfn.ISOWEEKNUM(Table2[[#This Row],[Transaction Date]])</f>
        <v>10</v>
      </c>
      <c r="AA29" t="str">
        <f>IF(Table2[[#This Row],[WeekNum]] &gt; MAX(Table2[WeekNum]) - 13, "Show", "Hide")</f>
        <v>Show</v>
      </c>
      <c r="AB29" t="str">
        <f>TEXT(Table2[[#This Row],[Transaction Date]] - WEEKDAY(Table2[[#This Row],[Transaction Date]], 2) + 4, "MMMM")</f>
        <v>March</v>
      </c>
      <c r="AC29" s="19">
        <f>ROUNDUP(MONTH(Table2[[#This Row],[Transaction Date]])/3, 0)</f>
        <v>1</v>
      </c>
    </row>
    <row r="30" spans="1:29" x14ac:dyDescent="0.3">
      <c r="A30" t="s">
        <v>56</v>
      </c>
      <c r="B30" t="s">
        <v>1070</v>
      </c>
      <c r="C30" t="s">
        <v>35</v>
      </c>
      <c r="D30" t="s">
        <v>20</v>
      </c>
      <c r="E30" t="s">
        <v>15</v>
      </c>
      <c r="F30" t="s">
        <v>36</v>
      </c>
      <c r="G30" s="3">
        <v>88.36</v>
      </c>
      <c r="H30">
        <v>5</v>
      </c>
      <c r="I30">
        <v>22.09</v>
      </c>
      <c r="J30" s="3">
        <v>463.89</v>
      </c>
      <c r="K30" s="18">
        <v>43490</v>
      </c>
      <c r="L30" s="2">
        <v>0.82500000000000007</v>
      </c>
      <c r="M30" t="s">
        <v>22</v>
      </c>
      <c r="N30" s="3">
        <v>441.8</v>
      </c>
      <c r="O30">
        <v>4.7619047620000003</v>
      </c>
      <c r="P30" s="3">
        <v>22.09</v>
      </c>
      <c r="Q30" s="1">
        <v>34382</v>
      </c>
      <c r="R30" s="5">
        <f t="shared" si="2"/>
        <v>24</v>
      </c>
      <c r="S30" s="5" t="str">
        <f t="shared" si="3"/>
        <v>15-29</v>
      </c>
      <c r="T30">
        <v>9.6</v>
      </c>
      <c r="U30" s="17" t="str">
        <f t="shared" si="0"/>
        <v>8-10 (Excellent)</v>
      </c>
      <c r="V30" s="17" t="str">
        <f t="shared" si="4"/>
        <v>Night</v>
      </c>
      <c r="W30" t="str">
        <f t="shared" si="5"/>
        <v>Expensive</v>
      </c>
      <c r="X30" s="4">
        <f t="shared" si="6"/>
        <v>6</v>
      </c>
      <c r="Y30" s="3" t="str">
        <f t="shared" si="1"/>
        <v>Weekdays</v>
      </c>
      <c r="Z30" s="17">
        <f>_xlfn.ISOWEEKNUM(Table2[[#This Row],[Transaction Date]])</f>
        <v>4</v>
      </c>
      <c r="AA30" t="str">
        <f>IF(Table2[[#This Row],[WeekNum]] &gt; MAX(Table2[WeekNum]) - 13, "Show", "Hide")</f>
        <v>Show</v>
      </c>
      <c r="AB30" t="str">
        <f>TEXT(Table2[[#This Row],[Transaction Date]] - WEEKDAY(Table2[[#This Row],[Transaction Date]], 2) + 4, "MMMM")</f>
        <v>January</v>
      </c>
      <c r="AC30" s="19">
        <f>ROUNDUP(MONTH(Table2[[#This Row],[Transaction Date]])/3, 0)</f>
        <v>1</v>
      </c>
    </row>
    <row r="31" spans="1:29" x14ac:dyDescent="0.3">
      <c r="A31" t="s">
        <v>57</v>
      </c>
      <c r="B31" t="s">
        <v>1071</v>
      </c>
      <c r="C31" s="17" t="s">
        <v>1064</v>
      </c>
      <c r="D31" t="s">
        <v>20</v>
      </c>
      <c r="E31" t="s">
        <v>24</v>
      </c>
      <c r="F31" t="s">
        <v>16</v>
      </c>
      <c r="G31" s="3">
        <v>24.89</v>
      </c>
      <c r="H31">
        <v>9</v>
      </c>
      <c r="I31">
        <v>11.2005</v>
      </c>
      <c r="J31" s="3">
        <v>235.2105</v>
      </c>
      <c r="K31" s="18">
        <v>43539</v>
      </c>
      <c r="L31" s="2">
        <v>0.65</v>
      </c>
      <c r="M31" t="s">
        <v>22</v>
      </c>
      <c r="N31" s="3">
        <v>224.01</v>
      </c>
      <c r="O31">
        <v>4.7619047620000003</v>
      </c>
      <c r="P31" s="3">
        <v>11.2005</v>
      </c>
      <c r="Q31" s="1">
        <v>33487</v>
      </c>
      <c r="R31" s="5">
        <f t="shared" si="2"/>
        <v>27</v>
      </c>
      <c r="S31" s="5" t="str">
        <f t="shared" si="3"/>
        <v>15-29</v>
      </c>
      <c r="T31">
        <v>7.4</v>
      </c>
      <c r="U31" s="17" t="str">
        <f t="shared" si="0"/>
        <v>6-8 (Good)</v>
      </c>
      <c r="V31" s="17" t="str">
        <f t="shared" si="4"/>
        <v>Afternoon</v>
      </c>
      <c r="W31" t="str">
        <f t="shared" si="5"/>
        <v>Expensive</v>
      </c>
      <c r="X31" s="4">
        <f t="shared" si="6"/>
        <v>6</v>
      </c>
      <c r="Y31" s="3" t="str">
        <f t="shared" si="1"/>
        <v>Weekdays</v>
      </c>
      <c r="Z31" s="17">
        <f>_xlfn.ISOWEEKNUM(Table2[[#This Row],[Transaction Date]])</f>
        <v>11</v>
      </c>
      <c r="AA31" t="str">
        <f>IF(Table2[[#This Row],[WeekNum]] &gt; MAX(Table2[WeekNum]) - 13, "Show", "Hide")</f>
        <v>Show</v>
      </c>
      <c r="AB31" t="str">
        <f>TEXT(Table2[[#This Row],[Transaction Date]] - WEEKDAY(Table2[[#This Row],[Transaction Date]], 2) + 4, "MMMM")</f>
        <v>March</v>
      </c>
      <c r="AC31" s="19">
        <f>ROUNDUP(MONTH(Table2[[#This Row],[Transaction Date]])/3, 0)</f>
        <v>1</v>
      </c>
    </row>
    <row r="32" spans="1:29" x14ac:dyDescent="0.3">
      <c r="A32" t="s">
        <v>58</v>
      </c>
      <c r="B32" t="s">
        <v>1075</v>
      </c>
      <c r="C32" t="s">
        <v>35</v>
      </c>
      <c r="D32" t="s">
        <v>20</v>
      </c>
      <c r="E32" t="s">
        <v>24</v>
      </c>
      <c r="F32" t="s">
        <v>38</v>
      </c>
      <c r="G32" s="3">
        <v>94.13</v>
      </c>
      <c r="H32">
        <v>5</v>
      </c>
      <c r="I32">
        <v>23.532499999999999</v>
      </c>
      <c r="J32" s="3">
        <v>494.1825</v>
      </c>
      <c r="K32" s="18">
        <v>43521</v>
      </c>
      <c r="L32" s="2">
        <v>0.81874999999999998</v>
      </c>
      <c r="M32" t="s">
        <v>26</v>
      </c>
      <c r="N32" s="3">
        <v>470.65</v>
      </c>
      <c r="O32">
        <v>4.7619047620000003</v>
      </c>
      <c r="P32" s="3">
        <v>23.532499999999999</v>
      </c>
      <c r="Q32" s="1">
        <v>28959</v>
      </c>
      <c r="R32" s="5">
        <f t="shared" si="2"/>
        <v>39</v>
      </c>
      <c r="S32" s="5" t="str">
        <f t="shared" si="3"/>
        <v>30-44</v>
      </c>
      <c r="T32">
        <v>4.8</v>
      </c>
      <c r="U32" s="17" t="str">
        <f t="shared" si="0"/>
        <v>4-6 (Average)</v>
      </c>
      <c r="V32" s="17" t="str">
        <f t="shared" si="4"/>
        <v>Night</v>
      </c>
      <c r="W32" t="str">
        <f t="shared" si="5"/>
        <v>Expensive</v>
      </c>
      <c r="X32" s="4">
        <f t="shared" si="6"/>
        <v>2</v>
      </c>
      <c r="Y32" s="3" t="str">
        <f t="shared" si="1"/>
        <v>Weekdays</v>
      </c>
      <c r="Z32" s="17">
        <f>_xlfn.ISOWEEKNUM(Table2[[#This Row],[Transaction Date]])</f>
        <v>9</v>
      </c>
      <c r="AA32" t="str">
        <f>IF(Table2[[#This Row],[WeekNum]] &gt; MAX(Table2[WeekNum]) - 13, "Show", "Hide")</f>
        <v>Show</v>
      </c>
      <c r="AB32" t="str">
        <f>TEXT(Table2[[#This Row],[Transaction Date]] - WEEKDAY(Table2[[#This Row],[Transaction Date]], 2) + 4, "MMMM")</f>
        <v>February</v>
      </c>
      <c r="AC32" s="19">
        <f>ROUNDUP(MONTH(Table2[[#This Row],[Transaction Date]])/3, 0)</f>
        <v>1</v>
      </c>
    </row>
    <row r="33" spans="1:29" x14ac:dyDescent="0.3">
      <c r="A33" t="s">
        <v>59</v>
      </c>
      <c r="B33" t="s">
        <v>1075</v>
      </c>
      <c r="C33" t="s">
        <v>35</v>
      </c>
      <c r="D33" t="s">
        <v>14</v>
      </c>
      <c r="E33" t="s">
        <v>24</v>
      </c>
      <c r="F33" t="s">
        <v>29</v>
      </c>
      <c r="G33" s="3">
        <v>78.069999999999993</v>
      </c>
      <c r="H33">
        <v>9</v>
      </c>
      <c r="I33">
        <v>35.131500000000003</v>
      </c>
      <c r="J33" s="3">
        <v>737.76149999999996</v>
      </c>
      <c r="K33" s="18">
        <v>43493</v>
      </c>
      <c r="L33" s="2">
        <v>0.52986111111111112</v>
      </c>
      <c r="M33" t="s">
        <v>22</v>
      </c>
      <c r="N33" s="3">
        <v>702.63</v>
      </c>
      <c r="O33">
        <v>4.7619047620000003</v>
      </c>
      <c r="P33" s="3">
        <v>35.131500000000003</v>
      </c>
      <c r="Q33" s="1">
        <v>27870</v>
      </c>
      <c r="R33" s="5">
        <f t="shared" si="2"/>
        <v>42</v>
      </c>
      <c r="S33" s="5" t="str">
        <f t="shared" si="3"/>
        <v>30-44</v>
      </c>
      <c r="T33">
        <v>4.5</v>
      </c>
      <c r="U33" s="17" t="str">
        <f t="shared" si="0"/>
        <v>4-6 (Average)</v>
      </c>
      <c r="V33" s="17" t="str">
        <f t="shared" si="4"/>
        <v>Afternoon</v>
      </c>
      <c r="W33" t="str">
        <f t="shared" si="5"/>
        <v>Expensive</v>
      </c>
      <c r="X33" s="4">
        <f t="shared" si="6"/>
        <v>2</v>
      </c>
      <c r="Y33" s="3" t="str">
        <f t="shared" si="1"/>
        <v>Weekdays</v>
      </c>
      <c r="Z33" s="17">
        <f>_xlfn.ISOWEEKNUM(Table2[[#This Row],[Transaction Date]])</f>
        <v>5</v>
      </c>
      <c r="AA33" t="str">
        <f>IF(Table2[[#This Row],[WeekNum]] &gt; MAX(Table2[WeekNum]) - 13, "Show", "Hide")</f>
        <v>Show</v>
      </c>
      <c r="AB33" t="str">
        <f>TEXT(Table2[[#This Row],[Transaction Date]] - WEEKDAY(Table2[[#This Row],[Transaction Date]], 2) + 4, "MMMM")</f>
        <v>January</v>
      </c>
      <c r="AC33" s="19">
        <f>ROUNDUP(MONTH(Table2[[#This Row],[Transaction Date]])/3, 0)</f>
        <v>1</v>
      </c>
    </row>
    <row r="34" spans="1:29" x14ac:dyDescent="0.3">
      <c r="A34" t="s">
        <v>60</v>
      </c>
      <c r="B34" t="s">
        <v>1070</v>
      </c>
      <c r="C34" t="s">
        <v>35</v>
      </c>
      <c r="D34" t="s">
        <v>20</v>
      </c>
      <c r="E34" t="s">
        <v>24</v>
      </c>
      <c r="F34" t="s">
        <v>29</v>
      </c>
      <c r="G34" s="3">
        <v>83.78</v>
      </c>
      <c r="H34">
        <v>8</v>
      </c>
      <c r="I34">
        <v>33.512</v>
      </c>
      <c r="J34" s="3">
        <v>703.75199999999995</v>
      </c>
      <c r="K34" s="18">
        <v>43475</v>
      </c>
      <c r="L34" s="2">
        <v>0.61736111111111114</v>
      </c>
      <c r="M34" t="s">
        <v>22</v>
      </c>
      <c r="N34" s="3">
        <v>670.24</v>
      </c>
      <c r="O34">
        <v>4.7619047620000003</v>
      </c>
      <c r="P34" s="3">
        <v>33.512</v>
      </c>
      <c r="Q34" s="1">
        <v>34318</v>
      </c>
      <c r="R34" s="5">
        <f t="shared" si="2"/>
        <v>25</v>
      </c>
      <c r="S34" s="5" t="str">
        <f t="shared" si="3"/>
        <v>15-29</v>
      </c>
      <c r="T34">
        <v>5.0999999999999996</v>
      </c>
      <c r="U34" s="17" t="str">
        <f t="shared" si="0"/>
        <v>4-6 (Average)</v>
      </c>
      <c r="V34" s="17" t="str">
        <f t="shared" si="4"/>
        <v>Afternoon</v>
      </c>
      <c r="W34" t="str">
        <f t="shared" si="5"/>
        <v>Expensive</v>
      </c>
      <c r="X34" s="4">
        <f t="shared" si="6"/>
        <v>5</v>
      </c>
      <c r="Y34" s="3" t="str">
        <f t="shared" si="1"/>
        <v>Weekdays</v>
      </c>
      <c r="Z34" s="17">
        <f>_xlfn.ISOWEEKNUM(Table2[[#This Row],[Transaction Date]])</f>
        <v>2</v>
      </c>
      <c r="AA34" t="str">
        <f>IF(Table2[[#This Row],[WeekNum]] &gt; MAX(Table2[WeekNum]) - 13, "Show", "Hide")</f>
        <v>Show</v>
      </c>
      <c r="AB34" t="str">
        <f>TEXT(Table2[[#This Row],[Transaction Date]] - WEEKDAY(Table2[[#This Row],[Transaction Date]], 2) + 4, "MMMM")</f>
        <v>January</v>
      </c>
      <c r="AC34" s="19">
        <f>ROUNDUP(MONTH(Table2[[#This Row],[Transaction Date]])/3, 0)</f>
        <v>1</v>
      </c>
    </row>
    <row r="35" spans="1:29" x14ac:dyDescent="0.3">
      <c r="A35" t="s">
        <v>61</v>
      </c>
      <c r="B35" t="s">
        <v>1077</v>
      </c>
      <c r="C35" s="17" t="s">
        <v>1065</v>
      </c>
      <c r="D35" t="s">
        <v>20</v>
      </c>
      <c r="E35" t="s">
        <v>24</v>
      </c>
      <c r="F35" t="s">
        <v>16</v>
      </c>
      <c r="G35" s="3">
        <v>96.58</v>
      </c>
      <c r="H35">
        <v>2</v>
      </c>
      <c r="I35">
        <v>9.6579999999999995</v>
      </c>
      <c r="J35" s="3">
        <v>202.81800000000001</v>
      </c>
      <c r="K35" s="18">
        <v>43539</v>
      </c>
      <c r="L35" s="2">
        <v>0.42499999999999999</v>
      </c>
      <c r="M35" t="s">
        <v>26</v>
      </c>
      <c r="N35" s="3">
        <v>193.16</v>
      </c>
      <c r="O35">
        <v>4.7619047620000003</v>
      </c>
      <c r="P35" s="3">
        <v>9.6579999999999995</v>
      </c>
      <c r="Q35" s="1">
        <v>21492</v>
      </c>
      <c r="R35" s="5">
        <f t="shared" si="2"/>
        <v>60</v>
      </c>
      <c r="S35" s="5" t="str">
        <f t="shared" si="3"/>
        <v>60-74</v>
      </c>
      <c r="T35">
        <v>5.0999999999999996</v>
      </c>
      <c r="U35" s="17" t="str">
        <f t="shared" si="0"/>
        <v>4-6 (Average)</v>
      </c>
      <c r="V35" s="17" t="str">
        <f t="shared" si="4"/>
        <v>Morning</v>
      </c>
      <c r="W35" t="str">
        <f t="shared" si="5"/>
        <v>Expensive</v>
      </c>
      <c r="X35" s="4">
        <f t="shared" si="6"/>
        <v>6</v>
      </c>
      <c r="Y35" s="3" t="str">
        <f t="shared" si="1"/>
        <v>Weekdays</v>
      </c>
      <c r="Z35" s="17">
        <f>_xlfn.ISOWEEKNUM(Table2[[#This Row],[Transaction Date]])</f>
        <v>11</v>
      </c>
      <c r="AA35" t="str">
        <f>IF(Table2[[#This Row],[WeekNum]] &gt; MAX(Table2[WeekNum]) - 13, "Show", "Hide")</f>
        <v>Show</v>
      </c>
      <c r="AB35" t="str">
        <f>TEXT(Table2[[#This Row],[Transaction Date]] - WEEKDAY(Table2[[#This Row],[Transaction Date]], 2) + 4, "MMMM")</f>
        <v>March</v>
      </c>
      <c r="AC35" s="19">
        <f>ROUNDUP(MONTH(Table2[[#This Row],[Transaction Date]])/3, 0)</f>
        <v>1</v>
      </c>
    </row>
    <row r="36" spans="1:29" x14ac:dyDescent="0.3">
      <c r="A36" t="s">
        <v>62</v>
      </c>
      <c r="B36" t="s">
        <v>1073</v>
      </c>
      <c r="C36" s="17" t="s">
        <v>1066</v>
      </c>
      <c r="D36" t="s">
        <v>14</v>
      </c>
      <c r="E36" t="s">
        <v>15</v>
      </c>
      <c r="F36" t="s">
        <v>36</v>
      </c>
      <c r="G36" s="3">
        <v>99.42</v>
      </c>
      <c r="H36">
        <v>4</v>
      </c>
      <c r="I36">
        <v>19.884</v>
      </c>
      <c r="J36" s="3">
        <v>417.56400000000002</v>
      </c>
      <c r="K36" s="18">
        <v>43502</v>
      </c>
      <c r="L36" s="2">
        <v>0.4458333333333333</v>
      </c>
      <c r="M36" t="s">
        <v>17</v>
      </c>
      <c r="N36" s="3">
        <v>397.68</v>
      </c>
      <c r="O36">
        <v>4.7619047620000003</v>
      </c>
      <c r="P36" s="3">
        <v>19.884</v>
      </c>
      <c r="Q36" s="1">
        <v>28319</v>
      </c>
      <c r="R36" s="5">
        <f t="shared" si="2"/>
        <v>41</v>
      </c>
      <c r="S36" s="5" t="str">
        <f t="shared" si="3"/>
        <v>30-44</v>
      </c>
      <c r="T36">
        <v>7.5</v>
      </c>
      <c r="U36" s="17" t="str">
        <f t="shared" si="0"/>
        <v>6-8 (Good)</v>
      </c>
      <c r="V36" s="17" t="str">
        <f t="shared" si="4"/>
        <v>Morning</v>
      </c>
      <c r="W36" t="str">
        <f t="shared" si="5"/>
        <v>Expensive</v>
      </c>
      <c r="X36" s="4">
        <f t="shared" si="6"/>
        <v>4</v>
      </c>
      <c r="Y36" s="3" t="str">
        <f t="shared" si="1"/>
        <v>Weekdays</v>
      </c>
      <c r="Z36" s="17">
        <f>_xlfn.ISOWEEKNUM(Table2[[#This Row],[Transaction Date]])</f>
        <v>6</v>
      </c>
      <c r="AA36" t="str">
        <f>IF(Table2[[#This Row],[WeekNum]] &gt; MAX(Table2[WeekNum]) - 13, "Show", "Hide")</f>
        <v>Show</v>
      </c>
      <c r="AB36" t="str">
        <f>TEXT(Table2[[#This Row],[Transaction Date]] - WEEKDAY(Table2[[#This Row],[Transaction Date]], 2) + 4, "MMMM")</f>
        <v>February</v>
      </c>
      <c r="AC36" s="19">
        <f>ROUNDUP(MONTH(Table2[[#This Row],[Transaction Date]])/3, 0)</f>
        <v>1</v>
      </c>
    </row>
    <row r="37" spans="1:29" x14ac:dyDescent="0.3">
      <c r="A37" t="s">
        <v>63</v>
      </c>
      <c r="B37" t="s">
        <v>1074</v>
      </c>
      <c r="C37" t="s">
        <v>19</v>
      </c>
      <c r="D37" t="s">
        <v>14</v>
      </c>
      <c r="E37" t="s">
        <v>15</v>
      </c>
      <c r="F37" t="s">
        <v>29</v>
      </c>
      <c r="G37" s="3">
        <v>68.12</v>
      </c>
      <c r="H37">
        <v>1</v>
      </c>
      <c r="I37">
        <v>3.4060000000000001</v>
      </c>
      <c r="J37" s="3">
        <v>71.525999999999996</v>
      </c>
      <c r="K37" s="18">
        <v>43472</v>
      </c>
      <c r="L37" s="2">
        <v>0.51944444444444449</v>
      </c>
      <c r="M37" t="s">
        <v>17</v>
      </c>
      <c r="N37" s="3">
        <v>68.12</v>
      </c>
      <c r="O37">
        <v>4.7619047620000003</v>
      </c>
      <c r="P37" s="3">
        <v>3.4060000000000001</v>
      </c>
      <c r="Q37" s="1">
        <v>28560</v>
      </c>
      <c r="R37" s="5">
        <f t="shared" si="2"/>
        <v>40</v>
      </c>
      <c r="S37" s="5" t="str">
        <f t="shared" si="3"/>
        <v>30-44</v>
      </c>
      <c r="T37">
        <v>6.8</v>
      </c>
      <c r="U37" s="17" t="str">
        <f t="shared" si="0"/>
        <v>6-8 (Good)</v>
      </c>
      <c r="V37" s="17" t="str">
        <f t="shared" si="4"/>
        <v>Afternoon</v>
      </c>
      <c r="W37" t="str">
        <f t="shared" si="5"/>
        <v>Expensive</v>
      </c>
      <c r="X37" s="4">
        <f t="shared" si="6"/>
        <v>2</v>
      </c>
      <c r="Y37" s="3" t="str">
        <f t="shared" si="1"/>
        <v>Weekdays</v>
      </c>
      <c r="Z37" s="17">
        <f>_xlfn.ISOWEEKNUM(Table2[[#This Row],[Transaction Date]])</f>
        <v>2</v>
      </c>
      <c r="AA37" t="str">
        <f>IF(Table2[[#This Row],[WeekNum]] &gt; MAX(Table2[WeekNum]) - 13, "Show", "Hide")</f>
        <v>Show</v>
      </c>
      <c r="AB37" t="str">
        <f>TEXT(Table2[[#This Row],[Transaction Date]] - WEEKDAY(Table2[[#This Row],[Transaction Date]], 2) + 4, "MMMM")</f>
        <v>January</v>
      </c>
      <c r="AC37" s="19">
        <f>ROUNDUP(MONTH(Table2[[#This Row],[Transaction Date]])/3, 0)</f>
        <v>1</v>
      </c>
    </row>
    <row r="38" spans="1:29" x14ac:dyDescent="0.3">
      <c r="A38" t="s">
        <v>64</v>
      </c>
      <c r="B38" t="s">
        <v>1076</v>
      </c>
      <c r="C38" s="17" t="s">
        <v>1064</v>
      </c>
      <c r="D38" t="s">
        <v>14</v>
      </c>
      <c r="E38" t="s">
        <v>24</v>
      </c>
      <c r="F38" t="s">
        <v>29</v>
      </c>
      <c r="G38" s="3">
        <v>62.62</v>
      </c>
      <c r="H38">
        <v>5</v>
      </c>
      <c r="I38">
        <v>15.654999999999999</v>
      </c>
      <c r="J38" s="3">
        <v>328.755</v>
      </c>
      <c r="K38" s="18">
        <v>43534</v>
      </c>
      <c r="L38" s="2">
        <v>0.80208333333333337</v>
      </c>
      <c r="M38" t="s">
        <v>17</v>
      </c>
      <c r="N38" s="3">
        <v>313.10000000000002</v>
      </c>
      <c r="O38">
        <v>4.7619047620000003</v>
      </c>
      <c r="P38" s="3">
        <v>15.654999999999999</v>
      </c>
      <c r="Q38" s="1">
        <v>20673</v>
      </c>
      <c r="R38" s="5">
        <f t="shared" si="2"/>
        <v>62</v>
      </c>
      <c r="S38" s="5" t="str">
        <f t="shared" si="3"/>
        <v>60-74</v>
      </c>
      <c r="T38">
        <v>7</v>
      </c>
      <c r="U38" s="17" t="str">
        <f t="shared" si="0"/>
        <v>6-8 (Good)</v>
      </c>
      <c r="V38" s="17" t="str">
        <f t="shared" si="4"/>
        <v>Evening</v>
      </c>
      <c r="W38" t="str">
        <f t="shared" si="5"/>
        <v>Expensive</v>
      </c>
      <c r="X38" s="4">
        <f t="shared" si="6"/>
        <v>1</v>
      </c>
      <c r="Y38" s="3" t="str">
        <f t="shared" si="1"/>
        <v>Weekends</v>
      </c>
      <c r="Z38" s="17">
        <f>_xlfn.ISOWEEKNUM(Table2[[#This Row],[Transaction Date]])</f>
        <v>10</v>
      </c>
      <c r="AA38" t="str">
        <f>IF(Table2[[#This Row],[WeekNum]] &gt; MAX(Table2[WeekNum]) - 13, "Show", "Hide")</f>
        <v>Show</v>
      </c>
      <c r="AB38" t="str">
        <f>TEXT(Table2[[#This Row],[Transaction Date]] - WEEKDAY(Table2[[#This Row],[Transaction Date]], 2) + 4, "MMMM")</f>
        <v>March</v>
      </c>
      <c r="AC38" s="19">
        <f>ROUNDUP(MONTH(Table2[[#This Row],[Transaction Date]])/3, 0)</f>
        <v>1</v>
      </c>
    </row>
    <row r="39" spans="1:29" x14ac:dyDescent="0.3">
      <c r="A39" t="s">
        <v>65</v>
      </c>
      <c r="B39" t="s">
        <v>1067</v>
      </c>
      <c r="C39" s="17" t="s">
        <v>13</v>
      </c>
      <c r="D39" t="s">
        <v>20</v>
      </c>
      <c r="E39" t="s">
        <v>15</v>
      </c>
      <c r="F39" t="s">
        <v>21</v>
      </c>
      <c r="G39" s="3">
        <v>60.88</v>
      </c>
      <c r="H39">
        <v>9</v>
      </c>
      <c r="I39">
        <v>27.396000000000001</v>
      </c>
      <c r="J39" s="3">
        <v>575.31600000000003</v>
      </c>
      <c r="K39" s="18">
        <v>43480</v>
      </c>
      <c r="L39" s="2">
        <v>0.72013888888888899</v>
      </c>
      <c r="M39" t="s">
        <v>17</v>
      </c>
      <c r="N39" s="3">
        <v>547.91999999999996</v>
      </c>
      <c r="O39">
        <v>4.7619047620000003</v>
      </c>
      <c r="P39" s="3">
        <v>27.396000000000001</v>
      </c>
      <c r="Q39" s="1">
        <v>37236</v>
      </c>
      <c r="R39" s="5">
        <f t="shared" si="2"/>
        <v>17</v>
      </c>
      <c r="S39" s="5" t="str">
        <f t="shared" si="3"/>
        <v>15-29</v>
      </c>
      <c r="T39">
        <v>4.7</v>
      </c>
      <c r="U39" s="17" t="str">
        <f t="shared" si="0"/>
        <v>4-6 (Average)</v>
      </c>
      <c r="V39" s="17" t="str">
        <f t="shared" si="4"/>
        <v>Evening</v>
      </c>
      <c r="W39" t="str">
        <f t="shared" si="5"/>
        <v>Expensive</v>
      </c>
      <c r="X39" s="4">
        <f t="shared" si="6"/>
        <v>3</v>
      </c>
      <c r="Y39" s="3" t="str">
        <f t="shared" si="1"/>
        <v>Weekdays</v>
      </c>
      <c r="Z39" s="17">
        <f>_xlfn.ISOWEEKNUM(Table2[[#This Row],[Transaction Date]])</f>
        <v>3</v>
      </c>
      <c r="AA39" t="str">
        <f>IF(Table2[[#This Row],[WeekNum]] &gt; MAX(Table2[WeekNum]) - 13, "Show", "Hide")</f>
        <v>Show</v>
      </c>
      <c r="AB39" t="str">
        <f>TEXT(Table2[[#This Row],[Transaction Date]] - WEEKDAY(Table2[[#This Row],[Transaction Date]], 2) + 4, "MMMM")</f>
        <v>January</v>
      </c>
      <c r="AC39" s="19">
        <f>ROUNDUP(MONTH(Table2[[#This Row],[Transaction Date]])/3, 0)</f>
        <v>1</v>
      </c>
    </row>
    <row r="40" spans="1:29" x14ac:dyDescent="0.3">
      <c r="A40" t="s">
        <v>66</v>
      </c>
      <c r="B40" t="s">
        <v>1078</v>
      </c>
      <c r="C40" s="17" t="s">
        <v>1066</v>
      </c>
      <c r="D40" t="s">
        <v>20</v>
      </c>
      <c r="E40" t="s">
        <v>15</v>
      </c>
      <c r="F40" t="s">
        <v>16</v>
      </c>
      <c r="G40" s="3">
        <v>54.92</v>
      </c>
      <c r="H40">
        <v>8</v>
      </c>
      <c r="I40">
        <v>21.968</v>
      </c>
      <c r="J40" s="3">
        <v>461.32799999999997</v>
      </c>
      <c r="K40" s="18">
        <v>43547</v>
      </c>
      <c r="L40" s="2">
        <v>0.55833333333333335</v>
      </c>
      <c r="M40" t="s">
        <v>17</v>
      </c>
      <c r="N40" s="3">
        <v>439.36</v>
      </c>
      <c r="O40">
        <v>4.7619047620000003</v>
      </c>
      <c r="P40" s="3">
        <v>21.968</v>
      </c>
      <c r="Q40" s="1">
        <v>35817</v>
      </c>
      <c r="R40" s="5">
        <f t="shared" si="2"/>
        <v>21</v>
      </c>
      <c r="S40" s="5" t="str">
        <f t="shared" si="3"/>
        <v>15-29</v>
      </c>
      <c r="T40">
        <v>7.6</v>
      </c>
      <c r="U40" s="17" t="str">
        <f t="shared" si="0"/>
        <v>6-8 (Good)</v>
      </c>
      <c r="V40" s="17" t="str">
        <f t="shared" si="4"/>
        <v>Afternoon</v>
      </c>
      <c r="W40" t="str">
        <f t="shared" si="5"/>
        <v>Expensive</v>
      </c>
      <c r="X40" s="4">
        <f t="shared" si="6"/>
        <v>7</v>
      </c>
      <c r="Y40" s="3" t="str">
        <f t="shared" si="1"/>
        <v>Weekends</v>
      </c>
      <c r="Z40" s="17">
        <f>_xlfn.ISOWEEKNUM(Table2[[#This Row],[Transaction Date]])</f>
        <v>12</v>
      </c>
      <c r="AA40" t="str">
        <f>IF(Table2[[#This Row],[WeekNum]] &gt; MAX(Table2[WeekNum]) - 13, "Show", "Hide")</f>
        <v>Show</v>
      </c>
      <c r="AB40" t="str">
        <f>TEXT(Table2[[#This Row],[Transaction Date]] - WEEKDAY(Table2[[#This Row],[Transaction Date]], 2) + 4, "MMMM")</f>
        <v>March</v>
      </c>
      <c r="AC40" s="19">
        <f>ROUNDUP(MONTH(Table2[[#This Row],[Transaction Date]])/3, 0)</f>
        <v>1</v>
      </c>
    </row>
    <row r="41" spans="1:29" x14ac:dyDescent="0.3">
      <c r="A41" t="s">
        <v>67</v>
      </c>
      <c r="B41" t="s">
        <v>1070</v>
      </c>
      <c r="C41" t="s">
        <v>35</v>
      </c>
      <c r="D41" t="s">
        <v>14</v>
      </c>
      <c r="E41" t="s">
        <v>24</v>
      </c>
      <c r="F41" t="s">
        <v>25</v>
      </c>
      <c r="G41" s="3">
        <v>30.12</v>
      </c>
      <c r="H41">
        <v>8</v>
      </c>
      <c r="I41">
        <v>12.048</v>
      </c>
      <c r="J41" s="3">
        <v>253.00800000000001</v>
      </c>
      <c r="K41" s="18">
        <v>43527</v>
      </c>
      <c r="L41" s="2">
        <v>0.54236111111111118</v>
      </c>
      <c r="M41" t="s">
        <v>22</v>
      </c>
      <c r="N41" s="3">
        <v>240.96</v>
      </c>
      <c r="O41">
        <v>4.7619047620000003</v>
      </c>
      <c r="P41" s="3">
        <v>12.048</v>
      </c>
      <c r="Q41" s="1">
        <v>25961</v>
      </c>
      <c r="R41" s="5">
        <f t="shared" si="2"/>
        <v>48</v>
      </c>
      <c r="S41" s="5" t="str">
        <f t="shared" si="3"/>
        <v>45-59</v>
      </c>
      <c r="T41">
        <v>7.7</v>
      </c>
      <c r="U41" s="17" t="str">
        <f t="shared" si="0"/>
        <v>6-8 (Good)</v>
      </c>
      <c r="V41" s="17" t="str">
        <f t="shared" si="4"/>
        <v>Afternoon</v>
      </c>
      <c r="W41" t="str">
        <f t="shared" si="5"/>
        <v>Expensive</v>
      </c>
      <c r="X41" s="4">
        <f t="shared" si="6"/>
        <v>1</v>
      </c>
      <c r="Y41" s="3" t="str">
        <f t="shared" si="1"/>
        <v>Weekends</v>
      </c>
      <c r="Z41" s="17">
        <f>_xlfn.ISOWEEKNUM(Table2[[#This Row],[Transaction Date]])</f>
        <v>9</v>
      </c>
      <c r="AA41" t="str">
        <f>IF(Table2[[#This Row],[WeekNum]] &gt; MAX(Table2[WeekNum]) - 13, "Show", "Hide")</f>
        <v>Show</v>
      </c>
      <c r="AB41" t="str">
        <f>TEXT(Table2[[#This Row],[Transaction Date]] - WEEKDAY(Table2[[#This Row],[Transaction Date]], 2) + 4, "MMMM")</f>
        <v>February</v>
      </c>
      <c r="AC41" s="19">
        <f>ROUNDUP(MONTH(Table2[[#This Row],[Transaction Date]])/3, 0)</f>
        <v>1</v>
      </c>
    </row>
    <row r="42" spans="1:29" x14ac:dyDescent="0.3">
      <c r="A42" t="s">
        <v>68</v>
      </c>
      <c r="B42" t="s">
        <v>1075</v>
      </c>
      <c r="C42" t="s">
        <v>35</v>
      </c>
      <c r="D42" t="s">
        <v>14</v>
      </c>
      <c r="E42" t="s">
        <v>15</v>
      </c>
      <c r="F42" t="s">
        <v>25</v>
      </c>
      <c r="G42" s="3">
        <v>86.72</v>
      </c>
      <c r="H42">
        <v>1</v>
      </c>
      <c r="I42">
        <v>4.3360000000000003</v>
      </c>
      <c r="J42" s="3">
        <v>91.055999999999997</v>
      </c>
      <c r="K42" s="18">
        <v>43482</v>
      </c>
      <c r="L42" s="2">
        <v>0.78125</v>
      </c>
      <c r="M42" t="s">
        <v>17</v>
      </c>
      <c r="N42" s="3">
        <v>86.72</v>
      </c>
      <c r="O42">
        <v>4.7619047620000003</v>
      </c>
      <c r="P42" s="3">
        <v>4.3360000000000003</v>
      </c>
      <c r="Q42" s="1">
        <v>23631</v>
      </c>
      <c r="R42" s="5">
        <f t="shared" si="2"/>
        <v>54</v>
      </c>
      <c r="S42" s="5" t="str">
        <f t="shared" si="3"/>
        <v>45-59</v>
      </c>
      <c r="T42">
        <v>7.9</v>
      </c>
      <c r="U42" s="17" t="str">
        <f t="shared" si="0"/>
        <v>6-8 (Good)</v>
      </c>
      <c r="V42" s="17" t="str">
        <f t="shared" si="4"/>
        <v>Evening</v>
      </c>
      <c r="W42" t="str">
        <f t="shared" si="5"/>
        <v>Expensive</v>
      </c>
      <c r="X42" s="4">
        <f t="shared" si="6"/>
        <v>5</v>
      </c>
      <c r="Y42" s="3" t="str">
        <f t="shared" si="1"/>
        <v>Weekdays</v>
      </c>
      <c r="Z42" s="17">
        <f>_xlfn.ISOWEEKNUM(Table2[[#This Row],[Transaction Date]])</f>
        <v>3</v>
      </c>
      <c r="AA42" t="str">
        <f>IF(Table2[[#This Row],[WeekNum]] &gt; MAX(Table2[WeekNum]) - 13, "Show", "Hide")</f>
        <v>Show</v>
      </c>
      <c r="AB42" t="str">
        <f>TEXT(Table2[[#This Row],[Transaction Date]] - WEEKDAY(Table2[[#This Row],[Transaction Date]], 2) + 4, "MMMM")</f>
        <v>January</v>
      </c>
      <c r="AC42" s="19">
        <f>ROUNDUP(MONTH(Table2[[#This Row],[Transaction Date]])/3, 0)</f>
        <v>1</v>
      </c>
    </row>
    <row r="43" spans="1:29" x14ac:dyDescent="0.3">
      <c r="A43" t="s">
        <v>69</v>
      </c>
      <c r="B43" t="s">
        <v>1073</v>
      </c>
      <c r="C43" s="17" t="s">
        <v>1066</v>
      </c>
      <c r="D43" t="s">
        <v>14</v>
      </c>
      <c r="E43" t="s">
        <v>24</v>
      </c>
      <c r="F43" t="s">
        <v>25</v>
      </c>
      <c r="G43" s="3">
        <v>56.11</v>
      </c>
      <c r="H43">
        <v>2</v>
      </c>
      <c r="I43">
        <v>5.6109999999999998</v>
      </c>
      <c r="J43" s="3">
        <v>117.831</v>
      </c>
      <c r="K43" s="18">
        <v>43498</v>
      </c>
      <c r="L43" s="2">
        <v>0.42430555555555555</v>
      </c>
      <c r="M43" t="s">
        <v>22</v>
      </c>
      <c r="N43" s="3">
        <v>112.22</v>
      </c>
      <c r="O43">
        <v>4.7619047620000003</v>
      </c>
      <c r="P43" s="3">
        <v>5.6109999999999998</v>
      </c>
      <c r="Q43" s="1">
        <v>30400</v>
      </c>
      <c r="R43" s="5">
        <f t="shared" si="2"/>
        <v>35</v>
      </c>
      <c r="S43" s="5" t="str">
        <f t="shared" si="3"/>
        <v>30-44</v>
      </c>
      <c r="T43">
        <v>6.3</v>
      </c>
      <c r="U43" s="17" t="str">
        <f t="shared" si="0"/>
        <v>6-8 (Good)</v>
      </c>
      <c r="V43" s="17" t="str">
        <f t="shared" si="4"/>
        <v>Morning</v>
      </c>
      <c r="W43" t="str">
        <f t="shared" si="5"/>
        <v>Expensive</v>
      </c>
      <c r="X43" s="4">
        <f t="shared" si="6"/>
        <v>7</v>
      </c>
      <c r="Y43" s="3" t="str">
        <f t="shared" si="1"/>
        <v>Weekends</v>
      </c>
      <c r="Z43" s="17">
        <f>_xlfn.ISOWEEKNUM(Table2[[#This Row],[Transaction Date]])</f>
        <v>5</v>
      </c>
      <c r="AA43" t="str">
        <f>IF(Table2[[#This Row],[WeekNum]] &gt; MAX(Table2[WeekNum]) - 13, "Show", "Hide")</f>
        <v>Show</v>
      </c>
      <c r="AB43" t="str">
        <f>TEXT(Table2[[#This Row],[Transaction Date]] - WEEKDAY(Table2[[#This Row],[Transaction Date]], 2) + 4, "MMMM")</f>
        <v>January</v>
      </c>
      <c r="AC43" s="19">
        <f>ROUNDUP(MONTH(Table2[[#This Row],[Transaction Date]])/3, 0)</f>
        <v>1</v>
      </c>
    </row>
    <row r="44" spans="1:29" x14ac:dyDescent="0.3">
      <c r="A44" t="s">
        <v>70</v>
      </c>
      <c r="B44" t="s">
        <v>1075</v>
      </c>
      <c r="C44" t="s">
        <v>35</v>
      </c>
      <c r="D44" t="s">
        <v>14</v>
      </c>
      <c r="E44" t="s">
        <v>15</v>
      </c>
      <c r="F44" t="s">
        <v>29</v>
      </c>
      <c r="G44" s="3">
        <v>69.12</v>
      </c>
      <c r="H44">
        <v>6</v>
      </c>
      <c r="I44">
        <v>20.736000000000001</v>
      </c>
      <c r="J44" s="3">
        <v>435.45600000000002</v>
      </c>
      <c r="K44" s="18">
        <v>43504</v>
      </c>
      <c r="L44" s="2">
        <v>0.54375000000000007</v>
      </c>
      <c r="M44" t="s">
        <v>22</v>
      </c>
      <c r="N44" s="3">
        <v>414.72</v>
      </c>
      <c r="O44">
        <v>4.7619047620000003</v>
      </c>
      <c r="P44" s="3">
        <v>20.736000000000001</v>
      </c>
      <c r="Q44" s="1">
        <v>30690</v>
      </c>
      <c r="R44" s="5">
        <f t="shared" si="2"/>
        <v>35</v>
      </c>
      <c r="S44" s="5" t="str">
        <f t="shared" si="3"/>
        <v>30-44</v>
      </c>
      <c r="T44">
        <v>5.6</v>
      </c>
      <c r="U44" s="17" t="str">
        <f t="shared" si="0"/>
        <v>4-6 (Average)</v>
      </c>
      <c r="V44" s="17" t="str">
        <f t="shared" si="4"/>
        <v>Afternoon</v>
      </c>
      <c r="W44" t="str">
        <f t="shared" si="5"/>
        <v>Expensive</v>
      </c>
      <c r="X44" s="4">
        <f t="shared" si="6"/>
        <v>6</v>
      </c>
      <c r="Y44" s="3" t="str">
        <f t="shared" si="1"/>
        <v>Weekdays</v>
      </c>
      <c r="Z44" s="17">
        <f>_xlfn.ISOWEEKNUM(Table2[[#This Row],[Transaction Date]])</f>
        <v>6</v>
      </c>
      <c r="AA44" t="str">
        <f>IF(Table2[[#This Row],[WeekNum]] &gt; MAX(Table2[WeekNum]) - 13, "Show", "Hide")</f>
        <v>Show</v>
      </c>
      <c r="AB44" t="str">
        <f>TEXT(Table2[[#This Row],[Transaction Date]] - WEEKDAY(Table2[[#This Row],[Transaction Date]], 2) + 4, "MMMM")</f>
        <v>February</v>
      </c>
      <c r="AC44" s="19">
        <f>ROUNDUP(MONTH(Table2[[#This Row],[Transaction Date]])/3, 0)</f>
        <v>1</v>
      </c>
    </row>
    <row r="45" spans="1:29" x14ac:dyDescent="0.3">
      <c r="A45" t="s">
        <v>71</v>
      </c>
      <c r="B45" t="s">
        <v>1073</v>
      </c>
      <c r="C45" s="17" t="s">
        <v>1066</v>
      </c>
      <c r="D45" t="s">
        <v>14</v>
      </c>
      <c r="E45" t="s">
        <v>15</v>
      </c>
      <c r="F45" t="s">
        <v>36</v>
      </c>
      <c r="G45" s="3">
        <v>98.7</v>
      </c>
      <c r="H45">
        <v>8</v>
      </c>
      <c r="I45">
        <v>39.479999999999997</v>
      </c>
      <c r="J45" s="3">
        <v>829.08</v>
      </c>
      <c r="K45" s="18">
        <v>43528</v>
      </c>
      <c r="L45" s="2">
        <v>0.86041666666666661</v>
      </c>
      <c r="M45" t="s">
        <v>22</v>
      </c>
      <c r="N45" s="3">
        <v>789.6</v>
      </c>
      <c r="O45">
        <v>4.7619047620000003</v>
      </c>
      <c r="P45" s="3">
        <v>39.479999999999997</v>
      </c>
      <c r="Q45" s="1">
        <v>23201</v>
      </c>
      <c r="R45" s="5">
        <f t="shared" si="2"/>
        <v>55</v>
      </c>
      <c r="S45" s="5" t="str">
        <f t="shared" si="3"/>
        <v>45-59</v>
      </c>
      <c r="T45">
        <v>7.6</v>
      </c>
      <c r="U45" s="17" t="str">
        <f t="shared" si="0"/>
        <v>6-8 (Good)</v>
      </c>
      <c r="V45" s="17" t="str">
        <f t="shared" si="4"/>
        <v>Night</v>
      </c>
      <c r="W45" t="str">
        <f t="shared" si="5"/>
        <v>Expensive</v>
      </c>
      <c r="X45" s="4">
        <f t="shared" si="6"/>
        <v>2</v>
      </c>
      <c r="Y45" s="3" t="str">
        <f t="shared" si="1"/>
        <v>Weekdays</v>
      </c>
      <c r="Z45" s="17">
        <f>_xlfn.ISOWEEKNUM(Table2[[#This Row],[Transaction Date]])</f>
        <v>10</v>
      </c>
      <c r="AA45" t="str">
        <f>IF(Table2[[#This Row],[WeekNum]] &gt; MAX(Table2[WeekNum]) - 13, "Show", "Hide")</f>
        <v>Show</v>
      </c>
      <c r="AB45" t="str">
        <f>TEXT(Table2[[#This Row],[Transaction Date]] - WEEKDAY(Table2[[#This Row],[Transaction Date]], 2) + 4, "MMMM")</f>
        <v>March</v>
      </c>
      <c r="AC45" s="19">
        <f>ROUNDUP(MONTH(Table2[[#This Row],[Transaction Date]])/3, 0)</f>
        <v>1</v>
      </c>
    </row>
    <row r="46" spans="1:29" x14ac:dyDescent="0.3">
      <c r="A46" t="s">
        <v>72</v>
      </c>
      <c r="B46" t="s">
        <v>1069</v>
      </c>
      <c r="C46" t="s">
        <v>19</v>
      </c>
      <c r="D46" t="s">
        <v>14</v>
      </c>
      <c r="E46" t="s">
        <v>24</v>
      </c>
      <c r="F46" t="s">
        <v>16</v>
      </c>
      <c r="G46" s="3">
        <v>15.37</v>
      </c>
      <c r="H46">
        <v>2</v>
      </c>
      <c r="I46">
        <v>1.5369999999999999</v>
      </c>
      <c r="J46" s="3">
        <v>32.277000000000001</v>
      </c>
      <c r="K46" s="18">
        <v>43540</v>
      </c>
      <c r="L46" s="2">
        <v>0.82430555555555562</v>
      </c>
      <c r="M46" t="s">
        <v>22</v>
      </c>
      <c r="N46" s="3">
        <v>30.74</v>
      </c>
      <c r="O46">
        <v>4.7619047620000003</v>
      </c>
      <c r="P46" s="3">
        <v>1.5369999999999999</v>
      </c>
      <c r="Q46" s="1">
        <v>29715</v>
      </c>
      <c r="R46" s="5">
        <f t="shared" si="2"/>
        <v>37</v>
      </c>
      <c r="S46" s="5" t="str">
        <f t="shared" si="3"/>
        <v>30-44</v>
      </c>
      <c r="T46">
        <v>7.2</v>
      </c>
      <c r="U46" s="17" t="str">
        <f t="shared" si="0"/>
        <v>6-8 (Good)</v>
      </c>
      <c r="V46" s="17" t="str">
        <f t="shared" si="4"/>
        <v>Night</v>
      </c>
      <c r="W46" t="str">
        <f t="shared" si="5"/>
        <v>Less Expensive</v>
      </c>
      <c r="X46" s="4">
        <f t="shared" si="6"/>
        <v>7</v>
      </c>
      <c r="Y46" s="3" t="str">
        <f t="shared" si="1"/>
        <v>Weekends</v>
      </c>
      <c r="Z46" s="17">
        <f>_xlfn.ISOWEEKNUM(Table2[[#This Row],[Transaction Date]])</f>
        <v>11</v>
      </c>
      <c r="AA46" t="str">
        <f>IF(Table2[[#This Row],[WeekNum]] &gt; MAX(Table2[WeekNum]) - 13, "Show", "Hide")</f>
        <v>Show</v>
      </c>
      <c r="AB46" t="str">
        <f>TEXT(Table2[[#This Row],[Transaction Date]] - WEEKDAY(Table2[[#This Row],[Transaction Date]], 2) + 4, "MMMM")</f>
        <v>March</v>
      </c>
      <c r="AC46" s="19">
        <f>ROUNDUP(MONTH(Table2[[#This Row],[Transaction Date]])/3, 0)</f>
        <v>1</v>
      </c>
    </row>
    <row r="47" spans="1:29" x14ac:dyDescent="0.3">
      <c r="A47" t="s">
        <v>73</v>
      </c>
      <c r="B47" t="s">
        <v>1070</v>
      </c>
      <c r="C47" t="s">
        <v>35</v>
      </c>
      <c r="D47" t="s">
        <v>14</v>
      </c>
      <c r="E47" t="s">
        <v>15</v>
      </c>
      <c r="F47" t="s">
        <v>21</v>
      </c>
      <c r="G47" s="3">
        <v>93.96</v>
      </c>
      <c r="H47">
        <v>4</v>
      </c>
      <c r="I47">
        <v>18.792000000000002</v>
      </c>
      <c r="J47" s="3">
        <v>394.63200000000001</v>
      </c>
      <c r="K47" s="18">
        <v>43533</v>
      </c>
      <c r="L47" s="2">
        <v>0.75</v>
      </c>
      <c r="M47" t="s">
        <v>22</v>
      </c>
      <c r="N47" s="3">
        <v>375.84</v>
      </c>
      <c r="O47">
        <v>4.7619047620000003</v>
      </c>
      <c r="P47" s="3">
        <v>18.792000000000002</v>
      </c>
      <c r="Q47" s="1">
        <v>21871</v>
      </c>
      <c r="R47" s="5">
        <f t="shared" si="2"/>
        <v>59</v>
      </c>
      <c r="S47" s="5" t="str">
        <f t="shared" si="3"/>
        <v>45-59</v>
      </c>
      <c r="T47">
        <v>9.5</v>
      </c>
      <c r="U47" s="17" t="str">
        <f t="shared" si="0"/>
        <v>8-10 (Excellent)</v>
      </c>
      <c r="V47" s="17" t="str">
        <f t="shared" si="4"/>
        <v>Evening</v>
      </c>
      <c r="W47" t="str">
        <f t="shared" si="5"/>
        <v>Expensive</v>
      </c>
      <c r="X47" s="4">
        <f t="shared" si="6"/>
        <v>7</v>
      </c>
      <c r="Y47" s="3" t="str">
        <f t="shared" si="1"/>
        <v>Weekends</v>
      </c>
      <c r="Z47" s="17">
        <f>_xlfn.ISOWEEKNUM(Table2[[#This Row],[Transaction Date]])</f>
        <v>10</v>
      </c>
      <c r="AA47" t="str">
        <f>IF(Table2[[#This Row],[WeekNum]] &gt; MAX(Table2[WeekNum]) - 13, "Show", "Hide")</f>
        <v>Show</v>
      </c>
      <c r="AB47" t="str">
        <f>TEXT(Table2[[#This Row],[Transaction Date]] - WEEKDAY(Table2[[#This Row],[Transaction Date]], 2) + 4, "MMMM")</f>
        <v>March</v>
      </c>
      <c r="AC47" s="19">
        <f>ROUNDUP(MONTH(Table2[[#This Row],[Transaction Date]])/3, 0)</f>
        <v>1</v>
      </c>
    </row>
    <row r="48" spans="1:29" x14ac:dyDescent="0.3">
      <c r="A48" t="s">
        <v>74</v>
      </c>
      <c r="B48" t="s">
        <v>1070</v>
      </c>
      <c r="C48" t="s">
        <v>35</v>
      </c>
      <c r="D48" t="s">
        <v>14</v>
      </c>
      <c r="E48" t="s">
        <v>24</v>
      </c>
      <c r="F48" t="s">
        <v>16</v>
      </c>
      <c r="G48" s="3">
        <v>56.69</v>
      </c>
      <c r="H48">
        <v>9</v>
      </c>
      <c r="I48">
        <v>25.5105</v>
      </c>
      <c r="J48" s="3">
        <v>535.72050000000002</v>
      </c>
      <c r="K48" s="18">
        <v>43523</v>
      </c>
      <c r="L48" s="2">
        <v>0.72499999999999998</v>
      </c>
      <c r="M48" t="s">
        <v>26</v>
      </c>
      <c r="N48" s="3">
        <v>510.21</v>
      </c>
      <c r="O48">
        <v>4.7619047620000003</v>
      </c>
      <c r="P48" s="3">
        <v>25.5105</v>
      </c>
      <c r="Q48" s="1">
        <v>32146</v>
      </c>
      <c r="R48" s="5">
        <f t="shared" si="2"/>
        <v>31</v>
      </c>
      <c r="S48" s="5" t="str">
        <f t="shared" si="3"/>
        <v>30-44</v>
      </c>
      <c r="T48">
        <v>8.4</v>
      </c>
      <c r="U48" s="17" t="str">
        <f t="shared" si="0"/>
        <v>8-10 (Excellent)</v>
      </c>
      <c r="V48" s="17" t="str">
        <f t="shared" si="4"/>
        <v>Evening</v>
      </c>
      <c r="W48" t="str">
        <f t="shared" si="5"/>
        <v>Expensive</v>
      </c>
      <c r="X48" s="4">
        <f t="shared" si="6"/>
        <v>4</v>
      </c>
      <c r="Y48" s="3" t="str">
        <f t="shared" si="1"/>
        <v>Weekdays</v>
      </c>
      <c r="Z48" s="17">
        <f>_xlfn.ISOWEEKNUM(Table2[[#This Row],[Transaction Date]])</f>
        <v>9</v>
      </c>
      <c r="AA48" t="str">
        <f>IF(Table2[[#This Row],[WeekNum]] &gt; MAX(Table2[WeekNum]) - 13, "Show", "Hide")</f>
        <v>Show</v>
      </c>
      <c r="AB48" t="str">
        <f>TEXT(Table2[[#This Row],[Transaction Date]] - WEEKDAY(Table2[[#This Row],[Transaction Date]], 2) + 4, "MMMM")</f>
        <v>February</v>
      </c>
      <c r="AC48" s="19">
        <f>ROUNDUP(MONTH(Table2[[#This Row],[Transaction Date]])/3, 0)</f>
        <v>1</v>
      </c>
    </row>
    <row r="49" spans="1:29" x14ac:dyDescent="0.3">
      <c r="A49" t="s">
        <v>75</v>
      </c>
      <c r="B49" t="s">
        <v>1075</v>
      </c>
      <c r="C49" t="s">
        <v>35</v>
      </c>
      <c r="D49" t="s">
        <v>14</v>
      </c>
      <c r="E49" t="s">
        <v>15</v>
      </c>
      <c r="F49" t="s">
        <v>36</v>
      </c>
      <c r="G49" s="3">
        <v>20.010000000000002</v>
      </c>
      <c r="H49">
        <v>9</v>
      </c>
      <c r="I49">
        <v>9.0045000000000002</v>
      </c>
      <c r="J49" s="3">
        <v>189.09450000000001</v>
      </c>
      <c r="K49" s="18">
        <v>43502</v>
      </c>
      <c r="L49" s="2">
        <v>0.65763888888888888</v>
      </c>
      <c r="M49" t="s">
        <v>17</v>
      </c>
      <c r="N49" s="3">
        <v>180.09</v>
      </c>
      <c r="O49">
        <v>4.7619047620000003</v>
      </c>
      <c r="P49" s="3">
        <v>9.0045000000000002</v>
      </c>
      <c r="Q49" s="1">
        <v>36606</v>
      </c>
      <c r="R49" s="5">
        <f t="shared" si="2"/>
        <v>18</v>
      </c>
      <c r="S49" s="5" t="str">
        <f t="shared" si="3"/>
        <v>15-29</v>
      </c>
      <c r="T49">
        <v>4.0999999999999996</v>
      </c>
      <c r="U49" s="17" t="str">
        <f t="shared" si="0"/>
        <v>4-6 (Average)</v>
      </c>
      <c r="V49" s="17" t="str">
        <f t="shared" si="4"/>
        <v>Afternoon</v>
      </c>
      <c r="W49" t="str">
        <f t="shared" si="5"/>
        <v>Expensive</v>
      </c>
      <c r="X49" s="4">
        <f t="shared" si="6"/>
        <v>4</v>
      </c>
      <c r="Y49" s="3" t="str">
        <f t="shared" si="1"/>
        <v>Weekdays</v>
      </c>
      <c r="Z49" s="17">
        <f>_xlfn.ISOWEEKNUM(Table2[[#This Row],[Transaction Date]])</f>
        <v>6</v>
      </c>
      <c r="AA49" t="str">
        <f>IF(Table2[[#This Row],[WeekNum]] &gt; MAX(Table2[WeekNum]) - 13, "Show", "Hide")</f>
        <v>Show</v>
      </c>
      <c r="AB49" t="str">
        <f>TEXT(Table2[[#This Row],[Transaction Date]] - WEEKDAY(Table2[[#This Row],[Transaction Date]], 2) + 4, "MMMM")</f>
        <v>February</v>
      </c>
      <c r="AC49" s="19">
        <f>ROUNDUP(MONTH(Table2[[#This Row],[Transaction Date]])/3, 0)</f>
        <v>1</v>
      </c>
    </row>
    <row r="50" spans="1:29" x14ac:dyDescent="0.3">
      <c r="A50" t="s">
        <v>76</v>
      </c>
      <c r="B50" t="s">
        <v>1070</v>
      </c>
      <c r="C50" t="s">
        <v>35</v>
      </c>
      <c r="D50" t="s">
        <v>14</v>
      </c>
      <c r="E50" t="s">
        <v>24</v>
      </c>
      <c r="F50" t="s">
        <v>21</v>
      </c>
      <c r="G50" s="3">
        <v>18.93</v>
      </c>
      <c r="H50">
        <v>6</v>
      </c>
      <c r="I50">
        <v>5.6790000000000003</v>
      </c>
      <c r="J50" s="3">
        <v>119.259</v>
      </c>
      <c r="K50" s="18">
        <v>43506</v>
      </c>
      <c r="L50" s="2">
        <v>0.53125</v>
      </c>
      <c r="M50" t="s">
        <v>26</v>
      </c>
      <c r="N50" s="3">
        <v>113.58</v>
      </c>
      <c r="O50">
        <v>4.7619047620000003</v>
      </c>
      <c r="P50" s="3">
        <v>5.6790000000000003</v>
      </c>
      <c r="Q50" s="1">
        <v>30623</v>
      </c>
      <c r="R50" s="5">
        <f t="shared" si="2"/>
        <v>35</v>
      </c>
      <c r="S50" s="5" t="str">
        <f t="shared" si="3"/>
        <v>30-44</v>
      </c>
      <c r="T50">
        <v>8.1</v>
      </c>
      <c r="U50" s="17" t="str">
        <f t="shared" si="0"/>
        <v>8-10 (Excellent)</v>
      </c>
      <c r="V50" s="17" t="str">
        <f t="shared" si="4"/>
        <v>Afternoon</v>
      </c>
      <c r="W50" t="str">
        <f t="shared" si="5"/>
        <v>Less Expensive</v>
      </c>
      <c r="X50" s="4">
        <f t="shared" si="6"/>
        <v>1</v>
      </c>
      <c r="Y50" s="3" t="str">
        <f t="shared" si="1"/>
        <v>Weekends</v>
      </c>
      <c r="Z50" s="17">
        <f>_xlfn.ISOWEEKNUM(Table2[[#This Row],[Transaction Date]])</f>
        <v>6</v>
      </c>
      <c r="AA50" t="str">
        <f>IF(Table2[[#This Row],[WeekNum]] &gt; MAX(Table2[WeekNum]) - 13, "Show", "Hide")</f>
        <v>Show</v>
      </c>
      <c r="AB50" t="str">
        <f>TEXT(Table2[[#This Row],[Transaction Date]] - WEEKDAY(Table2[[#This Row],[Transaction Date]], 2) + 4, "MMMM")</f>
        <v>February</v>
      </c>
      <c r="AC50" s="19">
        <f>ROUNDUP(MONTH(Table2[[#This Row],[Transaction Date]])/3, 0)</f>
        <v>1</v>
      </c>
    </row>
    <row r="51" spans="1:29" x14ac:dyDescent="0.3">
      <c r="A51" t="s">
        <v>77</v>
      </c>
      <c r="B51" t="s">
        <v>1074</v>
      </c>
      <c r="C51" t="s">
        <v>19</v>
      </c>
      <c r="D51" t="s">
        <v>14</v>
      </c>
      <c r="E51" t="s">
        <v>15</v>
      </c>
      <c r="F51" t="s">
        <v>38</v>
      </c>
      <c r="G51" s="3">
        <v>82.63</v>
      </c>
      <c r="H51">
        <v>10</v>
      </c>
      <c r="I51">
        <v>41.314999999999998</v>
      </c>
      <c r="J51" s="3">
        <v>867.61500000000001</v>
      </c>
      <c r="K51" s="18">
        <v>43543</v>
      </c>
      <c r="L51" s="2">
        <v>0.71388888888888891</v>
      </c>
      <c r="M51" t="s">
        <v>17</v>
      </c>
      <c r="N51" s="3">
        <v>826.3</v>
      </c>
      <c r="O51">
        <v>4.7619047620000003</v>
      </c>
      <c r="P51" s="3">
        <v>41.314999999999998</v>
      </c>
      <c r="Q51" s="1">
        <v>26917</v>
      </c>
      <c r="R51" s="5">
        <f t="shared" si="2"/>
        <v>45</v>
      </c>
      <c r="S51" s="5" t="str">
        <f t="shared" si="3"/>
        <v>45-59</v>
      </c>
      <c r="T51">
        <v>7.9</v>
      </c>
      <c r="U51" s="17" t="str">
        <f t="shared" si="0"/>
        <v>6-8 (Good)</v>
      </c>
      <c r="V51" s="17" t="str">
        <f t="shared" si="4"/>
        <v>Evening</v>
      </c>
      <c r="W51" t="str">
        <f t="shared" si="5"/>
        <v>Expensive</v>
      </c>
      <c r="X51" s="4">
        <f t="shared" si="6"/>
        <v>3</v>
      </c>
      <c r="Y51" s="3" t="str">
        <f t="shared" si="1"/>
        <v>Weekdays</v>
      </c>
      <c r="Z51" s="17">
        <f>_xlfn.ISOWEEKNUM(Table2[[#This Row],[Transaction Date]])</f>
        <v>12</v>
      </c>
      <c r="AA51" t="str">
        <f>IF(Table2[[#This Row],[WeekNum]] &gt; MAX(Table2[WeekNum]) - 13, "Show", "Hide")</f>
        <v>Show</v>
      </c>
      <c r="AB51" t="str">
        <f>TEXT(Table2[[#This Row],[Transaction Date]] - WEEKDAY(Table2[[#This Row],[Transaction Date]], 2) + 4, "MMMM")</f>
        <v>March</v>
      </c>
      <c r="AC51" s="19">
        <f>ROUNDUP(MONTH(Table2[[#This Row],[Transaction Date]])/3, 0)</f>
        <v>1</v>
      </c>
    </row>
    <row r="52" spans="1:29" x14ac:dyDescent="0.3">
      <c r="A52" t="s">
        <v>78</v>
      </c>
      <c r="B52" t="s">
        <v>1069</v>
      </c>
      <c r="C52" t="s">
        <v>19</v>
      </c>
      <c r="D52" t="s">
        <v>14</v>
      </c>
      <c r="E52" t="s">
        <v>24</v>
      </c>
      <c r="F52" t="s">
        <v>36</v>
      </c>
      <c r="G52" s="3">
        <v>91.4</v>
      </c>
      <c r="H52">
        <v>7</v>
      </c>
      <c r="I52">
        <v>31.99</v>
      </c>
      <c r="J52" s="3">
        <v>671.79</v>
      </c>
      <c r="K52" s="18">
        <v>43499</v>
      </c>
      <c r="L52" s="2">
        <v>0.42986111111111108</v>
      </c>
      <c r="M52" t="s">
        <v>22</v>
      </c>
      <c r="N52" s="3">
        <v>639.79999999999995</v>
      </c>
      <c r="O52">
        <v>4.7619047620000003</v>
      </c>
      <c r="P52" s="3">
        <v>31.99</v>
      </c>
      <c r="Q52" s="1">
        <v>35061</v>
      </c>
      <c r="R52" s="5">
        <f t="shared" si="2"/>
        <v>23</v>
      </c>
      <c r="S52" s="5" t="str">
        <f t="shared" si="3"/>
        <v>15-29</v>
      </c>
      <c r="T52">
        <v>9.5</v>
      </c>
      <c r="U52" s="17" t="str">
        <f t="shared" si="0"/>
        <v>8-10 (Excellent)</v>
      </c>
      <c r="V52" s="17" t="str">
        <f t="shared" si="4"/>
        <v>Morning</v>
      </c>
      <c r="W52" t="str">
        <f t="shared" si="5"/>
        <v>Expensive</v>
      </c>
      <c r="X52" s="4">
        <f t="shared" si="6"/>
        <v>1</v>
      </c>
      <c r="Y52" s="3" t="str">
        <f t="shared" si="1"/>
        <v>Weekends</v>
      </c>
      <c r="Z52" s="17">
        <f>_xlfn.ISOWEEKNUM(Table2[[#This Row],[Transaction Date]])</f>
        <v>5</v>
      </c>
      <c r="AA52" t="str">
        <f>IF(Table2[[#This Row],[WeekNum]] &gt; MAX(Table2[WeekNum]) - 13, "Show", "Hide")</f>
        <v>Show</v>
      </c>
      <c r="AB52" t="str">
        <f>TEXT(Table2[[#This Row],[Transaction Date]] - WEEKDAY(Table2[[#This Row],[Transaction Date]], 2) + 4, "MMMM")</f>
        <v>January</v>
      </c>
      <c r="AC52" s="19">
        <f>ROUNDUP(MONTH(Table2[[#This Row],[Transaction Date]])/3, 0)</f>
        <v>1</v>
      </c>
    </row>
    <row r="53" spans="1:29" x14ac:dyDescent="0.3">
      <c r="A53" t="s">
        <v>79</v>
      </c>
      <c r="B53" t="s">
        <v>1067</v>
      </c>
      <c r="C53" s="17" t="s">
        <v>13</v>
      </c>
      <c r="D53" t="s">
        <v>14</v>
      </c>
      <c r="E53" t="s">
        <v>15</v>
      </c>
      <c r="F53" t="s">
        <v>36</v>
      </c>
      <c r="G53" s="3">
        <v>44.59</v>
      </c>
      <c r="H53">
        <v>5</v>
      </c>
      <c r="I53">
        <v>11.147500000000001</v>
      </c>
      <c r="J53" s="3">
        <v>234.0975</v>
      </c>
      <c r="K53" s="18">
        <v>43506</v>
      </c>
      <c r="L53" s="2">
        <v>0.63194444444444442</v>
      </c>
      <c r="M53" t="s">
        <v>22</v>
      </c>
      <c r="N53" s="3">
        <v>222.95</v>
      </c>
      <c r="O53">
        <v>4.7619047620000003</v>
      </c>
      <c r="P53" s="3">
        <v>11.147500000000001</v>
      </c>
      <c r="Q53" s="1">
        <v>22819</v>
      </c>
      <c r="R53" s="5">
        <f t="shared" si="2"/>
        <v>56</v>
      </c>
      <c r="S53" s="5" t="str">
        <f t="shared" si="3"/>
        <v>45-59</v>
      </c>
      <c r="T53">
        <v>8.5</v>
      </c>
      <c r="U53" s="17" t="str">
        <f t="shared" si="0"/>
        <v>8-10 (Excellent)</v>
      </c>
      <c r="V53" s="17" t="str">
        <f t="shared" si="4"/>
        <v>Afternoon</v>
      </c>
      <c r="W53" t="str">
        <f t="shared" si="5"/>
        <v>Expensive</v>
      </c>
      <c r="X53" s="4">
        <f t="shared" si="6"/>
        <v>1</v>
      </c>
      <c r="Y53" s="3" t="str">
        <f t="shared" si="1"/>
        <v>Weekends</v>
      </c>
      <c r="Z53" s="17">
        <f>_xlfn.ISOWEEKNUM(Table2[[#This Row],[Transaction Date]])</f>
        <v>6</v>
      </c>
      <c r="AA53" t="str">
        <f>IF(Table2[[#This Row],[WeekNum]] &gt; MAX(Table2[WeekNum]) - 13, "Show", "Hide")</f>
        <v>Show</v>
      </c>
      <c r="AB53" t="str">
        <f>TEXT(Table2[[#This Row],[Transaction Date]] - WEEKDAY(Table2[[#This Row],[Transaction Date]], 2) + 4, "MMMM")</f>
        <v>February</v>
      </c>
      <c r="AC53" s="19">
        <f>ROUNDUP(MONTH(Table2[[#This Row],[Transaction Date]])/3, 0)</f>
        <v>1</v>
      </c>
    </row>
    <row r="54" spans="1:29" x14ac:dyDescent="0.3">
      <c r="A54" t="s">
        <v>80</v>
      </c>
      <c r="B54" t="s">
        <v>1070</v>
      </c>
      <c r="C54" t="s">
        <v>35</v>
      </c>
      <c r="D54" t="s">
        <v>14</v>
      </c>
      <c r="E54" t="s">
        <v>15</v>
      </c>
      <c r="F54" t="s">
        <v>38</v>
      </c>
      <c r="G54" s="3">
        <v>17.87</v>
      </c>
      <c r="H54">
        <v>4</v>
      </c>
      <c r="I54">
        <v>3.5739999999999998</v>
      </c>
      <c r="J54" s="3">
        <v>75.054000000000002</v>
      </c>
      <c r="K54" s="18">
        <v>43546</v>
      </c>
      <c r="L54" s="2">
        <v>0.61249999999999993</v>
      </c>
      <c r="M54" t="s">
        <v>17</v>
      </c>
      <c r="N54" s="3">
        <v>71.48</v>
      </c>
      <c r="O54">
        <v>4.7619047620000003</v>
      </c>
      <c r="P54" s="3">
        <v>3.5739999999999998</v>
      </c>
      <c r="Q54" s="1">
        <v>28527</v>
      </c>
      <c r="R54" s="5">
        <f t="shared" si="2"/>
        <v>41</v>
      </c>
      <c r="S54" s="5" t="str">
        <f t="shared" si="3"/>
        <v>30-44</v>
      </c>
      <c r="T54">
        <v>6.5</v>
      </c>
      <c r="U54" s="17" t="str">
        <f t="shared" si="0"/>
        <v>6-8 (Good)</v>
      </c>
      <c r="V54" s="17" t="str">
        <f t="shared" si="4"/>
        <v>Afternoon</v>
      </c>
      <c r="W54" t="str">
        <f t="shared" si="5"/>
        <v>Less Expensive</v>
      </c>
      <c r="X54" s="4">
        <f t="shared" si="6"/>
        <v>6</v>
      </c>
      <c r="Y54" s="3" t="str">
        <f t="shared" si="1"/>
        <v>Weekdays</v>
      </c>
      <c r="Z54" s="17">
        <f>_xlfn.ISOWEEKNUM(Table2[[#This Row],[Transaction Date]])</f>
        <v>12</v>
      </c>
      <c r="AA54" t="str">
        <f>IF(Table2[[#This Row],[WeekNum]] &gt; MAX(Table2[WeekNum]) - 13, "Show", "Hide")</f>
        <v>Show</v>
      </c>
      <c r="AB54" t="str">
        <f>TEXT(Table2[[#This Row],[Transaction Date]] - WEEKDAY(Table2[[#This Row],[Transaction Date]], 2) + 4, "MMMM")</f>
        <v>March</v>
      </c>
      <c r="AC54" s="19">
        <f>ROUNDUP(MONTH(Table2[[#This Row],[Transaction Date]])/3, 0)</f>
        <v>1</v>
      </c>
    </row>
    <row r="55" spans="1:29" x14ac:dyDescent="0.3">
      <c r="A55" t="s">
        <v>81</v>
      </c>
      <c r="B55" t="s">
        <v>1074</v>
      </c>
      <c r="C55" t="s">
        <v>19</v>
      </c>
      <c r="D55" t="s">
        <v>14</v>
      </c>
      <c r="E55" t="s">
        <v>24</v>
      </c>
      <c r="F55" t="s">
        <v>38</v>
      </c>
      <c r="G55" s="3">
        <v>15.43</v>
      </c>
      <c r="H55">
        <v>1</v>
      </c>
      <c r="I55">
        <v>0.77149999999999996</v>
      </c>
      <c r="J55" s="3">
        <v>16.201499999999999</v>
      </c>
      <c r="K55" s="18">
        <v>43490</v>
      </c>
      <c r="L55" s="2">
        <v>0.65694444444444444</v>
      </c>
      <c r="M55" t="s">
        <v>26</v>
      </c>
      <c r="N55" s="3">
        <v>15.43</v>
      </c>
      <c r="O55">
        <v>4.7619047620000003</v>
      </c>
      <c r="P55" s="3">
        <v>0.77149999999999996</v>
      </c>
      <c r="Q55" s="1">
        <v>24208</v>
      </c>
      <c r="R55" s="5">
        <f t="shared" si="2"/>
        <v>52</v>
      </c>
      <c r="S55" s="5" t="str">
        <f t="shared" si="3"/>
        <v>45-59</v>
      </c>
      <c r="T55">
        <v>6.1</v>
      </c>
      <c r="U55" s="17" t="str">
        <f t="shared" si="0"/>
        <v>6-8 (Good)</v>
      </c>
      <c r="V55" s="17" t="str">
        <f t="shared" si="4"/>
        <v>Afternoon</v>
      </c>
      <c r="W55" t="str">
        <f t="shared" si="5"/>
        <v>Less Expensive</v>
      </c>
      <c r="X55" s="4">
        <f t="shared" si="6"/>
        <v>6</v>
      </c>
      <c r="Y55" s="3" t="str">
        <f t="shared" si="1"/>
        <v>Weekdays</v>
      </c>
      <c r="Z55" s="17">
        <f>_xlfn.ISOWEEKNUM(Table2[[#This Row],[Transaction Date]])</f>
        <v>4</v>
      </c>
      <c r="AA55" t="str">
        <f>IF(Table2[[#This Row],[WeekNum]] &gt; MAX(Table2[WeekNum]) - 13, "Show", "Hide")</f>
        <v>Show</v>
      </c>
      <c r="AB55" t="str">
        <f>TEXT(Table2[[#This Row],[Transaction Date]] - WEEKDAY(Table2[[#This Row],[Transaction Date]], 2) + 4, "MMMM")</f>
        <v>January</v>
      </c>
      <c r="AC55" s="19">
        <f>ROUNDUP(MONTH(Table2[[#This Row],[Transaction Date]])/3, 0)</f>
        <v>1</v>
      </c>
    </row>
    <row r="56" spans="1:29" x14ac:dyDescent="0.3">
      <c r="A56" t="s">
        <v>82</v>
      </c>
      <c r="B56" t="s">
        <v>1070</v>
      </c>
      <c r="C56" t="s">
        <v>35</v>
      </c>
      <c r="D56" t="s">
        <v>20</v>
      </c>
      <c r="E56" t="s">
        <v>24</v>
      </c>
      <c r="F56" t="s">
        <v>25</v>
      </c>
      <c r="G56" s="3">
        <v>16.16</v>
      </c>
      <c r="H56">
        <v>2</v>
      </c>
      <c r="I56">
        <v>1.6160000000000001</v>
      </c>
      <c r="J56" s="3">
        <v>33.936</v>
      </c>
      <c r="K56" s="18">
        <v>43531</v>
      </c>
      <c r="L56" s="2">
        <v>0.49236111111111108</v>
      </c>
      <c r="M56" t="s">
        <v>17</v>
      </c>
      <c r="N56" s="3">
        <v>32.32</v>
      </c>
      <c r="O56">
        <v>4.7619047620000003</v>
      </c>
      <c r="P56" s="3">
        <v>1.6160000000000001</v>
      </c>
      <c r="Q56" s="1">
        <v>20403</v>
      </c>
      <c r="R56" s="5">
        <f t="shared" si="2"/>
        <v>63</v>
      </c>
      <c r="S56" s="5" t="str">
        <f t="shared" si="3"/>
        <v>60-74</v>
      </c>
      <c r="T56">
        <v>6.5</v>
      </c>
      <c r="U56" s="17" t="str">
        <f t="shared" si="0"/>
        <v>6-8 (Good)</v>
      </c>
      <c r="V56" s="17" t="str">
        <f t="shared" si="4"/>
        <v>Morning</v>
      </c>
      <c r="W56" t="str">
        <f t="shared" si="5"/>
        <v>Less Expensive</v>
      </c>
      <c r="X56" s="4">
        <f t="shared" si="6"/>
        <v>5</v>
      </c>
      <c r="Y56" s="3" t="str">
        <f t="shared" si="1"/>
        <v>Weekdays</v>
      </c>
      <c r="Z56" s="17">
        <f>_xlfn.ISOWEEKNUM(Table2[[#This Row],[Transaction Date]])</f>
        <v>10</v>
      </c>
      <c r="AA56" t="str">
        <f>IF(Table2[[#This Row],[WeekNum]] &gt; MAX(Table2[WeekNum]) - 13, "Show", "Hide")</f>
        <v>Show</v>
      </c>
      <c r="AB56" t="str">
        <f>TEXT(Table2[[#This Row],[Transaction Date]] - WEEKDAY(Table2[[#This Row],[Transaction Date]], 2) + 4, "MMMM")</f>
        <v>March</v>
      </c>
      <c r="AC56" s="19">
        <f>ROUNDUP(MONTH(Table2[[#This Row],[Transaction Date]])/3, 0)</f>
        <v>1</v>
      </c>
    </row>
    <row r="57" spans="1:29" x14ac:dyDescent="0.3">
      <c r="A57" t="s">
        <v>83</v>
      </c>
      <c r="B57" t="s">
        <v>1078</v>
      </c>
      <c r="C57" s="17" t="s">
        <v>1066</v>
      </c>
      <c r="D57" t="s">
        <v>20</v>
      </c>
      <c r="E57" t="s">
        <v>15</v>
      </c>
      <c r="F57" t="s">
        <v>21</v>
      </c>
      <c r="G57" s="3">
        <v>85.98</v>
      </c>
      <c r="H57">
        <v>8</v>
      </c>
      <c r="I57">
        <v>34.392000000000003</v>
      </c>
      <c r="J57" s="3">
        <v>722.23199999999997</v>
      </c>
      <c r="K57" s="18">
        <v>43524</v>
      </c>
      <c r="L57" s="2">
        <v>0.79236111111111107</v>
      </c>
      <c r="M57" t="s">
        <v>22</v>
      </c>
      <c r="N57" s="3">
        <v>687.84</v>
      </c>
      <c r="O57">
        <v>4.7619047620000003</v>
      </c>
      <c r="P57" s="3">
        <v>34.392000000000003</v>
      </c>
      <c r="Q57" s="1">
        <v>37086</v>
      </c>
      <c r="R57" s="5">
        <f t="shared" si="2"/>
        <v>17</v>
      </c>
      <c r="S57" s="5" t="str">
        <f t="shared" si="3"/>
        <v>15-29</v>
      </c>
      <c r="T57">
        <v>8.1999999999999993</v>
      </c>
      <c r="U57" s="17" t="str">
        <f t="shared" si="0"/>
        <v>8-10 (Excellent)</v>
      </c>
      <c r="V57" s="17" t="str">
        <f t="shared" si="4"/>
        <v>Evening</v>
      </c>
      <c r="W57" t="str">
        <f t="shared" si="5"/>
        <v>Expensive</v>
      </c>
      <c r="X57" s="4">
        <f t="shared" si="6"/>
        <v>5</v>
      </c>
      <c r="Y57" s="3" t="str">
        <f t="shared" si="1"/>
        <v>Weekdays</v>
      </c>
      <c r="Z57" s="17">
        <f>_xlfn.ISOWEEKNUM(Table2[[#This Row],[Transaction Date]])</f>
        <v>9</v>
      </c>
      <c r="AA57" t="str">
        <f>IF(Table2[[#This Row],[WeekNum]] &gt; MAX(Table2[WeekNum]) - 13, "Show", "Hide")</f>
        <v>Show</v>
      </c>
      <c r="AB57" t="str">
        <f>TEXT(Table2[[#This Row],[Transaction Date]] - WEEKDAY(Table2[[#This Row],[Transaction Date]], 2) + 4, "MMMM")</f>
        <v>February</v>
      </c>
      <c r="AC57" s="19">
        <f>ROUNDUP(MONTH(Table2[[#This Row],[Transaction Date]])/3, 0)</f>
        <v>1</v>
      </c>
    </row>
    <row r="58" spans="1:29" x14ac:dyDescent="0.3">
      <c r="A58" t="s">
        <v>84</v>
      </c>
      <c r="B58" t="s">
        <v>1067</v>
      </c>
      <c r="C58" s="17" t="s">
        <v>13</v>
      </c>
      <c r="D58" t="s">
        <v>14</v>
      </c>
      <c r="E58" t="s">
        <v>24</v>
      </c>
      <c r="F58" t="s">
        <v>25</v>
      </c>
      <c r="G58" s="3">
        <v>44.34</v>
      </c>
      <c r="H58">
        <v>2</v>
      </c>
      <c r="I58">
        <v>4.4340000000000002</v>
      </c>
      <c r="J58" s="3">
        <v>93.114000000000004</v>
      </c>
      <c r="K58" s="18">
        <v>43551</v>
      </c>
      <c r="L58" s="2">
        <v>0.47638888888888892</v>
      </c>
      <c r="M58" t="s">
        <v>22</v>
      </c>
      <c r="N58" s="3">
        <v>88.68</v>
      </c>
      <c r="O58">
        <v>4.7619047620000003</v>
      </c>
      <c r="P58" s="3">
        <v>4.4340000000000002</v>
      </c>
      <c r="Q58" s="1">
        <v>36618</v>
      </c>
      <c r="R58" s="5">
        <f t="shared" si="2"/>
        <v>18</v>
      </c>
      <c r="S58" s="5" t="str">
        <f t="shared" si="3"/>
        <v>15-29</v>
      </c>
      <c r="T58">
        <v>5.8</v>
      </c>
      <c r="U58" s="17" t="str">
        <f t="shared" si="0"/>
        <v>4-6 (Average)</v>
      </c>
      <c r="V58" s="17" t="str">
        <f t="shared" si="4"/>
        <v>Morning</v>
      </c>
      <c r="W58" t="str">
        <f t="shared" si="5"/>
        <v>Expensive</v>
      </c>
      <c r="X58" s="4">
        <f t="shared" si="6"/>
        <v>4</v>
      </c>
      <c r="Y58" s="3" t="str">
        <f t="shared" si="1"/>
        <v>Weekdays</v>
      </c>
      <c r="Z58" s="17">
        <f>_xlfn.ISOWEEKNUM(Table2[[#This Row],[Transaction Date]])</f>
        <v>13</v>
      </c>
      <c r="AA58" t="str">
        <f>IF(Table2[[#This Row],[WeekNum]] &gt; MAX(Table2[WeekNum]) - 13, "Show", "Hide")</f>
        <v>Show</v>
      </c>
      <c r="AB58" t="str">
        <f>TEXT(Table2[[#This Row],[Transaction Date]] - WEEKDAY(Table2[[#This Row],[Transaction Date]], 2) + 4, "MMMM")</f>
        <v>March</v>
      </c>
      <c r="AC58" s="19">
        <f>ROUNDUP(MONTH(Table2[[#This Row],[Transaction Date]])/3, 0)</f>
        <v>1</v>
      </c>
    </row>
    <row r="59" spans="1:29" x14ac:dyDescent="0.3">
      <c r="A59" t="s">
        <v>85</v>
      </c>
      <c r="B59" t="s">
        <v>1076</v>
      </c>
      <c r="C59" s="17" t="s">
        <v>1064</v>
      </c>
      <c r="D59" t="s">
        <v>20</v>
      </c>
      <c r="E59" t="s">
        <v>24</v>
      </c>
      <c r="F59" t="s">
        <v>16</v>
      </c>
      <c r="G59" s="3">
        <v>89.6</v>
      </c>
      <c r="H59">
        <v>8</v>
      </c>
      <c r="I59">
        <v>35.840000000000003</v>
      </c>
      <c r="J59" s="3">
        <v>752.64</v>
      </c>
      <c r="K59" s="18">
        <v>43503</v>
      </c>
      <c r="L59" s="2">
        <v>0.4777777777777778</v>
      </c>
      <c r="M59" t="s">
        <v>17</v>
      </c>
      <c r="N59" s="3">
        <v>716.8</v>
      </c>
      <c r="O59">
        <v>4.7619047620000003</v>
      </c>
      <c r="P59" s="3">
        <v>35.840000000000003</v>
      </c>
      <c r="Q59" s="1">
        <v>32798</v>
      </c>
      <c r="R59" s="5">
        <f t="shared" si="2"/>
        <v>29</v>
      </c>
      <c r="S59" s="5" t="str">
        <f t="shared" si="3"/>
        <v>15-29</v>
      </c>
      <c r="T59">
        <v>6.6</v>
      </c>
      <c r="U59" s="17" t="str">
        <f t="shared" si="0"/>
        <v>6-8 (Good)</v>
      </c>
      <c r="V59" s="17" t="str">
        <f t="shared" si="4"/>
        <v>Morning</v>
      </c>
      <c r="W59" t="str">
        <f t="shared" si="5"/>
        <v>Expensive</v>
      </c>
      <c r="X59" s="4">
        <f t="shared" si="6"/>
        <v>5</v>
      </c>
      <c r="Y59" s="3" t="str">
        <f t="shared" si="1"/>
        <v>Weekdays</v>
      </c>
      <c r="Z59" s="17">
        <f>_xlfn.ISOWEEKNUM(Table2[[#This Row],[Transaction Date]])</f>
        <v>6</v>
      </c>
      <c r="AA59" t="str">
        <f>IF(Table2[[#This Row],[WeekNum]] &gt; MAX(Table2[WeekNum]) - 13, "Show", "Hide")</f>
        <v>Show</v>
      </c>
      <c r="AB59" t="str">
        <f>TEXT(Table2[[#This Row],[Transaction Date]] - WEEKDAY(Table2[[#This Row],[Transaction Date]], 2) + 4, "MMMM")</f>
        <v>February</v>
      </c>
      <c r="AC59" s="19">
        <f>ROUNDUP(MONTH(Table2[[#This Row],[Transaction Date]])/3, 0)</f>
        <v>1</v>
      </c>
    </row>
    <row r="60" spans="1:29" x14ac:dyDescent="0.3">
      <c r="A60" t="s">
        <v>86</v>
      </c>
      <c r="B60" t="s">
        <v>1076</v>
      </c>
      <c r="C60" s="17" t="s">
        <v>1064</v>
      </c>
      <c r="D60" t="s">
        <v>14</v>
      </c>
      <c r="E60" t="s">
        <v>15</v>
      </c>
      <c r="F60" t="s">
        <v>25</v>
      </c>
      <c r="G60" s="3">
        <v>72.349999999999994</v>
      </c>
      <c r="H60">
        <v>10</v>
      </c>
      <c r="I60">
        <v>36.174999999999997</v>
      </c>
      <c r="J60" s="3">
        <v>759.67499999999995</v>
      </c>
      <c r="K60" s="18">
        <v>43485</v>
      </c>
      <c r="L60" s="2">
        <v>0.66319444444444442</v>
      </c>
      <c r="M60" t="s">
        <v>22</v>
      </c>
      <c r="N60" s="3">
        <v>723.5</v>
      </c>
      <c r="O60">
        <v>4.7619047620000003</v>
      </c>
      <c r="P60" s="3">
        <v>36.174999999999997</v>
      </c>
      <c r="Q60" s="1">
        <v>27124</v>
      </c>
      <c r="R60" s="5">
        <f t="shared" si="2"/>
        <v>44</v>
      </c>
      <c r="S60" s="5" t="str">
        <f t="shared" si="3"/>
        <v>30-44</v>
      </c>
      <c r="T60">
        <v>5.4</v>
      </c>
      <c r="U60" s="17" t="str">
        <f t="shared" si="0"/>
        <v>4-6 (Average)</v>
      </c>
      <c r="V60" s="17" t="str">
        <f t="shared" si="4"/>
        <v>Afternoon</v>
      </c>
      <c r="W60" t="str">
        <f t="shared" si="5"/>
        <v>Expensive</v>
      </c>
      <c r="X60" s="4">
        <f t="shared" si="6"/>
        <v>1</v>
      </c>
      <c r="Y60" s="3" t="str">
        <f t="shared" si="1"/>
        <v>Weekends</v>
      </c>
      <c r="Z60" s="17">
        <f>_xlfn.ISOWEEKNUM(Table2[[#This Row],[Transaction Date]])</f>
        <v>3</v>
      </c>
      <c r="AA60" t="str">
        <f>IF(Table2[[#This Row],[WeekNum]] &gt; MAX(Table2[WeekNum]) - 13, "Show", "Hide")</f>
        <v>Show</v>
      </c>
      <c r="AB60" t="str">
        <f>TEXT(Table2[[#This Row],[Transaction Date]] - WEEKDAY(Table2[[#This Row],[Transaction Date]], 2) + 4, "MMMM")</f>
        <v>January</v>
      </c>
      <c r="AC60" s="19">
        <f>ROUNDUP(MONTH(Table2[[#This Row],[Transaction Date]])/3, 0)</f>
        <v>1</v>
      </c>
    </row>
    <row r="61" spans="1:29" x14ac:dyDescent="0.3">
      <c r="A61" t="s">
        <v>87</v>
      </c>
      <c r="B61" t="s">
        <v>1078</v>
      </c>
      <c r="C61" s="17" t="s">
        <v>1066</v>
      </c>
      <c r="D61" t="s">
        <v>20</v>
      </c>
      <c r="E61" t="s">
        <v>24</v>
      </c>
      <c r="F61" t="s">
        <v>21</v>
      </c>
      <c r="G61" s="3">
        <v>30.61</v>
      </c>
      <c r="H61">
        <v>6</v>
      </c>
      <c r="I61">
        <v>9.1829999999999998</v>
      </c>
      <c r="J61" s="3">
        <v>192.84299999999999</v>
      </c>
      <c r="K61" s="18">
        <v>43536</v>
      </c>
      <c r="L61" s="2">
        <v>0.85833333333333339</v>
      </c>
      <c r="M61" t="s">
        <v>22</v>
      </c>
      <c r="N61" s="3">
        <v>183.66</v>
      </c>
      <c r="O61">
        <v>4.7619047620000003</v>
      </c>
      <c r="P61" s="3">
        <v>9.1829999999999998</v>
      </c>
      <c r="Q61" s="1">
        <v>29699</v>
      </c>
      <c r="R61" s="5">
        <f t="shared" si="2"/>
        <v>37</v>
      </c>
      <c r="S61" s="5" t="str">
        <f t="shared" si="3"/>
        <v>30-44</v>
      </c>
      <c r="T61">
        <v>9.3000000000000007</v>
      </c>
      <c r="U61" s="17" t="str">
        <f t="shared" si="0"/>
        <v>8-10 (Excellent)</v>
      </c>
      <c r="V61" s="17" t="str">
        <f t="shared" si="4"/>
        <v>Night</v>
      </c>
      <c r="W61" t="str">
        <f t="shared" si="5"/>
        <v>Expensive</v>
      </c>
      <c r="X61" s="4">
        <f t="shared" si="6"/>
        <v>3</v>
      </c>
      <c r="Y61" s="3" t="str">
        <f t="shared" si="1"/>
        <v>Weekdays</v>
      </c>
      <c r="Z61" s="17">
        <f>_xlfn.ISOWEEKNUM(Table2[[#This Row],[Transaction Date]])</f>
        <v>11</v>
      </c>
      <c r="AA61" t="str">
        <f>IF(Table2[[#This Row],[WeekNum]] &gt; MAX(Table2[WeekNum]) - 13, "Show", "Hide")</f>
        <v>Show</v>
      </c>
      <c r="AB61" t="str">
        <f>TEXT(Table2[[#This Row],[Transaction Date]] - WEEKDAY(Table2[[#This Row],[Transaction Date]], 2) + 4, "MMMM")</f>
        <v>March</v>
      </c>
      <c r="AC61" s="19">
        <f>ROUNDUP(MONTH(Table2[[#This Row],[Transaction Date]])/3, 0)</f>
        <v>1</v>
      </c>
    </row>
    <row r="62" spans="1:29" x14ac:dyDescent="0.3">
      <c r="A62" t="s">
        <v>88</v>
      </c>
      <c r="B62" t="s">
        <v>1069</v>
      </c>
      <c r="C62" t="s">
        <v>19</v>
      </c>
      <c r="D62" t="s">
        <v>14</v>
      </c>
      <c r="E62" t="s">
        <v>15</v>
      </c>
      <c r="F62" t="s">
        <v>29</v>
      </c>
      <c r="G62" s="3">
        <v>24.74</v>
      </c>
      <c r="H62">
        <v>3</v>
      </c>
      <c r="I62">
        <v>3.7109999999999999</v>
      </c>
      <c r="J62" s="3">
        <v>77.930999999999997</v>
      </c>
      <c r="K62" s="18">
        <v>43511</v>
      </c>
      <c r="L62" s="2">
        <v>0.74097222222222225</v>
      </c>
      <c r="M62" t="s">
        <v>26</v>
      </c>
      <c r="N62" s="3">
        <v>74.22</v>
      </c>
      <c r="O62">
        <v>4.7619047620000003</v>
      </c>
      <c r="P62" s="3">
        <v>3.7109999999999999</v>
      </c>
      <c r="Q62" s="1">
        <v>22473</v>
      </c>
      <c r="R62" s="5">
        <f t="shared" si="2"/>
        <v>57</v>
      </c>
      <c r="S62" s="5" t="str">
        <f t="shared" si="3"/>
        <v>45-59</v>
      </c>
      <c r="T62">
        <v>10</v>
      </c>
      <c r="U62" s="17" t="str">
        <f t="shared" si="0"/>
        <v>8-10 (Excellent)</v>
      </c>
      <c r="V62" s="17" t="str">
        <f t="shared" si="4"/>
        <v>Evening</v>
      </c>
      <c r="W62" t="str">
        <f t="shared" si="5"/>
        <v>Expensive</v>
      </c>
      <c r="X62" s="4">
        <f t="shared" si="6"/>
        <v>6</v>
      </c>
      <c r="Y62" s="3" t="str">
        <f t="shared" si="1"/>
        <v>Weekdays</v>
      </c>
      <c r="Z62" s="17">
        <f>_xlfn.ISOWEEKNUM(Table2[[#This Row],[Transaction Date]])</f>
        <v>7</v>
      </c>
      <c r="AA62" t="str">
        <f>IF(Table2[[#This Row],[WeekNum]] &gt; MAX(Table2[WeekNum]) - 13, "Show", "Hide")</f>
        <v>Show</v>
      </c>
      <c r="AB62" t="str">
        <f>TEXT(Table2[[#This Row],[Transaction Date]] - WEEKDAY(Table2[[#This Row],[Transaction Date]], 2) + 4, "MMMM")</f>
        <v>February</v>
      </c>
      <c r="AC62" s="19">
        <f>ROUNDUP(MONTH(Table2[[#This Row],[Transaction Date]])/3, 0)</f>
        <v>1</v>
      </c>
    </row>
    <row r="63" spans="1:29" x14ac:dyDescent="0.3">
      <c r="A63" t="s">
        <v>89</v>
      </c>
      <c r="B63" t="s">
        <v>1074</v>
      </c>
      <c r="C63" t="s">
        <v>19</v>
      </c>
      <c r="D63" t="s">
        <v>20</v>
      </c>
      <c r="E63" t="s">
        <v>24</v>
      </c>
      <c r="F63" t="s">
        <v>25</v>
      </c>
      <c r="G63" s="3">
        <v>55.73</v>
      </c>
      <c r="H63">
        <v>6</v>
      </c>
      <c r="I63">
        <v>16.719000000000001</v>
      </c>
      <c r="J63" s="3">
        <v>351.09899999999999</v>
      </c>
      <c r="K63" s="18">
        <v>43520</v>
      </c>
      <c r="L63" s="2">
        <v>0.4548611111111111</v>
      </c>
      <c r="M63" t="s">
        <v>17</v>
      </c>
      <c r="N63" s="3">
        <v>334.38</v>
      </c>
      <c r="O63">
        <v>4.7619047620000003</v>
      </c>
      <c r="P63" s="3">
        <v>16.719000000000001</v>
      </c>
      <c r="Q63" s="1">
        <v>27347</v>
      </c>
      <c r="R63" s="5">
        <f t="shared" si="2"/>
        <v>44</v>
      </c>
      <c r="S63" s="5" t="str">
        <f t="shared" si="3"/>
        <v>30-44</v>
      </c>
      <c r="T63">
        <v>7</v>
      </c>
      <c r="U63" s="17" t="str">
        <f t="shared" si="0"/>
        <v>6-8 (Good)</v>
      </c>
      <c r="V63" s="17" t="str">
        <f t="shared" si="4"/>
        <v>Morning</v>
      </c>
      <c r="W63" t="str">
        <f t="shared" si="5"/>
        <v>Expensive</v>
      </c>
      <c r="X63" s="4">
        <f t="shared" si="6"/>
        <v>1</v>
      </c>
      <c r="Y63" s="3" t="str">
        <f t="shared" si="1"/>
        <v>Weekends</v>
      </c>
      <c r="Z63" s="17">
        <f>_xlfn.ISOWEEKNUM(Table2[[#This Row],[Transaction Date]])</f>
        <v>8</v>
      </c>
      <c r="AA63" t="str">
        <f>IF(Table2[[#This Row],[WeekNum]] &gt; MAX(Table2[WeekNum]) - 13, "Show", "Hide")</f>
        <v>Show</v>
      </c>
      <c r="AB63" t="str">
        <f>TEXT(Table2[[#This Row],[Transaction Date]] - WEEKDAY(Table2[[#This Row],[Transaction Date]], 2) + 4, "MMMM")</f>
        <v>February</v>
      </c>
      <c r="AC63" s="19">
        <f>ROUNDUP(MONTH(Table2[[#This Row],[Transaction Date]])/3, 0)</f>
        <v>1</v>
      </c>
    </row>
    <row r="64" spans="1:29" x14ac:dyDescent="0.3">
      <c r="A64" t="s">
        <v>90</v>
      </c>
      <c r="B64" t="s">
        <v>1075</v>
      </c>
      <c r="C64" t="s">
        <v>35</v>
      </c>
      <c r="D64" t="s">
        <v>14</v>
      </c>
      <c r="E64" t="s">
        <v>15</v>
      </c>
      <c r="F64" t="s">
        <v>29</v>
      </c>
      <c r="G64" s="3">
        <v>55.07</v>
      </c>
      <c r="H64">
        <v>9</v>
      </c>
      <c r="I64">
        <v>24.781500000000001</v>
      </c>
      <c r="J64" s="3">
        <v>520.41150000000005</v>
      </c>
      <c r="K64" s="18">
        <v>43499</v>
      </c>
      <c r="L64" s="2">
        <v>0.56944444444444442</v>
      </c>
      <c r="M64" t="s">
        <v>17</v>
      </c>
      <c r="N64" s="3">
        <v>495.63</v>
      </c>
      <c r="O64">
        <v>4.7619047620000003</v>
      </c>
      <c r="P64" s="3">
        <v>24.781500000000001</v>
      </c>
      <c r="Q64" s="1">
        <v>35082</v>
      </c>
      <c r="R64" s="5">
        <f t="shared" si="2"/>
        <v>23</v>
      </c>
      <c r="S64" s="5" t="str">
        <f t="shared" si="3"/>
        <v>15-29</v>
      </c>
      <c r="T64">
        <v>10</v>
      </c>
      <c r="U64" s="17" t="str">
        <f t="shared" si="0"/>
        <v>8-10 (Excellent)</v>
      </c>
      <c r="V64" s="17" t="str">
        <f t="shared" si="4"/>
        <v>Afternoon</v>
      </c>
      <c r="W64" t="str">
        <f t="shared" si="5"/>
        <v>Expensive</v>
      </c>
      <c r="X64" s="4">
        <f t="shared" si="6"/>
        <v>1</v>
      </c>
      <c r="Y64" s="3" t="str">
        <f t="shared" si="1"/>
        <v>Weekends</v>
      </c>
      <c r="Z64" s="17">
        <f>_xlfn.ISOWEEKNUM(Table2[[#This Row],[Transaction Date]])</f>
        <v>5</v>
      </c>
      <c r="AA64" t="str">
        <f>IF(Table2[[#This Row],[WeekNum]] &gt; MAX(Table2[WeekNum]) - 13, "Show", "Hide")</f>
        <v>Show</v>
      </c>
      <c r="AB64" t="str">
        <f>TEXT(Table2[[#This Row],[Transaction Date]] - WEEKDAY(Table2[[#This Row],[Transaction Date]], 2) + 4, "MMMM")</f>
        <v>January</v>
      </c>
      <c r="AC64" s="19">
        <f>ROUNDUP(MONTH(Table2[[#This Row],[Transaction Date]])/3, 0)</f>
        <v>1</v>
      </c>
    </row>
    <row r="65" spans="1:29" x14ac:dyDescent="0.3">
      <c r="A65" t="s">
        <v>91</v>
      </c>
      <c r="B65" t="s">
        <v>1067</v>
      </c>
      <c r="C65" s="17" t="s">
        <v>13</v>
      </c>
      <c r="D65" t="s">
        <v>14</v>
      </c>
      <c r="E65" t="s">
        <v>24</v>
      </c>
      <c r="F65" t="s">
        <v>29</v>
      </c>
      <c r="G65" s="3">
        <v>15.81</v>
      </c>
      <c r="H65">
        <v>10</v>
      </c>
      <c r="I65">
        <v>7.9050000000000002</v>
      </c>
      <c r="J65" s="3">
        <v>166.005</v>
      </c>
      <c r="K65" s="18">
        <v>43530</v>
      </c>
      <c r="L65" s="2">
        <v>0.51874999999999993</v>
      </c>
      <c r="M65" t="s">
        <v>26</v>
      </c>
      <c r="N65" s="3">
        <v>158.1</v>
      </c>
      <c r="O65">
        <v>4.7619047620000003</v>
      </c>
      <c r="P65" s="3">
        <v>7.9050000000000002</v>
      </c>
      <c r="Q65" s="1">
        <v>32028</v>
      </c>
      <c r="R65" s="5">
        <f t="shared" si="2"/>
        <v>31</v>
      </c>
      <c r="S65" s="5" t="str">
        <f t="shared" si="3"/>
        <v>30-44</v>
      </c>
      <c r="T65">
        <v>8.6</v>
      </c>
      <c r="U65" s="17" t="str">
        <f t="shared" si="0"/>
        <v>8-10 (Excellent)</v>
      </c>
      <c r="V65" s="17" t="str">
        <f t="shared" si="4"/>
        <v>Afternoon</v>
      </c>
      <c r="W65" t="str">
        <f t="shared" si="5"/>
        <v>Less Expensive</v>
      </c>
      <c r="X65" s="4">
        <f t="shared" si="6"/>
        <v>4</v>
      </c>
      <c r="Y65" s="3" t="str">
        <f t="shared" si="1"/>
        <v>Weekdays</v>
      </c>
      <c r="Z65" s="17">
        <f>_xlfn.ISOWEEKNUM(Table2[[#This Row],[Transaction Date]])</f>
        <v>10</v>
      </c>
      <c r="AA65" t="str">
        <f>IF(Table2[[#This Row],[WeekNum]] &gt; MAX(Table2[WeekNum]) - 13, "Show", "Hide")</f>
        <v>Show</v>
      </c>
      <c r="AB65" t="str">
        <f>TEXT(Table2[[#This Row],[Transaction Date]] - WEEKDAY(Table2[[#This Row],[Transaction Date]], 2) + 4, "MMMM")</f>
        <v>March</v>
      </c>
      <c r="AC65" s="19">
        <f>ROUNDUP(MONTH(Table2[[#This Row],[Transaction Date]])/3, 0)</f>
        <v>1</v>
      </c>
    </row>
    <row r="66" spans="1:29" x14ac:dyDescent="0.3">
      <c r="A66" t="s">
        <v>92</v>
      </c>
      <c r="B66" t="s">
        <v>1075</v>
      </c>
      <c r="C66" t="s">
        <v>35</v>
      </c>
      <c r="D66" t="s">
        <v>14</v>
      </c>
      <c r="E66" t="s">
        <v>24</v>
      </c>
      <c r="F66" t="s">
        <v>16</v>
      </c>
      <c r="G66" s="3">
        <v>75.739999999999995</v>
      </c>
      <c r="H66">
        <v>4</v>
      </c>
      <c r="I66">
        <v>15.148</v>
      </c>
      <c r="J66" s="3">
        <v>318.108</v>
      </c>
      <c r="K66" s="18">
        <v>43510</v>
      </c>
      <c r="L66" s="2">
        <v>0.60763888888888895</v>
      </c>
      <c r="M66" t="s">
        <v>22</v>
      </c>
      <c r="N66" s="3">
        <v>302.95999999999998</v>
      </c>
      <c r="O66">
        <v>4.7619047620000003</v>
      </c>
      <c r="P66" s="3">
        <v>15.148</v>
      </c>
      <c r="Q66" s="1">
        <v>22936</v>
      </c>
      <c r="R66" s="5">
        <f t="shared" si="2"/>
        <v>56</v>
      </c>
      <c r="S66" s="5" t="str">
        <f t="shared" si="3"/>
        <v>45-59</v>
      </c>
      <c r="T66">
        <v>7.6</v>
      </c>
      <c r="U66" s="17" t="str">
        <f t="shared" ref="U66:U129" si="7">IF(T66&lt;2, "0-2 (Critical)",
  IF(T66&lt;4, "2-4 (Poor)",
  IF(T66&lt;6, "4-6 (Average)",
  IF(T66&lt;8, "6-8 (Good)", "8-10 (Excellent)"))))</f>
        <v>6-8 (Good)</v>
      </c>
      <c r="V66" s="17" t="str">
        <f t="shared" si="4"/>
        <v>Afternoon</v>
      </c>
      <c r="W66" t="str">
        <f t="shared" si="5"/>
        <v>Expensive</v>
      </c>
      <c r="X66" s="4">
        <f t="shared" si="6"/>
        <v>5</v>
      </c>
      <c r="Y66" s="3" t="str">
        <f t="shared" ref="Y66:Y129" si="8">IF(WEEKDAY(K66,2)&lt;=5, "Weekdays", "Weekends")</f>
        <v>Weekdays</v>
      </c>
      <c r="Z66" s="17">
        <f>_xlfn.ISOWEEKNUM(Table2[[#This Row],[Transaction Date]])</f>
        <v>7</v>
      </c>
      <c r="AA66" t="str">
        <f>IF(Table2[[#This Row],[WeekNum]] &gt; MAX(Table2[WeekNum]) - 13, "Show", "Hide")</f>
        <v>Show</v>
      </c>
      <c r="AB66" t="str">
        <f>TEXT(Table2[[#This Row],[Transaction Date]] - WEEKDAY(Table2[[#This Row],[Transaction Date]], 2) + 4, "MMMM")</f>
        <v>February</v>
      </c>
      <c r="AC66" s="19">
        <f>ROUNDUP(MONTH(Table2[[#This Row],[Transaction Date]])/3, 0)</f>
        <v>1</v>
      </c>
    </row>
    <row r="67" spans="1:29" x14ac:dyDescent="0.3">
      <c r="A67" t="s">
        <v>93</v>
      </c>
      <c r="B67" t="s">
        <v>1076</v>
      </c>
      <c r="C67" s="17" t="s">
        <v>1064</v>
      </c>
      <c r="D67" t="s">
        <v>14</v>
      </c>
      <c r="E67" t="s">
        <v>24</v>
      </c>
      <c r="F67" t="s">
        <v>16</v>
      </c>
      <c r="G67" s="3">
        <v>15.87</v>
      </c>
      <c r="H67">
        <v>10</v>
      </c>
      <c r="I67">
        <v>7.9349999999999996</v>
      </c>
      <c r="J67" s="3">
        <v>166.63499999999999</v>
      </c>
      <c r="K67" s="18">
        <v>43537</v>
      </c>
      <c r="L67" s="2">
        <v>0.69444444444444453</v>
      </c>
      <c r="M67" t="s">
        <v>22</v>
      </c>
      <c r="N67" s="3">
        <v>158.69999999999999</v>
      </c>
      <c r="O67">
        <v>4.7619047620000003</v>
      </c>
      <c r="P67" s="3">
        <v>7.9349999999999996</v>
      </c>
      <c r="Q67" s="1">
        <v>32197</v>
      </c>
      <c r="R67" s="5">
        <f t="shared" ref="R67:R130" si="9">DATEDIF(Q67,K67,"Y")</f>
        <v>31</v>
      </c>
      <c r="S67" s="5" t="str">
        <f t="shared" ref="S67:S130" si="10">FLOOR(R67, 15)&amp;"-"&amp;FLOOR(R67,15)+14</f>
        <v>30-44</v>
      </c>
      <c r="T67">
        <v>5.8</v>
      </c>
      <c r="U67" s="17" t="str">
        <f t="shared" si="7"/>
        <v>4-6 (Average)</v>
      </c>
      <c r="V67" s="17" t="str">
        <f t="shared" ref="V67:V130" si="11">IF(L67&lt;TIME(12,0,0), "Morning", IF(L67&lt;TIME(16,0,0), "Afternoon", IF(L67&lt;TIME(19,30,0), "Evening", "Night")))</f>
        <v>Evening</v>
      </c>
      <c r="W67" t="str">
        <f t="shared" ref="W67:W130" si="12">IF(G67&lt;=20, "Less Expensive", "Expensive")</f>
        <v>Less Expensive</v>
      </c>
      <c r="X67" s="4">
        <f t="shared" ref="X67:X130" si="13">WEEKDAY(K67)</f>
        <v>4</v>
      </c>
      <c r="Y67" s="3" t="str">
        <f t="shared" si="8"/>
        <v>Weekdays</v>
      </c>
      <c r="Z67" s="17">
        <f>_xlfn.ISOWEEKNUM(Table2[[#This Row],[Transaction Date]])</f>
        <v>11</v>
      </c>
      <c r="AA67" t="str">
        <f>IF(Table2[[#This Row],[WeekNum]] &gt; MAX(Table2[WeekNum]) - 13, "Show", "Hide")</f>
        <v>Show</v>
      </c>
      <c r="AB67" t="str">
        <f>TEXT(Table2[[#This Row],[Transaction Date]] - WEEKDAY(Table2[[#This Row],[Transaction Date]], 2) + 4, "MMMM")</f>
        <v>March</v>
      </c>
      <c r="AC67" s="19">
        <f>ROUNDUP(MONTH(Table2[[#This Row],[Transaction Date]])/3, 0)</f>
        <v>1</v>
      </c>
    </row>
    <row r="68" spans="1:29" x14ac:dyDescent="0.3">
      <c r="A68" t="s">
        <v>94</v>
      </c>
      <c r="B68" t="s">
        <v>1078</v>
      </c>
      <c r="C68" s="17" t="s">
        <v>1066</v>
      </c>
      <c r="D68" t="s">
        <v>20</v>
      </c>
      <c r="E68" t="s">
        <v>15</v>
      </c>
      <c r="F68" t="s">
        <v>16</v>
      </c>
      <c r="G68" s="3">
        <v>33.47</v>
      </c>
      <c r="H68">
        <v>2</v>
      </c>
      <c r="I68">
        <v>3.347</v>
      </c>
      <c r="J68" s="3">
        <v>70.287000000000006</v>
      </c>
      <c r="K68" s="18">
        <v>43506</v>
      </c>
      <c r="L68" s="2">
        <v>0.65486111111111112</v>
      </c>
      <c r="M68" t="s">
        <v>17</v>
      </c>
      <c r="N68" s="3">
        <v>66.94</v>
      </c>
      <c r="O68">
        <v>4.7619047620000003</v>
      </c>
      <c r="P68" s="3">
        <v>3.347</v>
      </c>
      <c r="Q68" s="1">
        <v>33341</v>
      </c>
      <c r="R68" s="5">
        <f t="shared" si="9"/>
        <v>27</v>
      </c>
      <c r="S68" s="5" t="str">
        <f t="shared" si="10"/>
        <v>15-29</v>
      </c>
      <c r="T68">
        <v>6.7</v>
      </c>
      <c r="U68" s="17" t="str">
        <f t="shared" si="7"/>
        <v>6-8 (Good)</v>
      </c>
      <c r="V68" s="17" t="str">
        <f t="shared" si="11"/>
        <v>Afternoon</v>
      </c>
      <c r="W68" t="str">
        <f t="shared" si="12"/>
        <v>Expensive</v>
      </c>
      <c r="X68" s="4">
        <f t="shared" si="13"/>
        <v>1</v>
      </c>
      <c r="Y68" s="3" t="str">
        <f t="shared" si="8"/>
        <v>Weekends</v>
      </c>
      <c r="Z68" s="17">
        <f>_xlfn.ISOWEEKNUM(Table2[[#This Row],[Transaction Date]])</f>
        <v>6</v>
      </c>
      <c r="AA68" t="str">
        <f>IF(Table2[[#This Row],[WeekNum]] &gt; MAX(Table2[WeekNum]) - 13, "Show", "Hide")</f>
        <v>Show</v>
      </c>
      <c r="AB68" t="str">
        <f>TEXT(Table2[[#This Row],[Transaction Date]] - WEEKDAY(Table2[[#This Row],[Transaction Date]], 2) + 4, "MMMM")</f>
        <v>February</v>
      </c>
      <c r="AC68" s="19">
        <f>ROUNDUP(MONTH(Table2[[#This Row],[Transaction Date]])/3, 0)</f>
        <v>1</v>
      </c>
    </row>
    <row r="69" spans="1:29" x14ac:dyDescent="0.3">
      <c r="A69" t="s">
        <v>95</v>
      </c>
      <c r="B69" t="s">
        <v>1070</v>
      </c>
      <c r="C69" t="s">
        <v>35</v>
      </c>
      <c r="D69" t="s">
        <v>14</v>
      </c>
      <c r="E69" t="s">
        <v>15</v>
      </c>
      <c r="F69" t="s">
        <v>38</v>
      </c>
      <c r="G69" s="3">
        <v>97.61</v>
      </c>
      <c r="H69">
        <v>6</v>
      </c>
      <c r="I69">
        <v>29.283000000000001</v>
      </c>
      <c r="J69" s="3">
        <v>614.94299999999998</v>
      </c>
      <c r="K69" s="18">
        <v>43472</v>
      </c>
      <c r="L69" s="2">
        <v>0.62569444444444444</v>
      </c>
      <c r="M69" t="s">
        <v>17</v>
      </c>
      <c r="N69" s="3">
        <v>585.66</v>
      </c>
      <c r="O69">
        <v>4.7619047620000003</v>
      </c>
      <c r="P69" s="3">
        <v>29.283000000000001</v>
      </c>
      <c r="Q69" s="1">
        <v>29474</v>
      </c>
      <c r="R69" s="5">
        <f t="shared" si="9"/>
        <v>38</v>
      </c>
      <c r="S69" s="5" t="str">
        <f t="shared" si="10"/>
        <v>30-44</v>
      </c>
      <c r="T69">
        <v>9.9</v>
      </c>
      <c r="U69" s="17" t="str">
        <f t="shared" si="7"/>
        <v>8-10 (Excellent)</v>
      </c>
      <c r="V69" s="17" t="str">
        <f t="shared" si="11"/>
        <v>Afternoon</v>
      </c>
      <c r="W69" t="str">
        <f t="shared" si="12"/>
        <v>Expensive</v>
      </c>
      <c r="X69" s="4">
        <f t="shared" si="13"/>
        <v>2</v>
      </c>
      <c r="Y69" s="3" t="str">
        <f t="shared" si="8"/>
        <v>Weekdays</v>
      </c>
      <c r="Z69" s="17">
        <f>_xlfn.ISOWEEKNUM(Table2[[#This Row],[Transaction Date]])</f>
        <v>2</v>
      </c>
      <c r="AA69" t="str">
        <f>IF(Table2[[#This Row],[WeekNum]] &gt; MAX(Table2[WeekNum]) - 13, "Show", "Hide")</f>
        <v>Show</v>
      </c>
      <c r="AB69" t="str">
        <f>TEXT(Table2[[#This Row],[Transaction Date]] - WEEKDAY(Table2[[#This Row],[Transaction Date]], 2) + 4, "MMMM")</f>
        <v>January</v>
      </c>
      <c r="AC69" s="19">
        <f>ROUNDUP(MONTH(Table2[[#This Row],[Transaction Date]])/3, 0)</f>
        <v>1</v>
      </c>
    </row>
    <row r="70" spans="1:29" x14ac:dyDescent="0.3">
      <c r="A70" t="s">
        <v>96</v>
      </c>
      <c r="B70" t="s">
        <v>1076</v>
      </c>
      <c r="C70" s="17" t="s">
        <v>1064</v>
      </c>
      <c r="D70" t="s">
        <v>20</v>
      </c>
      <c r="E70" t="s">
        <v>24</v>
      </c>
      <c r="F70" t="s">
        <v>29</v>
      </c>
      <c r="G70" s="3">
        <v>78.77</v>
      </c>
      <c r="H70">
        <v>10</v>
      </c>
      <c r="I70">
        <v>39.384999999999998</v>
      </c>
      <c r="J70" s="3">
        <v>827.08500000000004</v>
      </c>
      <c r="K70" s="18">
        <v>43489</v>
      </c>
      <c r="L70" s="2">
        <v>0.41944444444444445</v>
      </c>
      <c r="M70" t="s">
        <v>22</v>
      </c>
      <c r="N70" s="3">
        <v>787.7</v>
      </c>
      <c r="O70">
        <v>4.7619047620000003</v>
      </c>
      <c r="P70" s="3">
        <v>39.384999999999998</v>
      </c>
      <c r="Q70" s="1">
        <v>30659</v>
      </c>
      <c r="R70" s="5">
        <f t="shared" si="9"/>
        <v>35</v>
      </c>
      <c r="S70" s="5" t="str">
        <f t="shared" si="10"/>
        <v>30-44</v>
      </c>
      <c r="T70">
        <v>6.4</v>
      </c>
      <c r="U70" s="17" t="str">
        <f t="shared" si="7"/>
        <v>6-8 (Good)</v>
      </c>
      <c r="V70" s="17" t="str">
        <f t="shared" si="11"/>
        <v>Morning</v>
      </c>
      <c r="W70" t="str">
        <f t="shared" si="12"/>
        <v>Expensive</v>
      </c>
      <c r="X70" s="4">
        <f t="shared" si="13"/>
        <v>5</v>
      </c>
      <c r="Y70" s="3" t="str">
        <f t="shared" si="8"/>
        <v>Weekdays</v>
      </c>
      <c r="Z70" s="17">
        <f>_xlfn.ISOWEEKNUM(Table2[[#This Row],[Transaction Date]])</f>
        <v>4</v>
      </c>
      <c r="AA70" t="str">
        <f>IF(Table2[[#This Row],[WeekNum]] &gt; MAX(Table2[WeekNum]) - 13, "Show", "Hide")</f>
        <v>Show</v>
      </c>
      <c r="AB70" t="str">
        <f>TEXT(Table2[[#This Row],[Transaction Date]] - WEEKDAY(Table2[[#This Row],[Transaction Date]], 2) + 4, "MMMM")</f>
        <v>January</v>
      </c>
      <c r="AC70" s="19">
        <f>ROUNDUP(MONTH(Table2[[#This Row],[Transaction Date]])/3, 0)</f>
        <v>1</v>
      </c>
    </row>
    <row r="71" spans="1:29" x14ac:dyDescent="0.3">
      <c r="A71" t="s">
        <v>97</v>
      </c>
      <c r="B71" t="s">
        <v>1071</v>
      </c>
      <c r="C71" s="17" t="s">
        <v>1064</v>
      </c>
      <c r="D71" t="s">
        <v>14</v>
      </c>
      <c r="E71" t="s">
        <v>15</v>
      </c>
      <c r="F71" t="s">
        <v>16</v>
      </c>
      <c r="G71" s="3">
        <v>18.329999999999998</v>
      </c>
      <c r="H71">
        <v>1</v>
      </c>
      <c r="I71">
        <v>0.91649999999999998</v>
      </c>
      <c r="J71" s="3">
        <v>19.246500000000001</v>
      </c>
      <c r="K71" s="18">
        <v>43498</v>
      </c>
      <c r="L71" s="2">
        <v>0.78472222222222221</v>
      </c>
      <c r="M71" t="s">
        <v>22</v>
      </c>
      <c r="N71" s="3">
        <v>18.329999999999998</v>
      </c>
      <c r="O71">
        <v>4.7619047620000003</v>
      </c>
      <c r="P71" s="3">
        <v>0.91649999999999998</v>
      </c>
      <c r="Q71" s="1">
        <v>27550</v>
      </c>
      <c r="R71" s="5">
        <f t="shared" si="9"/>
        <v>43</v>
      </c>
      <c r="S71" s="5" t="str">
        <f t="shared" si="10"/>
        <v>30-44</v>
      </c>
      <c r="T71">
        <v>4.3</v>
      </c>
      <c r="U71" s="17" t="str">
        <f t="shared" si="7"/>
        <v>4-6 (Average)</v>
      </c>
      <c r="V71" s="17" t="str">
        <f t="shared" si="11"/>
        <v>Evening</v>
      </c>
      <c r="W71" t="str">
        <f t="shared" si="12"/>
        <v>Less Expensive</v>
      </c>
      <c r="X71" s="4">
        <f t="shared" si="13"/>
        <v>7</v>
      </c>
      <c r="Y71" s="3" t="str">
        <f t="shared" si="8"/>
        <v>Weekends</v>
      </c>
      <c r="Z71" s="17">
        <f>_xlfn.ISOWEEKNUM(Table2[[#This Row],[Transaction Date]])</f>
        <v>5</v>
      </c>
      <c r="AA71" t="str">
        <f>IF(Table2[[#This Row],[WeekNum]] &gt; MAX(Table2[WeekNum]) - 13, "Show", "Hide")</f>
        <v>Show</v>
      </c>
      <c r="AB71" t="str">
        <f>TEXT(Table2[[#This Row],[Transaction Date]] - WEEKDAY(Table2[[#This Row],[Transaction Date]], 2) + 4, "MMMM")</f>
        <v>January</v>
      </c>
      <c r="AC71" s="19">
        <f>ROUNDUP(MONTH(Table2[[#This Row],[Transaction Date]])/3, 0)</f>
        <v>1</v>
      </c>
    </row>
    <row r="72" spans="1:29" x14ac:dyDescent="0.3">
      <c r="A72" t="s">
        <v>98</v>
      </c>
      <c r="B72" t="s">
        <v>1069</v>
      </c>
      <c r="C72" t="s">
        <v>19</v>
      </c>
      <c r="D72" t="s">
        <v>20</v>
      </c>
      <c r="E72" t="s">
        <v>24</v>
      </c>
      <c r="F72" t="s">
        <v>36</v>
      </c>
      <c r="G72" s="3">
        <v>89.48</v>
      </c>
      <c r="H72">
        <v>10</v>
      </c>
      <c r="I72">
        <v>44.74</v>
      </c>
      <c r="J72" s="3">
        <v>939.54</v>
      </c>
      <c r="K72" s="18">
        <v>43471</v>
      </c>
      <c r="L72" s="2">
        <v>0.53194444444444444</v>
      </c>
      <c r="M72" t="s">
        <v>26</v>
      </c>
      <c r="N72" s="3">
        <v>894.8</v>
      </c>
      <c r="O72">
        <v>4.7619047620000003</v>
      </c>
      <c r="P72" s="3">
        <v>44.74</v>
      </c>
      <c r="Q72" s="1">
        <v>21540</v>
      </c>
      <c r="R72" s="5">
        <f t="shared" si="9"/>
        <v>60</v>
      </c>
      <c r="S72" s="5" t="str">
        <f t="shared" si="10"/>
        <v>60-74</v>
      </c>
      <c r="T72">
        <v>9.6</v>
      </c>
      <c r="U72" s="17" t="str">
        <f t="shared" si="7"/>
        <v>8-10 (Excellent)</v>
      </c>
      <c r="V72" s="17" t="str">
        <f t="shared" si="11"/>
        <v>Afternoon</v>
      </c>
      <c r="W72" t="str">
        <f t="shared" si="12"/>
        <v>Expensive</v>
      </c>
      <c r="X72" s="4">
        <f t="shared" si="13"/>
        <v>1</v>
      </c>
      <c r="Y72" s="3" t="str">
        <f t="shared" si="8"/>
        <v>Weekends</v>
      </c>
      <c r="Z72" s="17">
        <f>_xlfn.ISOWEEKNUM(Table2[[#This Row],[Transaction Date]])</f>
        <v>1</v>
      </c>
      <c r="AA72" t="str">
        <f>IF(Table2[[#This Row],[WeekNum]] &gt; MAX(Table2[WeekNum]) - 13, "Show", "Hide")</f>
        <v>Show</v>
      </c>
      <c r="AB72" t="str">
        <f>TEXT(Table2[[#This Row],[Transaction Date]] - WEEKDAY(Table2[[#This Row],[Transaction Date]], 2) + 4, "MMMM")</f>
        <v>January</v>
      </c>
      <c r="AC72" s="19">
        <f>ROUNDUP(MONTH(Table2[[#This Row],[Transaction Date]])/3, 0)</f>
        <v>1</v>
      </c>
    </row>
    <row r="73" spans="1:29" x14ac:dyDescent="0.3">
      <c r="A73" t="s">
        <v>99</v>
      </c>
      <c r="B73" t="s">
        <v>1074</v>
      </c>
      <c r="C73" t="s">
        <v>19</v>
      </c>
      <c r="D73" t="s">
        <v>20</v>
      </c>
      <c r="E73" t="s">
        <v>24</v>
      </c>
      <c r="F73" t="s">
        <v>38</v>
      </c>
      <c r="G73" s="3">
        <v>62.12</v>
      </c>
      <c r="H73">
        <v>10</v>
      </c>
      <c r="I73">
        <v>31.06</v>
      </c>
      <c r="J73" s="3">
        <v>652.26</v>
      </c>
      <c r="K73" s="18">
        <v>43507</v>
      </c>
      <c r="L73" s="2">
        <v>0.67986111111111114</v>
      </c>
      <c r="M73" t="s">
        <v>22</v>
      </c>
      <c r="N73" s="3">
        <v>621.20000000000005</v>
      </c>
      <c r="O73">
        <v>4.7619047620000003</v>
      </c>
      <c r="P73" s="3">
        <v>31.06</v>
      </c>
      <c r="Q73" s="1">
        <v>20726</v>
      </c>
      <c r="R73" s="5">
        <f t="shared" si="9"/>
        <v>62</v>
      </c>
      <c r="S73" s="5" t="str">
        <f t="shared" si="10"/>
        <v>60-74</v>
      </c>
      <c r="T73">
        <v>5.9</v>
      </c>
      <c r="U73" s="17" t="str">
        <f t="shared" si="7"/>
        <v>4-6 (Average)</v>
      </c>
      <c r="V73" s="17" t="str">
        <f t="shared" si="11"/>
        <v>Evening</v>
      </c>
      <c r="W73" t="str">
        <f t="shared" si="12"/>
        <v>Expensive</v>
      </c>
      <c r="X73" s="4">
        <f t="shared" si="13"/>
        <v>2</v>
      </c>
      <c r="Y73" s="3" t="str">
        <f t="shared" si="8"/>
        <v>Weekdays</v>
      </c>
      <c r="Z73" s="17">
        <f>_xlfn.ISOWEEKNUM(Table2[[#This Row],[Transaction Date]])</f>
        <v>7</v>
      </c>
      <c r="AA73" t="str">
        <f>IF(Table2[[#This Row],[WeekNum]] &gt; MAX(Table2[WeekNum]) - 13, "Show", "Hide")</f>
        <v>Show</v>
      </c>
      <c r="AB73" t="str">
        <f>TEXT(Table2[[#This Row],[Transaction Date]] - WEEKDAY(Table2[[#This Row],[Transaction Date]], 2) + 4, "MMMM")</f>
        <v>February</v>
      </c>
      <c r="AC73" s="19">
        <f>ROUNDUP(MONTH(Table2[[#This Row],[Transaction Date]])/3, 0)</f>
        <v>1</v>
      </c>
    </row>
    <row r="74" spans="1:29" x14ac:dyDescent="0.3">
      <c r="A74" t="s">
        <v>100</v>
      </c>
      <c r="B74" t="s">
        <v>1075</v>
      </c>
      <c r="C74" t="s">
        <v>35</v>
      </c>
      <c r="D74" t="s">
        <v>14</v>
      </c>
      <c r="E74" t="s">
        <v>15</v>
      </c>
      <c r="F74" t="s">
        <v>36</v>
      </c>
      <c r="G74" s="3">
        <v>48.52</v>
      </c>
      <c r="H74">
        <v>3</v>
      </c>
      <c r="I74">
        <v>7.2779999999999996</v>
      </c>
      <c r="J74" s="3">
        <v>152.83799999999999</v>
      </c>
      <c r="K74" s="18">
        <v>43529</v>
      </c>
      <c r="L74" s="2">
        <v>0.76180555555555562</v>
      </c>
      <c r="M74" t="s">
        <v>17</v>
      </c>
      <c r="N74" s="3">
        <v>145.56</v>
      </c>
      <c r="O74">
        <v>4.7619047620000003</v>
      </c>
      <c r="P74" s="3">
        <v>7.2779999999999996</v>
      </c>
      <c r="Q74" s="1">
        <v>33918</v>
      </c>
      <c r="R74" s="5">
        <f t="shared" si="9"/>
        <v>26</v>
      </c>
      <c r="S74" s="5" t="str">
        <f t="shared" si="10"/>
        <v>15-29</v>
      </c>
      <c r="T74">
        <v>4</v>
      </c>
      <c r="U74" s="17" t="str">
        <f t="shared" si="7"/>
        <v>4-6 (Average)</v>
      </c>
      <c r="V74" s="17" t="str">
        <f t="shared" si="11"/>
        <v>Evening</v>
      </c>
      <c r="W74" t="str">
        <f t="shared" si="12"/>
        <v>Expensive</v>
      </c>
      <c r="X74" s="4">
        <f t="shared" si="13"/>
        <v>3</v>
      </c>
      <c r="Y74" s="3" t="str">
        <f t="shared" si="8"/>
        <v>Weekdays</v>
      </c>
      <c r="Z74" s="17">
        <f>_xlfn.ISOWEEKNUM(Table2[[#This Row],[Transaction Date]])</f>
        <v>10</v>
      </c>
      <c r="AA74" t="str">
        <f>IF(Table2[[#This Row],[WeekNum]] &gt; MAX(Table2[WeekNum]) - 13, "Show", "Hide")</f>
        <v>Show</v>
      </c>
      <c r="AB74" t="str">
        <f>TEXT(Table2[[#This Row],[Transaction Date]] - WEEKDAY(Table2[[#This Row],[Transaction Date]], 2) + 4, "MMMM")</f>
        <v>March</v>
      </c>
      <c r="AC74" s="19">
        <f>ROUNDUP(MONTH(Table2[[#This Row],[Transaction Date]])/3, 0)</f>
        <v>1</v>
      </c>
    </row>
    <row r="75" spans="1:29" x14ac:dyDescent="0.3">
      <c r="A75" t="s">
        <v>101</v>
      </c>
      <c r="B75" t="s">
        <v>1078</v>
      </c>
      <c r="C75" s="17" t="s">
        <v>1066</v>
      </c>
      <c r="D75" t="s">
        <v>20</v>
      </c>
      <c r="E75" t="s">
        <v>15</v>
      </c>
      <c r="F75" t="s">
        <v>21</v>
      </c>
      <c r="G75" s="3">
        <v>75.91</v>
      </c>
      <c r="H75">
        <v>6</v>
      </c>
      <c r="I75">
        <v>22.773</v>
      </c>
      <c r="J75" s="3">
        <v>478.233</v>
      </c>
      <c r="K75" s="18">
        <v>43533</v>
      </c>
      <c r="L75" s="2">
        <v>0.76458333333333339</v>
      </c>
      <c r="M75" t="s">
        <v>22</v>
      </c>
      <c r="N75" s="3">
        <v>455.46</v>
      </c>
      <c r="O75">
        <v>4.7619047620000003</v>
      </c>
      <c r="P75" s="3">
        <v>22.773</v>
      </c>
      <c r="Q75" s="1">
        <v>22356</v>
      </c>
      <c r="R75" s="5">
        <f t="shared" si="9"/>
        <v>57</v>
      </c>
      <c r="S75" s="5" t="str">
        <f t="shared" si="10"/>
        <v>45-59</v>
      </c>
      <c r="T75">
        <v>8.6999999999999993</v>
      </c>
      <c r="U75" s="17" t="str">
        <f t="shared" si="7"/>
        <v>8-10 (Excellent)</v>
      </c>
      <c r="V75" s="17" t="str">
        <f t="shared" si="11"/>
        <v>Evening</v>
      </c>
      <c r="W75" t="str">
        <f t="shared" si="12"/>
        <v>Expensive</v>
      </c>
      <c r="X75" s="4">
        <f t="shared" si="13"/>
        <v>7</v>
      </c>
      <c r="Y75" s="3" t="str">
        <f t="shared" si="8"/>
        <v>Weekends</v>
      </c>
      <c r="Z75" s="17">
        <f>_xlfn.ISOWEEKNUM(Table2[[#This Row],[Transaction Date]])</f>
        <v>10</v>
      </c>
      <c r="AA75" t="str">
        <f>IF(Table2[[#This Row],[WeekNum]] &gt; MAX(Table2[WeekNum]) - 13, "Show", "Hide")</f>
        <v>Show</v>
      </c>
      <c r="AB75" t="str">
        <f>TEXT(Table2[[#This Row],[Transaction Date]] - WEEKDAY(Table2[[#This Row],[Transaction Date]], 2) + 4, "MMMM")</f>
        <v>March</v>
      </c>
      <c r="AC75" s="19">
        <f>ROUNDUP(MONTH(Table2[[#This Row],[Transaction Date]])/3, 0)</f>
        <v>1</v>
      </c>
    </row>
    <row r="76" spans="1:29" x14ac:dyDescent="0.3">
      <c r="A76" t="s">
        <v>102</v>
      </c>
      <c r="B76" t="s">
        <v>1068</v>
      </c>
      <c r="C76" s="17" t="s">
        <v>13</v>
      </c>
      <c r="D76" t="s">
        <v>20</v>
      </c>
      <c r="E76" t="s">
        <v>24</v>
      </c>
      <c r="F76" t="s">
        <v>25</v>
      </c>
      <c r="G76" s="3">
        <v>74.67</v>
      </c>
      <c r="H76">
        <v>9</v>
      </c>
      <c r="I76">
        <v>33.601500000000001</v>
      </c>
      <c r="J76" s="3">
        <v>705.63149999999996</v>
      </c>
      <c r="K76" s="18">
        <v>43487</v>
      </c>
      <c r="L76" s="2">
        <v>0.4548611111111111</v>
      </c>
      <c r="M76" t="s">
        <v>17</v>
      </c>
      <c r="N76" s="3">
        <v>672.03</v>
      </c>
      <c r="O76">
        <v>4.7619047620000003</v>
      </c>
      <c r="P76" s="3">
        <v>33.601500000000001</v>
      </c>
      <c r="Q76" s="1">
        <v>29281</v>
      </c>
      <c r="R76" s="5">
        <f t="shared" si="9"/>
        <v>38</v>
      </c>
      <c r="S76" s="5" t="str">
        <f t="shared" si="10"/>
        <v>30-44</v>
      </c>
      <c r="T76">
        <v>9.4</v>
      </c>
      <c r="U76" s="17" t="str">
        <f t="shared" si="7"/>
        <v>8-10 (Excellent)</v>
      </c>
      <c r="V76" s="17" t="str">
        <f t="shared" si="11"/>
        <v>Morning</v>
      </c>
      <c r="W76" t="str">
        <f t="shared" si="12"/>
        <v>Expensive</v>
      </c>
      <c r="X76" s="4">
        <f t="shared" si="13"/>
        <v>3</v>
      </c>
      <c r="Y76" s="3" t="str">
        <f t="shared" si="8"/>
        <v>Weekdays</v>
      </c>
      <c r="Z76" s="17">
        <f>_xlfn.ISOWEEKNUM(Table2[[#This Row],[Transaction Date]])</f>
        <v>4</v>
      </c>
      <c r="AA76" t="str">
        <f>IF(Table2[[#This Row],[WeekNum]] &gt; MAX(Table2[WeekNum]) - 13, "Show", "Hide")</f>
        <v>Show</v>
      </c>
      <c r="AB76" t="str">
        <f>TEXT(Table2[[#This Row],[Transaction Date]] - WEEKDAY(Table2[[#This Row],[Transaction Date]], 2) + 4, "MMMM")</f>
        <v>January</v>
      </c>
      <c r="AC76" s="19">
        <f>ROUNDUP(MONTH(Table2[[#This Row],[Transaction Date]])/3, 0)</f>
        <v>1</v>
      </c>
    </row>
    <row r="77" spans="1:29" x14ac:dyDescent="0.3">
      <c r="A77" t="s">
        <v>103</v>
      </c>
      <c r="B77" t="s">
        <v>1078</v>
      </c>
      <c r="C77" s="17" t="s">
        <v>1066</v>
      </c>
      <c r="D77" t="s">
        <v>20</v>
      </c>
      <c r="E77" t="s">
        <v>15</v>
      </c>
      <c r="F77" t="s">
        <v>21</v>
      </c>
      <c r="G77" s="3">
        <v>41.65</v>
      </c>
      <c r="H77">
        <v>10</v>
      </c>
      <c r="I77">
        <v>20.824999999999999</v>
      </c>
      <c r="J77" s="3">
        <v>437.32499999999999</v>
      </c>
      <c r="K77" s="18">
        <v>43478</v>
      </c>
      <c r="L77" s="2">
        <v>0.71111111111111114</v>
      </c>
      <c r="M77" t="s">
        <v>26</v>
      </c>
      <c r="N77" s="3">
        <v>416.5</v>
      </c>
      <c r="O77">
        <v>4.7619047620000003</v>
      </c>
      <c r="P77" s="3">
        <v>20.824999999999999</v>
      </c>
      <c r="Q77" s="1">
        <v>20881</v>
      </c>
      <c r="R77" s="5">
        <f t="shared" si="9"/>
        <v>61</v>
      </c>
      <c r="S77" s="5" t="str">
        <f t="shared" si="10"/>
        <v>60-74</v>
      </c>
      <c r="T77">
        <v>5.4</v>
      </c>
      <c r="U77" s="17" t="str">
        <f t="shared" si="7"/>
        <v>4-6 (Average)</v>
      </c>
      <c r="V77" s="17" t="str">
        <f t="shared" si="11"/>
        <v>Evening</v>
      </c>
      <c r="W77" t="str">
        <f t="shared" si="12"/>
        <v>Expensive</v>
      </c>
      <c r="X77" s="4">
        <f t="shared" si="13"/>
        <v>1</v>
      </c>
      <c r="Y77" s="3" t="str">
        <f t="shared" si="8"/>
        <v>Weekends</v>
      </c>
      <c r="Z77" s="17">
        <f>_xlfn.ISOWEEKNUM(Table2[[#This Row],[Transaction Date]])</f>
        <v>2</v>
      </c>
      <c r="AA77" t="str">
        <f>IF(Table2[[#This Row],[WeekNum]] &gt; MAX(Table2[WeekNum]) - 13, "Show", "Hide")</f>
        <v>Show</v>
      </c>
      <c r="AB77" t="str">
        <f>TEXT(Table2[[#This Row],[Transaction Date]] - WEEKDAY(Table2[[#This Row],[Transaction Date]], 2) + 4, "MMMM")</f>
        <v>January</v>
      </c>
      <c r="AC77" s="19">
        <f>ROUNDUP(MONTH(Table2[[#This Row],[Transaction Date]])/3, 0)</f>
        <v>1</v>
      </c>
    </row>
    <row r="78" spans="1:29" x14ac:dyDescent="0.3">
      <c r="A78" t="s">
        <v>104</v>
      </c>
      <c r="B78" t="s">
        <v>1069</v>
      </c>
      <c r="C78" t="s">
        <v>19</v>
      </c>
      <c r="D78" t="s">
        <v>14</v>
      </c>
      <c r="E78" t="s">
        <v>24</v>
      </c>
      <c r="F78" t="s">
        <v>38</v>
      </c>
      <c r="G78" s="3">
        <v>49.04</v>
      </c>
      <c r="H78">
        <v>9</v>
      </c>
      <c r="I78">
        <v>22.068000000000001</v>
      </c>
      <c r="J78" s="3">
        <v>463.428</v>
      </c>
      <c r="K78" s="18">
        <v>43474</v>
      </c>
      <c r="L78" s="2">
        <v>0.59722222222222221</v>
      </c>
      <c r="M78" t="s">
        <v>26</v>
      </c>
      <c r="N78" s="3">
        <v>441.36</v>
      </c>
      <c r="O78">
        <v>4.7619047620000003</v>
      </c>
      <c r="P78" s="3">
        <v>22.068000000000001</v>
      </c>
      <c r="Q78" s="1">
        <v>34347</v>
      </c>
      <c r="R78" s="5">
        <f t="shared" si="9"/>
        <v>24</v>
      </c>
      <c r="S78" s="5" t="str">
        <f t="shared" si="10"/>
        <v>15-29</v>
      </c>
      <c r="T78">
        <v>8.6</v>
      </c>
      <c r="U78" s="17" t="str">
        <f t="shared" si="7"/>
        <v>8-10 (Excellent)</v>
      </c>
      <c r="V78" s="17" t="str">
        <f t="shared" si="11"/>
        <v>Afternoon</v>
      </c>
      <c r="W78" t="str">
        <f t="shared" si="12"/>
        <v>Expensive</v>
      </c>
      <c r="X78" s="4">
        <f t="shared" si="13"/>
        <v>4</v>
      </c>
      <c r="Y78" s="3" t="str">
        <f t="shared" si="8"/>
        <v>Weekdays</v>
      </c>
      <c r="Z78" s="17">
        <f>_xlfn.ISOWEEKNUM(Table2[[#This Row],[Transaction Date]])</f>
        <v>2</v>
      </c>
      <c r="AA78" t="str">
        <f>IF(Table2[[#This Row],[WeekNum]] &gt; MAX(Table2[WeekNum]) - 13, "Show", "Hide")</f>
        <v>Show</v>
      </c>
      <c r="AB78" t="str">
        <f>TEXT(Table2[[#This Row],[Transaction Date]] - WEEKDAY(Table2[[#This Row],[Transaction Date]], 2) + 4, "MMMM")</f>
        <v>January</v>
      </c>
      <c r="AC78" s="19">
        <f>ROUNDUP(MONTH(Table2[[#This Row],[Transaction Date]])/3, 0)</f>
        <v>1</v>
      </c>
    </row>
    <row r="79" spans="1:29" x14ac:dyDescent="0.3">
      <c r="A79" t="s">
        <v>105</v>
      </c>
      <c r="B79" t="s">
        <v>1067</v>
      </c>
      <c r="C79" s="17" t="s">
        <v>13</v>
      </c>
      <c r="D79" t="s">
        <v>14</v>
      </c>
      <c r="E79" t="s">
        <v>15</v>
      </c>
      <c r="F79" t="s">
        <v>38</v>
      </c>
      <c r="G79" s="3">
        <v>20.010000000000002</v>
      </c>
      <c r="H79">
        <v>9</v>
      </c>
      <c r="I79">
        <v>9.0045000000000002</v>
      </c>
      <c r="J79" s="3">
        <v>189.09450000000001</v>
      </c>
      <c r="K79" s="18">
        <v>43477</v>
      </c>
      <c r="L79" s="2">
        <v>0.65833333333333333</v>
      </c>
      <c r="M79" t="s">
        <v>26</v>
      </c>
      <c r="N79" s="3">
        <v>180.09</v>
      </c>
      <c r="O79">
        <v>4.7619047620000003</v>
      </c>
      <c r="P79" s="3">
        <v>9.0045000000000002</v>
      </c>
      <c r="Q79" s="1">
        <v>31309</v>
      </c>
      <c r="R79" s="5">
        <f t="shared" si="9"/>
        <v>33</v>
      </c>
      <c r="S79" s="5" t="str">
        <f t="shared" si="10"/>
        <v>30-44</v>
      </c>
      <c r="T79">
        <v>5.7</v>
      </c>
      <c r="U79" s="17" t="str">
        <f t="shared" si="7"/>
        <v>4-6 (Average)</v>
      </c>
      <c r="V79" s="17" t="str">
        <f t="shared" si="11"/>
        <v>Afternoon</v>
      </c>
      <c r="W79" t="str">
        <f t="shared" si="12"/>
        <v>Expensive</v>
      </c>
      <c r="X79" s="4">
        <f t="shared" si="13"/>
        <v>7</v>
      </c>
      <c r="Y79" s="3" t="str">
        <f t="shared" si="8"/>
        <v>Weekends</v>
      </c>
      <c r="Z79" s="17">
        <f>_xlfn.ISOWEEKNUM(Table2[[#This Row],[Transaction Date]])</f>
        <v>2</v>
      </c>
      <c r="AA79" t="str">
        <f>IF(Table2[[#This Row],[WeekNum]] &gt; MAX(Table2[WeekNum]) - 13, "Show", "Hide")</f>
        <v>Show</v>
      </c>
      <c r="AB79" t="str">
        <f>TEXT(Table2[[#This Row],[Transaction Date]] - WEEKDAY(Table2[[#This Row],[Transaction Date]], 2) + 4, "MMMM")</f>
        <v>January</v>
      </c>
      <c r="AC79" s="19">
        <f>ROUNDUP(MONTH(Table2[[#This Row],[Transaction Date]])/3, 0)</f>
        <v>1</v>
      </c>
    </row>
    <row r="80" spans="1:29" x14ac:dyDescent="0.3">
      <c r="A80" t="s">
        <v>106</v>
      </c>
      <c r="B80" t="s">
        <v>1073</v>
      </c>
      <c r="C80" s="17" t="s">
        <v>1066</v>
      </c>
      <c r="D80" t="s">
        <v>14</v>
      </c>
      <c r="E80" t="s">
        <v>15</v>
      </c>
      <c r="F80" t="s">
        <v>36</v>
      </c>
      <c r="G80" s="3">
        <v>78.31</v>
      </c>
      <c r="H80">
        <v>10</v>
      </c>
      <c r="I80">
        <v>39.155000000000001</v>
      </c>
      <c r="J80" s="3">
        <v>822.255</v>
      </c>
      <c r="K80" s="18">
        <v>43529</v>
      </c>
      <c r="L80" s="2">
        <v>0.68333333333333324</v>
      </c>
      <c r="M80" t="s">
        <v>17</v>
      </c>
      <c r="N80" s="3">
        <v>783.1</v>
      </c>
      <c r="O80">
        <v>4.7619047620000003</v>
      </c>
      <c r="P80" s="3">
        <v>39.155000000000001</v>
      </c>
      <c r="Q80" s="1">
        <v>33147</v>
      </c>
      <c r="R80" s="5">
        <f t="shared" si="9"/>
        <v>28</v>
      </c>
      <c r="S80" s="5" t="str">
        <f t="shared" si="10"/>
        <v>15-29</v>
      </c>
      <c r="T80">
        <v>6.6</v>
      </c>
      <c r="U80" s="17" t="str">
        <f t="shared" si="7"/>
        <v>6-8 (Good)</v>
      </c>
      <c r="V80" s="17" t="str">
        <f t="shared" si="11"/>
        <v>Evening</v>
      </c>
      <c r="W80" t="str">
        <f t="shared" si="12"/>
        <v>Expensive</v>
      </c>
      <c r="X80" s="4">
        <f t="shared" si="13"/>
        <v>3</v>
      </c>
      <c r="Y80" s="3" t="str">
        <f t="shared" si="8"/>
        <v>Weekdays</v>
      </c>
      <c r="Z80" s="17">
        <f>_xlfn.ISOWEEKNUM(Table2[[#This Row],[Transaction Date]])</f>
        <v>10</v>
      </c>
      <c r="AA80" t="str">
        <f>IF(Table2[[#This Row],[WeekNum]] &gt; MAX(Table2[WeekNum]) - 13, "Show", "Hide")</f>
        <v>Show</v>
      </c>
      <c r="AB80" t="str">
        <f>TEXT(Table2[[#This Row],[Transaction Date]] - WEEKDAY(Table2[[#This Row],[Transaction Date]], 2) + 4, "MMMM")</f>
        <v>March</v>
      </c>
      <c r="AC80" s="19">
        <f>ROUNDUP(MONTH(Table2[[#This Row],[Transaction Date]])/3, 0)</f>
        <v>1</v>
      </c>
    </row>
    <row r="81" spans="1:29" x14ac:dyDescent="0.3">
      <c r="A81" t="s">
        <v>107</v>
      </c>
      <c r="B81" t="s">
        <v>1069</v>
      </c>
      <c r="C81" t="s">
        <v>19</v>
      </c>
      <c r="D81" t="s">
        <v>20</v>
      </c>
      <c r="E81" t="s">
        <v>15</v>
      </c>
      <c r="F81" t="s">
        <v>16</v>
      </c>
      <c r="G81" s="3">
        <v>20.38</v>
      </c>
      <c r="H81">
        <v>5</v>
      </c>
      <c r="I81">
        <v>5.0949999999999998</v>
      </c>
      <c r="J81" s="3">
        <v>106.995</v>
      </c>
      <c r="K81" s="18">
        <v>43487</v>
      </c>
      <c r="L81" s="2">
        <v>0.78888888888888886</v>
      </c>
      <c r="M81" t="s">
        <v>22</v>
      </c>
      <c r="N81" s="3">
        <v>101.9</v>
      </c>
      <c r="O81">
        <v>4.7619047620000003</v>
      </c>
      <c r="P81" s="3">
        <v>5.0949999999999998</v>
      </c>
      <c r="Q81" s="1">
        <v>19794</v>
      </c>
      <c r="R81" s="5">
        <f t="shared" si="9"/>
        <v>64</v>
      </c>
      <c r="S81" s="5" t="str">
        <f t="shared" si="10"/>
        <v>60-74</v>
      </c>
      <c r="T81">
        <v>6</v>
      </c>
      <c r="U81" s="17" t="str">
        <f t="shared" si="7"/>
        <v>6-8 (Good)</v>
      </c>
      <c r="V81" s="17" t="str">
        <f t="shared" si="11"/>
        <v>Evening</v>
      </c>
      <c r="W81" t="str">
        <f t="shared" si="12"/>
        <v>Expensive</v>
      </c>
      <c r="X81" s="4">
        <f t="shared" si="13"/>
        <v>3</v>
      </c>
      <c r="Y81" s="3" t="str">
        <f t="shared" si="8"/>
        <v>Weekdays</v>
      </c>
      <c r="Z81" s="17">
        <f>_xlfn.ISOWEEKNUM(Table2[[#This Row],[Transaction Date]])</f>
        <v>4</v>
      </c>
      <c r="AA81" t="str">
        <f>IF(Table2[[#This Row],[WeekNum]] &gt; MAX(Table2[WeekNum]) - 13, "Show", "Hide")</f>
        <v>Show</v>
      </c>
      <c r="AB81" t="str">
        <f>TEXT(Table2[[#This Row],[Transaction Date]] - WEEKDAY(Table2[[#This Row],[Transaction Date]], 2) + 4, "MMMM")</f>
        <v>January</v>
      </c>
      <c r="AC81" s="19">
        <f>ROUNDUP(MONTH(Table2[[#This Row],[Transaction Date]])/3, 0)</f>
        <v>1</v>
      </c>
    </row>
    <row r="82" spans="1:29" x14ac:dyDescent="0.3">
      <c r="A82" t="s">
        <v>108</v>
      </c>
      <c r="B82" t="s">
        <v>1073</v>
      </c>
      <c r="C82" s="17" t="s">
        <v>1066</v>
      </c>
      <c r="D82" t="s">
        <v>20</v>
      </c>
      <c r="E82" t="s">
        <v>15</v>
      </c>
      <c r="F82" t="s">
        <v>16</v>
      </c>
      <c r="G82" s="3">
        <v>99.19</v>
      </c>
      <c r="H82">
        <v>6</v>
      </c>
      <c r="I82">
        <v>29.757000000000001</v>
      </c>
      <c r="J82" s="3">
        <v>624.89700000000005</v>
      </c>
      <c r="K82" s="18">
        <v>43486</v>
      </c>
      <c r="L82" s="2">
        <v>0.61249999999999993</v>
      </c>
      <c r="M82" t="s">
        <v>26</v>
      </c>
      <c r="N82" s="3">
        <v>595.14</v>
      </c>
      <c r="O82">
        <v>4.7619047620000003</v>
      </c>
      <c r="P82" s="3">
        <v>29.757000000000001</v>
      </c>
      <c r="Q82" s="1">
        <v>35872</v>
      </c>
      <c r="R82" s="5">
        <f t="shared" si="9"/>
        <v>20</v>
      </c>
      <c r="S82" s="5" t="str">
        <f t="shared" si="10"/>
        <v>15-29</v>
      </c>
      <c r="T82">
        <v>5.5</v>
      </c>
      <c r="U82" s="17" t="str">
        <f t="shared" si="7"/>
        <v>4-6 (Average)</v>
      </c>
      <c r="V82" s="17" t="str">
        <f t="shared" si="11"/>
        <v>Afternoon</v>
      </c>
      <c r="W82" t="str">
        <f t="shared" si="12"/>
        <v>Expensive</v>
      </c>
      <c r="X82" s="4">
        <f t="shared" si="13"/>
        <v>2</v>
      </c>
      <c r="Y82" s="3" t="str">
        <f t="shared" si="8"/>
        <v>Weekdays</v>
      </c>
      <c r="Z82" s="17">
        <f>_xlfn.ISOWEEKNUM(Table2[[#This Row],[Transaction Date]])</f>
        <v>4</v>
      </c>
      <c r="AA82" t="str">
        <f>IF(Table2[[#This Row],[WeekNum]] &gt; MAX(Table2[WeekNum]) - 13, "Show", "Hide")</f>
        <v>Show</v>
      </c>
      <c r="AB82" t="str">
        <f>TEXT(Table2[[#This Row],[Transaction Date]] - WEEKDAY(Table2[[#This Row],[Transaction Date]], 2) + 4, "MMMM")</f>
        <v>January</v>
      </c>
      <c r="AC82" s="19">
        <f>ROUNDUP(MONTH(Table2[[#This Row],[Transaction Date]])/3, 0)</f>
        <v>1</v>
      </c>
    </row>
    <row r="83" spans="1:29" x14ac:dyDescent="0.3">
      <c r="A83" t="s">
        <v>109</v>
      </c>
      <c r="B83" t="s">
        <v>1070</v>
      </c>
      <c r="C83" t="s">
        <v>35</v>
      </c>
      <c r="D83" t="s">
        <v>20</v>
      </c>
      <c r="E83" t="s">
        <v>15</v>
      </c>
      <c r="F83" t="s">
        <v>36</v>
      </c>
      <c r="G83" s="3">
        <v>96.68</v>
      </c>
      <c r="H83">
        <v>3</v>
      </c>
      <c r="I83">
        <v>14.502000000000001</v>
      </c>
      <c r="J83" s="3">
        <v>304.54199999999997</v>
      </c>
      <c r="K83" s="18">
        <v>43491</v>
      </c>
      <c r="L83" s="2">
        <v>0.8305555555555556</v>
      </c>
      <c r="M83" t="s">
        <v>17</v>
      </c>
      <c r="N83" s="3">
        <v>290.04000000000002</v>
      </c>
      <c r="O83">
        <v>4.7619047620000003</v>
      </c>
      <c r="P83" s="3">
        <v>14.502000000000001</v>
      </c>
      <c r="Q83" s="1">
        <v>25898</v>
      </c>
      <c r="R83" s="5">
        <f t="shared" si="9"/>
        <v>48</v>
      </c>
      <c r="S83" s="5" t="str">
        <f t="shared" si="10"/>
        <v>45-59</v>
      </c>
      <c r="T83">
        <v>6.4</v>
      </c>
      <c r="U83" s="17" t="str">
        <f t="shared" si="7"/>
        <v>6-8 (Good)</v>
      </c>
      <c r="V83" s="17" t="str">
        <f t="shared" si="11"/>
        <v>Night</v>
      </c>
      <c r="W83" t="str">
        <f t="shared" si="12"/>
        <v>Expensive</v>
      </c>
      <c r="X83" s="4">
        <f t="shared" si="13"/>
        <v>7</v>
      </c>
      <c r="Y83" s="3" t="str">
        <f t="shared" si="8"/>
        <v>Weekends</v>
      </c>
      <c r="Z83" s="17">
        <f>_xlfn.ISOWEEKNUM(Table2[[#This Row],[Transaction Date]])</f>
        <v>4</v>
      </c>
      <c r="AA83" t="str">
        <f>IF(Table2[[#This Row],[WeekNum]] &gt; MAX(Table2[WeekNum]) - 13, "Show", "Hide")</f>
        <v>Show</v>
      </c>
      <c r="AB83" t="str">
        <f>TEXT(Table2[[#This Row],[Transaction Date]] - WEEKDAY(Table2[[#This Row],[Transaction Date]], 2) + 4, "MMMM")</f>
        <v>January</v>
      </c>
      <c r="AC83" s="19">
        <f>ROUNDUP(MONTH(Table2[[#This Row],[Transaction Date]])/3, 0)</f>
        <v>1</v>
      </c>
    </row>
    <row r="84" spans="1:29" x14ac:dyDescent="0.3">
      <c r="A84" t="s">
        <v>110</v>
      </c>
      <c r="B84" t="s">
        <v>1073</v>
      </c>
      <c r="C84" s="17" t="s">
        <v>1066</v>
      </c>
      <c r="D84" t="s">
        <v>20</v>
      </c>
      <c r="E84" t="s">
        <v>24</v>
      </c>
      <c r="F84" t="s">
        <v>36</v>
      </c>
      <c r="G84" s="3">
        <v>19.25</v>
      </c>
      <c r="H84">
        <v>8</v>
      </c>
      <c r="I84">
        <v>7.7</v>
      </c>
      <c r="J84" s="3">
        <v>161.69999999999999</v>
      </c>
      <c r="K84" s="18">
        <v>43488</v>
      </c>
      <c r="L84" s="2">
        <v>0.77569444444444446</v>
      </c>
      <c r="M84" t="s">
        <v>17</v>
      </c>
      <c r="N84" s="3">
        <v>154</v>
      </c>
      <c r="O84">
        <v>4.7619047620000003</v>
      </c>
      <c r="P84" s="3">
        <v>7.7</v>
      </c>
      <c r="Q84" s="1">
        <v>31640</v>
      </c>
      <c r="R84" s="5">
        <f t="shared" si="9"/>
        <v>32</v>
      </c>
      <c r="S84" s="5" t="str">
        <f t="shared" si="10"/>
        <v>30-44</v>
      </c>
      <c r="T84">
        <v>6.6</v>
      </c>
      <c r="U84" s="17" t="str">
        <f t="shared" si="7"/>
        <v>6-8 (Good)</v>
      </c>
      <c r="V84" s="17" t="str">
        <f t="shared" si="11"/>
        <v>Evening</v>
      </c>
      <c r="W84" t="str">
        <f t="shared" si="12"/>
        <v>Less Expensive</v>
      </c>
      <c r="X84" s="4">
        <f t="shared" si="13"/>
        <v>4</v>
      </c>
      <c r="Y84" s="3" t="str">
        <f t="shared" si="8"/>
        <v>Weekdays</v>
      </c>
      <c r="Z84" s="17">
        <f>_xlfn.ISOWEEKNUM(Table2[[#This Row],[Transaction Date]])</f>
        <v>4</v>
      </c>
      <c r="AA84" t="str">
        <f>IF(Table2[[#This Row],[WeekNum]] &gt; MAX(Table2[WeekNum]) - 13, "Show", "Hide")</f>
        <v>Show</v>
      </c>
      <c r="AB84" t="str">
        <f>TEXT(Table2[[#This Row],[Transaction Date]] - WEEKDAY(Table2[[#This Row],[Transaction Date]], 2) + 4, "MMMM")</f>
        <v>January</v>
      </c>
      <c r="AC84" s="19">
        <f>ROUNDUP(MONTH(Table2[[#This Row],[Transaction Date]])/3, 0)</f>
        <v>1</v>
      </c>
    </row>
    <row r="85" spans="1:29" x14ac:dyDescent="0.3">
      <c r="A85" t="s">
        <v>111</v>
      </c>
      <c r="B85" t="s">
        <v>1069</v>
      </c>
      <c r="C85" t="s">
        <v>19</v>
      </c>
      <c r="D85" t="s">
        <v>14</v>
      </c>
      <c r="E85" t="s">
        <v>15</v>
      </c>
      <c r="F85" t="s">
        <v>36</v>
      </c>
      <c r="G85" s="3">
        <v>80.36</v>
      </c>
      <c r="H85">
        <v>4</v>
      </c>
      <c r="I85">
        <v>16.071999999999999</v>
      </c>
      <c r="J85" s="3">
        <v>337.512</v>
      </c>
      <c r="K85" s="18">
        <v>43519</v>
      </c>
      <c r="L85" s="2">
        <v>0.78125</v>
      </c>
      <c r="M85" t="s">
        <v>26</v>
      </c>
      <c r="N85" s="3">
        <v>321.44</v>
      </c>
      <c r="O85">
        <v>4.7619047620000003</v>
      </c>
      <c r="P85" s="3">
        <v>16.071999999999999</v>
      </c>
      <c r="Q85" s="1">
        <v>33313</v>
      </c>
      <c r="R85" s="5">
        <f t="shared" si="9"/>
        <v>27</v>
      </c>
      <c r="S85" s="5" t="str">
        <f t="shared" si="10"/>
        <v>15-29</v>
      </c>
      <c r="T85">
        <v>8.3000000000000007</v>
      </c>
      <c r="U85" s="17" t="str">
        <f t="shared" si="7"/>
        <v>8-10 (Excellent)</v>
      </c>
      <c r="V85" s="17" t="str">
        <f t="shared" si="11"/>
        <v>Evening</v>
      </c>
      <c r="W85" t="str">
        <f t="shared" si="12"/>
        <v>Expensive</v>
      </c>
      <c r="X85" s="4">
        <f t="shared" si="13"/>
        <v>7</v>
      </c>
      <c r="Y85" s="3" t="str">
        <f t="shared" si="8"/>
        <v>Weekends</v>
      </c>
      <c r="Z85" s="17">
        <f>_xlfn.ISOWEEKNUM(Table2[[#This Row],[Transaction Date]])</f>
        <v>8</v>
      </c>
      <c r="AA85" t="str">
        <f>IF(Table2[[#This Row],[WeekNum]] &gt; MAX(Table2[WeekNum]) - 13, "Show", "Hide")</f>
        <v>Show</v>
      </c>
      <c r="AB85" t="str">
        <f>TEXT(Table2[[#This Row],[Transaction Date]] - WEEKDAY(Table2[[#This Row],[Transaction Date]], 2) + 4, "MMMM")</f>
        <v>February</v>
      </c>
      <c r="AC85" s="19">
        <f>ROUNDUP(MONTH(Table2[[#This Row],[Transaction Date]])/3, 0)</f>
        <v>1</v>
      </c>
    </row>
    <row r="86" spans="1:29" x14ac:dyDescent="0.3">
      <c r="A86" t="s">
        <v>112</v>
      </c>
      <c r="B86" t="s">
        <v>1069</v>
      </c>
      <c r="C86" t="s">
        <v>19</v>
      </c>
      <c r="D86" t="s">
        <v>14</v>
      </c>
      <c r="E86" t="s">
        <v>24</v>
      </c>
      <c r="F86" t="s">
        <v>29</v>
      </c>
      <c r="G86" s="3">
        <v>48.91</v>
      </c>
      <c r="H86">
        <v>5</v>
      </c>
      <c r="I86">
        <v>12.227499999999999</v>
      </c>
      <c r="J86" s="3">
        <v>256.77749999999997</v>
      </c>
      <c r="K86" s="18">
        <v>43533</v>
      </c>
      <c r="L86" s="2">
        <v>0.4284722222222222</v>
      </c>
      <c r="M86" t="s">
        <v>22</v>
      </c>
      <c r="N86" s="3">
        <v>244.55</v>
      </c>
      <c r="O86">
        <v>4.7619047620000003</v>
      </c>
      <c r="P86" s="3">
        <v>12.227499999999999</v>
      </c>
      <c r="Q86" s="1">
        <v>21099</v>
      </c>
      <c r="R86" s="5">
        <f t="shared" si="9"/>
        <v>61</v>
      </c>
      <c r="S86" s="5" t="str">
        <f t="shared" si="10"/>
        <v>60-74</v>
      </c>
      <c r="T86">
        <v>6.6</v>
      </c>
      <c r="U86" s="17" t="str">
        <f t="shared" si="7"/>
        <v>6-8 (Good)</v>
      </c>
      <c r="V86" s="17" t="str">
        <f t="shared" si="11"/>
        <v>Morning</v>
      </c>
      <c r="W86" t="str">
        <f t="shared" si="12"/>
        <v>Expensive</v>
      </c>
      <c r="X86" s="4">
        <f t="shared" si="13"/>
        <v>7</v>
      </c>
      <c r="Y86" s="3" t="str">
        <f t="shared" si="8"/>
        <v>Weekends</v>
      </c>
      <c r="Z86" s="17">
        <f>_xlfn.ISOWEEKNUM(Table2[[#This Row],[Transaction Date]])</f>
        <v>10</v>
      </c>
      <c r="AA86" t="str">
        <f>IF(Table2[[#This Row],[WeekNum]] &gt; MAX(Table2[WeekNum]) - 13, "Show", "Hide")</f>
        <v>Show</v>
      </c>
      <c r="AB86" t="str">
        <f>TEXT(Table2[[#This Row],[Transaction Date]] - WEEKDAY(Table2[[#This Row],[Transaction Date]], 2) + 4, "MMMM")</f>
        <v>March</v>
      </c>
      <c r="AC86" s="19">
        <f>ROUNDUP(MONTH(Table2[[#This Row],[Transaction Date]])/3, 0)</f>
        <v>1</v>
      </c>
    </row>
    <row r="87" spans="1:29" x14ac:dyDescent="0.3">
      <c r="A87" t="s">
        <v>113</v>
      </c>
      <c r="B87" t="s">
        <v>1074</v>
      </c>
      <c r="C87" t="s">
        <v>19</v>
      </c>
      <c r="D87" t="s">
        <v>20</v>
      </c>
      <c r="E87" t="s">
        <v>15</v>
      </c>
      <c r="F87" t="s">
        <v>29</v>
      </c>
      <c r="G87" s="3">
        <v>83.06</v>
      </c>
      <c r="H87">
        <v>7</v>
      </c>
      <c r="I87">
        <v>29.071000000000002</v>
      </c>
      <c r="J87" s="3">
        <v>610.49099999999999</v>
      </c>
      <c r="K87" s="18">
        <v>43529</v>
      </c>
      <c r="L87" s="2">
        <v>0.60486111111111118</v>
      </c>
      <c r="M87" t="s">
        <v>17</v>
      </c>
      <c r="N87" s="3">
        <v>581.41999999999996</v>
      </c>
      <c r="O87">
        <v>4.7619047620000003</v>
      </c>
      <c r="P87" s="3">
        <v>29.071000000000002</v>
      </c>
      <c r="Q87" s="1">
        <v>26588</v>
      </c>
      <c r="R87" s="5">
        <f t="shared" si="9"/>
        <v>46</v>
      </c>
      <c r="S87" s="5" t="str">
        <f t="shared" si="10"/>
        <v>45-59</v>
      </c>
      <c r="T87">
        <v>4</v>
      </c>
      <c r="U87" s="17" t="str">
        <f t="shared" si="7"/>
        <v>4-6 (Average)</v>
      </c>
      <c r="V87" s="17" t="str">
        <f t="shared" si="11"/>
        <v>Afternoon</v>
      </c>
      <c r="W87" t="str">
        <f t="shared" si="12"/>
        <v>Expensive</v>
      </c>
      <c r="X87" s="4">
        <f t="shared" si="13"/>
        <v>3</v>
      </c>
      <c r="Y87" s="3" t="str">
        <f t="shared" si="8"/>
        <v>Weekdays</v>
      </c>
      <c r="Z87" s="17">
        <f>_xlfn.ISOWEEKNUM(Table2[[#This Row],[Transaction Date]])</f>
        <v>10</v>
      </c>
      <c r="AA87" t="str">
        <f>IF(Table2[[#This Row],[WeekNum]] &gt; MAX(Table2[WeekNum]) - 13, "Show", "Hide")</f>
        <v>Show</v>
      </c>
      <c r="AB87" t="str">
        <f>TEXT(Table2[[#This Row],[Transaction Date]] - WEEKDAY(Table2[[#This Row],[Transaction Date]], 2) + 4, "MMMM")</f>
        <v>March</v>
      </c>
      <c r="AC87" s="19">
        <f>ROUNDUP(MONTH(Table2[[#This Row],[Transaction Date]])/3, 0)</f>
        <v>1</v>
      </c>
    </row>
    <row r="88" spans="1:29" x14ac:dyDescent="0.3">
      <c r="A88" t="s">
        <v>114</v>
      </c>
      <c r="B88" t="s">
        <v>1069</v>
      </c>
      <c r="C88" t="s">
        <v>19</v>
      </c>
      <c r="D88" t="s">
        <v>20</v>
      </c>
      <c r="E88" t="s">
        <v>24</v>
      </c>
      <c r="F88" t="s">
        <v>38</v>
      </c>
      <c r="G88" s="3">
        <v>76.52</v>
      </c>
      <c r="H88">
        <v>5</v>
      </c>
      <c r="I88">
        <v>19.13</v>
      </c>
      <c r="J88" s="3">
        <v>401.73</v>
      </c>
      <c r="K88" s="18">
        <v>43549</v>
      </c>
      <c r="L88" s="2">
        <v>0.43263888888888885</v>
      </c>
      <c r="M88" t="s">
        <v>22</v>
      </c>
      <c r="N88" s="3">
        <v>382.6</v>
      </c>
      <c r="O88">
        <v>4.7619047620000003</v>
      </c>
      <c r="P88" s="3">
        <v>19.13</v>
      </c>
      <c r="Q88" s="1">
        <v>30958</v>
      </c>
      <c r="R88" s="5">
        <f t="shared" si="9"/>
        <v>34</v>
      </c>
      <c r="S88" s="5" t="str">
        <f t="shared" si="10"/>
        <v>30-44</v>
      </c>
      <c r="T88">
        <v>9.9</v>
      </c>
      <c r="U88" s="17" t="str">
        <f t="shared" si="7"/>
        <v>8-10 (Excellent)</v>
      </c>
      <c r="V88" s="17" t="str">
        <f t="shared" si="11"/>
        <v>Morning</v>
      </c>
      <c r="W88" t="str">
        <f t="shared" si="12"/>
        <v>Expensive</v>
      </c>
      <c r="X88" s="4">
        <f t="shared" si="13"/>
        <v>2</v>
      </c>
      <c r="Y88" s="3" t="str">
        <f t="shared" si="8"/>
        <v>Weekdays</v>
      </c>
      <c r="Z88" s="17">
        <f>_xlfn.ISOWEEKNUM(Table2[[#This Row],[Transaction Date]])</f>
        <v>13</v>
      </c>
      <c r="AA88" t="str">
        <f>IF(Table2[[#This Row],[WeekNum]] &gt; MAX(Table2[WeekNum]) - 13, "Show", "Hide")</f>
        <v>Show</v>
      </c>
      <c r="AB88" t="str">
        <f>TEXT(Table2[[#This Row],[Transaction Date]] - WEEKDAY(Table2[[#This Row],[Transaction Date]], 2) + 4, "MMMM")</f>
        <v>March</v>
      </c>
      <c r="AC88" s="19">
        <f>ROUNDUP(MONTH(Table2[[#This Row],[Transaction Date]])/3, 0)</f>
        <v>1</v>
      </c>
    </row>
    <row r="89" spans="1:29" x14ac:dyDescent="0.3">
      <c r="A89" t="s">
        <v>115</v>
      </c>
      <c r="B89" t="s">
        <v>1071</v>
      </c>
      <c r="C89" s="17" t="s">
        <v>1064</v>
      </c>
      <c r="D89" t="s">
        <v>14</v>
      </c>
      <c r="E89" t="s">
        <v>24</v>
      </c>
      <c r="F89" t="s">
        <v>36</v>
      </c>
      <c r="G89" s="3">
        <v>49.38</v>
      </c>
      <c r="H89">
        <v>7</v>
      </c>
      <c r="I89">
        <v>17.283000000000001</v>
      </c>
      <c r="J89" s="3">
        <v>362.94299999999998</v>
      </c>
      <c r="K89" s="18">
        <v>43551</v>
      </c>
      <c r="L89" s="2">
        <v>0.85763888888888884</v>
      </c>
      <c r="M89" t="s">
        <v>26</v>
      </c>
      <c r="N89" s="3">
        <v>345.66</v>
      </c>
      <c r="O89">
        <v>4.7619047620000003</v>
      </c>
      <c r="P89" s="3">
        <v>17.283000000000001</v>
      </c>
      <c r="Q89" s="1">
        <v>29811</v>
      </c>
      <c r="R89" s="5">
        <f t="shared" si="9"/>
        <v>37</v>
      </c>
      <c r="S89" s="5" t="str">
        <f t="shared" si="10"/>
        <v>30-44</v>
      </c>
      <c r="T89">
        <v>7.3</v>
      </c>
      <c r="U89" s="17" t="str">
        <f t="shared" si="7"/>
        <v>6-8 (Good)</v>
      </c>
      <c r="V89" s="17" t="str">
        <f t="shared" si="11"/>
        <v>Night</v>
      </c>
      <c r="W89" t="str">
        <f t="shared" si="12"/>
        <v>Expensive</v>
      </c>
      <c r="X89" s="4">
        <f t="shared" si="13"/>
        <v>4</v>
      </c>
      <c r="Y89" s="3" t="str">
        <f t="shared" si="8"/>
        <v>Weekdays</v>
      </c>
      <c r="Z89" s="17">
        <f>_xlfn.ISOWEEKNUM(Table2[[#This Row],[Transaction Date]])</f>
        <v>13</v>
      </c>
      <c r="AA89" t="str">
        <f>IF(Table2[[#This Row],[WeekNum]] &gt; MAX(Table2[WeekNum]) - 13, "Show", "Hide")</f>
        <v>Show</v>
      </c>
      <c r="AB89" t="str">
        <f>TEXT(Table2[[#This Row],[Transaction Date]] - WEEKDAY(Table2[[#This Row],[Transaction Date]], 2) + 4, "MMMM")</f>
        <v>March</v>
      </c>
      <c r="AC89" s="19">
        <f>ROUNDUP(MONTH(Table2[[#This Row],[Transaction Date]])/3, 0)</f>
        <v>1</v>
      </c>
    </row>
    <row r="90" spans="1:29" x14ac:dyDescent="0.3">
      <c r="A90" t="s">
        <v>116</v>
      </c>
      <c r="B90" t="s">
        <v>1076</v>
      </c>
      <c r="C90" s="17" t="s">
        <v>1064</v>
      </c>
      <c r="D90" t="s">
        <v>20</v>
      </c>
      <c r="E90" t="s">
        <v>24</v>
      </c>
      <c r="F90" t="s">
        <v>29</v>
      </c>
      <c r="G90" s="3">
        <v>42.47</v>
      </c>
      <c r="H90">
        <v>1</v>
      </c>
      <c r="I90">
        <v>2.1234999999999999</v>
      </c>
      <c r="J90" s="3">
        <v>44.593499999999999</v>
      </c>
      <c r="K90" s="18">
        <v>43467</v>
      </c>
      <c r="L90" s="2">
        <v>0.70624999999999993</v>
      </c>
      <c r="M90" t="s">
        <v>22</v>
      </c>
      <c r="N90" s="3">
        <v>42.47</v>
      </c>
      <c r="O90">
        <v>4.7619047620000003</v>
      </c>
      <c r="P90" s="3">
        <v>2.1234999999999999</v>
      </c>
      <c r="Q90" s="1">
        <v>25385</v>
      </c>
      <c r="R90" s="5">
        <f t="shared" si="9"/>
        <v>49</v>
      </c>
      <c r="S90" s="5" t="str">
        <f t="shared" si="10"/>
        <v>45-59</v>
      </c>
      <c r="T90">
        <v>5.7</v>
      </c>
      <c r="U90" s="17" t="str">
        <f t="shared" si="7"/>
        <v>4-6 (Average)</v>
      </c>
      <c r="V90" s="17" t="str">
        <f t="shared" si="11"/>
        <v>Evening</v>
      </c>
      <c r="W90" t="str">
        <f t="shared" si="12"/>
        <v>Expensive</v>
      </c>
      <c r="X90" s="4">
        <f t="shared" si="13"/>
        <v>4</v>
      </c>
      <c r="Y90" s="3" t="str">
        <f t="shared" si="8"/>
        <v>Weekdays</v>
      </c>
      <c r="Z90" s="17">
        <f>_xlfn.ISOWEEKNUM(Table2[[#This Row],[Transaction Date]])</f>
        <v>1</v>
      </c>
      <c r="AA90" t="str">
        <f>IF(Table2[[#This Row],[WeekNum]] &gt; MAX(Table2[WeekNum]) - 13, "Show", "Hide")</f>
        <v>Show</v>
      </c>
      <c r="AB90" t="str">
        <f>TEXT(Table2[[#This Row],[Transaction Date]] - WEEKDAY(Table2[[#This Row],[Transaction Date]], 2) + 4, "MMMM")</f>
        <v>January</v>
      </c>
      <c r="AC90" s="19">
        <f>ROUNDUP(MONTH(Table2[[#This Row],[Transaction Date]])/3, 0)</f>
        <v>1</v>
      </c>
    </row>
    <row r="91" spans="1:29" x14ac:dyDescent="0.3">
      <c r="A91" t="s">
        <v>117</v>
      </c>
      <c r="B91" t="s">
        <v>1070</v>
      </c>
      <c r="C91" t="s">
        <v>35</v>
      </c>
      <c r="D91" t="s">
        <v>20</v>
      </c>
      <c r="E91" t="s">
        <v>15</v>
      </c>
      <c r="F91" t="s">
        <v>16</v>
      </c>
      <c r="G91" s="3">
        <v>76.989999999999995</v>
      </c>
      <c r="H91">
        <v>6</v>
      </c>
      <c r="I91">
        <v>23.097000000000001</v>
      </c>
      <c r="J91" s="3">
        <v>485.03699999999998</v>
      </c>
      <c r="K91" s="18">
        <v>43523</v>
      </c>
      <c r="L91" s="2">
        <v>0.74652777777777779</v>
      </c>
      <c r="M91" t="s">
        <v>22</v>
      </c>
      <c r="N91" s="3">
        <v>461.94</v>
      </c>
      <c r="O91">
        <v>4.7619047620000003</v>
      </c>
      <c r="P91" s="3">
        <v>23.097000000000001</v>
      </c>
      <c r="Q91" s="1">
        <v>37108</v>
      </c>
      <c r="R91" s="5">
        <f t="shared" si="9"/>
        <v>17</v>
      </c>
      <c r="S91" s="5" t="str">
        <f t="shared" si="10"/>
        <v>15-29</v>
      </c>
      <c r="T91">
        <v>6.1</v>
      </c>
      <c r="U91" s="17" t="str">
        <f t="shared" si="7"/>
        <v>6-8 (Good)</v>
      </c>
      <c r="V91" s="17" t="str">
        <f t="shared" si="11"/>
        <v>Evening</v>
      </c>
      <c r="W91" t="str">
        <f t="shared" si="12"/>
        <v>Expensive</v>
      </c>
      <c r="X91" s="4">
        <f t="shared" si="13"/>
        <v>4</v>
      </c>
      <c r="Y91" s="3" t="str">
        <f t="shared" si="8"/>
        <v>Weekdays</v>
      </c>
      <c r="Z91" s="17">
        <f>_xlfn.ISOWEEKNUM(Table2[[#This Row],[Transaction Date]])</f>
        <v>9</v>
      </c>
      <c r="AA91" t="str">
        <f>IF(Table2[[#This Row],[WeekNum]] &gt; MAX(Table2[WeekNum]) - 13, "Show", "Hide")</f>
        <v>Show</v>
      </c>
      <c r="AB91" t="str">
        <f>TEXT(Table2[[#This Row],[Transaction Date]] - WEEKDAY(Table2[[#This Row],[Transaction Date]], 2) + 4, "MMMM")</f>
        <v>February</v>
      </c>
      <c r="AC91" s="19">
        <f>ROUNDUP(MONTH(Table2[[#This Row],[Transaction Date]])/3, 0)</f>
        <v>1</v>
      </c>
    </row>
    <row r="92" spans="1:29" x14ac:dyDescent="0.3">
      <c r="A92" t="s">
        <v>118</v>
      </c>
      <c r="B92" t="s">
        <v>1074</v>
      </c>
      <c r="C92" t="s">
        <v>19</v>
      </c>
      <c r="D92" t="s">
        <v>14</v>
      </c>
      <c r="E92" t="s">
        <v>15</v>
      </c>
      <c r="F92" t="s">
        <v>25</v>
      </c>
      <c r="G92" s="3">
        <v>47.38</v>
      </c>
      <c r="H92">
        <v>4</v>
      </c>
      <c r="I92">
        <v>9.4760000000000009</v>
      </c>
      <c r="J92" s="3">
        <v>198.99600000000001</v>
      </c>
      <c r="K92" s="18">
        <v>43488</v>
      </c>
      <c r="L92" s="2">
        <v>0.43402777777777773</v>
      </c>
      <c r="M92" t="s">
        <v>22</v>
      </c>
      <c r="N92" s="3">
        <v>189.52</v>
      </c>
      <c r="O92">
        <v>4.7619047620000003</v>
      </c>
      <c r="P92" s="3">
        <v>9.4760000000000009</v>
      </c>
      <c r="Q92" s="1">
        <v>34817</v>
      </c>
      <c r="R92" s="5">
        <f t="shared" si="9"/>
        <v>23</v>
      </c>
      <c r="S92" s="5" t="str">
        <f t="shared" si="10"/>
        <v>15-29</v>
      </c>
      <c r="T92">
        <v>7.1</v>
      </c>
      <c r="U92" s="17" t="str">
        <f t="shared" si="7"/>
        <v>6-8 (Good)</v>
      </c>
      <c r="V92" s="17" t="str">
        <f t="shared" si="11"/>
        <v>Morning</v>
      </c>
      <c r="W92" t="str">
        <f t="shared" si="12"/>
        <v>Expensive</v>
      </c>
      <c r="X92" s="4">
        <f t="shared" si="13"/>
        <v>4</v>
      </c>
      <c r="Y92" s="3" t="str">
        <f t="shared" si="8"/>
        <v>Weekdays</v>
      </c>
      <c r="Z92" s="17">
        <f>_xlfn.ISOWEEKNUM(Table2[[#This Row],[Transaction Date]])</f>
        <v>4</v>
      </c>
      <c r="AA92" t="str">
        <f>IF(Table2[[#This Row],[WeekNum]] &gt; MAX(Table2[WeekNum]) - 13, "Show", "Hide")</f>
        <v>Show</v>
      </c>
      <c r="AB92" t="str">
        <f>TEXT(Table2[[#This Row],[Transaction Date]] - WEEKDAY(Table2[[#This Row],[Transaction Date]], 2) + 4, "MMMM")</f>
        <v>January</v>
      </c>
      <c r="AC92" s="19">
        <f>ROUNDUP(MONTH(Table2[[#This Row],[Transaction Date]])/3, 0)</f>
        <v>1</v>
      </c>
    </row>
    <row r="93" spans="1:29" x14ac:dyDescent="0.3">
      <c r="A93" t="s">
        <v>119</v>
      </c>
      <c r="B93" t="s">
        <v>1069</v>
      </c>
      <c r="C93" t="s">
        <v>19</v>
      </c>
      <c r="D93" t="s">
        <v>20</v>
      </c>
      <c r="E93" t="s">
        <v>15</v>
      </c>
      <c r="F93" t="s">
        <v>29</v>
      </c>
      <c r="G93" s="3">
        <v>44.86</v>
      </c>
      <c r="H93">
        <v>10</v>
      </c>
      <c r="I93">
        <v>22.43</v>
      </c>
      <c r="J93" s="3">
        <v>471.03</v>
      </c>
      <c r="K93" s="18">
        <v>43491</v>
      </c>
      <c r="L93" s="2">
        <v>0.82916666666666661</v>
      </c>
      <c r="M93" t="s">
        <v>17</v>
      </c>
      <c r="N93" s="3">
        <v>448.6</v>
      </c>
      <c r="O93">
        <v>4.7619047620000003</v>
      </c>
      <c r="P93" s="3">
        <v>22.43</v>
      </c>
      <c r="Q93" s="1">
        <v>26899</v>
      </c>
      <c r="R93" s="5">
        <f t="shared" si="9"/>
        <v>45</v>
      </c>
      <c r="S93" s="5" t="str">
        <f t="shared" si="10"/>
        <v>45-59</v>
      </c>
      <c r="T93">
        <v>8.1999999999999993</v>
      </c>
      <c r="U93" s="17" t="str">
        <f t="shared" si="7"/>
        <v>8-10 (Excellent)</v>
      </c>
      <c r="V93" s="17" t="str">
        <f t="shared" si="11"/>
        <v>Night</v>
      </c>
      <c r="W93" t="str">
        <f t="shared" si="12"/>
        <v>Expensive</v>
      </c>
      <c r="X93" s="4">
        <f t="shared" si="13"/>
        <v>7</v>
      </c>
      <c r="Y93" s="3" t="str">
        <f t="shared" si="8"/>
        <v>Weekends</v>
      </c>
      <c r="Z93" s="17">
        <f>_xlfn.ISOWEEKNUM(Table2[[#This Row],[Transaction Date]])</f>
        <v>4</v>
      </c>
      <c r="AA93" t="str">
        <f>IF(Table2[[#This Row],[WeekNum]] &gt; MAX(Table2[WeekNum]) - 13, "Show", "Hide")</f>
        <v>Show</v>
      </c>
      <c r="AB93" t="str">
        <f>TEXT(Table2[[#This Row],[Transaction Date]] - WEEKDAY(Table2[[#This Row],[Transaction Date]], 2) + 4, "MMMM")</f>
        <v>January</v>
      </c>
      <c r="AC93" s="19">
        <f>ROUNDUP(MONTH(Table2[[#This Row],[Transaction Date]])/3, 0)</f>
        <v>1</v>
      </c>
    </row>
    <row r="94" spans="1:29" x14ac:dyDescent="0.3">
      <c r="A94" t="s">
        <v>120</v>
      </c>
      <c r="B94" t="s">
        <v>1076</v>
      </c>
      <c r="C94" s="17" t="s">
        <v>1064</v>
      </c>
      <c r="D94" t="s">
        <v>14</v>
      </c>
      <c r="E94" t="s">
        <v>15</v>
      </c>
      <c r="F94" t="s">
        <v>29</v>
      </c>
      <c r="G94" s="3">
        <v>21.98</v>
      </c>
      <c r="H94">
        <v>7</v>
      </c>
      <c r="I94">
        <v>7.6929999999999996</v>
      </c>
      <c r="J94" s="3">
        <v>161.553</v>
      </c>
      <c r="K94" s="18">
        <v>43475</v>
      </c>
      <c r="L94" s="2">
        <v>0.6958333333333333</v>
      </c>
      <c r="M94" t="s">
        <v>17</v>
      </c>
      <c r="N94" s="3">
        <v>153.86000000000001</v>
      </c>
      <c r="O94">
        <v>4.7619047620000003</v>
      </c>
      <c r="P94" s="3">
        <v>7.6929999999999996</v>
      </c>
      <c r="Q94" s="1">
        <v>26812</v>
      </c>
      <c r="R94" s="5">
        <f t="shared" si="9"/>
        <v>45</v>
      </c>
      <c r="S94" s="5" t="str">
        <f t="shared" si="10"/>
        <v>45-59</v>
      </c>
      <c r="T94">
        <v>5.0999999999999996</v>
      </c>
      <c r="U94" s="17" t="str">
        <f t="shared" si="7"/>
        <v>4-6 (Average)</v>
      </c>
      <c r="V94" s="17" t="str">
        <f t="shared" si="11"/>
        <v>Evening</v>
      </c>
      <c r="W94" t="str">
        <f t="shared" si="12"/>
        <v>Expensive</v>
      </c>
      <c r="X94" s="4">
        <f t="shared" si="13"/>
        <v>5</v>
      </c>
      <c r="Y94" s="3" t="str">
        <f t="shared" si="8"/>
        <v>Weekdays</v>
      </c>
      <c r="Z94" s="17">
        <f>_xlfn.ISOWEEKNUM(Table2[[#This Row],[Transaction Date]])</f>
        <v>2</v>
      </c>
      <c r="AA94" t="str">
        <f>IF(Table2[[#This Row],[WeekNum]] &gt; MAX(Table2[WeekNum]) - 13, "Show", "Hide")</f>
        <v>Show</v>
      </c>
      <c r="AB94" t="str">
        <f>TEXT(Table2[[#This Row],[Transaction Date]] - WEEKDAY(Table2[[#This Row],[Transaction Date]], 2) + 4, "MMMM")</f>
        <v>January</v>
      </c>
      <c r="AC94" s="19">
        <f>ROUNDUP(MONTH(Table2[[#This Row],[Transaction Date]])/3, 0)</f>
        <v>1</v>
      </c>
    </row>
    <row r="95" spans="1:29" x14ac:dyDescent="0.3">
      <c r="A95" t="s">
        <v>121</v>
      </c>
      <c r="B95" t="s">
        <v>1070</v>
      </c>
      <c r="C95" t="s">
        <v>35</v>
      </c>
      <c r="D95" t="s">
        <v>14</v>
      </c>
      <c r="E95" t="s">
        <v>24</v>
      </c>
      <c r="F95" t="s">
        <v>16</v>
      </c>
      <c r="G95" s="3">
        <v>64.36</v>
      </c>
      <c r="H95">
        <v>9</v>
      </c>
      <c r="I95">
        <v>28.962</v>
      </c>
      <c r="J95" s="3">
        <v>608.202</v>
      </c>
      <c r="K95" s="18">
        <v>43536</v>
      </c>
      <c r="L95" s="2">
        <v>0.50624999999999998</v>
      </c>
      <c r="M95" t="s">
        <v>26</v>
      </c>
      <c r="N95" s="3">
        <v>579.24</v>
      </c>
      <c r="O95">
        <v>4.7619047620000003</v>
      </c>
      <c r="P95" s="3">
        <v>28.962</v>
      </c>
      <c r="Q95" s="1">
        <v>26831</v>
      </c>
      <c r="R95" s="5">
        <f t="shared" si="9"/>
        <v>45</v>
      </c>
      <c r="S95" s="5" t="str">
        <f t="shared" si="10"/>
        <v>45-59</v>
      </c>
      <c r="T95">
        <v>8.6</v>
      </c>
      <c r="U95" s="17" t="str">
        <f t="shared" si="7"/>
        <v>8-10 (Excellent)</v>
      </c>
      <c r="V95" s="17" t="str">
        <f t="shared" si="11"/>
        <v>Afternoon</v>
      </c>
      <c r="W95" t="str">
        <f t="shared" si="12"/>
        <v>Expensive</v>
      </c>
      <c r="X95" s="4">
        <f t="shared" si="13"/>
        <v>3</v>
      </c>
      <c r="Y95" s="3" t="str">
        <f t="shared" si="8"/>
        <v>Weekdays</v>
      </c>
      <c r="Z95" s="17">
        <f>_xlfn.ISOWEEKNUM(Table2[[#This Row],[Transaction Date]])</f>
        <v>11</v>
      </c>
      <c r="AA95" t="str">
        <f>IF(Table2[[#This Row],[WeekNum]] &gt; MAX(Table2[WeekNum]) - 13, "Show", "Hide")</f>
        <v>Show</v>
      </c>
      <c r="AB95" t="str">
        <f>TEXT(Table2[[#This Row],[Transaction Date]] - WEEKDAY(Table2[[#This Row],[Transaction Date]], 2) + 4, "MMMM")</f>
        <v>March</v>
      </c>
      <c r="AC95" s="19">
        <f>ROUNDUP(MONTH(Table2[[#This Row],[Transaction Date]])/3, 0)</f>
        <v>1</v>
      </c>
    </row>
    <row r="96" spans="1:29" x14ac:dyDescent="0.3">
      <c r="A96" t="s">
        <v>122</v>
      </c>
      <c r="B96" t="s">
        <v>1073</v>
      </c>
      <c r="C96" s="17" t="s">
        <v>1066</v>
      </c>
      <c r="D96" t="s">
        <v>20</v>
      </c>
      <c r="E96" t="s">
        <v>24</v>
      </c>
      <c r="F96" t="s">
        <v>16</v>
      </c>
      <c r="G96" s="3">
        <v>89.75</v>
      </c>
      <c r="H96">
        <v>1</v>
      </c>
      <c r="I96">
        <v>4.4874999999999998</v>
      </c>
      <c r="J96" s="3">
        <v>94.237499999999997</v>
      </c>
      <c r="K96" s="18">
        <v>43502</v>
      </c>
      <c r="L96" s="2">
        <v>0.83680555555555547</v>
      </c>
      <c r="M96" t="s">
        <v>26</v>
      </c>
      <c r="N96" s="3">
        <v>89.75</v>
      </c>
      <c r="O96">
        <v>4.7619047620000003</v>
      </c>
      <c r="P96" s="3">
        <v>4.4874999999999998</v>
      </c>
      <c r="Q96" s="1">
        <v>28174</v>
      </c>
      <c r="R96" s="5">
        <f t="shared" si="9"/>
        <v>41</v>
      </c>
      <c r="S96" s="5" t="str">
        <f t="shared" si="10"/>
        <v>30-44</v>
      </c>
      <c r="T96">
        <v>6.6</v>
      </c>
      <c r="U96" s="17" t="str">
        <f t="shared" si="7"/>
        <v>6-8 (Good)</v>
      </c>
      <c r="V96" s="17" t="str">
        <f t="shared" si="11"/>
        <v>Night</v>
      </c>
      <c r="W96" t="str">
        <f t="shared" si="12"/>
        <v>Expensive</v>
      </c>
      <c r="X96" s="4">
        <f t="shared" si="13"/>
        <v>4</v>
      </c>
      <c r="Y96" s="3" t="str">
        <f t="shared" si="8"/>
        <v>Weekdays</v>
      </c>
      <c r="Z96" s="17">
        <f>_xlfn.ISOWEEKNUM(Table2[[#This Row],[Transaction Date]])</f>
        <v>6</v>
      </c>
      <c r="AA96" t="str">
        <f>IF(Table2[[#This Row],[WeekNum]] &gt; MAX(Table2[WeekNum]) - 13, "Show", "Hide")</f>
        <v>Show</v>
      </c>
      <c r="AB96" t="str">
        <f>TEXT(Table2[[#This Row],[Transaction Date]] - WEEKDAY(Table2[[#This Row],[Transaction Date]], 2) + 4, "MMMM")</f>
        <v>February</v>
      </c>
      <c r="AC96" s="19">
        <f>ROUNDUP(MONTH(Table2[[#This Row],[Transaction Date]])/3, 0)</f>
        <v>1</v>
      </c>
    </row>
    <row r="97" spans="1:29" x14ac:dyDescent="0.3">
      <c r="A97" t="s">
        <v>123</v>
      </c>
      <c r="B97" t="s">
        <v>1076</v>
      </c>
      <c r="C97" s="17" t="s">
        <v>1064</v>
      </c>
      <c r="D97" t="s">
        <v>20</v>
      </c>
      <c r="E97" t="s">
        <v>24</v>
      </c>
      <c r="F97" t="s">
        <v>21</v>
      </c>
      <c r="G97" s="3">
        <v>97.16</v>
      </c>
      <c r="H97">
        <v>1</v>
      </c>
      <c r="I97">
        <v>4.8579999999999997</v>
      </c>
      <c r="J97" s="3">
        <v>102.018</v>
      </c>
      <c r="K97" s="18">
        <v>43532</v>
      </c>
      <c r="L97" s="2">
        <v>0.85972222222222217</v>
      </c>
      <c r="M97" t="s">
        <v>17</v>
      </c>
      <c r="N97" s="3">
        <v>97.16</v>
      </c>
      <c r="O97">
        <v>4.7619047620000003</v>
      </c>
      <c r="P97" s="3">
        <v>4.8579999999999997</v>
      </c>
      <c r="Q97" s="1">
        <v>22393</v>
      </c>
      <c r="R97" s="5">
        <f t="shared" si="9"/>
        <v>57</v>
      </c>
      <c r="S97" s="5" t="str">
        <f t="shared" si="10"/>
        <v>45-59</v>
      </c>
      <c r="T97">
        <v>7.2</v>
      </c>
      <c r="U97" s="17" t="str">
        <f t="shared" si="7"/>
        <v>6-8 (Good)</v>
      </c>
      <c r="V97" s="17" t="str">
        <f t="shared" si="11"/>
        <v>Night</v>
      </c>
      <c r="W97" t="str">
        <f t="shared" si="12"/>
        <v>Expensive</v>
      </c>
      <c r="X97" s="4">
        <f t="shared" si="13"/>
        <v>6</v>
      </c>
      <c r="Y97" s="3" t="str">
        <f t="shared" si="8"/>
        <v>Weekdays</v>
      </c>
      <c r="Z97" s="17">
        <f>_xlfn.ISOWEEKNUM(Table2[[#This Row],[Transaction Date]])</f>
        <v>10</v>
      </c>
      <c r="AA97" t="str">
        <f>IF(Table2[[#This Row],[WeekNum]] &gt; MAX(Table2[WeekNum]) - 13, "Show", "Hide")</f>
        <v>Show</v>
      </c>
      <c r="AB97" t="str">
        <f>TEXT(Table2[[#This Row],[Transaction Date]] - WEEKDAY(Table2[[#This Row],[Transaction Date]], 2) + 4, "MMMM")</f>
        <v>March</v>
      </c>
      <c r="AC97" s="19">
        <f>ROUNDUP(MONTH(Table2[[#This Row],[Transaction Date]])/3, 0)</f>
        <v>1</v>
      </c>
    </row>
    <row r="98" spans="1:29" x14ac:dyDescent="0.3">
      <c r="A98" t="s">
        <v>124</v>
      </c>
      <c r="B98" t="s">
        <v>1070</v>
      </c>
      <c r="C98" t="s">
        <v>35</v>
      </c>
      <c r="D98" t="s">
        <v>20</v>
      </c>
      <c r="E98" t="s">
        <v>24</v>
      </c>
      <c r="F98" t="s">
        <v>16</v>
      </c>
      <c r="G98" s="3">
        <v>87.87</v>
      </c>
      <c r="H98">
        <v>10</v>
      </c>
      <c r="I98">
        <v>43.935000000000002</v>
      </c>
      <c r="J98" s="3">
        <v>922.63499999999999</v>
      </c>
      <c r="K98" s="18">
        <v>43553</v>
      </c>
      <c r="L98" s="2">
        <v>0.43402777777777773</v>
      </c>
      <c r="M98" t="s">
        <v>17</v>
      </c>
      <c r="N98" s="3">
        <v>878.7</v>
      </c>
      <c r="O98">
        <v>4.7619047620000003</v>
      </c>
      <c r="P98" s="3">
        <v>43.935000000000002</v>
      </c>
      <c r="Q98" s="1">
        <v>27854</v>
      </c>
      <c r="R98" s="5">
        <f t="shared" si="9"/>
        <v>42</v>
      </c>
      <c r="S98" s="5" t="str">
        <f t="shared" si="10"/>
        <v>30-44</v>
      </c>
      <c r="T98">
        <v>5.0999999999999996</v>
      </c>
      <c r="U98" s="17" t="str">
        <f t="shared" si="7"/>
        <v>4-6 (Average)</v>
      </c>
      <c r="V98" s="17" t="str">
        <f t="shared" si="11"/>
        <v>Morning</v>
      </c>
      <c r="W98" t="str">
        <f t="shared" si="12"/>
        <v>Expensive</v>
      </c>
      <c r="X98" s="4">
        <f t="shared" si="13"/>
        <v>6</v>
      </c>
      <c r="Y98" s="3" t="str">
        <f t="shared" si="8"/>
        <v>Weekdays</v>
      </c>
      <c r="Z98" s="17">
        <f>_xlfn.ISOWEEKNUM(Table2[[#This Row],[Transaction Date]])</f>
        <v>13</v>
      </c>
      <c r="AA98" t="str">
        <f>IF(Table2[[#This Row],[WeekNum]] &gt; MAX(Table2[WeekNum]) - 13, "Show", "Hide")</f>
        <v>Show</v>
      </c>
      <c r="AB98" t="str">
        <f>TEXT(Table2[[#This Row],[Transaction Date]] - WEEKDAY(Table2[[#This Row],[Transaction Date]], 2) + 4, "MMMM")</f>
        <v>March</v>
      </c>
      <c r="AC98" s="19">
        <f>ROUNDUP(MONTH(Table2[[#This Row],[Transaction Date]])/3, 0)</f>
        <v>1</v>
      </c>
    </row>
    <row r="99" spans="1:29" x14ac:dyDescent="0.3">
      <c r="A99" t="s">
        <v>125</v>
      </c>
      <c r="B99" t="s">
        <v>1078</v>
      </c>
      <c r="C99" s="17" t="s">
        <v>1066</v>
      </c>
      <c r="D99" t="s">
        <v>20</v>
      </c>
      <c r="E99" t="s">
        <v>15</v>
      </c>
      <c r="F99" t="s">
        <v>21</v>
      </c>
      <c r="G99" s="3">
        <v>12.45</v>
      </c>
      <c r="H99">
        <v>6</v>
      </c>
      <c r="I99">
        <v>3.7349999999999999</v>
      </c>
      <c r="J99" s="3">
        <v>78.435000000000002</v>
      </c>
      <c r="K99" s="18">
        <v>43505</v>
      </c>
      <c r="L99" s="2">
        <v>0.5493055555555556</v>
      </c>
      <c r="M99" t="s">
        <v>22</v>
      </c>
      <c r="N99" s="3">
        <v>74.7</v>
      </c>
      <c r="O99">
        <v>4.7619047620000003</v>
      </c>
      <c r="P99" s="3">
        <v>3.7349999999999999</v>
      </c>
      <c r="Q99" s="1">
        <v>21524</v>
      </c>
      <c r="R99" s="5">
        <f t="shared" si="9"/>
        <v>60</v>
      </c>
      <c r="S99" s="5" t="str">
        <f t="shared" si="10"/>
        <v>60-74</v>
      </c>
      <c r="T99">
        <v>4.0999999999999996</v>
      </c>
      <c r="U99" s="17" t="str">
        <f t="shared" si="7"/>
        <v>4-6 (Average)</v>
      </c>
      <c r="V99" s="17" t="str">
        <f t="shared" si="11"/>
        <v>Afternoon</v>
      </c>
      <c r="W99" t="str">
        <f t="shared" si="12"/>
        <v>Less Expensive</v>
      </c>
      <c r="X99" s="4">
        <f t="shared" si="13"/>
        <v>7</v>
      </c>
      <c r="Y99" s="3" t="str">
        <f t="shared" si="8"/>
        <v>Weekends</v>
      </c>
      <c r="Z99" s="17">
        <f>_xlfn.ISOWEEKNUM(Table2[[#This Row],[Transaction Date]])</f>
        <v>6</v>
      </c>
      <c r="AA99" t="str">
        <f>IF(Table2[[#This Row],[WeekNum]] &gt; MAX(Table2[WeekNum]) - 13, "Show", "Hide")</f>
        <v>Show</v>
      </c>
      <c r="AB99" t="str">
        <f>TEXT(Table2[[#This Row],[Transaction Date]] - WEEKDAY(Table2[[#This Row],[Transaction Date]], 2) + 4, "MMMM")</f>
        <v>February</v>
      </c>
      <c r="AC99" s="19">
        <f>ROUNDUP(MONTH(Table2[[#This Row],[Transaction Date]])/3, 0)</f>
        <v>1</v>
      </c>
    </row>
    <row r="100" spans="1:29" x14ac:dyDescent="0.3">
      <c r="A100" t="s">
        <v>126</v>
      </c>
      <c r="B100" t="s">
        <v>1076</v>
      </c>
      <c r="C100" s="17" t="s">
        <v>1064</v>
      </c>
      <c r="D100" t="s">
        <v>20</v>
      </c>
      <c r="E100" t="s">
        <v>24</v>
      </c>
      <c r="F100" t="s">
        <v>36</v>
      </c>
      <c r="G100" s="3">
        <v>52.75</v>
      </c>
      <c r="H100">
        <v>3</v>
      </c>
      <c r="I100">
        <v>7.9124999999999996</v>
      </c>
      <c r="J100" s="3">
        <v>166.16249999999999</v>
      </c>
      <c r="K100" s="18">
        <v>43547</v>
      </c>
      <c r="L100" s="2">
        <v>0.42777777777777781</v>
      </c>
      <c r="M100" t="s">
        <v>17</v>
      </c>
      <c r="N100" s="3">
        <v>158.25</v>
      </c>
      <c r="O100">
        <v>4.7619047620000003</v>
      </c>
      <c r="P100" s="3">
        <v>7.9124999999999996</v>
      </c>
      <c r="Q100" s="1">
        <v>22739</v>
      </c>
      <c r="R100" s="5">
        <f t="shared" si="9"/>
        <v>56</v>
      </c>
      <c r="S100" s="5" t="str">
        <f t="shared" si="10"/>
        <v>45-59</v>
      </c>
      <c r="T100">
        <v>9.3000000000000007</v>
      </c>
      <c r="U100" s="17" t="str">
        <f t="shared" si="7"/>
        <v>8-10 (Excellent)</v>
      </c>
      <c r="V100" s="17" t="str">
        <f t="shared" si="11"/>
        <v>Morning</v>
      </c>
      <c r="W100" t="str">
        <f t="shared" si="12"/>
        <v>Expensive</v>
      </c>
      <c r="X100" s="4">
        <f t="shared" si="13"/>
        <v>7</v>
      </c>
      <c r="Y100" s="3" t="str">
        <f t="shared" si="8"/>
        <v>Weekends</v>
      </c>
      <c r="Z100" s="17">
        <f>_xlfn.ISOWEEKNUM(Table2[[#This Row],[Transaction Date]])</f>
        <v>12</v>
      </c>
      <c r="AA100" t="str">
        <f>IF(Table2[[#This Row],[WeekNum]] &gt; MAX(Table2[WeekNum]) - 13, "Show", "Hide")</f>
        <v>Show</v>
      </c>
      <c r="AB100" t="str">
        <f>TEXT(Table2[[#This Row],[Transaction Date]] - WEEKDAY(Table2[[#This Row],[Transaction Date]], 2) + 4, "MMMM")</f>
        <v>March</v>
      </c>
      <c r="AC100" s="19">
        <f>ROUNDUP(MONTH(Table2[[#This Row],[Transaction Date]])/3, 0)</f>
        <v>1</v>
      </c>
    </row>
    <row r="101" spans="1:29" x14ac:dyDescent="0.3">
      <c r="A101" t="s">
        <v>127</v>
      </c>
      <c r="B101" t="s">
        <v>1070</v>
      </c>
      <c r="C101" t="s">
        <v>35</v>
      </c>
      <c r="D101" t="s">
        <v>20</v>
      </c>
      <c r="E101" t="s">
        <v>24</v>
      </c>
      <c r="F101" t="s">
        <v>25</v>
      </c>
      <c r="G101" s="3">
        <v>82.7</v>
      </c>
      <c r="H101">
        <v>6</v>
      </c>
      <c r="I101">
        <v>24.81</v>
      </c>
      <c r="J101" s="3">
        <v>521.01</v>
      </c>
      <c r="K101" s="18">
        <v>43529</v>
      </c>
      <c r="L101" s="2">
        <v>0.7597222222222223</v>
      </c>
      <c r="M101" t="s">
        <v>22</v>
      </c>
      <c r="N101" s="3">
        <v>496.2</v>
      </c>
      <c r="O101">
        <v>4.7619047620000003</v>
      </c>
      <c r="P101" s="3">
        <v>24.81</v>
      </c>
      <c r="Q101" s="1">
        <v>24741</v>
      </c>
      <c r="R101" s="5">
        <f t="shared" si="9"/>
        <v>51</v>
      </c>
      <c r="S101" s="5" t="str">
        <f t="shared" si="10"/>
        <v>45-59</v>
      </c>
      <c r="T101">
        <v>7.4</v>
      </c>
      <c r="U101" s="17" t="str">
        <f t="shared" si="7"/>
        <v>6-8 (Good)</v>
      </c>
      <c r="V101" s="17" t="str">
        <f t="shared" si="11"/>
        <v>Evening</v>
      </c>
      <c r="W101" t="str">
        <f t="shared" si="12"/>
        <v>Expensive</v>
      </c>
      <c r="X101" s="4">
        <f t="shared" si="13"/>
        <v>3</v>
      </c>
      <c r="Y101" s="3" t="str">
        <f t="shared" si="8"/>
        <v>Weekdays</v>
      </c>
      <c r="Z101" s="17">
        <f>_xlfn.ISOWEEKNUM(Table2[[#This Row],[Transaction Date]])</f>
        <v>10</v>
      </c>
      <c r="AA101" t="str">
        <f>IF(Table2[[#This Row],[WeekNum]] &gt; MAX(Table2[WeekNum]) - 13, "Show", "Hide")</f>
        <v>Show</v>
      </c>
      <c r="AB101" t="str">
        <f>TEXT(Table2[[#This Row],[Transaction Date]] - WEEKDAY(Table2[[#This Row],[Transaction Date]], 2) + 4, "MMMM")</f>
        <v>March</v>
      </c>
      <c r="AC101" s="19">
        <f>ROUNDUP(MONTH(Table2[[#This Row],[Transaction Date]])/3, 0)</f>
        <v>1</v>
      </c>
    </row>
    <row r="102" spans="1:29" x14ac:dyDescent="0.3">
      <c r="A102" t="s">
        <v>128</v>
      </c>
      <c r="B102" t="s">
        <v>1069</v>
      </c>
      <c r="C102" t="s">
        <v>19</v>
      </c>
      <c r="D102" t="s">
        <v>14</v>
      </c>
      <c r="E102" t="s">
        <v>24</v>
      </c>
      <c r="F102" t="s">
        <v>38</v>
      </c>
      <c r="G102" s="3">
        <v>48.71</v>
      </c>
      <c r="H102">
        <v>1</v>
      </c>
      <c r="I102">
        <v>2.4355000000000002</v>
      </c>
      <c r="J102" s="3">
        <v>51.145499999999998</v>
      </c>
      <c r="K102" s="18">
        <v>43550</v>
      </c>
      <c r="L102" s="2">
        <v>0.80555555555555547</v>
      </c>
      <c r="M102" t="s">
        <v>22</v>
      </c>
      <c r="N102" s="3">
        <v>48.71</v>
      </c>
      <c r="O102">
        <v>4.7619047620000003</v>
      </c>
      <c r="P102" s="3">
        <v>2.4355000000000002</v>
      </c>
      <c r="Q102" s="1">
        <v>32631</v>
      </c>
      <c r="R102" s="5">
        <f t="shared" si="9"/>
        <v>29</v>
      </c>
      <c r="S102" s="5" t="str">
        <f t="shared" si="10"/>
        <v>15-29</v>
      </c>
      <c r="T102">
        <v>4.0999999999999996</v>
      </c>
      <c r="U102" s="17" t="str">
        <f t="shared" si="7"/>
        <v>4-6 (Average)</v>
      </c>
      <c r="V102" s="17" t="str">
        <f t="shared" si="11"/>
        <v>Evening</v>
      </c>
      <c r="W102" t="str">
        <f t="shared" si="12"/>
        <v>Expensive</v>
      </c>
      <c r="X102" s="4">
        <f t="shared" si="13"/>
        <v>3</v>
      </c>
      <c r="Y102" s="3" t="str">
        <f t="shared" si="8"/>
        <v>Weekdays</v>
      </c>
      <c r="Z102" s="17">
        <f>_xlfn.ISOWEEKNUM(Table2[[#This Row],[Transaction Date]])</f>
        <v>13</v>
      </c>
      <c r="AA102" t="str">
        <f>IF(Table2[[#This Row],[WeekNum]] &gt; MAX(Table2[WeekNum]) - 13, "Show", "Hide")</f>
        <v>Show</v>
      </c>
      <c r="AB102" t="str">
        <f>TEXT(Table2[[#This Row],[Transaction Date]] - WEEKDAY(Table2[[#This Row],[Transaction Date]], 2) + 4, "MMMM")</f>
        <v>March</v>
      </c>
      <c r="AC102" s="19">
        <f>ROUNDUP(MONTH(Table2[[#This Row],[Transaction Date]])/3, 0)</f>
        <v>1</v>
      </c>
    </row>
    <row r="103" spans="1:29" x14ac:dyDescent="0.3">
      <c r="A103" t="s">
        <v>129</v>
      </c>
      <c r="B103" t="s">
        <v>1074</v>
      </c>
      <c r="C103" t="s">
        <v>19</v>
      </c>
      <c r="D103" t="s">
        <v>20</v>
      </c>
      <c r="E103" t="s">
        <v>24</v>
      </c>
      <c r="F103" t="s">
        <v>38</v>
      </c>
      <c r="G103" s="3">
        <v>78.55</v>
      </c>
      <c r="H103">
        <v>9</v>
      </c>
      <c r="I103">
        <v>35.347499999999997</v>
      </c>
      <c r="J103" s="3">
        <v>742.29750000000001</v>
      </c>
      <c r="K103" s="18">
        <v>43525</v>
      </c>
      <c r="L103" s="2">
        <v>0.55694444444444446</v>
      </c>
      <c r="M103" t="s">
        <v>22</v>
      </c>
      <c r="N103" s="3">
        <v>706.95</v>
      </c>
      <c r="O103">
        <v>4.7619047620000003</v>
      </c>
      <c r="P103" s="3">
        <v>35.347499999999997</v>
      </c>
      <c r="Q103" s="1">
        <v>23357</v>
      </c>
      <c r="R103" s="5">
        <f t="shared" si="9"/>
        <v>55</v>
      </c>
      <c r="S103" s="5" t="str">
        <f t="shared" si="10"/>
        <v>45-59</v>
      </c>
      <c r="T103">
        <v>7.2</v>
      </c>
      <c r="U103" s="17" t="str">
        <f t="shared" si="7"/>
        <v>6-8 (Good)</v>
      </c>
      <c r="V103" s="17" t="str">
        <f t="shared" si="11"/>
        <v>Afternoon</v>
      </c>
      <c r="W103" t="str">
        <f t="shared" si="12"/>
        <v>Expensive</v>
      </c>
      <c r="X103" s="4">
        <f t="shared" si="13"/>
        <v>6</v>
      </c>
      <c r="Y103" s="3" t="str">
        <f t="shared" si="8"/>
        <v>Weekdays</v>
      </c>
      <c r="Z103" s="17">
        <f>_xlfn.ISOWEEKNUM(Table2[[#This Row],[Transaction Date]])</f>
        <v>9</v>
      </c>
      <c r="AA103" t="str">
        <f>IF(Table2[[#This Row],[WeekNum]] &gt; MAX(Table2[WeekNum]) - 13, "Show", "Hide")</f>
        <v>Show</v>
      </c>
      <c r="AB103" t="str">
        <f>TEXT(Table2[[#This Row],[Transaction Date]] - WEEKDAY(Table2[[#This Row],[Transaction Date]], 2) + 4, "MMMM")</f>
        <v>February</v>
      </c>
      <c r="AC103" s="19">
        <f>ROUNDUP(MONTH(Table2[[#This Row],[Transaction Date]])/3, 0)</f>
        <v>1</v>
      </c>
    </row>
    <row r="104" spans="1:29" x14ac:dyDescent="0.3">
      <c r="A104" t="s">
        <v>130</v>
      </c>
      <c r="B104" t="s">
        <v>1073</v>
      </c>
      <c r="C104" s="17" t="s">
        <v>1066</v>
      </c>
      <c r="D104" t="s">
        <v>20</v>
      </c>
      <c r="E104" t="s">
        <v>15</v>
      </c>
      <c r="F104" t="s">
        <v>21</v>
      </c>
      <c r="G104" s="3">
        <v>23.07</v>
      </c>
      <c r="H104">
        <v>9</v>
      </c>
      <c r="I104">
        <v>10.381500000000001</v>
      </c>
      <c r="J104" s="3">
        <v>218.01150000000001</v>
      </c>
      <c r="K104" s="18">
        <v>43497</v>
      </c>
      <c r="L104" s="2">
        <v>0.4770833333333333</v>
      </c>
      <c r="M104" t="s">
        <v>22</v>
      </c>
      <c r="N104" s="3">
        <v>207.63</v>
      </c>
      <c r="O104">
        <v>4.7619047620000003</v>
      </c>
      <c r="P104" s="3">
        <v>10.381500000000001</v>
      </c>
      <c r="Q104" s="1">
        <v>36751</v>
      </c>
      <c r="R104" s="5">
        <f t="shared" si="9"/>
        <v>18</v>
      </c>
      <c r="S104" s="5" t="str">
        <f t="shared" si="10"/>
        <v>15-29</v>
      </c>
      <c r="T104">
        <v>4.9000000000000004</v>
      </c>
      <c r="U104" s="17" t="str">
        <f t="shared" si="7"/>
        <v>4-6 (Average)</v>
      </c>
      <c r="V104" s="17" t="str">
        <f t="shared" si="11"/>
        <v>Morning</v>
      </c>
      <c r="W104" t="str">
        <f t="shared" si="12"/>
        <v>Expensive</v>
      </c>
      <c r="X104" s="4">
        <f t="shared" si="13"/>
        <v>6</v>
      </c>
      <c r="Y104" s="3" t="str">
        <f t="shared" si="8"/>
        <v>Weekdays</v>
      </c>
      <c r="Z104" s="17">
        <f>_xlfn.ISOWEEKNUM(Table2[[#This Row],[Transaction Date]])</f>
        <v>5</v>
      </c>
      <c r="AA104" t="str">
        <f>IF(Table2[[#This Row],[WeekNum]] &gt; MAX(Table2[WeekNum]) - 13, "Show", "Hide")</f>
        <v>Show</v>
      </c>
      <c r="AB104" t="str">
        <f>TEXT(Table2[[#This Row],[Transaction Date]] - WEEKDAY(Table2[[#This Row],[Transaction Date]], 2) + 4, "MMMM")</f>
        <v>January</v>
      </c>
      <c r="AC104" s="19">
        <f>ROUNDUP(MONTH(Table2[[#This Row],[Transaction Date]])/3, 0)</f>
        <v>1</v>
      </c>
    </row>
    <row r="105" spans="1:29" x14ac:dyDescent="0.3">
      <c r="A105" t="s">
        <v>131</v>
      </c>
      <c r="B105" t="s">
        <v>1067</v>
      </c>
      <c r="C105" s="17" t="s">
        <v>13</v>
      </c>
      <c r="D105" t="s">
        <v>20</v>
      </c>
      <c r="E105" t="s">
        <v>24</v>
      </c>
      <c r="F105" t="s">
        <v>36</v>
      </c>
      <c r="G105" s="3">
        <v>58.26</v>
      </c>
      <c r="H105">
        <v>6</v>
      </c>
      <c r="I105">
        <v>17.478000000000002</v>
      </c>
      <c r="J105" s="3">
        <v>367.03800000000001</v>
      </c>
      <c r="K105" s="18">
        <v>43552</v>
      </c>
      <c r="L105" s="2">
        <v>0.6972222222222223</v>
      </c>
      <c r="M105" t="s">
        <v>22</v>
      </c>
      <c r="N105" s="3">
        <v>349.56</v>
      </c>
      <c r="O105">
        <v>4.7619047620000003</v>
      </c>
      <c r="P105" s="3">
        <v>17.478000000000002</v>
      </c>
      <c r="Q105" s="1">
        <v>26028</v>
      </c>
      <c r="R105" s="5">
        <f t="shared" si="9"/>
        <v>47</v>
      </c>
      <c r="S105" s="5" t="str">
        <f t="shared" si="10"/>
        <v>45-59</v>
      </c>
      <c r="T105">
        <v>9.9</v>
      </c>
      <c r="U105" s="17" t="str">
        <f t="shared" si="7"/>
        <v>8-10 (Excellent)</v>
      </c>
      <c r="V105" s="17" t="str">
        <f t="shared" si="11"/>
        <v>Evening</v>
      </c>
      <c r="W105" t="str">
        <f t="shared" si="12"/>
        <v>Expensive</v>
      </c>
      <c r="X105" s="4">
        <f t="shared" si="13"/>
        <v>5</v>
      </c>
      <c r="Y105" s="3" t="str">
        <f t="shared" si="8"/>
        <v>Weekdays</v>
      </c>
      <c r="Z105" s="17">
        <f>_xlfn.ISOWEEKNUM(Table2[[#This Row],[Transaction Date]])</f>
        <v>13</v>
      </c>
      <c r="AA105" t="str">
        <f>IF(Table2[[#This Row],[WeekNum]] &gt; MAX(Table2[WeekNum]) - 13, "Show", "Hide")</f>
        <v>Show</v>
      </c>
      <c r="AB105" t="str">
        <f>TEXT(Table2[[#This Row],[Transaction Date]] - WEEKDAY(Table2[[#This Row],[Transaction Date]], 2) + 4, "MMMM")</f>
        <v>March</v>
      </c>
      <c r="AC105" s="19">
        <f>ROUNDUP(MONTH(Table2[[#This Row],[Transaction Date]])/3, 0)</f>
        <v>1</v>
      </c>
    </row>
    <row r="106" spans="1:29" x14ac:dyDescent="0.3">
      <c r="A106" t="s">
        <v>132</v>
      </c>
      <c r="B106" t="s">
        <v>1075</v>
      </c>
      <c r="C106" t="s">
        <v>35</v>
      </c>
      <c r="D106" t="s">
        <v>20</v>
      </c>
      <c r="E106" t="s">
        <v>24</v>
      </c>
      <c r="F106" t="s">
        <v>16</v>
      </c>
      <c r="G106" s="3">
        <v>30.35</v>
      </c>
      <c r="H106">
        <v>7</v>
      </c>
      <c r="I106">
        <v>10.6225</v>
      </c>
      <c r="J106" s="3">
        <v>223.07249999999999</v>
      </c>
      <c r="K106" s="18">
        <v>43543</v>
      </c>
      <c r="L106" s="2">
        <v>0.7631944444444444</v>
      </c>
      <c r="M106" t="s">
        <v>22</v>
      </c>
      <c r="N106" s="3">
        <v>212.45</v>
      </c>
      <c r="O106">
        <v>4.7619047620000003</v>
      </c>
      <c r="P106" s="3">
        <v>10.6225</v>
      </c>
      <c r="Q106" s="1">
        <v>20407</v>
      </c>
      <c r="R106" s="5">
        <f t="shared" si="9"/>
        <v>63</v>
      </c>
      <c r="S106" s="5" t="str">
        <f t="shared" si="10"/>
        <v>60-74</v>
      </c>
      <c r="T106">
        <v>8</v>
      </c>
      <c r="U106" s="17" t="str">
        <f t="shared" si="7"/>
        <v>8-10 (Excellent)</v>
      </c>
      <c r="V106" s="17" t="str">
        <f t="shared" si="11"/>
        <v>Evening</v>
      </c>
      <c r="W106" t="str">
        <f t="shared" si="12"/>
        <v>Expensive</v>
      </c>
      <c r="X106" s="4">
        <f t="shared" si="13"/>
        <v>3</v>
      </c>
      <c r="Y106" s="3" t="str">
        <f t="shared" si="8"/>
        <v>Weekdays</v>
      </c>
      <c r="Z106" s="17">
        <f>_xlfn.ISOWEEKNUM(Table2[[#This Row],[Transaction Date]])</f>
        <v>12</v>
      </c>
      <c r="AA106" t="str">
        <f>IF(Table2[[#This Row],[WeekNum]] &gt; MAX(Table2[WeekNum]) - 13, "Show", "Hide")</f>
        <v>Show</v>
      </c>
      <c r="AB106" t="str">
        <f>TEXT(Table2[[#This Row],[Transaction Date]] - WEEKDAY(Table2[[#This Row],[Transaction Date]], 2) + 4, "MMMM")</f>
        <v>March</v>
      </c>
      <c r="AC106" s="19">
        <f>ROUNDUP(MONTH(Table2[[#This Row],[Transaction Date]])/3, 0)</f>
        <v>1</v>
      </c>
    </row>
    <row r="107" spans="1:29" x14ac:dyDescent="0.3">
      <c r="A107" t="s">
        <v>133</v>
      </c>
      <c r="B107" t="s">
        <v>1076</v>
      </c>
      <c r="C107" s="17" t="s">
        <v>1064</v>
      </c>
      <c r="D107" t="s">
        <v>14</v>
      </c>
      <c r="E107" t="s">
        <v>24</v>
      </c>
      <c r="F107" t="s">
        <v>21</v>
      </c>
      <c r="G107" s="3">
        <v>88.67</v>
      </c>
      <c r="H107">
        <v>10</v>
      </c>
      <c r="I107">
        <v>44.335000000000001</v>
      </c>
      <c r="J107" s="3">
        <v>931.03499999999997</v>
      </c>
      <c r="K107" s="18">
        <v>43477</v>
      </c>
      <c r="L107" s="2">
        <v>0.61805555555555558</v>
      </c>
      <c r="M107" t="s">
        <v>17</v>
      </c>
      <c r="N107" s="3">
        <v>886.7</v>
      </c>
      <c r="O107">
        <v>4.7619047620000003</v>
      </c>
      <c r="P107" s="3">
        <v>44.335000000000001</v>
      </c>
      <c r="Q107" s="1">
        <v>28318</v>
      </c>
      <c r="R107" s="5">
        <f t="shared" si="9"/>
        <v>41</v>
      </c>
      <c r="S107" s="5" t="str">
        <f t="shared" si="10"/>
        <v>30-44</v>
      </c>
      <c r="T107">
        <v>7.3</v>
      </c>
      <c r="U107" s="17" t="str">
        <f t="shared" si="7"/>
        <v>6-8 (Good)</v>
      </c>
      <c r="V107" s="17" t="str">
        <f t="shared" si="11"/>
        <v>Afternoon</v>
      </c>
      <c r="W107" t="str">
        <f t="shared" si="12"/>
        <v>Expensive</v>
      </c>
      <c r="X107" s="4">
        <f t="shared" si="13"/>
        <v>7</v>
      </c>
      <c r="Y107" s="3" t="str">
        <f t="shared" si="8"/>
        <v>Weekends</v>
      </c>
      <c r="Z107" s="17">
        <f>_xlfn.ISOWEEKNUM(Table2[[#This Row],[Transaction Date]])</f>
        <v>2</v>
      </c>
      <c r="AA107" t="str">
        <f>IF(Table2[[#This Row],[WeekNum]] &gt; MAX(Table2[WeekNum]) - 13, "Show", "Hide")</f>
        <v>Show</v>
      </c>
      <c r="AB107" t="str">
        <f>TEXT(Table2[[#This Row],[Transaction Date]] - WEEKDAY(Table2[[#This Row],[Transaction Date]], 2) + 4, "MMMM")</f>
        <v>January</v>
      </c>
      <c r="AC107" s="19">
        <f>ROUNDUP(MONTH(Table2[[#This Row],[Transaction Date]])/3, 0)</f>
        <v>1</v>
      </c>
    </row>
    <row r="108" spans="1:29" x14ac:dyDescent="0.3">
      <c r="A108" t="s">
        <v>134</v>
      </c>
      <c r="B108" t="s">
        <v>1078</v>
      </c>
      <c r="C108" s="17" t="s">
        <v>1066</v>
      </c>
      <c r="D108" t="s">
        <v>20</v>
      </c>
      <c r="E108" t="s">
        <v>24</v>
      </c>
      <c r="F108" t="s">
        <v>38</v>
      </c>
      <c r="G108" s="3">
        <v>27.38</v>
      </c>
      <c r="H108">
        <v>6</v>
      </c>
      <c r="I108">
        <v>8.2140000000000004</v>
      </c>
      <c r="J108" s="3">
        <v>172.494</v>
      </c>
      <c r="K108" s="18">
        <v>43470</v>
      </c>
      <c r="L108" s="2">
        <v>0.87083333333333324</v>
      </c>
      <c r="M108" t="s">
        <v>26</v>
      </c>
      <c r="N108" s="3">
        <v>164.28</v>
      </c>
      <c r="O108">
        <v>4.7619047620000003</v>
      </c>
      <c r="P108" s="3">
        <v>8.2140000000000004</v>
      </c>
      <c r="Q108" s="1">
        <v>26072</v>
      </c>
      <c r="R108" s="5">
        <f t="shared" si="9"/>
        <v>47</v>
      </c>
      <c r="S108" s="5" t="str">
        <f t="shared" si="10"/>
        <v>45-59</v>
      </c>
      <c r="T108">
        <v>7.9</v>
      </c>
      <c r="U108" s="17" t="str">
        <f t="shared" si="7"/>
        <v>6-8 (Good)</v>
      </c>
      <c r="V108" s="17" t="str">
        <f t="shared" si="11"/>
        <v>Night</v>
      </c>
      <c r="W108" t="str">
        <f t="shared" si="12"/>
        <v>Expensive</v>
      </c>
      <c r="X108" s="4">
        <f t="shared" si="13"/>
        <v>7</v>
      </c>
      <c r="Y108" s="3" t="str">
        <f t="shared" si="8"/>
        <v>Weekends</v>
      </c>
      <c r="Z108" s="17">
        <f>_xlfn.ISOWEEKNUM(Table2[[#This Row],[Transaction Date]])</f>
        <v>1</v>
      </c>
      <c r="AA108" t="str">
        <f>IF(Table2[[#This Row],[WeekNum]] &gt; MAX(Table2[WeekNum]) - 13, "Show", "Hide")</f>
        <v>Show</v>
      </c>
      <c r="AB108" t="str">
        <f>TEXT(Table2[[#This Row],[Transaction Date]] - WEEKDAY(Table2[[#This Row],[Transaction Date]], 2) + 4, "MMMM")</f>
        <v>January</v>
      </c>
      <c r="AC108" s="19">
        <f>ROUNDUP(MONTH(Table2[[#This Row],[Transaction Date]])/3, 0)</f>
        <v>1</v>
      </c>
    </row>
    <row r="109" spans="1:29" x14ac:dyDescent="0.3">
      <c r="A109" t="s">
        <v>135</v>
      </c>
      <c r="B109" t="s">
        <v>1072</v>
      </c>
      <c r="C109" s="17" t="s">
        <v>1065</v>
      </c>
      <c r="D109" t="s">
        <v>20</v>
      </c>
      <c r="E109" t="s">
        <v>24</v>
      </c>
      <c r="F109" t="s">
        <v>29</v>
      </c>
      <c r="G109" s="3">
        <v>62.13</v>
      </c>
      <c r="H109">
        <v>6</v>
      </c>
      <c r="I109">
        <v>18.638999999999999</v>
      </c>
      <c r="J109" s="3">
        <v>391.41899999999998</v>
      </c>
      <c r="K109" s="18">
        <v>43546</v>
      </c>
      <c r="L109" s="2">
        <v>0.84652777777777777</v>
      </c>
      <c r="M109" t="s">
        <v>22</v>
      </c>
      <c r="N109" s="3">
        <v>372.78</v>
      </c>
      <c r="O109">
        <v>4.7619047620000003</v>
      </c>
      <c r="P109" s="3">
        <v>18.638999999999999</v>
      </c>
      <c r="Q109" s="1">
        <v>33643</v>
      </c>
      <c r="R109" s="5">
        <f t="shared" si="9"/>
        <v>27</v>
      </c>
      <c r="S109" s="5" t="str">
        <f t="shared" si="10"/>
        <v>15-29</v>
      </c>
      <c r="T109">
        <v>7.4</v>
      </c>
      <c r="U109" s="17" t="str">
        <f t="shared" si="7"/>
        <v>6-8 (Good)</v>
      </c>
      <c r="V109" s="17" t="str">
        <f t="shared" si="11"/>
        <v>Night</v>
      </c>
      <c r="W109" t="str">
        <f t="shared" si="12"/>
        <v>Expensive</v>
      </c>
      <c r="X109" s="4">
        <f t="shared" si="13"/>
        <v>6</v>
      </c>
      <c r="Y109" s="3" t="str">
        <f t="shared" si="8"/>
        <v>Weekdays</v>
      </c>
      <c r="Z109" s="17">
        <f>_xlfn.ISOWEEKNUM(Table2[[#This Row],[Transaction Date]])</f>
        <v>12</v>
      </c>
      <c r="AA109" t="str">
        <f>IF(Table2[[#This Row],[WeekNum]] &gt; MAX(Table2[WeekNum]) - 13, "Show", "Hide")</f>
        <v>Show</v>
      </c>
      <c r="AB109" t="str">
        <f>TEXT(Table2[[#This Row],[Transaction Date]] - WEEKDAY(Table2[[#This Row],[Transaction Date]], 2) + 4, "MMMM")</f>
        <v>March</v>
      </c>
      <c r="AC109" s="19">
        <f>ROUNDUP(MONTH(Table2[[#This Row],[Transaction Date]])/3, 0)</f>
        <v>1</v>
      </c>
    </row>
    <row r="110" spans="1:29" x14ac:dyDescent="0.3">
      <c r="A110" t="s">
        <v>136</v>
      </c>
      <c r="B110" t="s">
        <v>1069</v>
      </c>
      <c r="C110" t="s">
        <v>19</v>
      </c>
      <c r="D110" t="s">
        <v>20</v>
      </c>
      <c r="E110" t="s">
        <v>15</v>
      </c>
      <c r="F110" t="s">
        <v>36</v>
      </c>
      <c r="G110" s="3">
        <v>33.979999999999997</v>
      </c>
      <c r="H110">
        <v>9</v>
      </c>
      <c r="I110">
        <v>15.291</v>
      </c>
      <c r="J110" s="3">
        <v>321.11099999999999</v>
      </c>
      <c r="K110" s="18">
        <v>43548</v>
      </c>
      <c r="L110" s="2">
        <v>0.4465277777777778</v>
      </c>
      <c r="M110" t="s">
        <v>22</v>
      </c>
      <c r="N110" s="3">
        <v>305.82</v>
      </c>
      <c r="O110">
        <v>4.7619047620000003</v>
      </c>
      <c r="P110" s="3">
        <v>15.291</v>
      </c>
      <c r="Q110" s="1">
        <v>29658</v>
      </c>
      <c r="R110" s="5">
        <f t="shared" si="9"/>
        <v>38</v>
      </c>
      <c r="S110" s="5" t="str">
        <f t="shared" si="10"/>
        <v>30-44</v>
      </c>
      <c r="T110">
        <v>4.2</v>
      </c>
      <c r="U110" s="17" t="str">
        <f t="shared" si="7"/>
        <v>4-6 (Average)</v>
      </c>
      <c r="V110" s="17" t="str">
        <f t="shared" si="11"/>
        <v>Morning</v>
      </c>
      <c r="W110" t="str">
        <f t="shared" si="12"/>
        <v>Expensive</v>
      </c>
      <c r="X110" s="4">
        <f t="shared" si="13"/>
        <v>1</v>
      </c>
      <c r="Y110" s="3" t="str">
        <f t="shared" si="8"/>
        <v>Weekends</v>
      </c>
      <c r="Z110" s="17">
        <f>_xlfn.ISOWEEKNUM(Table2[[#This Row],[Transaction Date]])</f>
        <v>12</v>
      </c>
      <c r="AA110" t="str">
        <f>IF(Table2[[#This Row],[WeekNum]] &gt; MAX(Table2[WeekNum]) - 13, "Show", "Hide")</f>
        <v>Show</v>
      </c>
      <c r="AB110" t="str">
        <f>TEXT(Table2[[#This Row],[Transaction Date]] - WEEKDAY(Table2[[#This Row],[Transaction Date]], 2) + 4, "MMMM")</f>
        <v>March</v>
      </c>
      <c r="AC110" s="19">
        <f>ROUNDUP(MONTH(Table2[[#This Row],[Transaction Date]])/3, 0)</f>
        <v>1</v>
      </c>
    </row>
    <row r="111" spans="1:29" x14ac:dyDescent="0.3">
      <c r="A111" t="s">
        <v>137</v>
      </c>
      <c r="B111" t="s">
        <v>1073</v>
      </c>
      <c r="C111" s="17" t="s">
        <v>1066</v>
      </c>
      <c r="D111" t="s">
        <v>14</v>
      </c>
      <c r="E111" t="s">
        <v>24</v>
      </c>
      <c r="F111" t="s">
        <v>21</v>
      </c>
      <c r="G111" s="3">
        <v>81.97</v>
      </c>
      <c r="H111">
        <v>10</v>
      </c>
      <c r="I111">
        <v>40.984999999999999</v>
      </c>
      <c r="J111" s="3">
        <v>860.68499999999995</v>
      </c>
      <c r="K111" s="18">
        <v>43527</v>
      </c>
      <c r="L111" s="2">
        <v>0.60416666666666663</v>
      </c>
      <c r="M111" t="s">
        <v>22</v>
      </c>
      <c r="N111" s="3">
        <v>819.7</v>
      </c>
      <c r="O111">
        <v>4.7619047620000003</v>
      </c>
      <c r="P111" s="3">
        <v>40.984999999999999</v>
      </c>
      <c r="Q111" s="1">
        <v>24693</v>
      </c>
      <c r="R111" s="5">
        <f t="shared" si="9"/>
        <v>51</v>
      </c>
      <c r="S111" s="5" t="str">
        <f t="shared" si="10"/>
        <v>45-59</v>
      </c>
      <c r="T111">
        <v>9.1999999999999993</v>
      </c>
      <c r="U111" s="17" t="str">
        <f t="shared" si="7"/>
        <v>8-10 (Excellent)</v>
      </c>
      <c r="V111" s="17" t="str">
        <f t="shared" si="11"/>
        <v>Afternoon</v>
      </c>
      <c r="W111" t="str">
        <f t="shared" si="12"/>
        <v>Expensive</v>
      </c>
      <c r="X111" s="4">
        <f t="shared" si="13"/>
        <v>1</v>
      </c>
      <c r="Y111" s="3" t="str">
        <f t="shared" si="8"/>
        <v>Weekends</v>
      </c>
      <c r="Z111" s="17">
        <f>_xlfn.ISOWEEKNUM(Table2[[#This Row],[Transaction Date]])</f>
        <v>9</v>
      </c>
      <c r="AA111" t="str">
        <f>IF(Table2[[#This Row],[WeekNum]] &gt; MAX(Table2[WeekNum]) - 13, "Show", "Hide")</f>
        <v>Show</v>
      </c>
      <c r="AB111" t="str">
        <f>TEXT(Table2[[#This Row],[Transaction Date]] - WEEKDAY(Table2[[#This Row],[Transaction Date]], 2) + 4, "MMMM")</f>
        <v>February</v>
      </c>
      <c r="AC111" s="19">
        <f>ROUNDUP(MONTH(Table2[[#This Row],[Transaction Date]])/3, 0)</f>
        <v>1</v>
      </c>
    </row>
    <row r="112" spans="1:29" x14ac:dyDescent="0.3">
      <c r="A112" t="s">
        <v>138</v>
      </c>
      <c r="B112" t="s">
        <v>1070</v>
      </c>
      <c r="C112" t="s">
        <v>35</v>
      </c>
      <c r="D112" t="s">
        <v>14</v>
      </c>
      <c r="E112" t="s">
        <v>15</v>
      </c>
      <c r="F112" t="s">
        <v>29</v>
      </c>
      <c r="G112" s="3">
        <v>16.489999999999998</v>
      </c>
      <c r="H112">
        <v>2</v>
      </c>
      <c r="I112">
        <v>1.649</v>
      </c>
      <c r="J112" s="3">
        <v>34.628999999999998</v>
      </c>
      <c r="K112" s="18">
        <v>43501</v>
      </c>
      <c r="L112" s="2">
        <v>0.48055555555555557</v>
      </c>
      <c r="M112" t="s">
        <v>17</v>
      </c>
      <c r="N112" s="3">
        <v>32.979999999999997</v>
      </c>
      <c r="O112">
        <v>4.7619047620000003</v>
      </c>
      <c r="P112" s="3">
        <v>1.649</v>
      </c>
      <c r="Q112" s="1">
        <v>35202</v>
      </c>
      <c r="R112" s="5">
        <f t="shared" si="9"/>
        <v>22</v>
      </c>
      <c r="S112" s="5" t="str">
        <f t="shared" si="10"/>
        <v>15-29</v>
      </c>
      <c r="T112">
        <v>4.5999999999999996</v>
      </c>
      <c r="U112" s="17" t="str">
        <f t="shared" si="7"/>
        <v>4-6 (Average)</v>
      </c>
      <c r="V112" s="17" t="str">
        <f t="shared" si="11"/>
        <v>Morning</v>
      </c>
      <c r="W112" t="str">
        <f t="shared" si="12"/>
        <v>Less Expensive</v>
      </c>
      <c r="X112" s="4">
        <f t="shared" si="13"/>
        <v>3</v>
      </c>
      <c r="Y112" s="3" t="str">
        <f t="shared" si="8"/>
        <v>Weekdays</v>
      </c>
      <c r="Z112" s="17">
        <f>_xlfn.ISOWEEKNUM(Table2[[#This Row],[Transaction Date]])</f>
        <v>6</v>
      </c>
      <c r="AA112" t="str">
        <f>IF(Table2[[#This Row],[WeekNum]] &gt; MAX(Table2[WeekNum]) - 13, "Show", "Hide")</f>
        <v>Show</v>
      </c>
      <c r="AB112" t="str">
        <f>TEXT(Table2[[#This Row],[Transaction Date]] - WEEKDAY(Table2[[#This Row],[Transaction Date]], 2) + 4, "MMMM")</f>
        <v>February</v>
      </c>
      <c r="AC112" s="19">
        <f>ROUNDUP(MONTH(Table2[[#This Row],[Transaction Date]])/3, 0)</f>
        <v>1</v>
      </c>
    </row>
    <row r="113" spans="1:29" x14ac:dyDescent="0.3">
      <c r="A113" t="s">
        <v>139</v>
      </c>
      <c r="B113" t="s">
        <v>1073</v>
      </c>
      <c r="C113" s="17" t="s">
        <v>1066</v>
      </c>
      <c r="D113" t="s">
        <v>14</v>
      </c>
      <c r="E113" t="s">
        <v>15</v>
      </c>
      <c r="F113" t="s">
        <v>16</v>
      </c>
      <c r="G113" s="3">
        <v>98.21</v>
      </c>
      <c r="H113">
        <v>3</v>
      </c>
      <c r="I113">
        <v>14.7315</v>
      </c>
      <c r="J113" s="3">
        <v>309.36149999999998</v>
      </c>
      <c r="K113" s="18">
        <v>43501</v>
      </c>
      <c r="L113" s="2">
        <v>0.44513888888888892</v>
      </c>
      <c r="M113" t="s">
        <v>26</v>
      </c>
      <c r="N113" s="3">
        <v>294.63</v>
      </c>
      <c r="O113">
        <v>4.7619047620000003</v>
      </c>
      <c r="P113" s="3">
        <v>14.7315</v>
      </c>
      <c r="Q113" s="1">
        <v>21742</v>
      </c>
      <c r="R113" s="5">
        <f t="shared" si="9"/>
        <v>59</v>
      </c>
      <c r="S113" s="5" t="str">
        <f t="shared" si="10"/>
        <v>45-59</v>
      </c>
      <c r="T113">
        <v>7.8</v>
      </c>
      <c r="U113" s="17" t="str">
        <f t="shared" si="7"/>
        <v>6-8 (Good)</v>
      </c>
      <c r="V113" s="17" t="str">
        <f t="shared" si="11"/>
        <v>Morning</v>
      </c>
      <c r="W113" t="str">
        <f t="shared" si="12"/>
        <v>Expensive</v>
      </c>
      <c r="X113" s="4">
        <f t="shared" si="13"/>
        <v>3</v>
      </c>
      <c r="Y113" s="3" t="str">
        <f t="shared" si="8"/>
        <v>Weekdays</v>
      </c>
      <c r="Z113" s="17">
        <f>_xlfn.ISOWEEKNUM(Table2[[#This Row],[Transaction Date]])</f>
        <v>6</v>
      </c>
      <c r="AA113" t="str">
        <f>IF(Table2[[#This Row],[WeekNum]] &gt; MAX(Table2[WeekNum]) - 13, "Show", "Hide")</f>
        <v>Show</v>
      </c>
      <c r="AB113" t="str">
        <f>TEXT(Table2[[#This Row],[Transaction Date]] - WEEKDAY(Table2[[#This Row],[Transaction Date]], 2) + 4, "MMMM")</f>
        <v>February</v>
      </c>
      <c r="AC113" s="19">
        <f>ROUNDUP(MONTH(Table2[[#This Row],[Transaction Date]])/3, 0)</f>
        <v>1</v>
      </c>
    </row>
    <row r="114" spans="1:29" x14ac:dyDescent="0.3">
      <c r="A114" t="s">
        <v>140</v>
      </c>
      <c r="B114" t="s">
        <v>1070</v>
      </c>
      <c r="C114" t="s">
        <v>35</v>
      </c>
      <c r="D114" t="s">
        <v>20</v>
      </c>
      <c r="E114" t="s">
        <v>15</v>
      </c>
      <c r="F114" t="s">
        <v>38</v>
      </c>
      <c r="G114" s="3">
        <v>72.84</v>
      </c>
      <c r="H114">
        <v>7</v>
      </c>
      <c r="I114">
        <v>25.494</v>
      </c>
      <c r="J114" s="3">
        <v>535.37400000000002</v>
      </c>
      <c r="K114" s="18">
        <v>43511</v>
      </c>
      <c r="L114" s="2">
        <v>0.53055555555555556</v>
      </c>
      <c r="M114" t="s">
        <v>22</v>
      </c>
      <c r="N114" s="3">
        <v>509.88</v>
      </c>
      <c r="O114">
        <v>4.7619047620000003</v>
      </c>
      <c r="P114" s="3">
        <v>25.494</v>
      </c>
      <c r="Q114" s="1">
        <v>35395</v>
      </c>
      <c r="R114" s="5">
        <f t="shared" si="9"/>
        <v>22</v>
      </c>
      <c r="S114" s="5" t="str">
        <f t="shared" si="10"/>
        <v>15-29</v>
      </c>
      <c r="T114">
        <v>8.4</v>
      </c>
      <c r="U114" s="17" t="str">
        <f t="shared" si="7"/>
        <v>8-10 (Excellent)</v>
      </c>
      <c r="V114" s="17" t="str">
        <f t="shared" si="11"/>
        <v>Afternoon</v>
      </c>
      <c r="W114" t="str">
        <f t="shared" si="12"/>
        <v>Expensive</v>
      </c>
      <c r="X114" s="4">
        <f t="shared" si="13"/>
        <v>6</v>
      </c>
      <c r="Y114" s="3" t="str">
        <f t="shared" si="8"/>
        <v>Weekdays</v>
      </c>
      <c r="Z114" s="17">
        <f>_xlfn.ISOWEEKNUM(Table2[[#This Row],[Transaction Date]])</f>
        <v>7</v>
      </c>
      <c r="AA114" t="str">
        <f>IF(Table2[[#This Row],[WeekNum]] &gt; MAX(Table2[WeekNum]) - 13, "Show", "Hide")</f>
        <v>Show</v>
      </c>
      <c r="AB114" t="str">
        <f>TEXT(Table2[[#This Row],[Transaction Date]] - WEEKDAY(Table2[[#This Row],[Transaction Date]], 2) + 4, "MMMM")</f>
        <v>February</v>
      </c>
      <c r="AC114" s="19">
        <f>ROUNDUP(MONTH(Table2[[#This Row],[Transaction Date]])/3, 0)</f>
        <v>1</v>
      </c>
    </row>
    <row r="115" spans="1:29" x14ac:dyDescent="0.3">
      <c r="A115" t="s">
        <v>141</v>
      </c>
      <c r="B115" t="s">
        <v>1068</v>
      </c>
      <c r="C115" s="17" t="s">
        <v>13</v>
      </c>
      <c r="D115" t="s">
        <v>14</v>
      </c>
      <c r="E115" t="s">
        <v>24</v>
      </c>
      <c r="F115" t="s">
        <v>25</v>
      </c>
      <c r="G115" s="3">
        <v>58.07</v>
      </c>
      <c r="H115">
        <v>9</v>
      </c>
      <c r="I115">
        <v>26.131499999999999</v>
      </c>
      <c r="J115" s="3">
        <v>548.76149999999996</v>
      </c>
      <c r="K115" s="18">
        <v>43484</v>
      </c>
      <c r="L115" s="2">
        <v>0.83819444444444446</v>
      </c>
      <c r="M115" t="s">
        <v>17</v>
      </c>
      <c r="N115" s="3">
        <v>522.63</v>
      </c>
      <c r="O115">
        <v>4.7619047620000003</v>
      </c>
      <c r="P115" s="3">
        <v>26.131499999999999</v>
      </c>
      <c r="Q115" s="1">
        <v>19870</v>
      </c>
      <c r="R115" s="5">
        <f t="shared" si="9"/>
        <v>64</v>
      </c>
      <c r="S115" s="5" t="str">
        <f t="shared" si="10"/>
        <v>60-74</v>
      </c>
      <c r="T115">
        <v>4.3</v>
      </c>
      <c r="U115" s="17" t="str">
        <f t="shared" si="7"/>
        <v>4-6 (Average)</v>
      </c>
      <c r="V115" s="17" t="str">
        <f t="shared" si="11"/>
        <v>Night</v>
      </c>
      <c r="W115" t="str">
        <f t="shared" si="12"/>
        <v>Expensive</v>
      </c>
      <c r="X115" s="4">
        <f t="shared" si="13"/>
        <v>7</v>
      </c>
      <c r="Y115" s="3" t="str">
        <f t="shared" si="8"/>
        <v>Weekends</v>
      </c>
      <c r="Z115" s="17">
        <f>_xlfn.ISOWEEKNUM(Table2[[#This Row],[Transaction Date]])</f>
        <v>3</v>
      </c>
      <c r="AA115" t="str">
        <f>IF(Table2[[#This Row],[WeekNum]] &gt; MAX(Table2[WeekNum]) - 13, "Show", "Hide")</f>
        <v>Show</v>
      </c>
      <c r="AB115" t="str">
        <f>TEXT(Table2[[#This Row],[Transaction Date]] - WEEKDAY(Table2[[#This Row],[Transaction Date]], 2) + 4, "MMMM")</f>
        <v>January</v>
      </c>
      <c r="AC115" s="19">
        <f>ROUNDUP(MONTH(Table2[[#This Row],[Transaction Date]])/3, 0)</f>
        <v>1</v>
      </c>
    </row>
    <row r="116" spans="1:29" x14ac:dyDescent="0.3">
      <c r="A116" t="s">
        <v>142</v>
      </c>
      <c r="B116" t="s">
        <v>1073</v>
      </c>
      <c r="C116" s="17" t="s">
        <v>1066</v>
      </c>
      <c r="D116" t="s">
        <v>14</v>
      </c>
      <c r="E116" t="s">
        <v>15</v>
      </c>
      <c r="F116" t="s">
        <v>25</v>
      </c>
      <c r="G116" s="3">
        <v>80.790000000000006</v>
      </c>
      <c r="H116">
        <v>9</v>
      </c>
      <c r="I116">
        <v>36.355499999999999</v>
      </c>
      <c r="J116" s="3">
        <v>763.46550000000002</v>
      </c>
      <c r="K116" s="18">
        <v>43497</v>
      </c>
      <c r="L116" s="2">
        <v>0.85486111111111107</v>
      </c>
      <c r="M116" t="s">
        <v>26</v>
      </c>
      <c r="N116" s="3">
        <v>727.11</v>
      </c>
      <c r="O116">
        <v>4.7619047620000003</v>
      </c>
      <c r="P116" s="3">
        <v>36.355499999999999</v>
      </c>
      <c r="Q116" s="1">
        <v>30462</v>
      </c>
      <c r="R116" s="5">
        <f t="shared" si="9"/>
        <v>35</v>
      </c>
      <c r="S116" s="5" t="str">
        <f t="shared" si="10"/>
        <v>30-44</v>
      </c>
      <c r="T116">
        <v>9.5</v>
      </c>
      <c r="U116" s="17" t="str">
        <f t="shared" si="7"/>
        <v>8-10 (Excellent)</v>
      </c>
      <c r="V116" s="17" t="str">
        <f t="shared" si="11"/>
        <v>Night</v>
      </c>
      <c r="W116" t="str">
        <f t="shared" si="12"/>
        <v>Expensive</v>
      </c>
      <c r="X116" s="4">
        <f t="shared" si="13"/>
        <v>6</v>
      </c>
      <c r="Y116" s="3" t="str">
        <f t="shared" si="8"/>
        <v>Weekdays</v>
      </c>
      <c r="Z116" s="17">
        <f>_xlfn.ISOWEEKNUM(Table2[[#This Row],[Transaction Date]])</f>
        <v>5</v>
      </c>
      <c r="AA116" t="str">
        <f>IF(Table2[[#This Row],[WeekNum]] &gt; MAX(Table2[WeekNum]) - 13, "Show", "Hide")</f>
        <v>Show</v>
      </c>
      <c r="AB116" t="str">
        <f>TEXT(Table2[[#This Row],[Transaction Date]] - WEEKDAY(Table2[[#This Row],[Transaction Date]], 2) + 4, "MMMM")</f>
        <v>January</v>
      </c>
      <c r="AC116" s="19">
        <f>ROUNDUP(MONTH(Table2[[#This Row],[Transaction Date]])/3, 0)</f>
        <v>1</v>
      </c>
    </row>
    <row r="117" spans="1:29" x14ac:dyDescent="0.3">
      <c r="A117" t="s">
        <v>143</v>
      </c>
      <c r="B117" t="s">
        <v>1073</v>
      </c>
      <c r="C117" s="17" t="s">
        <v>1066</v>
      </c>
      <c r="D117" t="s">
        <v>20</v>
      </c>
      <c r="E117" t="s">
        <v>15</v>
      </c>
      <c r="F117" t="s">
        <v>38</v>
      </c>
      <c r="G117" s="3">
        <v>27.02</v>
      </c>
      <c r="H117">
        <v>3</v>
      </c>
      <c r="I117">
        <v>4.0529999999999999</v>
      </c>
      <c r="J117" s="3">
        <v>85.113</v>
      </c>
      <c r="K117" s="18">
        <v>43526</v>
      </c>
      <c r="L117" s="2">
        <v>0.54236111111111118</v>
      </c>
      <c r="M117" t="s">
        <v>26</v>
      </c>
      <c r="N117" s="3">
        <v>81.06</v>
      </c>
      <c r="O117">
        <v>4.7619047620000003</v>
      </c>
      <c r="P117" s="3">
        <v>4.0529999999999999</v>
      </c>
      <c r="Q117" s="1">
        <v>33788</v>
      </c>
      <c r="R117" s="5">
        <f t="shared" si="9"/>
        <v>26</v>
      </c>
      <c r="S117" s="5" t="str">
        <f t="shared" si="10"/>
        <v>15-29</v>
      </c>
      <c r="T117">
        <v>7.1</v>
      </c>
      <c r="U117" s="17" t="str">
        <f t="shared" si="7"/>
        <v>6-8 (Good)</v>
      </c>
      <c r="V117" s="17" t="str">
        <f t="shared" si="11"/>
        <v>Afternoon</v>
      </c>
      <c r="W117" t="str">
        <f t="shared" si="12"/>
        <v>Expensive</v>
      </c>
      <c r="X117" s="4">
        <f t="shared" si="13"/>
        <v>7</v>
      </c>
      <c r="Y117" s="3" t="str">
        <f t="shared" si="8"/>
        <v>Weekends</v>
      </c>
      <c r="Z117" s="17">
        <f>_xlfn.ISOWEEKNUM(Table2[[#This Row],[Transaction Date]])</f>
        <v>9</v>
      </c>
      <c r="AA117" t="str">
        <f>IF(Table2[[#This Row],[WeekNum]] &gt; MAX(Table2[WeekNum]) - 13, "Show", "Hide")</f>
        <v>Show</v>
      </c>
      <c r="AB117" t="str">
        <f>TEXT(Table2[[#This Row],[Transaction Date]] - WEEKDAY(Table2[[#This Row],[Transaction Date]], 2) + 4, "MMMM")</f>
        <v>February</v>
      </c>
      <c r="AC117" s="19">
        <f>ROUNDUP(MONTH(Table2[[#This Row],[Transaction Date]])/3, 0)</f>
        <v>1</v>
      </c>
    </row>
    <row r="118" spans="1:29" x14ac:dyDescent="0.3">
      <c r="A118" t="s">
        <v>144</v>
      </c>
      <c r="B118" t="s">
        <v>1075</v>
      </c>
      <c r="C118" t="s">
        <v>35</v>
      </c>
      <c r="D118" t="s">
        <v>14</v>
      </c>
      <c r="E118" t="s">
        <v>24</v>
      </c>
      <c r="F118" t="s">
        <v>38</v>
      </c>
      <c r="G118" s="3">
        <v>21.94</v>
      </c>
      <c r="H118">
        <v>5</v>
      </c>
      <c r="I118">
        <v>5.4850000000000003</v>
      </c>
      <c r="J118" s="3">
        <v>115.185</v>
      </c>
      <c r="K118" s="18">
        <v>43529</v>
      </c>
      <c r="L118" s="2">
        <v>0.52013888888888882</v>
      </c>
      <c r="M118" t="s">
        <v>17</v>
      </c>
      <c r="N118" s="3">
        <v>109.7</v>
      </c>
      <c r="O118">
        <v>4.7619047620000003</v>
      </c>
      <c r="P118" s="3">
        <v>5.4850000000000003</v>
      </c>
      <c r="Q118" s="1">
        <v>35548</v>
      </c>
      <c r="R118" s="5">
        <f t="shared" si="9"/>
        <v>21</v>
      </c>
      <c r="S118" s="5" t="str">
        <f t="shared" si="10"/>
        <v>15-29</v>
      </c>
      <c r="T118">
        <v>5.3</v>
      </c>
      <c r="U118" s="17" t="str">
        <f t="shared" si="7"/>
        <v>4-6 (Average)</v>
      </c>
      <c r="V118" s="17" t="str">
        <f t="shared" si="11"/>
        <v>Afternoon</v>
      </c>
      <c r="W118" t="str">
        <f t="shared" si="12"/>
        <v>Expensive</v>
      </c>
      <c r="X118" s="4">
        <f t="shared" si="13"/>
        <v>3</v>
      </c>
      <c r="Y118" s="3" t="str">
        <f t="shared" si="8"/>
        <v>Weekdays</v>
      </c>
      <c r="Z118" s="17">
        <f>_xlfn.ISOWEEKNUM(Table2[[#This Row],[Transaction Date]])</f>
        <v>10</v>
      </c>
      <c r="AA118" t="str">
        <f>IF(Table2[[#This Row],[WeekNum]] &gt; MAX(Table2[WeekNum]) - 13, "Show", "Hide")</f>
        <v>Show</v>
      </c>
      <c r="AB118" t="str">
        <f>TEXT(Table2[[#This Row],[Transaction Date]] - WEEKDAY(Table2[[#This Row],[Transaction Date]], 2) + 4, "MMMM")</f>
        <v>March</v>
      </c>
      <c r="AC118" s="19">
        <f>ROUNDUP(MONTH(Table2[[#This Row],[Transaction Date]])/3, 0)</f>
        <v>1</v>
      </c>
    </row>
    <row r="119" spans="1:29" x14ac:dyDescent="0.3">
      <c r="A119" t="s">
        <v>145</v>
      </c>
      <c r="B119" t="s">
        <v>1075</v>
      </c>
      <c r="C119" t="s">
        <v>35</v>
      </c>
      <c r="D119" t="s">
        <v>14</v>
      </c>
      <c r="E119" t="s">
        <v>24</v>
      </c>
      <c r="F119" t="s">
        <v>38</v>
      </c>
      <c r="G119" s="3">
        <v>51.36</v>
      </c>
      <c r="H119">
        <v>1</v>
      </c>
      <c r="I119">
        <v>2.5680000000000001</v>
      </c>
      <c r="J119" s="3">
        <v>53.927999999999997</v>
      </c>
      <c r="K119" s="18">
        <v>43481</v>
      </c>
      <c r="L119" s="2">
        <v>0.6430555555555556</v>
      </c>
      <c r="M119" t="s">
        <v>17</v>
      </c>
      <c r="N119" s="3">
        <v>51.36</v>
      </c>
      <c r="O119">
        <v>4.7619047620000003</v>
      </c>
      <c r="P119" s="3">
        <v>2.5680000000000001</v>
      </c>
      <c r="Q119" s="1">
        <v>29515</v>
      </c>
      <c r="R119" s="5">
        <f t="shared" si="9"/>
        <v>38</v>
      </c>
      <c r="S119" s="5" t="str">
        <f t="shared" si="10"/>
        <v>30-44</v>
      </c>
      <c r="T119">
        <v>5.2</v>
      </c>
      <c r="U119" s="17" t="str">
        <f t="shared" si="7"/>
        <v>4-6 (Average)</v>
      </c>
      <c r="V119" s="17" t="str">
        <f t="shared" si="11"/>
        <v>Afternoon</v>
      </c>
      <c r="W119" t="str">
        <f t="shared" si="12"/>
        <v>Expensive</v>
      </c>
      <c r="X119" s="4">
        <f t="shared" si="13"/>
        <v>4</v>
      </c>
      <c r="Y119" s="3" t="str">
        <f t="shared" si="8"/>
        <v>Weekdays</v>
      </c>
      <c r="Z119" s="17">
        <f>_xlfn.ISOWEEKNUM(Table2[[#This Row],[Transaction Date]])</f>
        <v>3</v>
      </c>
      <c r="AA119" t="str">
        <f>IF(Table2[[#This Row],[WeekNum]] &gt; MAX(Table2[WeekNum]) - 13, "Show", "Hide")</f>
        <v>Show</v>
      </c>
      <c r="AB119" t="str">
        <f>TEXT(Table2[[#This Row],[Transaction Date]] - WEEKDAY(Table2[[#This Row],[Transaction Date]], 2) + 4, "MMMM")</f>
        <v>January</v>
      </c>
      <c r="AC119" s="19">
        <f>ROUNDUP(MONTH(Table2[[#This Row],[Transaction Date]])/3, 0)</f>
        <v>1</v>
      </c>
    </row>
    <row r="120" spans="1:29" x14ac:dyDescent="0.3">
      <c r="A120" t="s">
        <v>146</v>
      </c>
      <c r="B120" t="s">
        <v>1077</v>
      </c>
      <c r="C120" s="17" t="s">
        <v>1065</v>
      </c>
      <c r="D120" t="s">
        <v>20</v>
      </c>
      <c r="E120" t="s">
        <v>15</v>
      </c>
      <c r="F120" t="s">
        <v>36</v>
      </c>
      <c r="G120" s="3">
        <v>10.96</v>
      </c>
      <c r="H120">
        <v>10</v>
      </c>
      <c r="I120">
        <v>5.48</v>
      </c>
      <c r="J120" s="3">
        <v>115.08</v>
      </c>
      <c r="K120" s="18">
        <v>43498</v>
      </c>
      <c r="L120" s="2">
        <v>0.8666666666666667</v>
      </c>
      <c r="M120" t="s">
        <v>17</v>
      </c>
      <c r="N120" s="3">
        <v>109.6</v>
      </c>
      <c r="O120">
        <v>4.7619047620000003</v>
      </c>
      <c r="P120" s="3">
        <v>5.48</v>
      </c>
      <c r="Q120" s="1">
        <v>30444</v>
      </c>
      <c r="R120" s="5">
        <f t="shared" si="9"/>
        <v>35</v>
      </c>
      <c r="S120" s="5" t="str">
        <f t="shared" si="10"/>
        <v>30-44</v>
      </c>
      <c r="T120">
        <v>6</v>
      </c>
      <c r="U120" s="17" t="str">
        <f t="shared" si="7"/>
        <v>6-8 (Good)</v>
      </c>
      <c r="V120" s="17" t="str">
        <f t="shared" si="11"/>
        <v>Night</v>
      </c>
      <c r="W120" t="str">
        <f t="shared" si="12"/>
        <v>Less Expensive</v>
      </c>
      <c r="X120" s="4">
        <f t="shared" si="13"/>
        <v>7</v>
      </c>
      <c r="Y120" s="3" t="str">
        <f t="shared" si="8"/>
        <v>Weekends</v>
      </c>
      <c r="Z120" s="17">
        <f>_xlfn.ISOWEEKNUM(Table2[[#This Row],[Transaction Date]])</f>
        <v>5</v>
      </c>
      <c r="AA120" t="str">
        <f>IF(Table2[[#This Row],[WeekNum]] &gt; MAX(Table2[WeekNum]) - 13, "Show", "Hide")</f>
        <v>Show</v>
      </c>
      <c r="AB120" t="str">
        <f>TEXT(Table2[[#This Row],[Transaction Date]] - WEEKDAY(Table2[[#This Row],[Transaction Date]], 2) + 4, "MMMM")</f>
        <v>January</v>
      </c>
      <c r="AC120" s="19">
        <f>ROUNDUP(MONTH(Table2[[#This Row],[Transaction Date]])/3, 0)</f>
        <v>1</v>
      </c>
    </row>
    <row r="121" spans="1:29" x14ac:dyDescent="0.3">
      <c r="A121" t="s">
        <v>147</v>
      </c>
      <c r="B121" t="s">
        <v>1075</v>
      </c>
      <c r="C121" t="s">
        <v>35</v>
      </c>
      <c r="D121" t="s">
        <v>20</v>
      </c>
      <c r="E121" t="s">
        <v>24</v>
      </c>
      <c r="F121" t="s">
        <v>25</v>
      </c>
      <c r="G121" s="3">
        <v>53.44</v>
      </c>
      <c r="H121">
        <v>2</v>
      </c>
      <c r="I121">
        <v>5.3440000000000003</v>
      </c>
      <c r="J121" s="3">
        <v>112.224</v>
      </c>
      <c r="K121" s="18">
        <v>43485</v>
      </c>
      <c r="L121" s="2">
        <v>0.85972222222222217</v>
      </c>
      <c r="M121" t="s">
        <v>17</v>
      </c>
      <c r="N121" s="3">
        <v>106.88</v>
      </c>
      <c r="O121">
        <v>4.7619047620000003</v>
      </c>
      <c r="P121" s="3">
        <v>5.3440000000000003</v>
      </c>
      <c r="Q121" s="1">
        <v>26364</v>
      </c>
      <c r="R121" s="5">
        <f t="shared" si="9"/>
        <v>46</v>
      </c>
      <c r="S121" s="5" t="str">
        <f t="shared" si="10"/>
        <v>45-59</v>
      </c>
      <c r="T121">
        <v>4.0999999999999996</v>
      </c>
      <c r="U121" s="17" t="str">
        <f t="shared" si="7"/>
        <v>4-6 (Average)</v>
      </c>
      <c r="V121" s="17" t="str">
        <f t="shared" si="11"/>
        <v>Night</v>
      </c>
      <c r="W121" t="str">
        <f t="shared" si="12"/>
        <v>Expensive</v>
      </c>
      <c r="X121" s="4">
        <f t="shared" si="13"/>
        <v>1</v>
      </c>
      <c r="Y121" s="3" t="str">
        <f t="shared" si="8"/>
        <v>Weekends</v>
      </c>
      <c r="Z121" s="17">
        <f>_xlfn.ISOWEEKNUM(Table2[[#This Row],[Transaction Date]])</f>
        <v>3</v>
      </c>
      <c r="AA121" t="str">
        <f>IF(Table2[[#This Row],[WeekNum]] &gt; MAX(Table2[WeekNum]) - 13, "Show", "Hide")</f>
        <v>Show</v>
      </c>
      <c r="AB121" t="str">
        <f>TEXT(Table2[[#This Row],[Transaction Date]] - WEEKDAY(Table2[[#This Row],[Transaction Date]], 2) + 4, "MMMM")</f>
        <v>January</v>
      </c>
      <c r="AC121" s="19">
        <f>ROUNDUP(MONTH(Table2[[#This Row],[Transaction Date]])/3, 0)</f>
        <v>1</v>
      </c>
    </row>
    <row r="122" spans="1:29" x14ac:dyDescent="0.3">
      <c r="A122" t="s">
        <v>148</v>
      </c>
      <c r="B122" t="s">
        <v>1072</v>
      </c>
      <c r="C122" s="17" t="s">
        <v>1065</v>
      </c>
      <c r="D122" t="s">
        <v>20</v>
      </c>
      <c r="E122" t="s">
        <v>15</v>
      </c>
      <c r="F122" t="s">
        <v>21</v>
      </c>
      <c r="G122" s="3">
        <v>99.56</v>
      </c>
      <c r="H122">
        <v>8</v>
      </c>
      <c r="I122">
        <v>39.823999999999998</v>
      </c>
      <c r="J122" s="3">
        <v>836.30399999999997</v>
      </c>
      <c r="K122" s="18">
        <v>43510</v>
      </c>
      <c r="L122" s="2">
        <v>0.7104166666666667</v>
      </c>
      <c r="M122" t="s">
        <v>26</v>
      </c>
      <c r="N122" s="3">
        <v>796.48</v>
      </c>
      <c r="O122">
        <v>4.7619047620000003</v>
      </c>
      <c r="P122" s="3">
        <v>39.823999999999998</v>
      </c>
      <c r="Q122" s="1">
        <v>35814</v>
      </c>
      <c r="R122" s="5">
        <f t="shared" si="9"/>
        <v>21</v>
      </c>
      <c r="S122" s="5" t="str">
        <f t="shared" si="10"/>
        <v>15-29</v>
      </c>
      <c r="T122">
        <v>5.2</v>
      </c>
      <c r="U122" s="17" t="str">
        <f t="shared" si="7"/>
        <v>4-6 (Average)</v>
      </c>
      <c r="V122" s="17" t="str">
        <f t="shared" si="11"/>
        <v>Evening</v>
      </c>
      <c r="W122" t="str">
        <f t="shared" si="12"/>
        <v>Expensive</v>
      </c>
      <c r="X122" s="4">
        <f t="shared" si="13"/>
        <v>5</v>
      </c>
      <c r="Y122" s="3" t="str">
        <f t="shared" si="8"/>
        <v>Weekdays</v>
      </c>
      <c r="Z122" s="17">
        <f>_xlfn.ISOWEEKNUM(Table2[[#This Row],[Transaction Date]])</f>
        <v>7</v>
      </c>
      <c r="AA122" t="str">
        <f>IF(Table2[[#This Row],[WeekNum]] &gt; MAX(Table2[WeekNum]) - 13, "Show", "Hide")</f>
        <v>Show</v>
      </c>
      <c r="AB122" t="str">
        <f>TEXT(Table2[[#This Row],[Transaction Date]] - WEEKDAY(Table2[[#This Row],[Transaction Date]], 2) + 4, "MMMM")</f>
        <v>February</v>
      </c>
      <c r="AC122" s="19">
        <f>ROUNDUP(MONTH(Table2[[#This Row],[Transaction Date]])/3, 0)</f>
        <v>1</v>
      </c>
    </row>
    <row r="123" spans="1:29" x14ac:dyDescent="0.3">
      <c r="A123" t="s">
        <v>149</v>
      </c>
      <c r="B123" t="s">
        <v>1078</v>
      </c>
      <c r="C123" s="17" t="s">
        <v>1066</v>
      </c>
      <c r="D123" t="s">
        <v>14</v>
      </c>
      <c r="E123" t="s">
        <v>24</v>
      </c>
      <c r="F123" t="s">
        <v>29</v>
      </c>
      <c r="G123" s="3">
        <v>57.12</v>
      </c>
      <c r="H123">
        <v>7</v>
      </c>
      <c r="I123">
        <v>19.992000000000001</v>
      </c>
      <c r="J123" s="3">
        <v>419.83199999999999</v>
      </c>
      <c r="K123" s="18">
        <v>43477</v>
      </c>
      <c r="L123" s="2">
        <v>0.50138888888888888</v>
      </c>
      <c r="M123" t="s">
        <v>26</v>
      </c>
      <c r="N123" s="3">
        <v>399.84</v>
      </c>
      <c r="O123">
        <v>4.7619047620000003</v>
      </c>
      <c r="P123" s="3">
        <v>19.992000000000001</v>
      </c>
      <c r="Q123" s="1">
        <v>26331</v>
      </c>
      <c r="R123" s="5">
        <f t="shared" si="9"/>
        <v>46</v>
      </c>
      <c r="S123" s="5" t="str">
        <f t="shared" si="10"/>
        <v>45-59</v>
      </c>
      <c r="T123">
        <v>6.5</v>
      </c>
      <c r="U123" s="17" t="str">
        <f t="shared" si="7"/>
        <v>6-8 (Good)</v>
      </c>
      <c r="V123" s="17" t="str">
        <f t="shared" si="11"/>
        <v>Afternoon</v>
      </c>
      <c r="W123" t="str">
        <f t="shared" si="12"/>
        <v>Expensive</v>
      </c>
      <c r="X123" s="4">
        <f t="shared" si="13"/>
        <v>7</v>
      </c>
      <c r="Y123" s="3" t="str">
        <f t="shared" si="8"/>
        <v>Weekends</v>
      </c>
      <c r="Z123" s="17">
        <f>_xlfn.ISOWEEKNUM(Table2[[#This Row],[Transaction Date]])</f>
        <v>2</v>
      </c>
      <c r="AA123" t="str">
        <f>IF(Table2[[#This Row],[WeekNum]] &gt; MAX(Table2[WeekNum]) - 13, "Show", "Hide")</f>
        <v>Show</v>
      </c>
      <c r="AB123" t="str">
        <f>TEXT(Table2[[#This Row],[Transaction Date]] - WEEKDAY(Table2[[#This Row],[Transaction Date]], 2) + 4, "MMMM")</f>
        <v>January</v>
      </c>
      <c r="AC123" s="19">
        <f>ROUNDUP(MONTH(Table2[[#This Row],[Transaction Date]])/3, 0)</f>
        <v>1</v>
      </c>
    </row>
    <row r="124" spans="1:29" x14ac:dyDescent="0.3">
      <c r="A124" t="s">
        <v>150</v>
      </c>
      <c r="B124" t="s">
        <v>1075</v>
      </c>
      <c r="C124" t="s">
        <v>35</v>
      </c>
      <c r="D124" t="s">
        <v>14</v>
      </c>
      <c r="E124" t="s">
        <v>24</v>
      </c>
      <c r="F124" t="s">
        <v>29</v>
      </c>
      <c r="G124" s="3">
        <v>99.96</v>
      </c>
      <c r="H124">
        <v>9</v>
      </c>
      <c r="I124">
        <v>44.981999999999999</v>
      </c>
      <c r="J124" s="3">
        <v>944.62199999999996</v>
      </c>
      <c r="K124" s="18">
        <v>43533</v>
      </c>
      <c r="L124" s="2">
        <v>0.72638888888888886</v>
      </c>
      <c r="M124" t="s">
        <v>26</v>
      </c>
      <c r="N124" s="3">
        <v>899.64</v>
      </c>
      <c r="O124">
        <v>4.7619047620000003</v>
      </c>
      <c r="P124" s="3">
        <v>44.981999999999999</v>
      </c>
      <c r="Q124" s="1">
        <v>21541</v>
      </c>
      <c r="R124" s="5">
        <f t="shared" si="9"/>
        <v>60</v>
      </c>
      <c r="S124" s="5" t="str">
        <f t="shared" si="10"/>
        <v>60-74</v>
      </c>
      <c r="T124">
        <v>4.2</v>
      </c>
      <c r="U124" s="17" t="str">
        <f t="shared" si="7"/>
        <v>4-6 (Average)</v>
      </c>
      <c r="V124" s="17" t="str">
        <f t="shared" si="11"/>
        <v>Evening</v>
      </c>
      <c r="W124" t="str">
        <f t="shared" si="12"/>
        <v>Expensive</v>
      </c>
      <c r="X124" s="4">
        <f t="shared" si="13"/>
        <v>7</v>
      </c>
      <c r="Y124" s="3" t="str">
        <f t="shared" si="8"/>
        <v>Weekends</v>
      </c>
      <c r="Z124" s="17">
        <f>_xlfn.ISOWEEKNUM(Table2[[#This Row],[Transaction Date]])</f>
        <v>10</v>
      </c>
      <c r="AA124" t="str">
        <f>IF(Table2[[#This Row],[WeekNum]] &gt; MAX(Table2[WeekNum]) - 13, "Show", "Hide")</f>
        <v>Show</v>
      </c>
      <c r="AB124" t="str">
        <f>TEXT(Table2[[#This Row],[Transaction Date]] - WEEKDAY(Table2[[#This Row],[Transaction Date]], 2) + 4, "MMMM")</f>
        <v>March</v>
      </c>
      <c r="AC124" s="19">
        <f>ROUNDUP(MONTH(Table2[[#This Row],[Transaction Date]])/3, 0)</f>
        <v>1</v>
      </c>
    </row>
    <row r="125" spans="1:29" x14ac:dyDescent="0.3">
      <c r="A125" t="s">
        <v>151</v>
      </c>
      <c r="B125" t="s">
        <v>1078</v>
      </c>
      <c r="C125" s="17" t="s">
        <v>1066</v>
      </c>
      <c r="D125" t="s">
        <v>14</v>
      </c>
      <c r="E125" t="s">
        <v>24</v>
      </c>
      <c r="F125" t="s">
        <v>25</v>
      </c>
      <c r="G125" s="3">
        <v>63.91</v>
      </c>
      <c r="H125">
        <v>8</v>
      </c>
      <c r="I125">
        <v>25.564</v>
      </c>
      <c r="J125" s="3">
        <v>536.84400000000005</v>
      </c>
      <c r="K125" s="18">
        <v>43537</v>
      </c>
      <c r="L125" s="2">
        <v>0.82777777777777783</v>
      </c>
      <c r="M125" t="s">
        <v>26</v>
      </c>
      <c r="N125" s="3">
        <v>511.28</v>
      </c>
      <c r="O125">
        <v>4.7619047620000003</v>
      </c>
      <c r="P125" s="3">
        <v>25.564</v>
      </c>
      <c r="Q125" s="1">
        <v>19971</v>
      </c>
      <c r="R125" s="5">
        <f t="shared" si="9"/>
        <v>64</v>
      </c>
      <c r="S125" s="5" t="str">
        <f t="shared" si="10"/>
        <v>60-74</v>
      </c>
      <c r="T125">
        <v>4.5999999999999996</v>
      </c>
      <c r="U125" s="17" t="str">
        <f t="shared" si="7"/>
        <v>4-6 (Average)</v>
      </c>
      <c r="V125" s="17" t="str">
        <f t="shared" si="11"/>
        <v>Night</v>
      </c>
      <c r="W125" t="str">
        <f t="shared" si="12"/>
        <v>Expensive</v>
      </c>
      <c r="X125" s="4">
        <f t="shared" si="13"/>
        <v>4</v>
      </c>
      <c r="Y125" s="3" t="str">
        <f t="shared" si="8"/>
        <v>Weekdays</v>
      </c>
      <c r="Z125" s="17">
        <f>_xlfn.ISOWEEKNUM(Table2[[#This Row],[Transaction Date]])</f>
        <v>11</v>
      </c>
      <c r="AA125" t="str">
        <f>IF(Table2[[#This Row],[WeekNum]] &gt; MAX(Table2[WeekNum]) - 13, "Show", "Hide")</f>
        <v>Show</v>
      </c>
      <c r="AB125" t="str">
        <f>TEXT(Table2[[#This Row],[Transaction Date]] - WEEKDAY(Table2[[#This Row],[Transaction Date]], 2) + 4, "MMMM")</f>
        <v>March</v>
      </c>
      <c r="AC125" s="19">
        <f>ROUNDUP(MONTH(Table2[[#This Row],[Transaction Date]])/3, 0)</f>
        <v>1</v>
      </c>
    </row>
    <row r="126" spans="1:29" x14ac:dyDescent="0.3">
      <c r="A126" t="s">
        <v>152</v>
      </c>
      <c r="B126" t="s">
        <v>1075</v>
      </c>
      <c r="C126" t="s">
        <v>35</v>
      </c>
      <c r="D126" t="s">
        <v>14</v>
      </c>
      <c r="E126" t="s">
        <v>15</v>
      </c>
      <c r="F126" t="s">
        <v>38</v>
      </c>
      <c r="G126" s="3">
        <v>56.47</v>
      </c>
      <c r="H126">
        <v>8</v>
      </c>
      <c r="I126">
        <v>22.588000000000001</v>
      </c>
      <c r="J126" s="3">
        <v>474.34800000000001</v>
      </c>
      <c r="K126" s="18">
        <v>43533</v>
      </c>
      <c r="L126" s="2">
        <v>0.62291666666666667</v>
      </c>
      <c r="M126" t="s">
        <v>17</v>
      </c>
      <c r="N126" s="3">
        <v>451.76</v>
      </c>
      <c r="O126">
        <v>4.7619047620000003</v>
      </c>
      <c r="P126" s="3">
        <v>22.588000000000001</v>
      </c>
      <c r="Q126" s="1">
        <v>24606</v>
      </c>
      <c r="R126" s="5">
        <f t="shared" si="9"/>
        <v>51</v>
      </c>
      <c r="S126" s="5" t="str">
        <f t="shared" si="10"/>
        <v>45-59</v>
      </c>
      <c r="T126">
        <v>7.3</v>
      </c>
      <c r="U126" s="17" t="str">
        <f t="shared" si="7"/>
        <v>6-8 (Good)</v>
      </c>
      <c r="V126" s="17" t="str">
        <f t="shared" si="11"/>
        <v>Afternoon</v>
      </c>
      <c r="W126" t="str">
        <f t="shared" si="12"/>
        <v>Expensive</v>
      </c>
      <c r="X126" s="4">
        <f t="shared" si="13"/>
        <v>7</v>
      </c>
      <c r="Y126" s="3" t="str">
        <f t="shared" si="8"/>
        <v>Weekends</v>
      </c>
      <c r="Z126" s="17">
        <f>_xlfn.ISOWEEKNUM(Table2[[#This Row],[Transaction Date]])</f>
        <v>10</v>
      </c>
      <c r="AA126" t="str">
        <f>IF(Table2[[#This Row],[WeekNum]] &gt; MAX(Table2[WeekNum]) - 13, "Show", "Hide")</f>
        <v>Show</v>
      </c>
      <c r="AB126" t="str">
        <f>TEXT(Table2[[#This Row],[Transaction Date]] - WEEKDAY(Table2[[#This Row],[Transaction Date]], 2) + 4, "MMMM")</f>
        <v>March</v>
      </c>
      <c r="AC126" s="19">
        <f>ROUNDUP(MONTH(Table2[[#This Row],[Transaction Date]])/3, 0)</f>
        <v>1</v>
      </c>
    </row>
    <row r="127" spans="1:29" x14ac:dyDescent="0.3">
      <c r="A127" t="s">
        <v>153</v>
      </c>
      <c r="B127" t="s">
        <v>1071</v>
      </c>
      <c r="C127" s="17" t="s">
        <v>1064</v>
      </c>
      <c r="D127" t="s">
        <v>20</v>
      </c>
      <c r="E127" t="s">
        <v>15</v>
      </c>
      <c r="F127" t="s">
        <v>25</v>
      </c>
      <c r="G127" s="3">
        <v>93.69</v>
      </c>
      <c r="H127">
        <v>7</v>
      </c>
      <c r="I127">
        <v>32.791499999999999</v>
      </c>
      <c r="J127" s="3">
        <v>688.62149999999997</v>
      </c>
      <c r="K127" s="18">
        <v>43534</v>
      </c>
      <c r="L127" s="2">
        <v>0.78055555555555556</v>
      </c>
      <c r="M127" t="s">
        <v>26</v>
      </c>
      <c r="N127" s="3">
        <v>655.83</v>
      </c>
      <c r="O127">
        <v>4.7619047620000003</v>
      </c>
      <c r="P127" s="3">
        <v>32.791499999999999</v>
      </c>
      <c r="Q127" s="1">
        <v>33711</v>
      </c>
      <c r="R127" s="5">
        <f t="shared" si="9"/>
        <v>26</v>
      </c>
      <c r="S127" s="5" t="str">
        <f t="shared" si="10"/>
        <v>15-29</v>
      </c>
      <c r="T127">
        <v>4.5</v>
      </c>
      <c r="U127" s="17" t="str">
        <f t="shared" si="7"/>
        <v>4-6 (Average)</v>
      </c>
      <c r="V127" s="17" t="str">
        <f t="shared" si="11"/>
        <v>Evening</v>
      </c>
      <c r="W127" t="str">
        <f t="shared" si="12"/>
        <v>Expensive</v>
      </c>
      <c r="X127" s="4">
        <f t="shared" si="13"/>
        <v>1</v>
      </c>
      <c r="Y127" s="3" t="str">
        <f t="shared" si="8"/>
        <v>Weekends</v>
      </c>
      <c r="Z127" s="17">
        <f>_xlfn.ISOWEEKNUM(Table2[[#This Row],[Transaction Date]])</f>
        <v>10</v>
      </c>
      <c r="AA127" t="str">
        <f>IF(Table2[[#This Row],[WeekNum]] &gt; MAX(Table2[WeekNum]) - 13, "Show", "Hide")</f>
        <v>Show</v>
      </c>
      <c r="AB127" t="str">
        <f>TEXT(Table2[[#This Row],[Transaction Date]] - WEEKDAY(Table2[[#This Row],[Transaction Date]], 2) + 4, "MMMM")</f>
        <v>March</v>
      </c>
      <c r="AC127" s="19">
        <f>ROUNDUP(MONTH(Table2[[#This Row],[Transaction Date]])/3, 0)</f>
        <v>1</v>
      </c>
    </row>
    <row r="128" spans="1:29" x14ac:dyDescent="0.3">
      <c r="A128" t="s">
        <v>154</v>
      </c>
      <c r="B128" t="s">
        <v>1072</v>
      </c>
      <c r="C128" s="17" t="s">
        <v>1065</v>
      </c>
      <c r="D128" t="s">
        <v>20</v>
      </c>
      <c r="E128" t="s">
        <v>15</v>
      </c>
      <c r="F128" t="s">
        <v>29</v>
      </c>
      <c r="G128" s="3">
        <v>32.25</v>
      </c>
      <c r="H128">
        <v>5</v>
      </c>
      <c r="I128">
        <v>8.0625</v>
      </c>
      <c r="J128" s="3">
        <v>169.3125</v>
      </c>
      <c r="K128" s="18">
        <v>43492</v>
      </c>
      <c r="L128" s="2">
        <v>0.55972222222222223</v>
      </c>
      <c r="M128" t="s">
        <v>22</v>
      </c>
      <c r="N128" s="3">
        <v>161.25</v>
      </c>
      <c r="O128">
        <v>4.7619047620000003</v>
      </c>
      <c r="P128" s="3">
        <v>8.0625</v>
      </c>
      <c r="Q128" s="1">
        <v>32722</v>
      </c>
      <c r="R128" s="5">
        <f t="shared" si="9"/>
        <v>29</v>
      </c>
      <c r="S128" s="5" t="str">
        <f t="shared" si="10"/>
        <v>15-29</v>
      </c>
      <c r="T128">
        <v>9</v>
      </c>
      <c r="U128" s="17" t="str">
        <f t="shared" si="7"/>
        <v>8-10 (Excellent)</v>
      </c>
      <c r="V128" s="17" t="str">
        <f t="shared" si="11"/>
        <v>Afternoon</v>
      </c>
      <c r="W128" t="str">
        <f t="shared" si="12"/>
        <v>Expensive</v>
      </c>
      <c r="X128" s="4">
        <f t="shared" si="13"/>
        <v>1</v>
      </c>
      <c r="Y128" s="3" t="str">
        <f t="shared" si="8"/>
        <v>Weekends</v>
      </c>
      <c r="Z128" s="17">
        <f>_xlfn.ISOWEEKNUM(Table2[[#This Row],[Transaction Date]])</f>
        <v>4</v>
      </c>
      <c r="AA128" t="str">
        <f>IF(Table2[[#This Row],[WeekNum]] &gt; MAX(Table2[WeekNum]) - 13, "Show", "Hide")</f>
        <v>Show</v>
      </c>
      <c r="AB128" t="str">
        <f>TEXT(Table2[[#This Row],[Transaction Date]] - WEEKDAY(Table2[[#This Row],[Transaction Date]], 2) + 4, "MMMM")</f>
        <v>January</v>
      </c>
      <c r="AC128" s="19">
        <f>ROUNDUP(MONTH(Table2[[#This Row],[Transaction Date]])/3, 0)</f>
        <v>1</v>
      </c>
    </row>
    <row r="129" spans="1:29" x14ac:dyDescent="0.3">
      <c r="A129" t="s">
        <v>155</v>
      </c>
      <c r="B129" t="s">
        <v>1078</v>
      </c>
      <c r="C129" s="17" t="s">
        <v>1066</v>
      </c>
      <c r="D129" t="s">
        <v>20</v>
      </c>
      <c r="E129" t="s">
        <v>15</v>
      </c>
      <c r="F129" t="s">
        <v>38</v>
      </c>
      <c r="G129" s="3">
        <v>31.73</v>
      </c>
      <c r="H129">
        <v>9</v>
      </c>
      <c r="I129">
        <v>14.278499999999999</v>
      </c>
      <c r="J129" s="3">
        <v>299.8485</v>
      </c>
      <c r="K129" s="18">
        <v>43473</v>
      </c>
      <c r="L129" s="2">
        <v>0.67847222222222225</v>
      </c>
      <c r="M129" t="s">
        <v>26</v>
      </c>
      <c r="N129" s="3">
        <v>285.57</v>
      </c>
      <c r="O129">
        <v>4.7619047620000003</v>
      </c>
      <c r="P129" s="3">
        <v>14.278499999999999</v>
      </c>
      <c r="Q129" s="1">
        <v>28994</v>
      </c>
      <c r="R129" s="5">
        <f t="shared" si="9"/>
        <v>39</v>
      </c>
      <c r="S129" s="5" t="str">
        <f t="shared" si="10"/>
        <v>30-44</v>
      </c>
      <c r="T129">
        <v>5.9</v>
      </c>
      <c r="U129" s="17" t="str">
        <f t="shared" si="7"/>
        <v>4-6 (Average)</v>
      </c>
      <c r="V129" s="17" t="str">
        <f t="shared" si="11"/>
        <v>Evening</v>
      </c>
      <c r="W129" t="str">
        <f t="shared" si="12"/>
        <v>Expensive</v>
      </c>
      <c r="X129" s="4">
        <f t="shared" si="13"/>
        <v>3</v>
      </c>
      <c r="Y129" s="3" t="str">
        <f t="shared" si="8"/>
        <v>Weekdays</v>
      </c>
      <c r="Z129" s="17">
        <f>_xlfn.ISOWEEKNUM(Table2[[#This Row],[Transaction Date]])</f>
        <v>2</v>
      </c>
      <c r="AA129" t="str">
        <f>IF(Table2[[#This Row],[WeekNum]] &gt; MAX(Table2[WeekNum]) - 13, "Show", "Hide")</f>
        <v>Show</v>
      </c>
      <c r="AB129" t="str">
        <f>TEXT(Table2[[#This Row],[Transaction Date]] - WEEKDAY(Table2[[#This Row],[Transaction Date]], 2) + 4, "MMMM")</f>
        <v>January</v>
      </c>
      <c r="AC129" s="19">
        <f>ROUNDUP(MONTH(Table2[[#This Row],[Transaction Date]])/3, 0)</f>
        <v>1</v>
      </c>
    </row>
    <row r="130" spans="1:29" x14ac:dyDescent="0.3">
      <c r="A130" t="s">
        <v>156</v>
      </c>
      <c r="B130" t="s">
        <v>1078</v>
      </c>
      <c r="C130" s="17" t="s">
        <v>1066</v>
      </c>
      <c r="D130" t="s">
        <v>14</v>
      </c>
      <c r="E130" t="s">
        <v>15</v>
      </c>
      <c r="F130" t="s">
        <v>36</v>
      </c>
      <c r="G130" s="3">
        <v>68.540000000000006</v>
      </c>
      <c r="H130">
        <v>8</v>
      </c>
      <c r="I130">
        <v>27.416</v>
      </c>
      <c r="J130" s="3">
        <v>575.73599999999999</v>
      </c>
      <c r="K130" s="18">
        <v>43473</v>
      </c>
      <c r="L130" s="2">
        <v>0.6645833333333333</v>
      </c>
      <c r="M130" t="s">
        <v>17</v>
      </c>
      <c r="N130" s="3">
        <v>548.32000000000005</v>
      </c>
      <c r="O130">
        <v>4.7619047620000003</v>
      </c>
      <c r="P130" s="3">
        <v>27.416</v>
      </c>
      <c r="Q130" s="1">
        <v>31306</v>
      </c>
      <c r="R130" s="5">
        <f t="shared" si="9"/>
        <v>33</v>
      </c>
      <c r="S130" s="5" t="str">
        <f t="shared" si="10"/>
        <v>30-44</v>
      </c>
      <c r="T130">
        <v>8.5</v>
      </c>
      <c r="U130" s="17" t="str">
        <f t="shared" ref="U130:U193" si="14">IF(T130&lt;2, "0-2 (Critical)",
  IF(T130&lt;4, "2-4 (Poor)",
  IF(T130&lt;6, "4-6 (Average)",
  IF(T130&lt;8, "6-8 (Good)", "8-10 (Excellent)"))))</f>
        <v>8-10 (Excellent)</v>
      </c>
      <c r="V130" s="17" t="str">
        <f t="shared" si="11"/>
        <v>Afternoon</v>
      </c>
      <c r="W130" t="str">
        <f t="shared" si="12"/>
        <v>Expensive</v>
      </c>
      <c r="X130" s="4">
        <f t="shared" si="13"/>
        <v>3</v>
      </c>
      <c r="Y130" s="3" t="str">
        <f t="shared" ref="Y130:Y193" si="15">IF(WEEKDAY(K130,2)&lt;=5, "Weekdays", "Weekends")</f>
        <v>Weekdays</v>
      </c>
      <c r="Z130" s="17">
        <f>_xlfn.ISOWEEKNUM(Table2[[#This Row],[Transaction Date]])</f>
        <v>2</v>
      </c>
      <c r="AA130" t="str">
        <f>IF(Table2[[#This Row],[WeekNum]] &gt; MAX(Table2[WeekNum]) - 13, "Show", "Hide")</f>
        <v>Show</v>
      </c>
      <c r="AB130" t="str">
        <f>TEXT(Table2[[#This Row],[Transaction Date]] - WEEKDAY(Table2[[#This Row],[Transaction Date]], 2) + 4, "MMMM")</f>
        <v>January</v>
      </c>
      <c r="AC130" s="19">
        <f>ROUNDUP(MONTH(Table2[[#This Row],[Transaction Date]])/3, 0)</f>
        <v>1</v>
      </c>
    </row>
    <row r="131" spans="1:29" x14ac:dyDescent="0.3">
      <c r="A131" t="s">
        <v>157</v>
      </c>
      <c r="B131" t="s">
        <v>1070</v>
      </c>
      <c r="C131" t="s">
        <v>35</v>
      </c>
      <c r="D131" t="s">
        <v>20</v>
      </c>
      <c r="E131" t="s">
        <v>15</v>
      </c>
      <c r="F131" t="s">
        <v>29</v>
      </c>
      <c r="G131" s="3">
        <v>90.28</v>
      </c>
      <c r="H131">
        <v>9</v>
      </c>
      <c r="I131">
        <v>40.625999999999998</v>
      </c>
      <c r="J131" s="3">
        <v>853.14599999999996</v>
      </c>
      <c r="K131" s="18">
        <v>43504</v>
      </c>
      <c r="L131" s="2">
        <v>0.46875</v>
      </c>
      <c r="M131" t="s">
        <v>17</v>
      </c>
      <c r="N131" s="3">
        <v>812.52</v>
      </c>
      <c r="O131">
        <v>4.7619047620000003</v>
      </c>
      <c r="P131" s="3">
        <v>40.625999999999998</v>
      </c>
      <c r="Q131" s="1">
        <v>23724</v>
      </c>
      <c r="R131" s="5">
        <f t="shared" ref="R131:R194" si="16">DATEDIF(Q131,K131,"Y")</f>
        <v>54</v>
      </c>
      <c r="S131" s="5" t="str">
        <f t="shared" ref="S131:S194" si="17">FLOOR(R131, 15)&amp;"-"&amp;FLOOR(R131,15)+14</f>
        <v>45-59</v>
      </c>
      <c r="T131">
        <v>7.2</v>
      </c>
      <c r="U131" s="17" t="str">
        <f t="shared" si="14"/>
        <v>6-8 (Good)</v>
      </c>
      <c r="V131" s="17" t="str">
        <f t="shared" ref="V131:V194" si="18">IF(L131&lt;TIME(12,0,0), "Morning", IF(L131&lt;TIME(16,0,0), "Afternoon", IF(L131&lt;TIME(19,30,0), "Evening", "Night")))</f>
        <v>Morning</v>
      </c>
      <c r="W131" t="str">
        <f t="shared" ref="W131:W194" si="19">IF(G131&lt;=20, "Less Expensive", "Expensive")</f>
        <v>Expensive</v>
      </c>
      <c r="X131" s="4">
        <f t="shared" ref="X131:X194" si="20">WEEKDAY(K131)</f>
        <v>6</v>
      </c>
      <c r="Y131" s="3" t="str">
        <f t="shared" si="15"/>
        <v>Weekdays</v>
      </c>
      <c r="Z131" s="17">
        <f>_xlfn.ISOWEEKNUM(Table2[[#This Row],[Transaction Date]])</f>
        <v>6</v>
      </c>
      <c r="AA131" t="str">
        <f>IF(Table2[[#This Row],[WeekNum]] &gt; MAX(Table2[WeekNum]) - 13, "Show", "Hide")</f>
        <v>Show</v>
      </c>
      <c r="AB131" t="str">
        <f>TEXT(Table2[[#This Row],[Transaction Date]] - WEEKDAY(Table2[[#This Row],[Transaction Date]], 2) + 4, "MMMM")</f>
        <v>February</v>
      </c>
      <c r="AC131" s="19">
        <f>ROUNDUP(MONTH(Table2[[#This Row],[Transaction Date]])/3, 0)</f>
        <v>1</v>
      </c>
    </row>
    <row r="132" spans="1:29" x14ac:dyDescent="0.3">
      <c r="A132" t="s">
        <v>158</v>
      </c>
      <c r="B132" t="s">
        <v>1075</v>
      </c>
      <c r="C132" t="s">
        <v>35</v>
      </c>
      <c r="D132" t="s">
        <v>20</v>
      </c>
      <c r="E132" t="s">
        <v>15</v>
      </c>
      <c r="F132" t="s">
        <v>38</v>
      </c>
      <c r="G132" s="3">
        <v>39.619999999999997</v>
      </c>
      <c r="H132">
        <v>7</v>
      </c>
      <c r="I132">
        <v>13.867000000000001</v>
      </c>
      <c r="J132" s="3">
        <v>291.20699999999999</v>
      </c>
      <c r="K132" s="18">
        <v>43490</v>
      </c>
      <c r="L132" s="2">
        <v>0.5541666666666667</v>
      </c>
      <c r="M132" t="s">
        <v>22</v>
      </c>
      <c r="N132" s="3">
        <v>277.33999999999997</v>
      </c>
      <c r="O132">
        <v>4.7619047620000003</v>
      </c>
      <c r="P132" s="3">
        <v>13.867000000000001</v>
      </c>
      <c r="Q132" s="1">
        <v>36699</v>
      </c>
      <c r="R132" s="5">
        <f t="shared" si="16"/>
        <v>18</v>
      </c>
      <c r="S132" s="5" t="str">
        <f t="shared" si="17"/>
        <v>15-29</v>
      </c>
      <c r="T132">
        <v>7.5</v>
      </c>
      <c r="U132" s="17" t="str">
        <f t="shared" si="14"/>
        <v>6-8 (Good)</v>
      </c>
      <c r="V132" s="17" t="str">
        <f t="shared" si="18"/>
        <v>Afternoon</v>
      </c>
      <c r="W132" t="str">
        <f t="shared" si="19"/>
        <v>Expensive</v>
      </c>
      <c r="X132" s="4">
        <f t="shared" si="20"/>
        <v>6</v>
      </c>
      <c r="Y132" s="3" t="str">
        <f t="shared" si="15"/>
        <v>Weekdays</v>
      </c>
      <c r="Z132" s="17">
        <f>_xlfn.ISOWEEKNUM(Table2[[#This Row],[Transaction Date]])</f>
        <v>4</v>
      </c>
      <c r="AA132" t="str">
        <f>IF(Table2[[#This Row],[WeekNum]] &gt; MAX(Table2[WeekNum]) - 13, "Show", "Hide")</f>
        <v>Show</v>
      </c>
      <c r="AB132" t="str">
        <f>TEXT(Table2[[#This Row],[Transaction Date]] - WEEKDAY(Table2[[#This Row],[Transaction Date]], 2) + 4, "MMMM")</f>
        <v>January</v>
      </c>
      <c r="AC132" s="19">
        <f>ROUNDUP(MONTH(Table2[[#This Row],[Transaction Date]])/3, 0)</f>
        <v>1</v>
      </c>
    </row>
    <row r="133" spans="1:29" x14ac:dyDescent="0.3">
      <c r="A133" t="s">
        <v>159</v>
      </c>
      <c r="B133" t="s">
        <v>1072</v>
      </c>
      <c r="C133" s="17" t="s">
        <v>1065</v>
      </c>
      <c r="D133" t="s">
        <v>14</v>
      </c>
      <c r="E133" t="s">
        <v>15</v>
      </c>
      <c r="F133" t="s">
        <v>29</v>
      </c>
      <c r="G133" s="3">
        <v>92.13</v>
      </c>
      <c r="H133">
        <v>6</v>
      </c>
      <c r="I133">
        <v>27.638999999999999</v>
      </c>
      <c r="J133" s="3">
        <v>580.41899999999998</v>
      </c>
      <c r="K133" s="18">
        <v>43530</v>
      </c>
      <c r="L133" s="2">
        <v>0.8569444444444444</v>
      </c>
      <c r="M133" t="s">
        <v>22</v>
      </c>
      <c r="N133" s="3">
        <v>552.78</v>
      </c>
      <c r="O133">
        <v>4.7619047620000003</v>
      </c>
      <c r="P133" s="3">
        <v>27.638999999999999</v>
      </c>
      <c r="Q133" s="1">
        <v>32645</v>
      </c>
      <c r="R133" s="5">
        <f t="shared" si="16"/>
        <v>29</v>
      </c>
      <c r="S133" s="5" t="str">
        <f t="shared" si="17"/>
        <v>15-29</v>
      </c>
      <c r="T133">
        <v>8.3000000000000007</v>
      </c>
      <c r="U133" s="17" t="str">
        <f t="shared" si="14"/>
        <v>8-10 (Excellent)</v>
      </c>
      <c r="V133" s="17" t="str">
        <f t="shared" si="18"/>
        <v>Night</v>
      </c>
      <c r="W133" t="str">
        <f t="shared" si="19"/>
        <v>Expensive</v>
      </c>
      <c r="X133" s="4">
        <f t="shared" si="20"/>
        <v>4</v>
      </c>
      <c r="Y133" s="3" t="str">
        <f t="shared" si="15"/>
        <v>Weekdays</v>
      </c>
      <c r="Z133" s="17">
        <f>_xlfn.ISOWEEKNUM(Table2[[#This Row],[Transaction Date]])</f>
        <v>10</v>
      </c>
      <c r="AA133" t="str">
        <f>IF(Table2[[#This Row],[WeekNum]] &gt; MAX(Table2[WeekNum]) - 13, "Show", "Hide")</f>
        <v>Show</v>
      </c>
      <c r="AB133" t="str">
        <f>TEXT(Table2[[#This Row],[Transaction Date]] - WEEKDAY(Table2[[#This Row],[Transaction Date]], 2) + 4, "MMMM")</f>
        <v>March</v>
      </c>
      <c r="AC133" s="19">
        <f>ROUNDUP(MONTH(Table2[[#This Row],[Transaction Date]])/3, 0)</f>
        <v>1</v>
      </c>
    </row>
    <row r="134" spans="1:29" x14ac:dyDescent="0.3">
      <c r="A134" t="s">
        <v>160</v>
      </c>
      <c r="B134" t="s">
        <v>1070</v>
      </c>
      <c r="C134" t="s">
        <v>35</v>
      </c>
      <c r="D134" t="s">
        <v>20</v>
      </c>
      <c r="E134" t="s">
        <v>15</v>
      </c>
      <c r="F134" t="s">
        <v>29</v>
      </c>
      <c r="G134" s="3">
        <v>34.840000000000003</v>
      </c>
      <c r="H134">
        <v>4</v>
      </c>
      <c r="I134">
        <v>6.968</v>
      </c>
      <c r="J134" s="3">
        <v>146.328</v>
      </c>
      <c r="K134" s="18">
        <v>43506</v>
      </c>
      <c r="L134" s="2">
        <v>0.77500000000000002</v>
      </c>
      <c r="M134" t="s">
        <v>22</v>
      </c>
      <c r="N134" s="3">
        <v>139.36000000000001</v>
      </c>
      <c r="O134">
        <v>4.7619047620000003</v>
      </c>
      <c r="P134" s="3">
        <v>6.968</v>
      </c>
      <c r="Q134" s="1">
        <v>33757</v>
      </c>
      <c r="R134" s="5">
        <f t="shared" si="16"/>
        <v>26</v>
      </c>
      <c r="S134" s="5" t="str">
        <f t="shared" si="17"/>
        <v>15-29</v>
      </c>
      <c r="T134">
        <v>7.4</v>
      </c>
      <c r="U134" s="17" t="str">
        <f t="shared" si="14"/>
        <v>6-8 (Good)</v>
      </c>
      <c r="V134" s="17" t="str">
        <f t="shared" si="18"/>
        <v>Evening</v>
      </c>
      <c r="W134" t="str">
        <f t="shared" si="19"/>
        <v>Expensive</v>
      </c>
      <c r="X134" s="4">
        <f t="shared" si="20"/>
        <v>1</v>
      </c>
      <c r="Y134" s="3" t="str">
        <f t="shared" si="15"/>
        <v>Weekends</v>
      </c>
      <c r="Z134" s="17">
        <f>_xlfn.ISOWEEKNUM(Table2[[#This Row],[Transaction Date]])</f>
        <v>6</v>
      </c>
      <c r="AA134" t="str">
        <f>IF(Table2[[#This Row],[WeekNum]] &gt; MAX(Table2[WeekNum]) - 13, "Show", "Hide")</f>
        <v>Show</v>
      </c>
      <c r="AB134" t="str">
        <f>TEXT(Table2[[#This Row],[Transaction Date]] - WEEKDAY(Table2[[#This Row],[Transaction Date]], 2) + 4, "MMMM")</f>
        <v>February</v>
      </c>
      <c r="AC134" s="19">
        <f>ROUNDUP(MONTH(Table2[[#This Row],[Transaction Date]])/3, 0)</f>
        <v>1</v>
      </c>
    </row>
    <row r="135" spans="1:29" x14ac:dyDescent="0.3">
      <c r="A135" t="s">
        <v>161</v>
      </c>
      <c r="B135" t="s">
        <v>1070</v>
      </c>
      <c r="C135" t="s">
        <v>35</v>
      </c>
      <c r="D135" t="s">
        <v>14</v>
      </c>
      <c r="E135" t="s">
        <v>24</v>
      </c>
      <c r="F135" t="s">
        <v>21</v>
      </c>
      <c r="G135" s="3">
        <v>87.45</v>
      </c>
      <c r="H135">
        <v>6</v>
      </c>
      <c r="I135">
        <v>26.234999999999999</v>
      </c>
      <c r="J135" s="3">
        <v>550.93499999999995</v>
      </c>
      <c r="K135" s="18">
        <v>43513</v>
      </c>
      <c r="L135" s="2">
        <v>0.61111111111111105</v>
      </c>
      <c r="M135" t="s">
        <v>26</v>
      </c>
      <c r="N135" s="3">
        <v>524.70000000000005</v>
      </c>
      <c r="O135">
        <v>4.7619047620000003</v>
      </c>
      <c r="P135" s="3">
        <v>26.234999999999999</v>
      </c>
      <c r="Q135" s="1">
        <v>35233</v>
      </c>
      <c r="R135" s="5">
        <f t="shared" si="16"/>
        <v>22</v>
      </c>
      <c r="S135" s="5" t="str">
        <f t="shared" si="17"/>
        <v>15-29</v>
      </c>
      <c r="T135">
        <v>8.8000000000000007</v>
      </c>
      <c r="U135" s="17" t="str">
        <f t="shared" si="14"/>
        <v>8-10 (Excellent)</v>
      </c>
      <c r="V135" s="17" t="str">
        <f t="shared" si="18"/>
        <v>Afternoon</v>
      </c>
      <c r="W135" t="str">
        <f t="shared" si="19"/>
        <v>Expensive</v>
      </c>
      <c r="X135" s="4">
        <f t="shared" si="20"/>
        <v>1</v>
      </c>
      <c r="Y135" s="3" t="str">
        <f t="shared" si="15"/>
        <v>Weekends</v>
      </c>
      <c r="Z135" s="17">
        <f>_xlfn.ISOWEEKNUM(Table2[[#This Row],[Transaction Date]])</f>
        <v>7</v>
      </c>
      <c r="AA135" t="str">
        <f>IF(Table2[[#This Row],[WeekNum]] &gt; MAX(Table2[WeekNum]) - 13, "Show", "Hide")</f>
        <v>Show</v>
      </c>
      <c r="AB135" t="str">
        <f>TEXT(Table2[[#This Row],[Transaction Date]] - WEEKDAY(Table2[[#This Row],[Transaction Date]], 2) + 4, "MMMM")</f>
        <v>February</v>
      </c>
      <c r="AC135" s="19">
        <f>ROUNDUP(MONTH(Table2[[#This Row],[Transaction Date]])/3, 0)</f>
        <v>1</v>
      </c>
    </row>
    <row r="136" spans="1:29" x14ac:dyDescent="0.3">
      <c r="A136" t="s">
        <v>162</v>
      </c>
      <c r="B136" t="s">
        <v>1074</v>
      </c>
      <c r="C136" t="s">
        <v>19</v>
      </c>
      <c r="D136" t="s">
        <v>20</v>
      </c>
      <c r="E136" t="s">
        <v>15</v>
      </c>
      <c r="F136" t="s">
        <v>16</v>
      </c>
      <c r="G136" s="3">
        <v>81.3</v>
      </c>
      <c r="H136">
        <v>6</v>
      </c>
      <c r="I136">
        <v>24.39</v>
      </c>
      <c r="J136" s="3">
        <v>512.19000000000005</v>
      </c>
      <c r="K136" s="18">
        <v>43532</v>
      </c>
      <c r="L136" s="2">
        <v>0.69652777777777775</v>
      </c>
      <c r="M136" t="s">
        <v>17</v>
      </c>
      <c r="N136" s="3">
        <v>487.8</v>
      </c>
      <c r="O136">
        <v>4.7619047620000003</v>
      </c>
      <c r="P136" s="3">
        <v>24.39</v>
      </c>
      <c r="Q136" s="1">
        <v>36796</v>
      </c>
      <c r="R136" s="5">
        <f t="shared" si="16"/>
        <v>18</v>
      </c>
      <c r="S136" s="5" t="str">
        <f t="shared" si="17"/>
        <v>15-29</v>
      </c>
      <c r="T136">
        <v>5.3</v>
      </c>
      <c r="U136" s="17" t="str">
        <f t="shared" si="14"/>
        <v>4-6 (Average)</v>
      </c>
      <c r="V136" s="17" t="str">
        <f t="shared" si="18"/>
        <v>Evening</v>
      </c>
      <c r="W136" t="str">
        <f t="shared" si="19"/>
        <v>Expensive</v>
      </c>
      <c r="X136" s="4">
        <f t="shared" si="20"/>
        <v>6</v>
      </c>
      <c r="Y136" s="3" t="str">
        <f t="shared" si="15"/>
        <v>Weekdays</v>
      </c>
      <c r="Z136" s="17">
        <f>_xlfn.ISOWEEKNUM(Table2[[#This Row],[Transaction Date]])</f>
        <v>10</v>
      </c>
      <c r="AA136" t="str">
        <f>IF(Table2[[#This Row],[WeekNum]] &gt; MAX(Table2[WeekNum]) - 13, "Show", "Hide")</f>
        <v>Show</v>
      </c>
      <c r="AB136" t="str">
        <f>TEXT(Table2[[#This Row],[Transaction Date]] - WEEKDAY(Table2[[#This Row],[Transaction Date]], 2) + 4, "MMMM")</f>
        <v>March</v>
      </c>
      <c r="AC136" s="19">
        <f>ROUNDUP(MONTH(Table2[[#This Row],[Transaction Date]])/3, 0)</f>
        <v>1</v>
      </c>
    </row>
    <row r="137" spans="1:29" x14ac:dyDescent="0.3">
      <c r="A137" t="s">
        <v>163</v>
      </c>
      <c r="B137" t="s">
        <v>1078</v>
      </c>
      <c r="C137" s="17" t="s">
        <v>1066</v>
      </c>
      <c r="D137" t="s">
        <v>20</v>
      </c>
      <c r="E137" t="s">
        <v>24</v>
      </c>
      <c r="F137" t="s">
        <v>38</v>
      </c>
      <c r="G137" s="3">
        <v>90.22</v>
      </c>
      <c r="H137">
        <v>3</v>
      </c>
      <c r="I137">
        <v>13.532999999999999</v>
      </c>
      <c r="J137" s="3">
        <v>284.19299999999998</v>
      </c>
      <c r="K137" s="18">
        <v>43514</v>
      </c>
      <c r="L137" s="2">
        <v>0.81874999999999998</v>
      </c>
      <c r="M137" t="s">
        <v>22</v>
      </c>
      <c r="N137" s="3">
        <v>270.66000000000003</v>
      </c>
      <c r="O137">
        <v>4.7619047620000003</v>
      </c>
      <c r="P137" s="3">
        <v>13.532999999999999</v>
      </c>
      <c r="Q137" s="1">
        <v>36991</v>
      </c>
      <c r="R137" s="5">
        <f t="shared" si="16"/>
        <v>17</v>
      </c>
      <c r="S137" s="5" t="str">
        <f t="shared" si="17"/>
        <v>15-29</v>
      </c>
      <c r="T137">
        <v>6.2</v>
      </c>
      <c r="U137" s="17" t="str">
        <f t="shared" si="14"/>
        <v>6-8 (Good)</v>
      </c>
      <c r="V137" s="17" t="str">
        <f t="shared" si="18"/>
        <v>Night</v>
      </c>
      <c r="W137" t="str">
        <f t="shared" si="19"/>
        <v>Expensive</v>
      </c>
      <c r="X137" s="4">
        <f t="shared" si="20"/>
        <v>2</v>
      </c>
      <c r="Y137" s="3" t="str">
        <f t="shared" si="15"/>
        <v>Weekdays</v>
      </c>
      <c r="Z137" s="17">
        <f>_xlfn.ISOWEEKNUM(Table2[[#This Row],[Transaction Date]])</f>
        <v>8</v>
      </c>
      <c r="AA137" t="str">
        <f>IF(Table2[[#This Row],[WeekNum]] &gt; MAX(Table2[WeekNum]) - 13, "Show", "Hide")</f>
        <v>Show</v>
      </c>
      <c r="AB137" t="str">
        <f>TEXT(Table2[[#This Row],[Transaction Date]] - WEEKDAY(Table2[[#This Row],[Transaction Date]], 2) + 4, "MMMM")</f>
        <v>February</v>
      </c>
      <c r="AC137" s="19">
        <f>ROUNDUP(MONTH(Table2[[#This Row],[Transaction Date]])/3, 0)</f>
        <v>1</v>
      </c>
    </row>
    <row r="138" spans="1:29" x14ac:dyDescent="0.3">
      <c r="A138" t="s">
        <v>164</v>
      </c>
      <c r="B138" t="s">
        <v>1072</v>
      </c>
      <c r="C138" s="17" t="s">
        <v>1065</v>
      </c>
      <c r="D138" t="s">
        <v>20</v>
      </c>
      <c r="E138" t="s">
        <v>15</v>
      </c>
      <c r="F138" t="s">
        <v>21</v>
      </c>
      <c r="G138" s="3">
        <v>26.31</v>
      </c>
      <c r="H138">
        <v>5</v>
      </c>
      <c r="I138">
        <v>6.5774999999999997</v>
      </c>
      <c r="J138" s="3">
        <v>138.1275</v>
      </c>
      <c r="K138" s="18">
        <v>43483</v>
      </c>
      <c r="L138" s="2">
        <v>0.87430555555555556</v>
      </c>
      <c r="M138" t="s">
        <v>26</v>
      </c>
      <c r="N138" s="3">
        <v>131.55000000000001</v>
      </c>
      <c r="O138">
        <v>4.7619047620000003</v>
      </c>
      <c r="P138" s="3">
        <v>6.5774999999999997</v>
      </c>
      <c r="Q138" s="1">
        <v>27713</v>
      </c>
      <c r="R138" s="5">
        <f t="shared" si="16"/>
        <v>43</v>
      </c>
      <c r="S138" s="5" t="str">
        <f t="shared" si="17"/>
        <v>30-44</v>
      </c>
      <c r="T138">
        <v>8.8000000000000007</v>
      </c>
      <c r="U138" s="17" t="str">
        <f t="shared" si="14"/>
        <v>8-10 (Excellent)</v>
      </c>
      <c r="V138" s="17" t="str">
        <f t="shared" si="18"/>
        <v>Night</v>
      </c>
      <c r="W138" t="str">
        <f t="shared" si="19"/>
        <v>Expensive</v>
      </c>
      <c r="X138" s="4">
        <f t="shared" si="20"/>
        <v>6</v>
      </c>
      <c r="Y138" s="3" t="str">
        <f t="shared" si="15"/>
        <v>Weekdays</v>
      </c>
      <c r="Z138" s="17">
        <f>_xlfn.ISOWEEKNUM(Table2[[#This Row],[Transaction Date]])</f>
        <v>3</v>
      </c>
      <c r="AA138" t="str">
        <f>IF(Table2[[#This Row],[WeekNum]] &gt; MAX(Table2[WeekNum]) - 13, "Show", "Hide")</f>
        <v>Show</v>
      </c>
      <c r="AB138" t="str">
        <f>TEXT(Table2[[#This Row],[Transaction Date]] - WEEKDAY(Table2[[#This Row],[Transaction Date]], 2) + 4, "MMMM")</f>
        <v>January</v>
      </c>
      <c r="AC138" s="19">
        <f>ROUNDUP(MONTH(Table2[[#This Row],[Transaction Date]])/3, 0)</f>
        <v>1</v>
      </c>
    </row>
    <row r="139" spans="1:29" x14ac:dyDescent="0.3">
      <c r="A139" t="s">
        <v>165</v>
      </c>
      <c r="B139" t="s">
        <v>1068</v>
      </c>
      <c r="C139" t="s">
        <v>13</v>
      </c>
      <c r="D139" t="s">
        <v>14</v>
      </c>
      <c r="E139" t="s">
        <v>15</v>
      </c>
      <c r="F139" t="s">
        <v>25</v>
      </c>
      <c r="G139" s="3">
        <v>34.42</v>
      </c>
      <c r="H139">
        <v>6</v>
      </c>
      <c r="I139">
        <v>10.326000000000001</v>
      </c>
      <c r="J139" s="3">
        <v>216.846</v>
      </c>
      <c r="K139" s="18">
        <v>43514</v>
      </c>
      <c r="L139" s="2">
        <v>0.65208333333333335</v>
      </c>
      <c r="M139" t="s">
        <v>22</v>
      </c>
      <c r="N139" s="3">
        <v>206.52</v>
      </c>
      <c r="O139">
        <v>4.7619047620000003</v>
      </c>
      <c r="P139" s="3">
        <v>10.326000000000001</v>
      </c>
      <c r="Q139" s="1">
        <v>32136</v>
      </c>
      <c r="R139" s="5">
        <f t="shared" si="16"/>
        <v>31</v>
      </c>
      <c r="S139" s="5" t="str">
        <f t="shared" si="17"/>
        <v>30-44</v>
      </c>
      <c r="T139">
        <v>9.8000000000000007</v>
      </c>
      <c r="U139" s="17" t="str">
        <f t="shared" si="14"/>
        <v>8-10 (Excellent)</v>
      </c>
      <c r="V139" s="17" t="str">
        <f t="shared" si="18"/>
        <v>Afternoon</v>
      </c>
      <c r="W139" t="str">
        <f t="shared" si="19"/>
        <v>Expensive</v>
      </c>
      <c r="X139" s="4">
        <f t="shared" si="20"/>
        <v>2</v>
      </c>
      <c r="Y139" s="3" t="str">
        <f t="shared" si="15"/>
        <v>Weekdays</v>
      </c>
      <c r="Z139" s="17">
        <f>_xlfn.ISOWEEKNUM(Table2[[#This Row],[Transaction Date]])</f>
        <v>8</v>
      </c>
      <c r="AA139" t="str">
        <f>IF(Table2[[#This Row],[WeekNum]] &gt; MAX(Table2[WeekNum]) - 13, "Show", "Hide")</f>
        <v>Show</v>
      </c>
      <c r="AB139" t="str">
        <f>TEXT(Table2[[#This Row],[Transaction Date]] - WEEKDAY(Table2[[#This Row],[Transaction Date]], 2) + 4, "MMMM")</f>
        <v>February</v>
      </c>
      <c r="AC139" s="19">
        <f>ROUNDUP(MONTH(Table2[[#This Row],[Transaction Date]])/3, 0)</f>
        <v>1</v>
      </c>
    </row>
    <row r="140" spans="1:29" x14ac:dyDescent="0.3">
      <c r="A140" t="s">
        <v>166</v>
      </c>
      <c r="B140" t="s">
        <v>1070</v>
      </c>
      <c r="C140" t="s">
        <v>35</v>
      </c>
      <c r="D140" t="s">
        <v>20</v>
      </c>
      <c r="E140" t="s">
        <v>24</v>
      </c>
      <c r="F140" t="s">
        <v>29</v>
      </c>
      <c r="G140" s="3">
        <v>51.91</v>
      </c>
      <c r="H140">
        <v>10</v>
      </c>
      <c r="I140">
        <v>25.954999999999998</v>
      </c>
      <c r="J140" s="3">
        <v>545.05499999999995</v>
      </c>
      <c r="K140" s="18">
        <v>43512</v>
      </c>
      <c r="L140" s="2">
        <v>0.51458333333333328</v>
      </c>
      <c r="M140" t="s">
        <v>22</v>
      </c>
      <c r="N140" s="3">
        <v>519.1</v>
      </c>
      <c r="O140">
        <v>4.7619047620000003</v>
      </c>
      <c r="P140" s="3">
        <v>25.954999999999998</v>
      </c>
      <c r="Q140" s="1">
        <v>32100</v>
      </c>
      <c r="R140" s="5">
        <f t="shared" si="16"/>
        <v>31</v>
      </c>
      <c r="S140" s="5" t="str">
        <f t="shared" si="17"/>
        <v>30-44</v>
      </c>
      <c r="T140">
        <v>8.1999999999999993</v>
      </c>
      <c r="U140" s="17" t="str">
        <f t="shared" si="14"/>
        <v>8-10 (Excellent)</v>
      </c>
      <c r="V140" s="17" t="str">
        <f t="shared" si="18"/>
        <v>Afternoon</v>
      </c>
      <c r="W140" t="str">
        <f t="shared" si="19"/>
        <v>Expensive</v>
      </c>
      <c r="X140" s="4">
        <f t="shared" si="20"/>
        <v>7</v>
      </c>
      <c r="Y140" s="3" t="str">
        <f t="shared" si="15"/>
        <v>Weekends</v>
      </c>
      <c r="Z140" s="17">
        <f>_xlfn.ISOWEEKNUM(Table2[[#This Row],[Transaction Date]])</f>
        <v>7</v>
      </c>
      <c r="AA140" t="str">
        <f>IF(Table2[[#This Row],[WeekNum]] &gt; MAX(Table2[WeekNum]) - 13, "Show", "Hide")</f>
        <v>Show</v>
      </c>
      <c r="AB140" t="str">
        <f>TEXT(Table2[[#This Row],[Transaction Date]] - WEEKDAY(Table2[[#This Row],[Transaction Date]], 2) + 4, "MMMM")</f>
        <v>February</v>
      </c>
      <c r="AC140" s="19">
        <f>ROUNDUP(MONTH(Table2[[#This Row],[Transaction Date]])/3, 0)</f>
        <v>1</v>
      </c>
    </row>
    <row r="141" spans="1:29" x14ac:dyDescent="0.3">
      <c r="A141" t="s">
        <v>167</v>
      </c>
      <c r="B141" t="s">
        <v>1067</v>
      </c>
      <c r="C141" t="s">
        <v>13</v>
      </c>
      <c r="D141" t="s">
        <v>20</v>
      </c>
      <c r="E141" t="s">
        <v>24</v>
      </c>
      <c r="F141" t="s">
        <v>29</v>
      </c>
      <c r="G141" s="3">
        <v>72.5</v>
      </c>
      <c r="H141">
        <v>8</v>
      </c>
      <c r="I141">
        <v>29</v>
      </c>
      <c r="J141" s="3">
        <v>609</v>
      </c>
      <c r="K141" s="18">
        <v>43540</v>
      </c>
      <c r="L141" s="2">
        <v>0.80902777777777779</v>
      </c>
      <c r="M141" t="s">
        <v>17</v>
      </c>
      <c r="N141" s="3">
        <v>580</v>
      </c>
      <c r="O141">
        <v>4.7619047620000003</v>
      </c>
      <c r="P141" s="3">
        <v>29</v>
      </c>
      <c r="Q141" s="1">
        <v>23225</v>
      </c>
      <c r="R141" s="5">
        <f t="shared" si="16"/>
        <v>55</v>
      </c>
      <c r="S141" s="5" t="str">
        <f t="shared" si="17"/>
        <v>45-59</v>
      </c>
      <c r="T141">
        <v>9.1999999999999993</v>
      </c>
      <c r="U141" s="17" t="str">
        <f t="shared" si="14"/>
        <v>8-10 (Excellent)</v>
      </c>
      <c r="V141" s="17" t="str">
        <f t="shared" si="18"/>
        <v>Evening</v>
      </c>
      <c r="W141" t="str">
        <f t="shared" si="19"/>
        <v>Expensive</v>
      </c>
      <c r="X141" s="4">
        <f t="shared" si="20"/>
        <v>7</v>
      </c>
      <c r="Y141" s="3" t="str">
        <f t="shared" si="15"/>
        <v>Weekends</v>
      </c>
      <c r="Z141" s="17">
        <f>_xlfn.ISOWEEKNUM(Table2[[#This Row],[Transaction Date]])</f>
        <v>11</v>
      </c>
      <c r="AA141" t="str">
        <f>IF(Table2[[#This Row],[WeekNum]] &gt; MAX(Table2[WeekNum]) - 13, "Show", "Hide")</f>
        <v>Show</v>
      </c>
      <c r="AB141" t="str">
        <f>TEXT(Table2[[#This Row],[Transaction Date]] - WEEKDAY(Table2[[#This Row],[Transaction Date]], 2) + 4, "MMMM")</f>
        <v>March</v>
      </c>
      <c r="AC141" s="19">
        <f>ROUNDUP(MONTH(Table2[[#This Row],[Transaction Date]])/3, 0)</f>
        <v>1</v>
      </c>
    </row>
    <row r="142" spans="1:29" x14ac:dyDescent="0.3">
      <c r="A142" t="s">
        <v>168</v>
      </c>
      <c r="B142" t="s">
        <v>1074</v>
      </c>
      <c r="C142" t="s">
        <v>19</v>
      </c>
      <c r="D142" t="s">
        <v>14</v>
      </c>
      <c r="E142" t="s">
        <v>15</v>
      </c>
      <c r="F142" t="s">
        <v>29</v>
      </c>
      <c r="G142" s="3">
        <v>89.8</v>
      </c>
      <c r="H142">
        <v>10</v>
      </c>
      <c r="I142">
        <v>44.9</v>
      </c>
      <c r="J142" s="3">
        <v>942.9</v>
      </c>
      <c r="K142" s="18">
        <v>43488</v>
      </c>
      <c r="L142" s="2">
        <v>0.54166666666666663</v>
      </c>
      <c r="M142" t="s">
        <v>26</v>
      </c>
      <c r="N142" s="3">
        <v>898</v>
      </c>
      <c r="O142">
        <v>4.7619047620000003</v>
      </c>
      <c r="P142" s="3">
        <v>44.9</v>
      </c>
      <c r="Q142" s="1">
        <v>24029</v>
      </c>
      <c r="R142" s="5">
        <f t="shared" si="16"/>
        <v>53</v>
      </c>
      <c r="S142" s="5" t="str">
        <f t="shared" si="17"/>
        <v>45-59</v>
      </c>
      <c r="T142">
        <v>5.4</v>
      </c>
      <c r="U142" s="17" t="str">
        <f t="shared" si="14"/>
        <v>4-6 (Average)</v>
      </c>
      <c r="V142" s="17" t="str">
        <f t="shared" si="18"/>
        <v>Afternoon</v>
      </c>
      <c r="W142" t="str">
        <f t="shared" si="19"/>
        <v>Expensive</v>
      </c>
      <c r="X142" s="4">
        <f t="shared" si="20"/>
        <v>4</v>
      </c>
      <c r="Y142" s="3" t="str">
        <f t="shared" si="15"/>
        <v>Weekdays</v>
      </c>
      <c r="Z142" s="17">
        <f>_xlfn.ISOWEEKNUM(Table2[[#This Row],[Transaction Date]])</f>
        <v>4</v>
      </c>
      <c r="AA142" t="str">
        <f>IF(Table2[[#This Row],[WeekNum]] &gt; MAX(Table2[WeekNum]) - 13, "Show", "Hide")</f>
        <v>Show</v>
      </c>
      <c r="AB142" t="str">
        <f>TEXT(Table2[[#This Row],[Transaction Date]] - WEEKDAY(Table2[[#This Row],[Transaction Date]], 2) + 4, "MMMM")</f>
        <v>January</v>
      </c>
      <c r="AC142" s="19">
        <f>ROUNDUP(MONTH(Table2[[#This Row],[Transaction Date]])/3, 0)</f>
        <v>1</v>
      </c>
    </row>
    <row r="143" spans="1:29" x14ac:dyDescent="0.3">
      <c r="A143" t="s">
        <v>169</v>
      </c>
      <c r="B143" t="s">
        <v>1069</v>
      </c>
      <c r="C143" t="s">
        <v>19</v>
      </c>
      <c r="D143" t="s">
        <v>14</v>
      </c>
      <c r="E143" t="s">
        <v>24</v>
      </c>
      <c r="F143" t="s">
        <v>16</v>
      </c>
      <c r="G143" s="3">
        <v>90.5</v>
      </c>
      <c r="H143">
        <v>10</v>
      </c>
      <c r="I143">
        <v>45.25</v>
      </c>
      <c r="J143" s="3">
        <v>950.25</v>
      </c>
      <c r="K143" s="18">
        <v>43490</v>
      </c>
      <c r="L143" s="2">
        <v>0.57500000000000007</v>
      </c>
      <c r="M143" t="s">
        <v>22</v>
      </c>
      <c r="N143" s="3">
        <v>905</v>
      </c>
      <c r="O143">
        <v>4.7619047620000003</v>
      </c>
      <c r="P143" s="3">
        <v>45.25</v>
      </c>
      <c r="Q143" s="1">
        <v>27930</v>
      </c>
      <c r="R143" s="5">
        <f t="shared" si="16"/>
        <v>42</v>
      </c>
      <c r="S143" s="5" t="str">
        <f t="shared" si="17"/>
        <v>30-44</v>
      </c>
      <c r="T143">
        <v>8.1</v>
      </c>
      <c r="U143" s="17" t="str">
        <f t="shared" si="14"/>
        <v>8-10 (Excellent)</v>
      </c>
      <c r="V143" s="17" t="str">
        <f t="shared" si="18"/>
        <v>Afternoon</v>
      </c>
      <c r="W143" t="str">
        <f t="shared" si="19"/>
        <v>Expensive</v>
      </c>
      <c r="X143" s="4">
        <f t="shared" si="20"/>
        <v>6</v>
      </c>
      <c r="Y143" s="3" t="str">
        <f t="shared" si="15"/>
        <v>Weekdays</v>
      </c>
      <c r="Z143" s="17">
        <f>_xlfn.ISOWEEKNUM(Table2[[#This Row],[Transaction Date]])</f>
        <v>4</v>
      </c>
      <c r="AA143" t="str">
        <f>IF(Table2[[#This Row],[WeekNum]] &gt; MAX(Table2[WeekNum]) - 13, "Show", "Hide")</f>
        <v>Show</v>
      </c>
      <c r="AB143" t="str">
        <f>TEXT(Table2[[#This Row],[Transaction Date]] - WEEKDAY(Table2[[#This Row],[Transaction Date]], 2) + 4, "MMMM")</f>
        <v>January</v>
      </c>
      <c r="AC143" s="19">
        <f>ROUNDUP(MONTH(Table2[[#This Row],[Transaction Date]])/3, 0)</f>
        <v>1</v>
      </c>
    </row>
    <row r="144" spans="1:29" x14ac:dyDescent="0.3">
      <c r="A144" t="s">
        <v>170</v>
      </c>
      <c r="B144" t="s">
        <v>1069</v>
      </c>
      <c r="C144" t="s">
        <v>19</v>
      </c>
      <c r="D144" t="s">
        <v>14</v>
      </c>
      <c r="E144" t="s">
        <v>15</v>
      </c>
      <c r="F144" t="s">
        <v>16</v>
      </c>
      <c r="G144" s="3">
        <v>68.599999999999994</v>
      </c>
      <c r="H144">
        <v>10</v>
      </c>
      <c r="I144">
        <v>34.299999999999997</v>
      </c>
      <c r="J144" s="3">
        <v>720.3</v>
      </c>
      <c r="K144" s="18">
        <v>43501</v>
      </c>
      <c r="L144" s="2">
        <v>0.83124999999999993</v>
      </c>
      <c r="M144" t="s">
        <v>22</v>
      </c>
      <c r="N144" s="3">
        <v>686</v>
      </c>
      <c r="O144">
        <v>4.7619047620000003</v>
      </c>
      <c r="P144" s="3">
        <v>34.299999999999997</v>
      </c>
      <c r="Q144" s="1">
        <v>25808</v>
      </c>
      <c r="R144" s="5">
        <f t="shared" si="16"/>
        <v>48</v>
      </c>
      <c r="S144" s="5" t="str">
        <f t="shared" si="17"/>
        <v>45-59</v>
      </c>
      <c r="T144">
        <v>9.1</v>
      </c>
      <c r="U144" s="17" t="str">
        <f t="shared" si="14"/>
        <v>8-10 (Excellent)</v>
      </c>
      <c r="V144" s="17" t="str">
        <f t="shared" si="18"/>
        <v>Night</v>
      </c>
      <c r="W144" t="str">
        <f t="shared" si="19"/>
        <v>Expensive</v>
      </c>
      <c r="X144" s="4">
        <f t="shared" si="20"/>
        <v>3</v>
      </c>
      <c r="Y144" s="3" t="str">
        <f t="shared" si="15"/>
        <v>Weekdays</v>
      </c>
      <c r="Z144" s="17">
        <f>_xlfn.ISOWEEKNUM(Table2[[#This Row],[Transaction Date]])</f>
        <v>6</v>
      </c>
      <c r="AA144" t="str">
        <f>IF(Table2[[#This Row],[WeekNum]] &gt; MAX(Table2[WeekNum]) - 13, "Show", "Hide")</f>
        <v>Show</v>
      </c>
      <c r="AB144" t="str">
        <f>TEXT(Table2[[#This Row],[Transaction Date]] - WEEKDAY(Table2[[#This Row],[Transaction Date]], 2) + 4, "MMMM")</f>
        <v>February</v>
      </c>
      <c r="AC144" s="19">
        <f>ROUNDUP(MONTH(Table2[[#This Row],[Transaction Date]])/3, 0)</f>
        <v>1</v>
      </c>
    </row>
    <row r="145" spans="1:29" x14ac:dyDescent="0.3">
      <c r="A145" t="s">
        <v>171</v>
      </c>
      <c r="B145" t="s">
        <v>1073</v>
      </c>
      <c r="C145" s="17" t="s">
        <v>1066</v>
      </c>
      <c r="D145" t="s">
        <v>14</v>
      </c>
      <c r="E145" t="s">
        <v>15</v>
      </c>
      <c r="F145" t="s">
        <v>36</v>
      </c>
      <c r="G145" s="3">
        <v>30.41</v>
      </c>
      <c r="H145">
        <v>1</v>
      </c>
      <c r="I145">
        <v>1.5205</v>
      </c>
      <c r="J145" s="3">
        <v>31.930499999999999</v>
      </c>
      <c r="K145" s="18">
        <v>43518</v>
      </c>
      <c r="L145" s="2">
        <v>0.44166666666666665</v>
      </c>
      <c r="M145" t="s">
        <v>26</v>
      </c>
      <c r="N145" s="3">
        <v>30.41</v>
      </c>
      <c r="O145">
        <v>4.7619047620000003</v>
      </c>
      <c r="P145" s="3">
        <v>1.5205</v>
      </c>
      <c r="Q145" s="1">
        <v>35055</v>
      </c>
      <c r="R145" s="5">
        <f t="shared" si="16"/>
        <v>23</v>
      </c>
      <c r="S145" s="5" t="str">
        <f t="shared" si="17"/>
        <v>15-29</v>
      </c>
      <c r="T145">
        <v>8.4</v>
      </c>
      <c r="U145" s="17" t="str">
        <f t="shared" si="14"/>
        <v>8-10 (Excellent)</v>
      </c>
      <c r="V145" s="17" t="str">
        <f t="shared" si="18"/>
        <v>Morning</v>
      </c>
      <c r="W145" t="str">
        <f t="shared" si="19"/>
        <v>Expensive</v>
      </c>
      <c r="X145" s="4">
        <f t="shared" si="20"/>
        <v>6</v>
      </c>
      <c r="Y145" s="3" t="str">
        <f t="shared" si="15"/>
        <v>Weekdays</v>
      </c>
      <c r="Z145" s="17">
        <f>_xlfn.ISOWEEKNUM(Table2[[#This Row],[Transaction Date]])</f>
        <v>8</v>
      </c>
      <c r="AA145" t="str">
        <f>IF(Table2[[#This Row],[WeekNum]] &gt; MAX(Table2[WeekNum]) - 13, "Show", "Hide")</f>
        <v>Show</v>
      </c>
      <c r="AB145" t="str">
        <f>TEXT(Table2[[#This Row],[Transaction Date]] - WEEKDAY(Table2[[#This Row],[Transaction Date]], 2) + 4, "MMMM")</f>
        <v>February</v>
      </c>
      <c r="AC145" s="19">
        <f>ROUNDUP(MONTH(Table2[[#This Row],[Transaction Date]])/3, 0)</f>
        <v>1</v>
      </c>
    </row>
    <row r="146" spans="1:29" x14ac:dyDescent="0.3">
      <c r="A146" t="s">
        <v>172</v>
      </c>
      <c r="B146" t="s">
        <v>1072</v>
      </c>
      <c r="C146" s="17" t="s">
        <v>1065</v>
      </c>
      <c r="D146" t="s">
        <v>20</v>
      </c>
      <c r="E146" t="s">
        <v>15</v>
      </c>
      <c r="F146" t="s">
        <v>25</v>
      </c>
      <c r="G146" s="3">
        <v>77.95</v>
      </c>
      <c r="H146">
        <v>6</v>
      </c>
      <c r="I146">
        <v>23.385000000000002</v>
      </c>
      <c r="J146" s="3">
        <v>491.08499999999998</v>
      </c>
      <c r="K146" s="18">
        <v>43486</v>
      </c>
      <c r="L146" s="2">
        <v>0.69236111111111109</v>
      </c>
      <c r="M146" t="s">
        <v>17</v>
      </c>
      <c r="N146" s="3">
        <v>467.7</v>
      </c>
      <c r="O146">
        <v>4.7619047620000003</v>
      </c>
      <c r="P146" s="3">
        <v>23.385000000000002</v>
      </c>
      <c r="Q146" s="1">
        <v>35384</v>
      </c>
      <c r="R146" s="5">
        <f t="shared" si="16"/>
        <v>22</v>
      </c>
      <c r="S146" s="5" t="str">
        <f t="shared" si="17"/>
        <v>15-29</v>
      </c>
      <c r="T146">
        <v>8</v>
      </c>
      <c r="U146" s="17" t="str">
        <f t="shared" si="14"/>
        <v>8-10 (Excellent)</v>
      </c>
      <c r="V146" s="17" t="str">
        <f t="shared" si="18"/>
        <v>Evening</v>
      </c>
      <c r="W146" t="str">
        <f t="shared" si="19"/>
        <v>Expensive</v>
      </c>
      <c r="X146" s="4">
        <f t="shared" si="20"/>
        <v>2</v>
      </c>
      <c r="Y146" s="3" t="str">
        <f t="shared" si="15"/>
        <v>Weekdays</v>
      </c>
      <c r="Z146" s="17">
        <f>_xlfn.ISOWEEKNUM(Table2[[#This Row],[Transaction Date]])</f>
        <v>4</v>
      </c>
      <c r="AA146" t="str">
        <f>IF(Table2[[#This Row],[WeekNum]] &gt; MAX(Table2[WeekNum]) - 13, "Show", "Hide")</f>
        <v>Show</v>
      </c>
      <c r="AB146" t="str">
        <f>TEXT(Table2[[#This Row],[Transaction Date]] - WEEKDAY(Table2[[#This Row],[Transaction Date]], 2) + 4, "MMMM")</f>
        <v>January</v>
      </c>
      <c r="AC146" s="19">
        <f>ROUNDUP(MONTH(Table2[[#This Row],[Transaction Date]])/3, 0)</f>
        <v>1</v>
      </c>
    </row>
    <row r="147" spans="1:29" x14ac:dyDescent="0.3">
      <c r="A147" t="s">
        <v>173</v>
      </c>
      <c r="B147" t="s">
        <v>1073</v>
      </c>
      <c r="C147" s="17" t="s">
        <v>1066</v>
      </c>
      <c r="D147" t="s">
        <v>20</v>
      </c>
      <c r="E147" t="s">
        <v>15</v>
      </c>
      <c r="F147" t="s">
        <v>16</v>
      </c>
      <c r="G147" s="3">
        <v>46.26</v>
      </c>
      <c r="H147">
        <v>6</v>
      </c>
      <c r="I147">
        <v>13.878</v>
      </c>
      <c r="J147" s="3">
        <v>291.43799999999999</v>
      </c>
      <c r="K147" s="18">
        <v>43532</v>
      </c>
      <c r="L147" s="2">
        <v>0.71597222222222223</v>
      </c>
      <c r="M147" t="s">
        <v>26</v>
      </c>
      <c r="N147" s="3">
        <v>277.56</v>
      </c>
      <c r="O147">
        <v>4.7619047620000003</v>
      </c>
      <c r="P147" s="3">
        <v>13.878</v>
      </c>
      <c r="Q147" s="1">
        <v>37143</v>
      </c>
      <c r="R147" s="5">
        <f t="shared" si="16"/>
        <v>17</v>
      </c>
      <c r="S147" s="5" t="str">
        <f t="shared" si="17"/>
        <v>15-29</v>
      </c>
      <c r="T147">
        <v>9.5</v>
      </c>
      <c r="U147" s="17" t="str">
        <f t="shared" si="14"/>
        <v>8-10 (Excellent)</v>
      </c>
      <c r="V147" s="17" t="str">
        <f t="shared" si="18"/>
        <v>Evening</v>
      </c>
      <c r="W147" t="str">
        <f t="shared" si="19"/>
        <v>Expensive</v>
      </c>
      <c r="X147" s="4">
        <f t="shared" si="20"/>
        <v>6</v>
      </c>
      <c r="Y147" s="3" t="str">
        <f t="shared" si="15"/>
        <v>Weekdays</v>
      </c>
      <c r="Z147" s="17">
        <f>_xlfn.ISOWEEKNUM(Table2[[#This Row],[Transaction Date]])</f>
        <v>10</v>
      </c>
      <c r="AA147" t="str">
        <f>IF(Table2[[#This Row],[WeekNum]] &gt; MAX(Table2[WeekNum]) - 13, "Show", "Hide")</f>
        <v>Show</v>
      </c>
      <c r="AB147" t="str">
        <f>TEXT(Table2[[#This Row],[Transaction Date]] - WEEKDAY(Table2[[#This Row],[Transaction Date]], 2) + 4, "MMMM")</f>
        <v>March</v>
      </c>
      <c r="AC147" s="19">
        <f>ROUNDUP(MONTH(Table2[[#This Row],[Transaction Date]])/3, 0)</f>
        <v>1</v>
      </c>
    </row>
    <row r="148" spans="1:29" x14ac:dyDescent="0.3">
      <c r="A148" t="s">
        <v>174</v>
      </c>
      <c r="B148" t="s">
        <v>1067</v>
      </c>
      <c r="C148" t="s">
        <v>13</v>
      </c>
      <c r="D148" t="s">
        <v>14</v>
      </c>
      <c r="E148" t="s">
        <v>15</v>
      </c>
      <c r="F148" t="s">
        <v>38</v>
      </c>
      <c r="G148" s="3">
        <v>30.14</v>
      </c>
      <c r="H148">
        <v>10</v>
      </c>
      <c r="I148">
        <v>15.07</v>
      </c>
      <c r="J148" s="3">
        <v>316.47000000000003</v>
      </c>
      <c r="K148" s="18">
        <v>43506</v>
      </c>
      <c r="L148" s="2">
        <v>0.51944444444444449</v>
      </c>
      <c r="M148" t="s">
        <v>17</v>
      </c>
      <c r="N148" s="3">
        <v>301.39999999999998</v>
      </c>
      <c r="O148">
        <v>4.7619047620000003</v>
      </c>
      <c r="P148" s="3">
        <v>15.07</v>
      </c>
      <c r="Q148" s="1">
        <v>24352</v>
      </c>
      <c r="R148" s="5">
        <f t="shared" si="16"/>
        <v>52</v>
      </c>
      <c r="S148" s="5" t="str">
        <f t="shared" si="17"/>
        <v>45-59</v>
      </c>
      <c r="T148">
        <v>9.1999999999999993</v>
      </c>
      <c r="U148" s="17" t="str">
        <f t="shared" si="14"/>
        <v>8-10 (Excellent)</v>
      </c>
      <c r="V148" s="17" t="str">
        <f t="shared" si="18"/>
        <v>Afternoon</v>
      </c>
      <c r="W148" t="str">
        <f t="shared" si="19"/>
        <v>Expensive</v>
      </c>
      <c r="X148" s="4">
        <f t="shared" si="20"/>
        <v>1</v>
      </c>
      <c r="Y148" s="3" t="str">
        <f t="shared" si="15"/>
        <v>Weekends</v>
      </c>
      <c r="Z148" s="17">
        <f>_xlfn.ISOWEEKNUM(Table2[[#This Row],[Transaction Date]])</f>
        <v>6</v>
      </c>
      <c r="AA148" t="str">
        <f>IF(Table2[[#This Row],[WeekNum]] &gt; MAX(Table2[WeekNum]) - 13, "Show", "Hide")</f>
        <v>Show</v>
      </c>
      <c r="AB148" t="str">
        <f>TEXT(Table2[[#This Row],[Transaction Date]] - WEEKDAY(Table2[[#This Row],[Transaction Date]], 2) + 4, "MMMM")</f>
        <v>February</v>
      </c>
      <c r="AC148" s="19">
        <f>ROUNDUP(MONTH(Table2[[#This Row],[Transaction Date]])/3, 0)</f>
        <v>1</v>
      </c>
    </row>
    <row r="149" spans="1:29" x14ac:dyDescent="0.3">
      <c r="A149" t="s">
        <v>175</v>
      </c>
      <c r="B149" t="s">
        <v>1069</v>
      </c>
      <c r="C149" t="s">
        <v>19</v>
      </c>
      <c r="D149" t="s">
        <v>20</v>
      </c>
      <c r="E149" t="s">
        <v>24</v>
      </c>
      <c r="F149" t="s">
        <v>16</v>
      </c>
      <c r="G149" s="3">
        <v>66.14</v>
      </c>
      <c r="H149">
        <v>4</v>
      </c>
      <c r="I149">
        <v>13.228</v>
      </c>
      <c r="J149" s="3">
        <v>277.78800000000001</v>
      </c>
      <c r="K149" s="18">
        <v>43543</v>
      </c>
      <c r="L149" s="2">
        <v>0.53194444444444444</v>
      </c>
      <c r="M149" t="s">
        <v>26</v>
      </c>
      <c r="N149" s="3">
        <v>264.56</v>
      </c>
      <c r="O149">
        <v>4.7619047620000003</v>
      </c>
      <c r="P149" s="3">
        <v>13.228</v>
      </c>
      <c r="Q149" s="1">
        <v>34161</v>
      </c>
      <c r="R149" s="5">
        <f t="shared" si="16"/>
        <v>25</v>
      </c>
      <c r="S149" s="5" t="str">
        <f t="shared" si="17"/>
        <v>15-29</v>
      </c>
      <c r="T149">
        <v>5.6</v>
      </c>
      <c r="U149" s="17" t="str">
        <f t="shared" si="14"/>
        <v>4-6 (Average)</v>
      </c>
      <c r="V149" s="17" t="str">
        <f t="shared" si="18"/>
        <v>Afternoon</v>
      </c>
      <c r="W149" t="str">
        <f t="shared" si="19"/>
        <v>Expensive</v>
      </c>
      <c r="X149" s="4">
        <f t="shared" si="20"/>
        <v>3</v>
      </c>
      <c r="Y149" s="3" t="str">
        <f t="shared" si="15"/>
        <v>Weekdays</v>
      </c>
      <c r="Z149" s="17">
        <f>_xlfn.ISOWEEKNUM(Table2[[#This Row],[Transaction Date]])</f>
        <v>12</v>
      </c>
      <c r="AA149" t="str">
        <f>IF(Table2[[#This Row],[WeekNum]] &gt; MAX(Table2[WeekNum]) - 13, "Show", "Hide")</f>
        <v>Show</v>
      </c>
      <c r="AB149" t="str">
        <f>TEXT(Table2[[#This Row],[Transaction Date]] - WEEKDAY(Table2[[#This Row],[Transaction Date]], 2) + 4, "MMMM")</f>
        <v>March</v>
      </c>
      <c r="AC149" s="19">
        <f>ROUNDUP(MONTH(Table2[[#This Row],[Transaction Date]])/3, 0)</f>
        <v>1</v>
      </c>
    </row>
    <row r="150" spans="1:29" x14ac:dyDescent="0.3">
      <c r="A150" t="s">
        <v>176</v>
      </c>
      <c r="B150" t="s">
        <v>1070</v>
      </c>
      <c r="C150" t="s">
        <v>35</v>
      </c>
      <c r="D150" t="s">
        <v>14</v>
      </c>
      <c r="E150" t="s">
        <v>24</v>
      </c>
      <c r="F150" t="s">
        <v>25</v>
      </c>
      <c r="G150" s="3">
        <v>71.86</v>
      </c>
      <c r="H150">
        <v>8</v>
      </c>
      <c r="I150">
        <v>28.744</v>
      </c>
      <c r="J150" s="3">
        <v>603.62400000000002</v>
      </c>
      <c r="K150" s="18">
        <v>43530</v>
      </c>
      <c r="L150" s="2">
        <v>0.62986111111111109</v>
      </c>
      <c r="M150" t="s">
        <v>26</v>
      </c>
      <c r="N150" s="3">
        <v>574.88</v>
      </c>
      <c r="O150">
        <v>4.7619047620000003</v>
      </c>
      <c r="P150" s="3">
        <v>28.744</v>
      </c>
      <c r="Q150" s="1">
        <v>27695</v>
      </c>
      <c r="R150" s="5">
        <f t="shared" si="16"/>
        <v>43</v>
      </c>
      <c r="S150" s="5" t="str">
        <f t="shared" si="17"/>
        <v>30-44</v>
      </c>
      <c r="T150">
        <v>6.2</v>
      </c>
      <c r="U150" s="17" t="str">
        <f t="shared" si="14"/>
        <v>6-8 (Good)</v>
      </c>
      <c r="V150" s="17" t="str">
        <f t="shared" si="18"/>
        <v>Afternoon</v>
      </c>
      <c r="W150" t="str">
        <f t="shared" si="19"/>
        <v>Expensive</v>
      </c>
      <c r="X150" s="4">
        <f t="shared" si="20"/>
        <v>4</v>
      </c>
      <c r="Y150" s="3" t="str">
        <f t="shared" si="15"/>
        <v>Weekdays</v>
      </c>
      <c r="Z150" s="17">
        <f>_xlfn.ISOWEEKNUM(Table2[[#This Row],[Transaction Date]])</f>
        <v>10</v>
      </c>
      <c r="AA150" t="str">
        <f>IF(Table2[[#This Row],[WeekNum]] &gt; MAX(Table2[WeekNum]) - 13, "Show", "Hide")</f>
        <v>Show</v>
      </c>
      <c r="AB150" t="str">
        <f>TEXT(Table2[[#This Row],[Transaction Date]] - WEEKDAY(Table2[[#This Row],[Transaction Date]], 2) + 4, "MMMM")</f>
        <v>March</v>
      </c>
      <c r="AC150" s="19">
        <f>ROUNDUP(MONTH(Table2[[#This Row],[Transaction Date]])/3, 0)</f>
        <v>1</v>
      </c>
    </row>
    <row r="151" spans="1:29" x14ac:dyDescent="0.3">
      <c r="A151" t="s">
        <v>177</v>
      </c>
      <c r="B151" t="s">
        <v>1068</v>
      </c>
      <c r="C151" t="s">
        <v>13</v>
      </c>
      <c r="D151" t="s">
        <v>20</v>
      </c>
      <c r="E151" t="s">
        <v>24</v>
      </c>
      <c r="F151" t="s">
        <v>16</v>
      </c>
      <c r="G151" s="3">
        <v>32.46</v>
      </c>
      <c r="H151">
        <v>8</v>
      </c>
      <c r="I151">
        <v>12.984</v>
      </c>
      <c r="J151" s="3">
        <v>272.66399999999999</v>
      </c>
      <c r="K151" s="18">
        <v>43551</v>
      </c>
      <c r="L151" s="2">
        <v>0.57500000000000007</v>
      </c>
      <c r="M151" t="s">
        <v>26</v>
      </c>
      <c r="N151" s="3">
        <v>259.68</v>
      </c>
      <c r="O151">
        <v>4.7619047620000003</v>
      </c>
      <c r="P151" s="3">
        <v>12.984</v>
      </c>
      <c r="Q151" s="1">
        <v>30150</v>
      </c>
      <c r="R151" s="5">
        <f t="shared" si="16"/>
        <v>36</v>
      </c>
      <c r="S151" s="5" t="str">
        <f t="shared" si="17"/>
        <v>30-44</v>
      </c>
      <c r="T151">
        <v>4.9000000000000004</v>
      </c>
      <c r="U151" s="17" t="str">
        <f t="shared" si="14"/>
        <v>4-6 (Average)</v>
      </c>
      <c r="V151" s="17" t="str">
        <f t="shared" si="18"/>
        <v>Afternoon</v>
      </c>
      <c r="W151" t="str">
        <f t="shared" si="19"/>
        <v>Expensive</v>
      </c>
      <c r="X151" s="4">
        <f t="shared" si="20"/>
        <v>4</v>
      </c>
      <c r="Y151" s="3" t="str">
        <f t="shared" si="15"/>
        <v>Weekdays</v>
      </c>
      <c r="Z151" s="17">
        <f>_xlfn.ISOWEEKNUM(Table2[[#This Row],[Transaction Date]])</f>
        <v>13</v>
      </c>
      <c r="AA151" t="str">
        <f>IF(Table2[[#This Row],[WeekNum]] &gt; MAX(Table2[WeekNum]) - 13, "Show", "Hide")</f>
        <v>Show</v>
      </c>
      <c r="AB151" t="str">
        <f>TEXT(Table2[[#This Row],[Transaction Date]] - WEEKDAY(Table2[[#This Row],[Transaction Date]], 2) + 4, "MMMM")</f>
        <v>March</v>
      </c>
      <c r="AC151" s="19">
        <f>ROUNDUP(MONTH(Table2[[#This Row],[Transaction Date]])/3, 0)</f>
        <v>1</v>
      </c>
    </row>
    <row r="152" spans="1:29" x14ac:dyDescent="0.3">
      <c r="A152" t="s">
        <v>178</v>
      </c>
      <c r="B152" t="s">
        <v>1075</v>
      </c>
      <c r="C152" t="s">
        <v>35</v>
      </c>
      <c r="D152" t="s">
        <v>14</v>
      </c>
      <c r="E152" t="s">
        <v>15</v>
      </c>
      <c r="F152" t="s">
        <v>38</v>
      </c>
      <c r="G152" s="3">
        <v>91.54</v>
      </c>
      <c r="H152">
        <v>4</v>
      </c>
      <c r="I152">
        <v>18.308</v>
      </c>
      <c r="J152" s="3">
        <v>384.46800000000002</v>
      </c>
      <c r="K152" s="18">
        <v>43547</v>
      </c>
      <c r="L152" s="2">
        <v>0.80555555555555547</v>
      </c>
      <c r="M152" t="s">
        <v>26</v>
      </c>
      <c r="N152" s="3">
        <v>366.16</v>
      </c>
      <c r="O152">
        <v>4.7619047620000003</v>
      </c>
      <c r="P152" s="3">
        <v>18.308</v>
      </c>
      <c r="Q152" s="1">
        <v>29454</v>
      </c>
      <c r="R152" s="5">
        <f t="shared" si="16"/>
        <v>38</v>
      </c>
      <c r="S152" s="5" t="str">
        <f t="shared" si="17"/>
        <v>30-44</v>
      </c>
      <c r="T152">
        <v>4.8</v>
      </c>
      <c r="U152" s="17" t="str">
        <f t="shared" si="14"/>
        <v>4-6 (Average)</v>
      </c>
      <c r="V152" s="17" t="str">
        <f t="shared" si="18"/>
        <v>Evening</v>
      </c>
      <c r="W152" t="str">
        <f t="shared" si="19"/>
        <v>Expensive</v>
      </c>
      <c r="X152" s="4">
        <f t="shared" si="20"/>
        <v>7</v>
      </c>
      <c r="Y152" s="3" t="str">
        <f t="shared" si="15"/>
        <v>Weekends</v>
      </c>
      <c r="Z152" s="17">
        <f>_xlfn.ISOWEEKNUM(Table2[[#This Row],[Transaction Date]])</f>
        <v>12</v>
      </c>
      <c r="AA152" t="str">
        <f>IF(Table2[[#This Row],[WeekNum]] &gt; MAX(Table2[WeekNum]) - 13, "Show", "Hide")</f>
        <v>Show</v>
      </c>
      <c r="AB152" t="str">
        <f>TEXT(Table2[[#This Row],[Transaction Date]] - WEEKDAY(Table2[[#This Row],[Transaction Date]], 2) + 4, "MMMM")</f>
        <v>March</v>
      </c>
      <c r="AC152" s="19">
        <f>ROUNDUP(MONTH(Table2[[#This Row],[Transaction Date]])/3, 0)</f>
        <v>1</v>
      </c>
    </row>
    <row r="153" spans="1:29" x14ac:dyDescent="0.3">
      <c r="A153" t="s">
        <v>179</v>
      </c>
      <c r="B153" t="s">
        <v>1074</v>
      </c>
      <c r="C153" t="s">
        <v>19</v>
      </c>
      <c r="D153" t="s">
        <v>14</v>
      </c>
      <c r="E153" t="s">
        <v>24</v>
      </c>
      <c r="F153" t="s">
        <v>29</v>
      </c>
      <c r="G153" s="3">
        <v>34.56</v>
      </c>
      <c r="H153">
        <v>7</v>
      </c>
      <c r="I153">
        <v>12.096</v>
      </c>
      <c r="J153" s="3">
        <v>254.01599999999999</v>
      </c>
      <c r="K153" s="18">
        <v>43535</v>
      </c>
      <c r="L153" s="2">
        <v>0.67152777777777783</v>
      </c>
      <c r="M153" t="s">
        <v>26</v>
      </c>
      <c r="N153" s="3">
        <v>241.92</v>
      </c>
      <c r="O153">
        <v>4.7619047620000003</v>
      </c>
      <c r="P153" s="3">
        <v>12.096</v>
      </c>
      <c r="Q153" s="1">
        <v>22599</v>
      </c>
      <c r="R153" s="5">
        <f t="shared" si="16"/>
        <v>57</v>
      </c>
      <c r="S153" s="5" t="str">
        <f t="shared" si="17"/>
        <v>45-59</v>
      </c>
      <c r="T153">
        <v>7.3</v>
      </c>
      <c r="U153" s="17" t="str">
        <f t="shared" si="14"/>
        <v>6-8 (Good)</v>
      </c>
      <c r="V153" s="17" t="str">
        <f t="shared" si="18"/>
        <v>Evening</v>
      </c>
      <c r="W153" t="str">
        <f t="shared" si="19"/>
        <v>Expensive</v>
      </c>
      <c r="X153" s="4">
        <f t="shared" si="20"/>
        <v>2</v>
      </c>
      <c r="Y153" s="3" t="str">
        <f t="shared" si="15"/>
        <v>Weekdays</v>
      </c>
      <c r="Z153" s="17">
        <f>_xlfn.ISOWEEKNUM(Table2[[#This Row],[Transaction Date]])</f>
        <v>11</v>
      </c>
      <c r="AA153" t="str">
        <f>IF(Table2[[#This Row],[WeekNum]] &gt; MAX(Table2[WeekNum]) - 13, "Show", "Hide")</f>
        <v>Show</v>
      </c>
      <c r="AB153" t="str">
        <f>TEXT(Table2[[#This Row],[Transaction Date]] - WEEKDAY(Table2[[#This Row],[Transaction Date]], 2) + 4, "MMMM")</f>
        <v>March</v>
      </c>
      <c r="AC153" s="19">
        <f>ROUNDUP(MONTH(Table2[[#This Row],[Transaction Date]])/3, 0)</f>
        <v>1</v>
      </c>
    </row>
    <row r="154" spans="1:29" x14ac:dyDescent="0.3">
      <c r="A154" t="s">
        <v>180</v>
      </c>
      <c r="B154" t="s">
        <v>1071</v>
      </c>
      <c r="C154" s="17" t="s">
        <v>1064</v>
      </c>
      <c r="D154" t="s">
        <v>20</v>
      </c>
      <c r="E154" t="s">
        <v>24</v>
      </c>
      <c r="F154" t="s">
        <v>38</v>
      </c>
      <c r="G154" s="3">
        <v>83.24</v>
      </c>
      <c r="H154">
        <v>9</v>
      </c>
      <c r="I154">
        <v>37.457999999999998</v>
      </c>
      <c r="J154" s="3">
        <v>786.61800000000005</v>
      </c>
      <c r="K154" s="18">
        <v>43494</v>
      </c>
      <c r="L154" s="2">
        <v>0.49722222222222223</v>
      </c>
      <c r="M154" t="s">
        <v>26</v>
      </c>
      <c r="N154" s="3">
        <v>749.16</v>
      </c>
      <c r="O154">
        <v>4.7619047620000003</v>
      </c>
      <c r="P154" s="3">
        <v>37.457999999999998</v>
      </c>
      <c r="Q154" s="1">
        <v>29824</v>
      </c>
      <c r="R154" s="5">
        <f t="shared" si="16"/>
        <v>37</v>
      </c>
      <c r="S154" s="5" t="str">
        <f t="shared" si="17"/>
        <v>30-44</v>
      </c>
      <c r="T154">
        <v>7.4</v>
      </c>
      <c r="U154" s="17" t="str">
        <f t="shared" si="14"/>
        <v>6-8 (Good)</v>
      </c>
      <c r="V154" s="17" t="str">
        <f t="shared" si="18"/>
        <v>Morning</v>
      </c>
      <c r="W154" t="str">
        <f t="shared" si="19"/>
        <v>Expensive</v>
      </c>
      <c r="X154" s="4">
        <f t="shared" si="20"/>
        <v>3</v>
      </c>
      <c r="Y154" s="3" t="str">
        <f t="shared" si="15"/>
        <v>Weekdays</v>
      </c>
      <c r="Z154" s="17">
        <f>_xlfn.ISOWEEKNUM(Table2[[#This Row],[Transaction Date]])</f>
        <v>5</v>
      </c>
      <c r="AA154" t="str">
        <f>IF(Table2[[#This Row],[WeekNum]] &gt; MAX(Table2[WeekNum]) - 13, "Show", "Hide")</f>
        <v>Show</v>
      </c>
      <c r="AB154" t="str">
        <f>TEXT(Table2[[#This Row],[Transaction Date]] - WEEKDAY(Table2[[#This Row],[Transaction Date]], 2) + 4, "MMMM")</f>
        <v>January</v>
      </c>
      <c r="AC154" s="19">
        <f>ROUNDUP(MONTH(Table2[[#This Row],[Transaction Date]])/3, 0)</f>
        <v>1</v>
      </c>
    </row>
    <row r="155" spans="1:29" x14ac:dyDescent="0.3">
      <c r="A155" t="s">
        <v>181</v>
      </c>
      <c r="B155" t="s">
        <v>1073</v>
      </c>
      <c r="C155" s="17" t="s">
        <v>1066</v>
      </c>
      <c r="D155" t="s">
        <v>20</v>
      </c>
      <c r="E155" t="s">
        <v>15</v>
      </c>
      <c r="F155" t="s">
        <v>36</v>
      </c>
      <c r="G155" s="3">
        <v>16.48</v>
      </c>
      <c r="H155">
        <v>6</v>
      </c>
      <c r="I155">
        <v>4.944</v>
      </c>
      <c r="J155" s="3">
        <v>103.824</v>
      </c>
      <c r="K155" s="18">
        <v>43503</v>
      </c>
      <c r="L155" s="2">
        <v>0.76597222222222217</v>
      </c>
      <c r="M155" t="s">
        <v>17</v>
      </c>
      <c r="N155" s="3">
        <v>98.88</v>
      </c>
      <c r="O155">
        <v>4.7619047620000003</v>
      </c>
      <c r="P155" s="3">
        <v>4.944</v>
      </c>
      <c r="Q155" s="1">
        <v>30318</v>
      </c>
      <c r="R155" s="5">
        <f t="shared" si="16"/>
        <v>36</v>
      </c>
      <c r="S155" s="5" t="str">
        <f t="shared" si="17"/>
        <v>30-44</v>
      </c>
      <c r="T155">
        <v>9.9</v>
      </c>
      <c r="U155" s="17" t="str">
        <f t="shared" si="14"/>
        <v>8-10 (Excellent)</v>
      </c>
      <c r="V155" s="17" t="str">
        <f t="shared" si="18"/>
        <v>Evening</v>
      </c>
      <c r="W155" t="str">
        <f t="shared" si="19"/>
        <v>Less Expensive</v>
      </c>
      <c r="X155" s="4">
        <f t="shared" si="20"/>
        <v>5</v>
      </c>
      <c r="Y155" s="3" t="str">
        <f t="shared" si="15"/>
        <v>Weekdays</v>
      </c>
      <c r="Z155" s="17">
        <f>_xlfn.ISOWEEKNUM(Table2[[#This Row],[Transaction Date]])</f>
        <v>6</v>
      </c>
      <c r="AA155" t="str">
        <f>IF(Table2[[#This Row],[WeekNum]] &gt; MAX(Table2[WeekNum]) - 13, "Show", "Hide")</f>
        <v>Show</v>
      </c>
      <c r="AB155" t="str">
        <f>TEXT(Table2[[#This Row],[Transaction Date]] - WEEKDAY(Table2[[#This Row],[Transaction Date]], 2) + 4, "MMMM")</f>
        <v>February</v>
      </c>
      <c r="AC155" s="19">
        <f>ROUNDUP(MONTH(Table2[[#This Row],[Transaction Date]])/3, 0)</f>
        <v>1</v>
      </c>
    </row>
    <row r="156" spans="1:29" x14ac:dyDescent="0.3">
      <c r="A156" t="s">
        <v>182</v>
      </c>
      <c r="B156" t="s">
        <v>1069</v>
      </c>
      <c r="C156" t="s">
        <v>19</v>
      </c>
      <c r="D156" t="s">
        <v>20</v>
      </c>
      <c r="E156" t="s">
        <v>15</v>
      </c>
      <c r="F156" t="s">
        <v>29</v>
      </c>
      <c r="G156" s="3">
        <v>80.97</v>
      </c>
      <c r="H156">
        <v>8</v>
      </c>
      <c r="I156">
        <v>32.387999999999998</v>
      </c>
      <c r="J156" s="3">
        <v>680.14800000000002</v>
      </c>
      <c r="K156" s="18">
        <v>43493</v>
      </c>
      <c r="L156" s="2">
        <v>0.54513888888888895</v>
      </c>
      <c r="M156" t="s">
        <v>22</v>
      </c>
      <c r="N156" s="3">
        <v>647.76</v>
      </c>
      <c r="O156">
        <v>4.7619047620000003</v>
      </c>
      <c r="P156" s="3">
        <v>32.387999999999998</v>
      </c>
      <c r="Q156" s="1">
        <v>21932</v>
      </c>
      <c r="R156" s="5">
        <f t="shared" si="16"/>
        <v>59</v>
      </c>
      <c r="S156" s="5" t="str">
        <f t="shared" si="17"/>
        <v>45-59</v>
      </c>
      <c r="T156">
        <v>9.3000000000000007</v>
      </c>
      <c r="U156" s="17" t="str">
        <f t="shared" si="14"/>
        <v>8-10 (Excellent)</v>
      </c>
      <c r="V156" s="17" t="str">
        <f t="shared" si="18"/>
        <v>Afternoon</v>
      </c>
      <c r="W156" t="str">
        <f t="shared" si="19"/>
        <v>Expensive</v>
      </c>
      <c r="X156" s="4">
        <f t="shared" si="20"/>
        <v>2</v>
      </c>
      <c r="Y156" s="3" t="str">
        <f t="shared" si="15"/>
        <v>Weekdays</v>
      </c>
      <c r="Z156" s="17">
        <f>_xlfn.ISOWEEKNUM(Table2[[#This Row],[Transaction Date]])</f>
        <v>5</v>
      </c>
      <c r="AA156" t="str">
        <f>IF(Table2[[#This Row],[WeekNum]] &gt; MAX(Table2[WeekNum]) - 13, "Show", "Hide")</f>
        <v>Show</v>
      </c>
      <c r="AB156" t="str">
        <f>TEXT(Table2[[#This Row],[Transaction Date]] - WEEKDAY(Table2[[#This Row],[Transaction Date]], 2) + 4, "MMMM")</f>
        <v>January</v>
      </c>
      <c r="AC156" s="19">
        <f>ROUNDUP(MONTH(Table2[[#This Row],[Transaction Date]])/3, 0)</f>
        <v>1</v>
      </c>
    </row>
    <row r="157" spans="1:29" x14ac:dyDescent="0.3">
      <c r="A157" t="s">
        <v>183</v>
      </c>
      <c r="B157" t="s">
        <v>1077</v>
      </c>
      <c r="C157" s="17" t="s">
        <v>1065</v>
      </c>
      <c r="D157" t="s">
        <v>14</v>
      </c>
      <c r="E157" t="s">
        <v>24</v>
      </c>
      <c r="F157" t="s">
        <v>36</v>
      </c>
      <c r="G157" s="3">
        <v>92.29</v>
      </c>
      <c r="H157">
        <v>5</v>
      </c>
      <c r="I157">
        <v>23.072500000000002</v>
      </c>
      <c r="J157" s="3">
        <v>484.52249999999998</v>
      </c>
      <c r="K157" s="18">
        <v>43516</v>
      </c>
      <c r="L157" s="2">
        <v>0.66319444444444442</v>
      </c>
      <c r="M157" t="s">
        <v>26</v>
      </c>
      <c r="N157" s="3">
        <v>461.45</v>
      </c>
      <c r="O157">
        <v>4.7619047620000003</v>
      </c>
      <c r="P157" s="3">
        <v>23.072500000000002</v>
      </c>
      <c r="Q157" s="1">
        <v>24780</v>
      </c>
      <c r="R157" s="5">
        <f t="shared" si="16"/>
        <v>51</v>
      </c>
      <c r="S157" s="5" t="str">
        <f t="shared" si="17"/>
        <v>45-59</v>
      </c>
      <c r="T157">
        <v>9</v>
      </c>
      <c r="U157" s="17" t="str">
        <f t="shared" si="14"/>
        <v>8-10 (Excellent)</v>
      </c>
      <c r="V157" s="17" t="str">
        <f t="shared" si="18"/>
        <v>Afternoon</v>
      </c>
      <c r="W157" t="str">
        <f t="shared" si="19"/>
        <v>Expensive</v>
      </c>
      <c r="X157" s="4">
        <f t="shared" si="20"/>
        <v>4</v>
      </c>
      <c r="Y157" s="3" t="str">
        <f t="shared" si="15"/>
        <v>Weekdays</v>
      </c>
      <c r="Z157" s="17">
        <f>_xlfn.ISOWEEKNUM(Table2[[#This Row],[Transaction Date]])</f>
        <v>8</v>
      </c>
      <c r="AA157" t="str">
        <f>IF(Table2[[#This Row],[WeekNum]] &gt; MAX(Table2[WeekNum]) - 13, "Show", "Hide")</f>
        <v>Show</v>
      </c>
      <c r="AB157" t="str">
        <f>TEXT(Table2[[#This Row],[Transaction Date]] - WEEKDAY(Table2[[#This Row],[Transaction Date]], 2) + 4, "MMMM")</f>
        <v>February</v>
      </c>
      <c r="AC157" s="19">
        <f>ROUNDUP(MONTH(Table2[[#This Row],[Transaction Date]])/3, 0)</f>
        <v>1</v>
      </c>
    </row>
    <row r="158" spans="1:29" x14ac:dyDescent="0.3">
      <c r="A158" t="s">
        <v>184</v>
      </c>
      <c r="B158" t="s">
        <v>1075</v>
      </c>
      <c r="C158" t="s">
        <v>35</v>
      </c>
      <c r="D158" t="s">
        <v>14</v>
      </c>
      <c r="E158" t="s">
        <v>24</v>
      </c>
      <c r="F158" t="s">
        <v>21</v>
      </c>
      <c r="G158" s="3">
        <v>72.17</v>
      </c>
      <c r="H158">
        <v>1</v>
      </c>
      <c r="I158">
        <v>3.6084999999999998</v>
      </c>
      <c r="J158" s="3">
        <v>75.778499999999994</v>
      </c>
      <c r="K158" s="18">
        <v>43469</v>
      </c>
      <c r="L158" s="2">
        <v>0.81944444444444453</v>
      </c>
      <c r="M158" t="s">
        <v>22</v>
      </c>
      <c r="N158" s="3">
        <v>72.17</v>
      </c>
      <c r="O158">
        <v>4.7619047620000003</v>
      </c>
      <c r="P158" s="3">
        <v>3.6084999999999998</v>
      </c>
      <c r="Q158" s="1">
        <v>21623</v>
      </c>
      <c r="R158" s="5">
        <f t="shared" si="16"/>
        <v>59</v>
      </c>
      <c r="S158" s="5" t="str">
        <f t="shared" si="17"/>
        <v>45-59</v>
      </c>
      <c r="T158">
        <v>6.1</v>
      </c>
      <c r="U158" s="17" t="str">
        <f t="shared" si="14"/>
        <v>6-8 (Good)</v>
      </c>
      <c r="V158" s="17" t="str">
        <f t="shared" si="18"/>
        <v>Night</v>
      </c>
      <c r="W158" t="str">
        <f t="shared" si="19"/>
        <v>Expensive</v>
      </c>
      <c r="X158" s="4">
        <f t="shared" si="20"/>
        <v>6</v>
      </c>
      <c r="Y158" s="3" t="str">
        <f t="shared" si="15"/>
        <v>Weekdays</v>
      </c>
      <c r="Z158" s="17">
        <f>_xlfn.ISOWEEKNUM(Table2[[#This Row],[Transaction Date]])</f>
        <v>1</v>
      </c>
      <c r="AA158" t="str">
        <f>IF(Table2[[#This Row],[WeekNum]] &gt; MAX(Table2[WeekNum]) - 13, "Show", "Hide")</f>
        <v>Show</v>
      </c>
      <c r="AB158" t="str">
        <f>TEXT(Table2[[#This Row],[Transaction Date]] - WEEKDAY(Table2[[#This Row],[Transaction Date]], 2) + 4, "MMMM")</f>
        <v>January</v>
      </c>
      <c r="AC158" s="19">
        <f>ROUNDUP(MONTH(Table2[[#This Row],[Transaction Date]])/3, 0)</f>
        <v>1</v>
      </c>
    </row>
    <row r="159" spans="1:29" x14ac:dyDescent="0.3">
      <c r="A159" t="s">
        <v>185</v>
      </c>
      <c r="B159" t="s">
        <v>1075</v>
      </c>
      <c r="C159" t="s">
        <v>35</v>
      </c>
      <c r="D159" t="s">
        <v>20</v>
      </c>
      <c r="E159" t="s">
        <v>24</v>
      </c>
      <c r="F159" t="s">
        <v>25</v>
      </c>
      <c r="G159" s="3">
        <v>50.28</v>
      </c>
      <c r="H159">
        <v>5</v>
      </c>
      <c r="I159">
        <v>12.57</v>
      </c>
      <c r="J159" s="3">
        <v>263.97000000000003</v>
      </c>
      <c r="K159" s="18">
        <v>43531</v>
      </c>
      <c r="L159" s="2">
        <v>0.58194444444444449</v>
      </c>
      <c r="M159" t="s">
        <v>17</v>
      </c>
      <c r="N159" s="3">
        <v>251.4</v>
      </c>
      <c r="O159">
        <v>4.7619047620000003</v>
      </c>
      <c r="P159" s="3">
        <v>12.57</v>
      </c>
      <c r="Q159" s="1">
        <v>24883</v>
      </c>
      <c r="R159" s="5">
        <f t="shared" si="16"/>
        <v>51</v>
      </c>
      <c r="S159" s="5" t="str">
        <f t="shared" si="17"/>
        <v>45-59</v>
      </c>
      <c r="T159">
        <v>9.6999999999999993</v>
      </c>
      <c r="U159" s="17" t="str">
        <f t="shared" si="14"/>
        <v>8-10 (Excellent)</v>
      </c>
      <c r="V159" s="17" t="str">
        <f t="shared" si="18"/>
        <v>Afternoon</v>
      </c>
      <c r="W159" t="str">
        <f t="shared" si="19"/>
        <v>Expensive</v>
      </c>
      <c r="X159" s="4">
        <f t="shared" si="20"/>
        <v>5</v>
      </c>
      <c r="Y159" s="3" t="str">
        <f t="shared" si="15"/>
        <v>Weekdays</v>
      </c>
      <c r="Z159" s="17">
        <f>_xlfn.ISOWEEKNUM(Table2[[#This Row],[Transaction Date]])</f>
        <v>10</v>
      </c>
      <c r="AA159" t="str">
        <f>IF(Table2[[#This Row],[WeekNum]] &gt; MAX(Table2[WeekNum]) - 13, "Show", "Hide")</f>
        <v>Show</v>
      </c>
      <c r="AB159" t="str">
        <f>TEXT(Table2[[#This Row],[Transaction Date]] - WEEKDAY(Table2[[#This Row],[Transaction Date]], 2) + 4, "MMMM")</f>
        <v>March</v>
      </c>
      <c r="AC159" s="19">
        <f>ROUNDUP(MONTH(Table2[[#This Row],[Transaction Date]])/3, 0)</f>
        <v>1</v>
      </c>
    </row>
    <row r="160" spans="1:29" x14ac:dyDescent="0.3">
      <c r="A160" t="s">
        <v>186</v>
      </c>
      <c r="B160" t="s">
        <v>1070</v>
      </c>
      <c r="C160" t="s">
        <v>35</v>
      </c>
      <c r="D160" t="s">
        <v>14</v>
      </c>
      <c r="E160" t="s">
        <v>24</v>
      </c>
      <c r="F160" t="s">
        <v>16</v>
      </c>
      <c r="G160" s="3">
        <v>97.22</v>
      </c>
      <c r="H160">
        <v>9</v>
      </c>
      <c r="I160">
        <v>43.749000000000002</v>
      </c>
      <c r="J160" s="3">
        <v>918.72900000000004</v>
      </c>
      <c r="K160" s="18">
        <v>43554</v>
      </c>
      <c r="L160" s="2">
        <v>0.61319444444444449</v>
      </c>
      <c r="M160" t="s">
        <v>17</v>
      </c>
      <c r="N160" s="3">
        <v>874.98</v>
      </c>
      <c r="O160">
        <v>4.7619047620000003</v>
      </c>
      <c r="P160" s="3">
        <v>43.749000000000002</v>
      </c>
      <c r="Q160" s="1">
        <v>27985</v>
      </c>
      <c r="R160" s="5">
        <f t="shared" si="16"/>
        <v>42</v>
      </c>
      <c r="S160" s="5" t="str">
        <f t="shared" si="17"/>
        <v>30-44</v>
      </c>
      <c r="T160">
        <v>6</v>
      </c>
      <c r="U160" s="17" t="str">
        <f t="shared" si="14"/>
        <v>6-8 (Good)</v>
      </c>
      <c r="V160" s="17" t="str">
        <f t="shared" si="18"/>
        <v>Afternoon</v>
      </c>
      <c r="W160" t="str">
        <f t="shared" si="19"/>
        <v>Expensive</v>
      </c>
      <c r="X160" s="4">
        <f t="shared" si="20"/>
        <v>7</v>
      </c>
      <c r="Y160" s="3" t="str">
        <f t="shared" si="15"/>
        <v>Weekends</v>
      </c>
      <c r="Z160" s="17">
        <f>_xlfn.ISOWEEKNUM(Table2[[#This Row],[Transaction Date]])</f>
        <v>13</v>
      </c>
      <c r="AA160" t="str">
        <f>IF(Table2[[#This Row],[WeekNum]] &gt; MAX(Table2[WeekNum]) - 13, "Show", "Hide")</f>
        <v>Show</v>
      </c>
      <c r="AB160" t="str">
        <f>TEXT(Table2[[#This Row],[Transaction Date]] - WEEKDAY(Table2[[#This Row],[Transaction Date]], 2) + 4, "MMMM")</f>
        <v>March</v>
      </c>
      <c r="AC160" s="19">
        <f>ROUNDUP(MONTH(Table2[[#This Row],[Transaction Date]])/3, 0)</f>
        <v>1</v>
      </c>
    </row>
    <row r="161" spans="1:29" x14ac:dyDescent="0.3">
      <c r="A161" t="s">
        <v>187</v>
      </c>
      <c r="B161" t="s">
        <v>1070</v>
      </c>
      <c r="C161" t="s">
        <v>35</v>
      </c>
      <c r="D161" t="s">
        <v>20</v>
      </c>
      <c r="E161" t="s">
        <v>24</v>
      </c>
      <c r="F161" t="s">
        <v>29</v>
      </c>
      <c r="G161" s="3">
        <v>93.39</v>
      </c>
      <c r="H161">
        <v>6</v>
      </c>
      <c r="I161">
        <v>28.016999999999999</v>
      </c>
      <c r="J161" s="3">
        <v>588.35699999999997</v>
      </c>
      <c r="K161" s="18">
        <v>43551</v>
      </c>
      <c r="L161" s="2">
        <v>0.8041666666666667</v>
      </c>
      <c r="M161" t="s">
        <v>17</v>
      </c>
      <c r="N161" s="3">
        <v>560.34</v>
      </c>
      <c r="O161">
        <v>4.7619047620000003</v>
      </c>
      <c r="P161" s="3">
        <v>28.016999999999999</v>
      </c>
      <c r="Q161" s="1">
        <v>22078</v>
      </c>
      <c r="R161" s="5">
        <f t="shared" si="16"/>
        <v>58</v>
      </c>
      <c r="S161" s="5" t="str">
        <f t="shared" si="17"/>
        <v>45-59</v>
      </c>
      <c r="T161">
        <v>10</v>
      </c>
      <c r="U161" s="17" t="str">
        <f t="shared" si="14"/>
        <v>8-10 (Excellent)</v>
      </c>
      <c r="V161" s="17" t="str">
        <f t="shared" si="18"/>
        <v>Evening</v>
      </c>
      <c r="W161" t="str">
        <f t="shared" si="19"/>
        <v>Expensive</v>
      </c>
      <c r="X161" s="4">
        <f t="shared" si="20"/>
        <v>4</v>
      </c>
      <c r="Y161" s="3" t="str">
        <f t="shared" si="15"/>
        <v>Weekdays</v>
      </c>
      <c r="Z161" s="17">
        <f>_xlfn.ISOWEEKNUM(Table2[[#This Row],[Transaction Date]])</f>
        <v>13</v>
      </c>
      <c r="AA161" t="str">
        <f>IF(Table2[[#This Row],[WeekNum]] &gt; MAX(Table2[WeekNum]) - 13, "Show", "Hide")</f>
        <v>Show</v>
      </c>
      <c r="AB161" t="str">
        <f>TEXT(Table2[[#This Row],[Transaction Date]] - WEEKDAY(Table2[[#This Row],[Transaction Date]], 2) + 4, "MMMM")</f>
        <v>March</v>
      </c>
      <c r="AC161" s="19">
        <f>ROUNDUP(MONTH(Table2[[#This Row],[Transaction Date]])/3, 0)</f>
        <v>1</v>
      </c>
    </row>
    <row r="162" spans="1:29" x14ac:dyDescent="0.3">
      <c r="A162" t="s">
        <v>188</v>
      </c>
      <c r="B162" t="s">
        <v>1074</v>
      </c>
      <c r="C162" t="s">
        <v>19</v>
      </c>
      <c r="D162" t="s">
        <v>20</v>
      </c>
      <c r="E162" t="s">
        <v>15</v>
      </c>
      <c r="F162" t="s">
        <v>36</v>
      </c>
      <c r="G162" s="3">
        <v>43.18</v>
      </c>
      <c r="H162">
        <v>8</v>
      </c>
      <c r="I162">
        <v>17.271999999999998</v>
      </c>
      <c r="J162" s="3">
        <v>362.71199999999999</v>
      </c>
      <c r="K162" s="18">
        <v>43484</v>
      </c>
      <c r="L162" s="2">
        <v>0.81874999999999998</v>
      </c>
      <c r="M162" t="s">
        <v>26</v>
      </c>
      <c r="N162" s="3">
        <v>345.44</v>
      </c>
      <c r="O162">
        <v>4.7619047620000003</v>
      </c>
      <c r="P162" s="3">
        <v>17.271999999999998</v>
      </c>
      <c r="Q162" s="1">
        <v>25014</v>
      </c>
      <c r="R162" s="5">
        <f t="shared" si="16"/>
        <v>50</v>
      </c>
      <c r="S162" s="5" t="str">
        <f t="shared" si="17"/>
        <v>45-59</v>
      </c>
      <c r="T162">
        <v>8.3000000000000007</v>
      </c>
      <c r="U162" s="17" t="str">
        <f t="shared" si="14"/>
        <v>8-10 (Excellent)</v>
      </c>
      <c r="V162" s="17" t="str">
        <f t="shared" si="18"/>
        <v>Night</v>
      </c>
      <c r="W162" t="str">
        <f t="shared" si="19"/>
        <v>Expensive</v>
      </c>
      <c r="X162" s="4">
        <f t="shared" si="20"/>
        <v>7</v>
      </c>
      <c r="Y162" s="3" t="str">
        <f t="shared" si="15"/>
        <v>Weekends</v>
      </c>
      <c r="Z162" s="17">
        <f>_xlfn.ISOWEEKNUM(Table2[[#This Row],[Transaction Date]])</f>
        <v>3</v>
      </c>
      <c r="AA162" t="str">
        <f>IF(Table2[[#This Row],[WeekNum]] &gt; MAX(Table2[WeekNum]) - 13, "Show", "Hide")</f>
        <v>Show</v>
      </c>
      <c r="AB162" t="str">
        <f>TEXT(Table2[[#This Row],[Transaction Date]] - WEEKDAY(Table2[[#This Row],[Transaction Date]], 2) + 4, "MMMM")</f>
        <v>January</v>
      </c>
      <c r="AC162" s="19">
        <f>ROUNDUP(MONTH(Table2[[#This Row],[Transaction Date]])/3, 0)</f>
        <v>1</v>
      </c>
    </row>
    <row r="163" spans="1:29" x14ac:dyDescent="0.3">
      <c r="A163" t="s">
        <v>189</v>
      </c>
      <c r="B163" t="s">
        <v>1077</v>
      </c>
      <c r="C163" s="17" t="s">
        <v>1065</v>
      </c>
      <c r="D163" t="s">
        <v>20</v>
      </c>
      <c r="E163" t="s">
        <v>24</v>
      </c>
      <c r="F163" t="s">
        <v>29</v>
      </c>
      <c r="G163" s="3">
        <v>63.69</v>
      </c>
      <c r="H163">
        <v>1</v>
      </c>
      <c r="I163">
        <v>3.1844999999999999</v>
      </c>
      <c r="J163" s="3">
        <v>66.874499999999998</v>
      </c>
      <c r="K163" s="18">
        <v>43521</v>
      </c>
      <c r="L163" s="2">
        <v>0.68125000000000002</v>
      </c>
      <c r="M163" t="s">
        <v>22</v>
      </c>
      <c r="N163" s="3">
        <v>63.69</v>
      </c>
      <c r="O163">
        <v>4.7619047620000003</v>
      </c>
      <c r="P163" s="3">
        <v>3.1844999999999999</v>
      </c>
      <c r="Q163" s="1">
        <v>23720</v>
      </c>
      <c r="R163" s="5">
        <f t="shared" si="16"/>
        <v>54</v>
      </c>
      <c r="S163" s="5" t="str">
        <f t="shared" si="17"/>
        <v>45-59</v>
      </c>
      <c r="T163">
        <v>6</v>
      </c>
      <c r="U163" s="17" t="str">
        <f t="shared" si="14"/>
        <v>6-8 (Good)</v>
      </c>
      <c r="V163" s="17" t="str">
        <f t="shared" si="18"/>
        <v>Evening</v>
      </c>
      <c r="W163" t="str">
        <f t="shared" si="19"/>
        <v>Expensive</v>
      </c>
      <c r="X163" s="4">
        <f t="shared" si="20"/>
        <v>2</v>
      </c>
      <c r="Y163" s="3" t="str">
        <f t="shared" si="15"/>
        <v>Weekdays</v>
      </c>
      <c r="Z163" s="17">
        <f>_xlfn.ISOWEEKNUM(Table2[[#This Row],[Transaction Date]])</f>
        <v>9</v>
      </c>
      <c r="AA163" t="str">
        <f>IF(Table2[[#This Row],[WeekNum]] &gt; MAX(Table2[WeekNum]) - 13, "Show", "Hide")</f>
        <v>Show</v>
      </c>
      <c r="AB163" t="str">
        <f>TEXT(Table2[[#This Row],[Transaction Date]] - WEEKDAY(Table2[[#This Row],[Transaction Date]], 2) + 4, "MMMM")</f>
        <v>February</v>
      </c>
      <c r="AC163" s="19">
        <f>ROUNDUP(MONTH(Table2[[#This Row],[Transaction Date]])/3, 0)</f>
        <v>1</v>
      </c>
    </row>
    <row r="164" spans="1:29" x14ac:dyDescent="0.3">
      <c r="A164" t="s">
        <v>190</v>
      </c>
      <c r="B164" t="s">
        <v>1067</v>
      </c>
      <c r="C164" t="s">
        <v>13</v>
      </c>
      <c r="D164" t="s">
        <v>20</v>
      </c>
      <c r="E164" t="s">
        <v>24</v>
      </c>
      <c r="F164" t="s">
        <v>36</v>
      </c>
      <c r="G164" s="3">
        <v>45.79</v>
      </c>
      <c r="H164">
        <v>7</v>
      </c>
      <c r="I164">
        <v>16.026499999999999</v>
      </c>
      <c r="J164" s="3">
        <v>336.55650000000003</v>
      </c>
      <c r="K164" s="18">
        <v>43537</v>
      </c>
      <c r="L164" s="2">
        <v>0.8222222222222223</v>
      </c>
      <c r="M164" t="s">
        <v>26</v>
      </c>
      <c r="N164" s="3">
        <v>320.52999999999997</v>
      </c>
      <c r="O164">
        <v>4.7619047620000003</v>
      </c>
      <c r="P164" s="3">
        <v>16.026499999999999</v>
      </c>
      <c r="Q164" s="1">
        <v>28403</v>
      </c>
      <c r="R164" s="5">
        <f t="shared" si="16"/>
        <v>41</v>
      </c>
      <c r="S164" s="5" t="str">
        <f t="shared" si="17"/>
        <v>30-44</v>
      </c>
      <c r="T164">
        <v>7</v>
      </c>
      <c r="U164" s="17" t="str">
        <f t="shared" si="14"/>
        <v>6-8 (Good)</v>
      </c>
      <c r="V164" s="17" t="str">
        <f t="shared" si="18"/>
        <v>Night</v>
      </c>
      <c r="W164" t="str">
        <f t="shared" si="19"/>
        <v>Expensive</v>
      </c>
      <c r="X164" s="4">
        <f t="shared" si="20"/>
        <v>4</v>
      </c>
      <c r="Y164" s="3" t="str">
        <f t="shared" si="15"/>
        <v>Weekdays</v>
      </c>
      <c r="Z164" s="17">
        <f>_xlfn.ISOWEEKNUM(Table2[[#This Row],[Transaction Date]])</f>
        <v>11</v>
      </c>
      <c r="AA164" t="str">
        <f>IF(Table2[[#This Row],[WeekNum]] &gt; MAX(Table2[WeekNum]) - 13, "Show", "Hide")</f>
        <v>Show</v>
      </c>
      <c r="AB164" t="str">
        <f>TEXT(Table2[[#This Row],[Transaction Date]] - WEEKDAY(Table2[[#This Row],[Transaction Date]], 2) + 4, "MMMM")</f>
        <v>March</v>
      </c>
      <c r="AC164" s="19">
        <f>ROUNDUP(MONTH(Table2[[#This Row],[Transaction Date]])/3, 0)</f>
        <v>1</v>
      </c>
    </row>
    <row r="165" spans="1:29" x14ac:dyDescent="0.3">
      <c r="A165" t="s">
        <v>191</v>
      </c>
      <c r="B165" t="s">
        <v>1078</v>
      </c>
      <c r="C165" s="17" t="s">
        <v>1066</v>
      </c>
      <c r="D165" t="s">
        <v>20</v>
      </c>
      <c r="E165" t="s">
        <v>24</v>
      </c>
      <c r="F165" t="s">
        <v>29</v>
      </c>
      <c r="G165" s="3">
        <v>76.400000000000006</v>
      </c>
      <c r="H165">
        <v>2</v>
      </c>
      <c r="I165">
        <v>7.64</v>
      </c>
      <c r="J165" s="3">
        <v>160.44</v>
      </c>
      <c r="K165" s="18">
        <v>43495</v>
      </c>
      <c r="L165" s="2">
        <v>0.8208333333333333</v>
      </c>
      <c r="M165" t="s">
        <v>17</v>
      </c>
      <c r="N165" s="3">
        <v>152.80000000000001</v>
      </c>
      <c r="O165">
        <v>4.7619047620000003</v>
      </c>
      <c r="P165" s="3">
        <v>7.64</v>
      </c>
      <c r="Q165" s="1">
        <v>24527</v>
      </c>
      <c r="R165" s="5">
        <f t="shared" si="16"/>
        <v>51</v>
      </c>
      <c r="S165" s="5" t="str">
        <f t="shared" si="17"/>
        <v>45-59</v>
      </c>
      <c r="T165">
        <v>6.5</v>
      </c>
      <c r="U165" s="17" t="str">
        <f t="shared" si="14"/>
        <v>6-8 (Good)</v>
      </c>
      <c r="V165" s="17" t="str">
        <f t="shared" si="18"/>
        <v>Night</v>
      </c>
      <c r="W165" t="str">
        <f t="shared" si="19"/>
        <v>Expensive</v>
      </c>
      <c r="X165" s="4">
        <f t="shared" si="20"/>
        <v>4</v>
      </c>
      <c r="Y165" s="3" t="str">
        <f t="shared" si="15"/>
        <v>Weekdays</v>
      </c>
      <c r="Z165" s="17">
        <f>_xlfn.ISOWEEKNUM(Table2[[#This Row],[Transaction Date]])</f>
        <v>5</v>
      </c>
      <c r="AA165" t="str">
        <f>IF(Table2[[#This Row],[WeekNum]] &gt; MAX(Table2[WeekNum]) - 13, "Show", "Hide")</f>
        <v>Show</v>
      </c>
      <c r="AB165" t="str">
        <f>TEXT(Table2[[#This Row],[Transaction Date]] - WEEKDAY(Table2[[#This Row],[Transaction Date]], 2) + 4, "MMMM")</f>
        <v>January</v>
      </c>
      <c r="AC165" s="19">
        <f>ROUNDUP(MONTH(Table2[[#This Row],[Transaction Date]])/3, 0)</f>
        <v>1</v>
      </c>
    </row>
    <row r="166" spans="1:29" x14ac:dyDescent="0.3">
      <c r="A166" t="s">
        <v>192</v>
      </c>
      <c r="B166" t="s">
        <v>1075</v>
      </c>
      <c r="C166" t="s">
        <v>35</v>
      </c>
      <c r="D166" t="s">
        <v>20</v>
      </c>
      <c r="E166" t="s">
        <v>24</v>
      </c>
      <c r="F166" t="s">
        <v>36</v>
      </c>
      <c r="G166" s="3">
        <v>39.9</v>
      </c>
      <c r="H166">
        <v>10</v>
      </c>
      <c r="I166">
        <v>19.95</v>
      </c>
      <c r="J166" s="3">
        <v>418.95</v>
      </c>
      <c r="K166" s="18">
        <v>43516</v>
      </c>
      <c r="L166" s="2">
        <v>0.64166666666666672</v>
      </c>
      <c r="M166" t="s">
        <v>26</v>
      </c>
      <c r="N166" s="3">
        <v>399</v>
      </c>
      <c r="O166">
        <v>4.7619047620000003</v>
      </c>
      <c r="P166" s="3">
        <v>19.95</v>
      </c>
      <c r="Q166" s="1">
        <v>34348</v>
      </c>
      <c r="R166" s="5">
        <f t="shared" si="16"/>
        <v>25</v>
      </c>
      <c r="S166" s="5" t="str">
        <f t="shared" si="17"/>
        <v>15-29</v>
      </c>
      <c r="T166">
        <v>5.9</v>
      </c>
      <c r="U166" s="17" t="str">
        <f t="shared" si="14"/>
        <v>4-6 (Average)</v>
      </c>
      <c r="V166" s="17" t="str">
        <f t="shared" si="18"/>
        <v>Afternoon</v>
      </c>
      <c r="W166" t="str">
        <f t="shared" si="19"/>
        <v>Expensive</v>
      </c>
      <c r="X166" s="4">
        <f t="shared" si="20"/>
        <v>4</v>
      </c>
      <c r="Y166" s="3" t="str">
        <f t="shared" si="15"/>
        <v>Weekdays</v>
      </c>
      <c r="Z166" s="17">
        <f>_xlfn.ISOWEEKNUM(Table2[[#This Row],[Transaction Date]])</f>
        <v>8</v>
      </c>
      <c r="AA166" t="str">
        <f>IF(Table2[[#This Row],[WeekNum]] &gt; MAX(Table2[WeekNum]) - 13, "Show", "Hide")</f>
        <v>Show</v>
      </c>
      <c r="AB166" t="str">
        <f>TEXT(Table2[[#This Row],[Transaction Date]] - WEEKDAY(Table2[[#This Row],[Transaction Date]], 2) + 4, "MMMM")</f>
        <v>February</v>
      </c>
      <c r="AC166" s="19">
        <f>ROUNDUP(MONTH(Table2[[#This Row],[Transaction Date]])/3, 0)</f>
        <v>1</v>
      </c>
    </row>
    <row r="167" spans="1:29" x14ac:dyDescent="0.3">
      <c r="A167" t="s">
        <v>193</v>
      </c>
      <c r="B167" t="s">
        <v>1075</v>
      </c>
      <c r="C167" t="s">
        <v>35</v>
      </c>
      <c r="D167" t="s">
        <v>14</v>
      </c>
      <c r="E167" t="s">
        <v>24</v>
      </c>
      <c r="F167" t="s">
        <v>16</v>
      </c>
      <c r="G167" s="3">
        <v>42.57</v>
      </c>
      <c r="H167">
        <v>8</v>
      </c>
      <c r="I167">
        <v>17.027999999999999</v>
      </c>
      <c r="J167" s="3">
        <v>357.58800000000002</v>
      </c>
      <c r="K167" s="18">
        <v>43521</v>
      </c>
      <c r="L167" s="2">
        <v>0.59166666666666667</v>
      </c>
      <c r="M167" t="s">
        <v>17</v>
      </c>
      <c r="N167" s="3">
        <v>340.56</v>
      </c>
      <c r="O167">
        <v>4.7619047620000003</v>
      </c>
      <c r="P167" s="3">
        <v>17.027999999999999</v>
      </c>
      <c r="Q167" s="1">
        <v>26623</v>
      </c>
      <c r="R167" s="5">
        <f t="shared" si="16"/>
        <v>46</v>
      </c>
      <c r="S167" s="5" t="str">
        <f t="shared" si="17"/>
        <v>45-59</v>
      </c>
      <c r="T167">
        <v>5.6</v>
      </c>
      <c r="U167" s="17" t="str">
        <f t="shared" si="14"/>
        <v>4-6 (Average)</v>
      </c>
      <c r="V167" s="17" t="str">
        <f t="shared" si="18"/>
        <v>Afternoon</v>
      </c>
      <c r="W167" t="str">
        <f t="shared" si="19"/>
        <v>Expensive</v>
      </c>
      <c r="X167" s="4">
        <f t="shared" si="20"/>
        <v>2</v>
      </c>
      <c r="Y167" s="3" t="str">
        <f t="shared" si="15"/>
        <v>Weekdays</v>
      </c>
      <c r="Z167" s="17">
        <f>_xlfn.ISOWEEKNUM(Table2[[#This Row],[Transaction Date]])</f>
        <v>9</v>
      </c>
      <c r="AA167" t="str">
        <f>IF(Table2[[#This Row],[WeekNum]] &gt; MAX(Table2[WeekNum]) - 13, "Show", "Hide")</f>
        <v>Show</v>
      </c>
      <c r="AB167" t="str">
        <f>TEXT(Table2[[#This Row],[Transaction Date]] - WEEKDAY(Table2[[#This Row],[Transaction Date]], 2) + 4, "MMMM")</f>
        <v>February</v>
      </c>
      <c r="AC167" s="19">
        <f>ROUNDUP(MONTH(Table2[[#This Row],[Transaction Date]])/3, 0)</f>
        <v>1</v>
      </c>
    </row>
    <row r="168" spans="1:29" x14ac:dyDescent="0.3">
      <c r="A168" t="s">
        <v>194</v>
      </c>
      <c r="B168" t="s">
        <v>1074</v>
      </c>
      <c r="C168" t="s">
        <v>19</v>
      </c>
      <c r="D168" t="s">
        <v>20</v>
      </c>
      <c r="E168" t="s">
        <v>24</v>
      </c>
      <c r="F168" t="s">
        <v>25</v>
      </c>
      <c r="G168" s="3">
        <v>95.58</v>
      </c>
      <c r="H168">
        <v>10</v>
      </c>
      <c r="I168">
        <v>47.79</v>
      </c>
      <c r="J168" s="3">
        <v>1003.59</v>
      </c>
      <c r="K168" s="18">
        <v>43481</v>
      </c>
      <c r="L168" s="2">
        <v>0.56388888888888888</v>
      </c>
      <c r="M168" t="s">
        <v>22</v>
      </c>
      <c r="N168" s="3">
        <v>955.8</v>
      </c>
      <c r="O168">
        <v>4.7619047620000003</v>
      </c>
      <c r="P168" s="3">
        <v>47.79</v>
      </c>
      <c r="Q168" s="1">
        <v>25401</v>
      </c>
      <c r="R168" s="5">
        <f t="shared" si="16"/>
        <v>49</v>
      </c>
      <c r="S168" s="5" t="str">
        <f t="shared" si="17"/>
        <v>45-59</v>
      </c>
      <c r="T168">
        <v>4.8</v>
      </c>
      <c r="U168" s="17" t="str">
        <f t="shared" si="14"/>
        <v>4-6 (Average)</v>
      </c>
      <c r="V168" s="17" t="str">
        <f t="shared" si="18"/>
        <v>Afternoon</v>
      </c>
      <c r="W168" t="str">
        <f t="shared" si="19"/>
        <v>Expensive</v>
      </c>
      <c r="X168" s="4">
        <f t="shared" si="20"/>
        <v>4</v>
      </c>
      <c r="Y168" s="3" t="str">
        <f t="shared" si="15"/>
        <v>Weekdays</v>
      </c>
      <c r="Z168" s="17">
        <f>_xlfn.ISOWEEKNUM(Table2[[#This Row],[Transaction Date]])</f>
        <v>3</v>
      </c>
      <c r="AA168" t="str">
        <f>IF(Table2[[#This Row],[WeekNum]] &gt; MAX(Table2[WeekNum]) - 13, "Show", "Hide")</f>
        <v>Show</v>
      </c>
      <c r="AB168" t="str">
        <f>TEXT(Table2[[#This Row],[Transaction Date]] - WEEKDAY(Table2[[#This Row],[Transaction Date]], 2) + 4, "MMMM")</f>
        <v>January</v>
      </c>
      <c r="AC168" s="19">
        <f>ROUNDUP(MONTH(Table2[[#This Row],[Transaction Date]])/3, 0)</f>
        <v>1</v>
      </c>
    </row>
    <row r="169" spans="1:29" x14ac:dyDescent="0.3">
      <c r="A169" t="s">
        <v>195</v>
      </c>
      <c r="B169" t="s">
        <v>1071</v>
      </c>
      <c r="C169" s="17" t="s">
        <v>1064</v>
      </c>
      <c r="D169" t="s">
        <v>20</v>
      </c>
      <c r="E169" t="s">
        <v>24</v>
      </c>
      <c r="F169" t="s">
        <v>38</v>
      </c>
      <c r="G169" s="3">
        <v>98.98</v>
      </c>
      <c r="H169">
        <v>10</v>
      </c>
      <c r="I169">
        <v>49.49</v>
      </c>
      <c r="J169" s="3">
        <v>1039.29</v>
      </c>
      <c r="K169" s="18">
        <v>43504</v>
      </c>
      <c r="L169" s="2">
        <v>0.68055555555555547</v>
      </c>
      <c r="M169" t="s">
        <v>26</v>
      </c>
      <c r="N169" s="3">
        <v>989.8</v>
      </c>
      <c r="O169">
        <v>4.7619047620000003</v>
      </c>
      <c r="P169" s="3">
        <v>49.49</v>
      </c>
      <c r="Q169" s="1">
        <v>26402</v>
      </c>
      <c r="R169" s="5">
        <f t="shared" si="16"/>
        <v>46</v>
      </c>
      <c r="S169" s="5" t="str">
        <f t="shared" si="17"/>
        <v>45-59</v>
      </c>
      <c r="T169">
        <v>8.6999999999999993</v>
      </c>
      <c r="U169" s="17" t="str">
        <f t="shared" si="14"/>
        <v>8-10 (Excellent)</v>
      </c>
      <c r="V169" s="17" t="str">
        <f t="shared" si="18"/>
        <v>Evening</v>
      </c>
      <c r="W169" t="str">
        <f t="shared" si="19"/>
        <v>Expensive</v>
      </c>
      <c r="X169" s="4">
        <f t="shared" si="20"/>
        <v>6</v>
      </c>
      <c r="Y169" s="3" t="str">
        <f t="shared" si="15"/>
        <v>Weekdays</v>
      </c>
      <c r="Z169" s="17">
        <f>_xlfn.ISOWEEKNUM(Table2[[#This Row],[Transaction Date]])</f>
        <v>6</v>
      </c>
      <c r="AA169" t="str">
        <f>IF(Table2[[#This Row],[WeekNum]] &gt; MAX(Table2[WeekNum]) - 13, "Show", "Hide")</f>
        <v>Show</v>
      </c>
      <c r="AB169" t="str">
        <f>TEXT(Table2[[#This Row],[Transaction Date]] - WEEKDAY(Table2[[#This Row],[Transaction Date]], 2) + 4, "MMMM")</f>
        <v>February</v>
      </c>
      <c r="AC169" s="19">
        <f>ROUNDUP(MONTH(Table2[[#This Row],[Transaction Date]])/3, 0)</f>
        <v>1</v>
      </c>
    </row>
    <row r="170" spans="1:29" x14ac:dyDescent="0.3">
      <c r="A170" t="s">
        <v>196</v>
      </c>
      <c r="B170" t="s">
        <v>1067</v>
      </c>
      <c r="C170" t="s">
        <v>13</v>
      </c>
      <c r="D170" t="s">
        <v>20</v>
      </c>
      <c r="E170" t="s">
        <v>24</v>
      </c>
      <c r="F170" t="s">
        <v>36</v>
      </c>
      <c r="G170" s="3">
        <v>51.28</v>
      </c>
      <c r="H170">
        <v>6</v>
      </c>
      <c r="I170">
        <v>15.384</v>
      </c>
      <c r="J170" s="3">
        <v>323.06400000000002</v>
      </c>
      <c r="K170" s="18">
        <v>43484</v>
      </c>
      <c r="L170" s="2">
        <v>0.68819444444444444</v>
      </c>
      <c r="M170" t="s">
        <v>22</v>
      </c>
      <c r="N170" s="3">
        <v>307.68</v>
      </c>
      <c r="O170">
        <v>4.7619047620000003</v>
      </c>
      <c r="P170" s="3">
        <v>15.384</v>
      </c>
      <c r="Q170" s="1">
        <v>30866</v>
      </c>
      <c r="R170" s="5">
        <f t="shared" si="16"/>
        <v>34</v>
      </c>
      <c r="S170" s="5" t="str">
        <f t="shared" si="17"/>
        <v>30-44</v>
      </c>
      <c r="T170">
        <v>6.5</v>
      </c>
      <c r="U170" s="17" t="str">
        <f t="shared" si="14"/>
        <v>6-8 (Good)</v>
      </c>
      <c r="V170" s="17" t="str">
        <f t="shared" si="18"/>
        <v>Evening</v>
      </c>
      <c r="W170" t="str">
        <f t="shared" si="19"/>
        <v>Expensive</v>
      </c>
      <c r="X170" s="4">
        <f t="shared" si="20"/>
        <v>7</v>
      </c>
      <c r="Y170" s="3" t="str">
        <f t="shared" si="15"/>
        <v>Weekends</v>
      </c>
      <c r="Z170" s="17">
        <f>_xlfn.ISOWEEKNUM(Table2[[#This Row],[Transaction Date]])</f>
        <v>3</v>
      </c>
      <c r="AA170" t="str">
        <f>IF(Table2[[#This Row],[WeekNum]] &gt; MAX(Table2[WeekNum]) - 13, "Show", "Hide")</f>
        <v>Show</v>
      </c>
      <c r="AB170" t="str">
        <f>TEXT(Table2[[#This Row],[Transaction Date]] - WEEKDAY(Table2[[#This Row],[Transaction Date]], 2) + 4, "MMMM")</f>
        <v>January</v>
      </c>
      <c r="AC170" s="19">
        <f>ROUNDUP(MONTH(Table2[[#This Row],[Transaction Date]])/3, 0)</f>
        <v>1</v>
      </c>
    </row>
    <row r="171" spans="1:29" x14ac:dyDescent="0.3">
      <c r="A171" t="s">
        <v>197</v>
      </c>
      <c r="B171" t="s">
        <v>1067</v>
      </c>
      <c r="C171" t="s">
        <v>13</v>
      </c>
      <c r="D171" t="s">
        <v>14</v>
      </c>
      <c r="E171" t="s">
        <v>24</v>
      </c>
      <c r="F171" t="s">
        <v>29</v>
      </c>
      <c r="G171" s="3">
        <v>69.52</v>
      </c>
      <c r="H171">
        <v>7</v>
      </c>
      <c r="I171">
        <v>24.332000000000001</v>
      </c>
      <c r="J171" s="3">
        <v>510.97199999999998</v>
      </c>
      <c r="K171" s="18">
        <v>43497</v>
      </c>
      <c r="L171" s="2">
        <v>0.63194444444444442</v>
      </c>
      <c r="M171" t="s">
        <v>26</v>
      </c>
      <c r="N171" s="3">
        <v>486.64</v>
      </c>
      <c r="O171">
        <v>4.7619047620000003</v>
      </c>
      <c r="P171" s="3">
        <v>24.332000000000001</v>
      </c>
      <c r="Q171" s="1">
        <v>30090</v>
      </c>
      <c r="R171" s="5">
        <f t="shared" si="16"/>
        <v>36</v>
      </c>
      <c r="S171" s="5" t="str">
        <f t="shared" si="17"/>
        <v>30-44</v>
      </c>
      <c r="T171">
        <v>8.5</v>
      </c>
      <c r="U171" s="17" t="str">
        <f t="shared" si="14"/>
        <v>8-10 (Excellent)</v>
      </c>
      <c r="V171" s="17" t="str">
        <f t="shared" si="18"/>
        <v>Afternoon</v>
      </c>
      <c r="W171" t="str">
        <f t="shared" si="19"/>
        <v>Expensive</v>
      </c>
      <c r="X171" s="4">
        <f t="shared" si="20"/>
        <v>6</v>
      </c>
      <c r="Y171" s="3" t="str">
        <f t="shared" si="15"/>
        <v>Weekdays</v>
      </c>
      <c r="Z171" s="17">
        <f>_xlfn.ISOWEEKNUM(Table2[[#This Row],[Transaction Date]])</f>
        <v>5</v>
      </c>
      <c r="AA171" t="str">
        <f>IF(Table2[[#This Row],[WeekNum]] &gt; MAX(Table2[WeekNum]) - 13, "Show", "Hide")</f>
        <v>Show</v>
      </c>
      <c r="AB171" t="str">
        <f>TEXT(Table2[[#This Row],[Transaction Date]] - WEEKDAY(Table2[[#This Row],[Transaction Date]], 2) + 4, "MMMM")</f>
        <v>January</v>
      </c>
      <c r="AC171" s="19">
        <f>ROUNDUP(MONTH(Table2[[#This Row],[Transaction Date]])/3, 0)</f>
        <v>1</v>
      </c>
    </row>
    <row r="172" spans="1:29" x14ac:dyDescent="0.3">
      <c r="A172" t="s">
        <v>198</v>
      </c>
      <c r="B172" t="s">
        <v>1067</v>
      </c>
      <c r="C172" t="s">
        <v>13</v>
      </c>
      <c r="D172" t="s">
        <v>20</v>
      </c>
      <c r="E172" t="s">
        <v>24</v>
      </c>
      <c r="F172" t="s">
        <v>16</v>
      </c>
      <c r="G172" s="3">
        <v>70.010000000000005</v>
      </c>
      <c r="H172">
        <v>5</v>
      </c>
      <c r="I172">
        <v>17.502500000000001</v>
      </c>
      <c r="J172" s="3">
        <v>367.55250000000001</v>
      </c>
      <c r="K172" s="18">
        <v>43468</v>
      </c>
      <c r="L172" s="2">
        <v>0.48333333333333334</v>
      </c>
      <c r="M172" t="s">
        <v>17</v>
      </c>
      <c r="N172" s="3">
        <v>350.05</v>
      </c>
      <c r="O172">
        <v>4.7619047620000003</v>
      </c>
      <c r="P172" s="3">
        <v>17.502500000000001</v>
      </c>
      <c r="Q172" s="1">
        <v>26585</v>
      </c>
      <c r="R172" s="5">
        <f t="shared" si="16"/>
        <v>46</v>
      </c>
      <c r="S172" s="5" t="str">
        <f t="shared" si="17"/>
        <v>45-59</v>
      </c>
      <c r="T172">
        <v>5.5</v>
      </c>
      <c r="U172" s="17" t="str">
        <f t="shared" si="14"/>
        <v>4-6 (Average)</v>
      </c>
      <c r="V172" s="17" t="str">
        <f t="shared" si="18"/>
        <v>Morning</v>
      </c>
      <c r="W172" t="str">
        <f t="shared" si="19"/>
        <v>Expensive</v>
      </c>
      <c r="X172" s="4">
        <f t="shared" si="20"/>
        <v>5</v>
      </c>
      <c r="Y172" s="3" t="str">
        <f t="shared" si="15"/>
        <v>Weekdays</v>
      </c>
      <c r="Z172" s="17">
        <f>_xlfn.ISOWEEKNUM(Table2[[#This Row],[Transaction Date]])</f>
        <v>1</v>
      </c>
      <c r="AA172" t="str">
        <f>IF(Table2[[#This Row],[WeekNum]] &gt; MAX(Table2[WeekNum]) - 13, "Show", "Hide")</f>
        <v>Show</v>
      </c>
      <c r="AB172" t="str">
        <f>TEXT(Table2[[#This Row],[Transaction Date]] - WEEKDAY(Table2[[#This Row],[Transaction Date]], 2) + 4, "MMMM")</f>
        <v>January</v>
      </c>
      <c r="AC172" s="19">
        <f>ROUNDUP(MONTH(Table2[[#This Row],[Transaction Date]])/3, 0)</f>
        <v>1</v>
      </c>
    </row>
    <row r="173" spans="1:29" x14ac:dyDescent="0.3">
      <c r="A173" t="s">
        <v>199</v>
      </c>
      <c r="B173" t="s">
        <v>1070</v>
      </c>
      <c r="C173" t="s">
        <v>35</v>
      </c>
      <c r="D173" t="s">
        <v>14</v>
      </c>
      <c r="E173" t="s">
        <v>24</v>
      </c>
      <c r="F173" t="s">
        <v>36</v>
      </c>
      <c r="G173" s="3">
        <v>80.05</v>
      </c>
      <c r="H173">
        <v>5</v>
      </c>
      <c r="I173">
        <v>20.012499999999999</v>
      </c>
      <c r="J173" s="3">
        <v>420.26249999999999</v>
      </c>
      <c r="K173" s="18">
        <v>43491</v>
      </c>
      <c r="L173" s="2">
        <v>0.53125</v>
      </c>
      <c r="M173" t="s">
        <v>26</v>
      </c>
      <c r="N173" s="3">
        <v>400.25</v>
      </c>
      <c r="O173">
        <v>4.7619047620000003</v>
      </c>
      <c r="P173" s="3">
        <v>20.012499999999999</v>
      </c>
      <c r="Q173" s="1">
        <v>27999</v>
      </c>
      <c r="R173" s="5">
        <f t="shared" si="16"/>
        <v>42</v>
      </c>
      <c r="S173" s="5" t="str">
        <f t="shared" si="17"/>
        <v>30-44</v>
      </c>
      <c r="T173">
        <v>9.4</v>
      </c>
      <c r="U173" s="17" t="str">
        <f t="shared" si="14"/>
        <v>8-10 (Excellent)</v>
      </c>
      <c r="V173" s="17" t="str">
        <f t="shared" si="18"/>
        <v>Afternoon</v>
      </c>
      <c r="W173" t="str">
        <f t="shared" si="19"/>
        <v>Expensive</v>
      </c>
      <c r="X173" s="4">
        <f t="shared" si="20"/>
        <v>7</v>
      </c>
      <c r="Y173" s="3" t="str">
        <f t="shared" si="15"/>
        <v>Weekends</v>
      </c>
      <c r="Z173" s="17">
        <f>_xlfn.ISOWEEKNUM(Table2[[#This Row],[Transaction Date]])</f>
        <v>4</v>
      </c>
      <c r="AA173" t="str">
        <f>IF(Table2[[#This Row],[WeekNum]] &gt; MAX(Table2[WeekNum]) - 13, "Show", "Hide")</f>
        <v>Show</v>
      </c>
      <c r="AB173" t="str">
        <f>TEXT(Table2[[#This Row],[Transaction Date]] - WEEKDAY(Table2[[#This Row],[Transaction Date]], 2) + 4, "MMMM")</f>
        <v>January</v>
      </c>
      <c r="AC173" s="19">
        <f>ROUNDUP(MONTH(Table2[[#This Row],[Transaction Date]])/3, 0)</f>
        <v>1</v>
      </c>
    </row>
    <row r="174" spans="1:29" x14ac:dyDescent="0.3">
      <c r="A174" t="s">
        <v>200</v>
      </c>
      <c r="B174" t="s">
        <v>1078</v>
      </c>
      <c r="C174" s="17" t="s">
        <v>1066</v>
      </c>
      <c r="D174" t="s">
        <v>20</v>
      </c>
      <c r="E174" t="s">
        <v>24</v>
      </c>
      <c r="F174" t="s">
        <v>21</v>
      </c>
      <c r="G174" s="3">
        <v>20.85</v>
      </c>
      <c r="H174">
        <v>8</v>
      </c>
      <c r="I174">
        <v>8.34</v>
      </c>
      <c r="J174" s="3">
        <v>175.14</v>
      </c>
      <c r="K174" s="18">
        <v>43527</v>
      </c>
      <c r="L174" s="2">
        <v>0.80347222222222225</v>
      </c>
      <c r="M174" t="s">
        <v>22</v>
      </c>
      <c r="N174" s="3">
        <v>166.8</v>
      </c>
      <c r="O174">
        <v>4.7619047620000003</v>
      </c>
      <c r="P174" s="3">
        <v>8.34</v>
      </c>
      <c r="Q174" s="1">
        <v>32639</v>
      </c>
      <c r="R174" s="5">
        <f t="shared" si="16"/>
        <v>29</v>
      </c>
      <c r="S174" s="5" t="str">
        <f t="shared" si="17"/>
        <v>15-29</v>
      </c>
      <c r="T174">
        <v>6.3</v>
      </c>
      <c r="U174" s="17" t="str">
        <f t="shared" si="14"/>
        <v>6-8 (Good)</v>
      </c>
      <c r="V174" s="17" t="str">
        <f t="shared" si="18"/>
        <v>Evening</v>
      </c>
      <c r="W174" t="str">
        <f t="shared" si="19"/>
        <v>Expensive</v>
      </c>
      <c r="X174" s="4">
        <f t="shared" si="20"/>
        <v>1</v>
      </c>
      <c r="Y174" s="3" t="str">
        <f t="shared" si="15"/>
        <v>Weekends</v>
      </c>
      <c r="Z174" s="17">
        <f>_xlfn.ISOWEEKNUM(Table2[[#This Row],[Transaction Date]])</f>
        <v>9</v>
      </c>
      <c r="AA174" t="str">
        <f>IF(Table2[[#This Row],[WeekNum]] &gt; MAX(Table2[WeekNum]) - 13, "Show", "Hide")</f>
        <v>Show</v>
      </c>
      <c r="AB174" t="str">
        <f>TEXT(Table2[[#This Row],[Transaction Date]] - WEEKDAY(Table2[[#This Row],[Transaction Date]], 2) + 4, "MMMM")</f>
        <v>February</v>
      </c>
      <c r="AC174" s="19">
        <f>ROUNDUP(MONTH(Table2[[#This Row],[Transaction Date]])/3, 0)</f>
        <v>1</v>
      </c>
    </row>
    <row r="175" spans="1:29" x14ac:dyDescent="0.3">
      <c r="A175" t="s">
        <v>201</v>
      </c>
      <c r="B175" t="s">
        <v>1070</v>
      </c>
      <c r="C175" t="s">
        <v>35</v>
      </c>
      <c r="D175" t="s">
        <v>14</v>
      </c>
      <c r="E175" t="s">
        <v>24</v>
      </c>
      <c r="F175" t="s">
        <v>21</v>
      </c>
      <c r="G175" s="3">
        <v>52.89</v>
      </c>
      <c r="H175">
        <v>6</v>
      </c>
      <c r="I175">
        <v>15.867000000000001</v>
      </c>
      <c r="J175" s="3">
        <v>333.20699999999999</v>
      </c>
      <c r="K175" s="18">
        <v>43484</v>
      </c>
      <c r="L175" s="2">
        <v>0.7319444444444444</v>
      </c>
      <c r="M175" t="s">
        <v>26</v>
      </c>
      <c r="N175" s="3">
        <v>317.33999999999997</v>
      </c>
      <c r="O175">
        <v>4.7619047620000003</v>
      </c>
      <c r="P175" s="3">
        <v>15.867000000000001</v>
      </c>
      <c r="Q175" s="1">
        <v>36542</v>
      </c>
      <c r="R175" s="5">
        <f t="shared" si="16"/>
        <v>19</v>
      </c>
      <c r="S175" s="5" t="str">
        <f t="shared" si="17"/>
        <v>15-29</v>
      </c>
      <c r="T175">
        <v>9.8000000000000007</v>
      </c>
      <c r="U175" s="17" t="str">
        <f t="shared" si="14"/>
        <v>8-10 (Excellent)</v>
      </c>
      <c r="V175" s="17" t="str">
        <f t="shared" si="18"/>
        <v>Evening</v>
      </c>
      <c r="W175" t="str">
        <f t="shared" si="19"/>
        <v>Expensive</v>
      </c>
      <c r="X175" s="4">
        <f t="shared" si="20"/>
        <v>7</v>
      </c>
      <c r="Y175" s="3" t="str">
        <f t="shared" si="15"/>
        <v>Weekends</v>
      </c>
      <c r="Z175" s="17">
        <f>_xlfn.ISOWEEKNUM(Table2[[#This Row],[Transaction Date]])</f>
        <v>3</v>
      </c>
      <c r="AA175" t="str">
        <f>IF(Table2[[#This Row],[WeekNum]] &gt; MAX(Table2[WeekNum]) - 13, "Show", "Hide")</f>
        <v>Show</v>
      </c>
      <c r="AB175" t="str">
        <f>TEXT(Table2[[#This Row],[Transaction Date]] - WEEKDAY(Table2[[#This Row],[Transaction Date]], 2) + 4, "MMMM")</f>
        <v>January</v>
      </c>
      <c r="AC175" s="19">
        <f>ROUNDUP(MONTH(Table2[[#This Row],[Transaction Date]])/3, 0)</f>
        <v>1</v>
      </c>
    </row>
    <row r="176" spans="1:29" x14ac:dyDescent="0.3">
      <c r="A176" t="s">
        <v>202</v>
      </c>
      <c r="B176" t="s">
        <v>1075</v>
      </c>
      <c r="C176" t="s">
        <v>35</v>
      </c>
      <c r="D176" t="s">
        <v>20</v>
      </c>
      <c r="E176" t="s">
        <v>24</v>
      </c>
      <c r="F176" t="s">
        <v>36</v>
      </c>
      <c r="G176" s="3">
        <v>19.79</v>
      </c>
      <c r="H176">
        <v>8</v>
      </c>
      <c r="I176">
        <v>7.9160000000000004</v>
      </c>
      <c r="J176" s="3">
        <v>166.23599999999999</v>
      </c>
      <c r="K176" s="18">
        <v>43483</v>
      </c>
      <c r="L176" s="2">
        <v>0.50277777777777777</v>
      </c>
      <c r="M176" t="s">
        <v>17</v>
      </c>
      <c r="N176" s="3">
        <v>158.32</v>
      </c>
      <c r="O176">
        <v>4.7619047620000003</v>
      </c>
      <c r="P176" s="3">
        <v>7.9160000000000004</v>
      </c>
      <c r="Q176" s="1">
        <v>34512</v>
      </c>
      <c r="R176" s="5">
        <f t="shared" si="16"/>
        <v>24</v>
      </c>
      <c r="S176" s="5" t="str">
        <f t="shared" si="17"/>
        <v>15-29</v>
      </c>
      <c r="T176">
        <v>8.6999999999999993</v>
      </c>
      <c r="U176" s="17" t="str">
        <f t="shared" si="14"/>
        <v>8-10 (Excellent)</v>
      </c>
      <c r="V176" s="17" t="str">
        <f t="shared" si="18"/>
        <v>Afternoon</v>
      </c>
      <c r="W176" t="str">
        <f t="shared" si="19"/>
        <v>Less Expensive</v>
      </c>
      <c r="X176" s="4">
        <f t="shared" si="20"/>
        <v>6</v>
      </c>
      <c r="Y176" s="3" t="str">
        <f t="shared" si="15"/>
        <v>Weekdays</v>
      </c>
      <c r="Z176" s="17">
        <f>_xlfn.ISOWEEKNUM(Table2[[#This Row],[Transaction Date]])</f>
        <v>3</v>
      </c>
      <c r="AA176" t="str">
        <f>IF(Table2[[#This Row],[WeekNum]] &gt; MAX(Table2[WeekNum]) - 13, "Show", "Hide")</f>
        <v>Show</v>
      </c>
      <c r="AB176" t="str">
        <f>TEXT(Table2[[#This Row],[Transaction Date]] - WEEKDAY(Table2[[#This Row],[Transaction Date]], 2) + 4, "MMMM")</f>
        <v>January</v>
      </c>
      <c r="AC176" s="19">
        <f>ROUNDUP(MONTH(Table2[[#This Row],[Transaction Date]])/3, 0)</f>
        <v>1</v>
      </c>
    </row>
    <row r="177" spans="1:29" x14ac:dyDescent="0.3">
      <c r="A177" t="s">
        <v>203</v>
      </c>
      <c r="B177" t="s">
        <v>1067</v>
      </c>
      <c r="C177" t="s">
        <v>13</v>
      </c>
      <c r="D177" t="s">
        <v>14</v>
      </c>
      <c r="E177" t="s">
        <v>24</v>
      </c>
      <c r="F177" t="s">
        <v>25</v>
      </c>
      <c r="G177" s="3">
        <v>33.840000000000003</v>
      </c>
      <c r="H177">
        <v>9</v>
      </c>
      <c r="I177">
        <v>15.228</v>
      </c>
      <c r="J177" s="3">
        <v>319.78800000000001</v>
      </c>
      <c r="K177" s="18">
        <v>43545</v>
      </c>
      <c r="L177" s="2">
        <v>0.68125000000000002</v>
      </c>
      <c r="M177" t="s">
        <v>17</v>
      </c>
      <c r="N177" s="3">
        <v>304.56</v>
      </c>
      <c r="O177">
        <v>4.7619047620000003</v>
      </c>
      <c r="P177" s="3">
        <v>15.228</v>
      </c>
      <c r="Q177" s="1">
        <v>24505</v>
      </c>
      <c r="R177" s="5">
        <f t="shared" si="16"/>
        <v>52</v>
      </c>
      <c r="S177" s="5" t="str">
        <f t="shared" si="17"/>
        <v>45-59</v>
      </c>
      <c r="T177">
        <v>8.8000000000000007</v>
      </c>
      <c r="U177" s="17" t="str">
        <f t="shared" si="14"/>
        <v>8-10 (Excellent)</v>
      </c>
      <c r="V177" s="17" t="str">
        <f t="shared" si="18"/>
        <v>Evening</v>
      </c>
      <c r="W177" t="str">
        <f t="shared" si="19"/>
        <v>Expensive</v>
      </c>
      <c r="X177" s="4">
        <f t="shared" si="20"/>
        <v>5</v>
      </c>
      <c r="Y177" s="3" t="str">
        <f t="shared" si="15"/>
        <v>Weekdays</v>
      </c>
      <c r="Z177" s="17">
        <f>_xlfn.ISOWEEKNUM(Table2[[#This Row],[Transaction Date]])</f>
        <v>12</v>
      </c>
      <c r="AA177" t="str">
        <f>IF(Table2[[#This Row],[WeekNum]] &gt; MAX(Table2[WeekNum]) - 13, "Show", "Hide")</f>
        <v>Show</v>
      </c>
      <c r="AB177" t="str">
        <f>TEXT(Table2[[#This Row],[Transaction Date]] - WEEKDAY(Table2[[#This Row],[Transaction Date]], 2) + 4, "MMMM")</f>
        <v>March</v>
      </c>
      <c r="AC177" s="19">
        <f>ROUNDUP(MONTH(Table2[[#This Row],[Transaction Date]])/3, 0)</f>
        <v>1</v>
      </c>
    </row>
    <row r="178" spans="1:29" x14ac:dyDescent="0.3">
      <c r="A178" t="s">
        <v>204</v>
      </c>
      <c r="B178" t="s">
        <v>1076</v>
      </c>
      <c r="C178" s="17" t="s">
        <v>1064</v>
      </c>
      <c r="D178" t="s">
        <v>14</v>
      </c>
      <c r="E178" t="s">
        <v>24</v>
      </c>
      <c r="F178" t="s">
        <v>36</v>
      </c>
      <c r="G178" s="3">
        <v>22.17</v>
      </c>
      <c r="H178">
        <v>8</v>
      </c>
      <c r="I178">
        <v>8.8680000000000003</v>
      </c>
      <c r="J178" s="3">
        <v>186.22800000000001</v>
      </c>
      <c r="K178" s="18">
        <v>43527</v>
      </c>
      <c r="L178" s="2">
        <v>0.7090277777777777</v>
      </c>
      <c r="M178" t="s">
        <v>26</v>
      </c>
      <c r="N178" s="3">
        <v>177.36</v>
      </c>
      <c r="O178">
        <v>4.7619047620000003</v>
      </c>
      <c r="P178" s="3">
        <v>8.8680000000000003</v>
      </c>
      <c r="Q178" s="1">
        <v>24571</v>
      </c>
      <c r="R178" s="5">
        <f t="shared" si="16"/>
        <v>51</v>
      </c>
      <c r="S178" s="5" t="str">
        <f t="shared" si="17"/>
        <v>45-59</v>
      </c>
      <c r="T178">
        <v>9.6</v>
      </c>
      <c r="U178" s="17" t="str">
        <f t="shared" si="14"/>
        <v>8-10 (Excellent)</v>
      </c>
      <c r="V178" s="17" t="str">
        <f t="shared" si="18"/>
        <v>Evening</v>
      </c>
      <c r="W178" t="str">
        <f t="shared" si="19"/>
        <v>Expensive</v>
      </c>
      <c r="X178" s="4">
        <f t="shared" si="20"/>
        <v>1</v>
      </c>
      <c r="Y178" s="3" t="str">
        <f t="shared" si="15"/>
        <v>Weekends</v>
      </c>
      <c r="Z178" s="17">
        <f>_xlfn.ISOWEEKNUM(Table2[[#This Row],[Transaction Date]])</f>
        <v>9</v>
      </c>
      <c r="AA178" t="str">
        <f>IF(Table2[[#This Row],[WeekNum]] &gt; MAX(Table2[WeekNum]) - 13, "Show", "Hide")</f>
        <v>Show</v>
      </c>
      <c r="AB178" t="str">
        <f>TEXT(Table2[[#This Row],[Transaction Date]] - WEEKDAY(Table2[[#This Row],[Transaction Date]], 2) + 4, "MMMM")</f>
        <v>February</v>
      </c>
      <c r="AC178" s="19">
        <f>ROUNDUP(MONTH(Table2[[#This Row],[Transaction Date]])/3, 0)</f>
        <v>1</v>
      </c>
    </row>
    <row r="179" spans="1:29" x14ac:dyDescent="0.3">
      <c r="A179" t="s">
        <v>205</v>
      </c>
      <c r="B179" t="s">
        <v>1073</v>
      </c>
      <c r="C179" s="17" t="s">
        <v>1066</v>
      </c>
      <c r="D179" t="s">
        <v>20</v>
      </c>
      <c r="E179" t="s">
        <v>15</v>
      </c>
      <c r="F179" t="s">
        <v>38</v>
      </c>
      <c r="G179" s="3">
        <v>22.51</v>
      </c>
      <c r="H179">
        <v>7</v>
      </c>
      <c r="I179">
        <v>7.8784999999999998</v>
      </c>
      <c r="J179" s="3">
        <v>165.4485</v>
      </c>
      <c r="K179" s="18">
        <v>43509</v>
      </c>
      <c r="L179" s="2">
        <v>0.4513888888888889</v>
      </c>
      <c r="M179" t="s">
        <v>26</v>
      </c>
      <c r="N179" s="3">
        <v>157.57</v>
      </c>
      <c r="O179">
        <v>4.7619047620000003</v>
      </c>
      <c r="P179" s="3">
        <v>7.8784999999999998</v>
      </c>
      <c r="Q179" s="1">
        <v>35464</v>
      </c>
      <c r="R179" s="5">
        <f t="shared" si="16"/>
        <v>22</v>
      </c>
      <c r="S179" s="5" t="str">
        <f t="shared" si="17"/>
        <v>15-29</v>
      </c>
      <c r="T179">
        <v>4.8</v>
      </c>
      <c r="U179" s="17" t="str">
        <f t="shared" si="14"/>
        <v>4-6 (Average)</v>
      </c>
      <c r="V179" s="17" t="str">
        <f t="shared" si="18"/>
        <v>Morning</v>
      </c>
      <c r="W179" t="str">
        <f t="shared" si="19"/>
        <v>Expensive</v>
      </c>
      <c r="X179" s="4">
        <f t="shared" si="20"/>
        <v>4</v>
      </c>
      <c r="Y179" s="3" t="str">
        <f t="shared" si="15"/>
        <v>Weekdays</v>
      </c>
      <c r="Z179" s="17">
        <f>_xlfn.ISOWEEKNUM(Table2[[#This Row],[Transaction Date]])</f>
        <v>7</v>
      </c>
      <c r="AA179" t="str">
        <f>IF(Table2[[#This Row],[WeekNum]] &gt; MAX(Table2[WeekNum]) - 13, "Show", "Hide")</f>
        <v>Show</v>
      </c>
      <c r="AB179" t="str">
        <f>TEXT(Table2[[#This Row],[Transaction Date]] - WEEKDAY(Table2[[#This Row],[Transaction Date]], 2) + 4, "MMMM")</f>
        <v>February</v>
      </c>
      <c r="AC179" s="19">
        <f>ROUNDUP(MONTH(Table2[[#This Row],[Transaction Date]])/3, 0)</f>
        <v>1</v>
      </c>
    </row>
    <row r="180" spans="1:29" x14ac:dyDescent="0.3">
      <c r="A180" t="s">
        <v>206</v>
      </c>
      <c r="B180" t="s">
        <v>1072</v>
      </c>
      <c r="C180" s="17" t="s">
        <v>1065</v>
      </c>
      <c r="D180" t="s">
        <v>20</v>
      </c>
      <c r="E180" t="s">
        <v>24</v>
      </c>
      <c r="F180" t="s">
        <v>36</v>
      </c>
      <c r="G180" s="3">
        <v>73.88</v>
      </c>
      <c r="H180">
        <v>6</v>
      </c>
      <c r="I180">
        <v>22.164000000000001</v>
      </c>
      <c r="J180" s="3">
        <v>465.44400000000002</v>
      </c>
      <c r="K180" s="18">
        <v>43547</v>
      </c>
      <c r="L180" s="2">
        <v>0.8027777777777777</v>
      </c>
      <c r="M180" t="s">
        <v>17</v>
      </c>
      <c r="N180" s="3">
        <v>443.28</v>
      </c>
      <c r="O180">
        <v>4.7619047620000003</v>
      </c>
      <c r="P180" s="3">
        <v>22.164000000000001</v>
      </c>
      <c r="Q180" s="1">
        <v>33217</v>
      </c>
      <c r="R180" s="5">
        <f t="shared" si="16"/>
        <v>28</v>
      </c>
      <c r="S180" s="5" t="str">
        <f t="shared" si="17"/>
        <v>15-29</v>
      </c>
      <c r="T180">
        <v>4.4000000000000004</v>
      </c>
      <c r="U180" s="17" t="str">
        <f t="shared" si="14"/>
        <v>4-6 (Average)</v>
      </c>
      <c r="V180" s="17" t="str">
        <f t="shared" si="18"/>
        <v>Evening</v>
      </c>
      <c r="W180" t="str">
        <f t="shared" si="19"/>
        <v>Expensive</v>
      </c>
      <c r="X180" s="4">
        <f t="shared" si="20"/>
        <v>7</v>
      </c>
      <c r="Y180" s="3" t="str">
        <f t="shared" si="15"/>
        <v>Weekends</v>
      </c>
      <c r="Z180" s="17">
        <f>_xlfn.ISOWEEKNUM(Table2[[#This Row],[Transaction Date]])</f>
        <v>12</v>
      </c>
      <c r="AA180" t="str">
        <f>IF(Table2[[#This Row],[WeekNum]] &gt; MAX(Table2[WeekNum]) - 13, "Show", "Hide")</f>
        <v>Show</v>
      </c>
      <c r="AB180" t="str">
        <f>TEXT(Table2[[#This Row],[Transaction Date]] - WEEKDAY(Table2[[#This Row],[Transaction Date]], 2) + 4, "MMMM")</f>
        <v>March</v>
      </c>
      <c r="AC180" s="19">
        <f>ROUNDUP(MONTH(Table2[[#This Row],[Transaction Date]])/3, 0)</f>
        <v>1</v>
      </c>
    </row>
    <row r="181" spans="1:29" x14ac:dyDescent="0.3">
      <c r="A181" t="s">
        <v>207</v>
      </c>
      <c r="B181" t="s">
        <v>1074</v>
      </c>
      <c r="C181" t="s">
        <v>19</v>
      </c>
      <c r="D181" t="s">
        <v>14</v>
      </c>
      <c r="E181" t="s">
        <v>24</v>
      </c>
      <c r="F181" t="s">
        <v>16</v>
      </c>
      <c r="G181" s="3">
        <v>86.8</v>
      </c>
      <c r="H181">
        <v>3</v>
      </c>
      <c r="I181">
        <v>13.02</v>
      </c>
      <c r="J181" s="3">
        <v>273.42</v>
      </c>
      <c r="K181" s="18">
        <v>43493</v>
      </c>
      <c r="L181" s="2">
        <v>0.69930555555555562</v>
      </c>
      <c r="M181" t="s">
        <v>17</v>
      </c>
      <c r="N181" s="3">
        <v>260.39999999999998</v>
      </c>
      <c r="O181">
        <v>4.7619047620000003</v>
      </c>
      <c r="P181" s="3">
        <v>13.02</v>
      </c>
      <c r="Q181" s="1">
        <v>21593</v>
      </c>
      <c r="R181" s="5">
        <f t="shared" si="16"/>
        <v>59</v>
      </c>
      <c r="S181" s="5" t="str">
        <f t="shared" si="17"/>
        <v>45-59</v>
      </c>
      <c r="T181">
        <v>9.9</v>
      </c>
      <c r="U181" s="17" t="str">
        <f t="shared" si="14"/>
        <v>8-10 (Excellent)</v>
      </c>
      <c r="V181" s="17" t="str">
        <f t="shared" si="18"/>
        <v>Evening</v>
      </c>
      <c r="W181" t="str">
        <f t="shared" si="19"/>
        <v>Expensive</v>
      </c>
      <c r="X181" s="4">
        <f t="shared" si="20"/>
        <v>2</v>
      </c>
      <c r="Y181" s="3" t="str">
        <f t="shared" si="15"/>
        <v>Weekdays</v>
      </c>
      <c r="Z181" s="17">
        <f>_xlfn.ISOWEEKNUM(Table2[[#This Row],[Transaction Date]])</f>
        <v>5</v>
      </c>
      <c r="AA181" t="str">
        <f>IF(Table2[[#This Row],[WeekNum]] &gt; MAX(Table2[WeekNum]) - 13, "Show", "Hide")</f>
        <v>Show</v>
      </c>
      <c r="AB181" t="str">
        <f>TEXT(Table2[[#This Row],[Transaction Date]] - WEEKDAY(Table2[[#This Row],[Transaction Date]], 2) + 4, "MMMM")</f>
        <v>January</v>
      </c>
      <c r="AC181" s="19">
        <f>ROUNDUP(MONTH(Table2[[#This Row],[Transaction Date]])/3, 0)</f>
        <v>1</v>
      </c>
    </row>
    <row r="182" spans="1:29" x14ac:dyDescent="0.3">
      <c r="A182" t="s">
        <v>208</v>
      </c>
      <c r="B182" t="s">
        <v>1069</v>
      </c>
      <c r="C182" t="s">
        <v>19</v>
      </c>
      <c r="D182" t="s">
        <v>20</v>
      </c>
      <c r="E182" t="s">
        <v>24</v>
      </c>
      <c r="F182" t="s">
        <v>38</v>
      </c>
      <c r="G182" s="3">
        <v>64.260000000000005</v>
      </c>
      <c r="H182">
        <v>7</v>
      </c>
      <c r="I182">
        <v>22.491</v>
      </c>
      <c r="J182" s="3">
        <v>472.31099999999998</v>
      </c>
      <c r="K182" s="18">
        <v>43505</v>
      </c>
      <c r="L182" s="2">
        <v>0.41666666666666669</v>
      </c>
      <c r="M182" t="s">
        <v>22</v>
      </c>
      <c r="N182" s="3">
        <v>449.82</v>
      </c>
      <c r="O182">
        <v>4.7619047620000003</v>
      </c>
      <c r="P182" s="3">
        <v>22.491</v>
      </c>
      <c r="Q182" s="1">
        <v>29322</v>
      </c>
      <c r="R182" s="5">
        <f t="shared" si="16"/>
        <v>38</v>
      </c>
      <c r="S182" s="5" t="str">
        <f t="shared" si="17"/>
        <v>30-44</v>
      </c>
      <c r="T182">
        <v>5.7</v>
      </c>
      <c r="U182" s="17" t="str">
        <f t="shared" si="14"/>
        <v>4-6 (Average)</v>
      </c>
      <c r="V182" s="17" t="str">
        <f t="shared" si="18"/>
        <v>Morning</v>
      </c>
      <c r="W182" t="str">
        <f t="shared" si="19"/>
        <v>Expensive</v>
      </c>
      <c r="X182" s="4">
        <f t="shared" si="20"/>
        <v>7</v>
      </c>
      <c r="Y182" s="3" t="str">
        <f t="shared" si="15"/>
        <v>Weekends</v>
      </c>
      <c r="Z182" s="17">
        <f>_xlfn.ISOWEEKNUM(Table2[[#This Row],[Transaction Date]])</f>
        <v>6</v>
      </c>
      <c r="AA182" t="str">
        <f>IF(Table2[[#This Row],[WeekNum]] &gt; MAX(Table2[WeekNum]) - 13, "Show", "Hide")</f>
        <v>Show</v>
      </c>
      <c r="AB182" t="str">
        <f>TEXT(Table2[[#This Row],[Transaction Date]] - WEEKDAY(Table2[[#This Row],[Transaction Date]], 2) + 4, "MMMM")</f>
        <v>February</v>
      </c>
      <c r="AC182" s="19">
        <f>ROUNDUP(MONTH(Table2[[#This Row],[Transaction Date]])/3, 0)</f>
        <v>1</v>
      </c>
    </row>
    <row r="183" spans="1:29" x14ac:dyDescent="0.3">
      <c r="A183" t="s">
        <v>209</v>
      </c>
      <c r="B183" t="s">
        <v>1074</v>
      </c>
      <c r="C183" t="s">
        <v>19</v>
      </c>
      <c r="D183" t="s">
        <v>14</v>
      </c>
      <c r="E183" t="s">
        <v>24</v>
      </c>
      <c r="F183" t="s">
        <v>36</v>
      </c>
      <c r="G183" s="3">
        <v>38.47</v>
      </c>
      <c r="H183">
        <v>8</v>
      </c>
      <c r="I183">
        <v>15.388</v>
      </c>
      <c r="J183" s="3">
        <v>323.14800000000002</v>
      </c>
      <c r="K183" s="18">
        <v>43488</v>
      </c>
      <c r="L183" s="2">
        <v>0.49374999999999997</v>
      </c>
      <c r="M183" t="s">
        <v>22</v>
      </c>
      <c r="N183" s="3">
        <v>307.76</v>
      </c>
      <c r="O183">
        <v>4.7619047620000003</v>
      </c>
      <c r="P183" s="3">
        <v>15.388</v>
      </c>
      <c r="Q183" s="1">
        <v>24080</v>
      </c>
      <c r="R183" s="5">
        <f t="shared" si="16"/>
        <v>53</v>
      </c>
      <c r="S183" s="5" t="str">
        <f t="shared" si="17"/>
        <v>45-59</v>
      </c>
      <c r="T183">
        <v>7.7</v>
      </c>
      <c r="U183" s="17" t="str">
        <f t="shared" si="14"/>
        <v>6-8 (Good)</v>
      </c>
      <c r="V183" s="17" t="str">
        <f t="shared" si="18"/>
        <v>Morning</v>
      </c>
      <c r="W183" t="str">
        <f t="shared" si="19"/>
        <v>Expensive</v>
      </c>
      <c r="X183" s="4">
        <f t="shared" si="20"/>
        <v>4</v>
      </c>
      <c r="Y183" s="3" t="str">
        <f t="shared" si="15"/>
        <v>Weekdays</v>
      </c>
      <c r="Z183" s="17">
        <f>_xlfn.ISOWEEKNUM(Table2[[#This Row],[Transaction Date]])</f>
        <v>4</v>
      </c>
      <c r="AA183" t="str">
        <f>IF(Table2[[#This Row],[WeekNum]] &gt; MAX(Table2[WeekNum]) - 13, "Show", "Hide")</f>
        <v>Show</v>
      </c>
      <c r="AB183" t="str">
        <f>TEXT(Table2[[#This Row],[Transaction Date]] - WEEKDAY(Table2[[#This Row],[Transaction Date]], 2) + 4, "MMMM")</f>
        <v>January</v>
      </c>
      <c r="AC183" s="19">
        <f>ROUNDUP(MONTH(Table2[[#This Row],[Transaction Date]])/3, 0)</f>
        <v>1</v>
      </c>
    </row>
    <row r="184" spans="1:29" x14ac:dyDescent="0.3">
      <c r="A184" t="s">
        <v>210</v>
      </c>
      <c r="B184" t="s">
        <v>1076</v>
      </c>
      <c r="C184" s="17" t="s">
        <v>1064</v>
      </c>
      <c r="D184" t="s">
        <v>14</v>
      </c>
      <c r="E184" t="s">
        <v>24</v>
      </c>
      <c r="F184" t="s">
        <v>29</v>
      </c>
      <c r="G184" s="3">
        <v>15.5</v>
      </c>
      <c r="H184">
        <v>10</v>
      </c>
      <c r="I184">
        <v>7.75</v>
      </c>
      <c r="J184" s="3">
        <v>162.75</v>
      </c>
      <c r="K184" s="18">
        <v>43547</v>
      </c>
      <c r="L184" s="2">
        <v>0.4548611111111111</v>
      </c>
      <c r="M184" t="s">
        <v>17</v>
      </c>
      <c r="N184" s="3">
        <v>155</v>
      </c>
      <c r="O184">
        <v>4.7619047620000003</v>
      </c>
      <c r="P184" s="3">
        <v>7.75</v>
      </c>
      <c r="Q184" s="1">
        <v>23532</v>
      </c>
      <c r="R184" s="5">
        <f t="shared" si="16"/>
        <v>54</v>
      </c>
      <c r="S184" s="5" t="str">
        <f t="shared" si="17"/>
        <v>45-59</v>
      </c>
      <c r="T184">
        <v>8</v>
      </c>
      <c r="U184" s="17" t="str">
        <f t="shared" si="14"/>
        <v>8-10 (Excellent)</v>
      </c>
      <c r="V184" s="17" t="str">
        <f t="shared" si="18"/>
        <v>Morning</v>
      </c>
      <c r="W184" t="str">
        <f t="shared" si="19"/>
        <v>Less Expensive</v>
      </c>
      <c r="X184" s="4">
        <f t="shared" si="20"/>
        <v>7</v>
      </c>
      <c r="Y184" s="3" t="str">
        <f t="shared" si="15"/>
        <v>Weekends</v>
      </c>
      <c r="Z184" s="17">
        <f>_xlfn.ISOWEEKNUM(Table2[[#This Row],[Transaction Date]])</f>
        <v>12</v>
      </c>
      <c r="AA184" t="str">
        <f>IF(Table2[[#This Row],[WeekNum]] &gt; MAX(Table2[WeekNum]) - 13, "Show", "Hide")</f>
        <v>Show</v>
      </c>
      <c r="AB184" t="str">
        <f>TEXT(Table2[[#This Row],[Transaction Date]] - WEEKDAY(Table2[[#This Row],[Transaction Date]], 2) + 4, "MMMM")</f>
        <v>March</v>
      </c>
      <c r="AC184" s="19">
        <f>ROUNDUP(MONTH(Table2[[#This Row],[Transaction Date]])/3, 0)</f>
        <v>1</v>
      </c>
    </row>
    <row r="185" spans="1:29" x14ac:dyDescent="0.3">
      <c r="A185" t="s">
        <v>211</v>
      </c>
      <c r="B185" t="s">
        <v>1078</v>
      </c>
      <c r="C185" s="17" t="s">
        <v>1066</v>
      </c>
      <c r="D185" t="s">
        <v>20</v>
      </c>
      <c r="E185" t="s">
        <v>24</v>
      </c>
      <c r="F185" t="s">
        <v>16</v>
      </c>
      <c r="G185" s="3">
        <v>34.31</v>
      </c>
      <c r="H185">
        <v>8</v>
      </c>
      <c r="I185">
        <v>13.724</v>
      </c>
      <c r="J185" s="3">
        <v>288.20400000000001</v>
      </c>
      <c r="K185" s="18">
        <v>43490</v>
      </c>
      <c r="L185" s="2">
        <v>0.625</v>
      </c>
      <c r="M185" t="s">
        <v>17</v>
      </c>
      <c r="N185" s="3">
        <v>274.48</v>
      </c>
      <c r="O185">
        <v>4.7619047620000003</v>
      </c>
      <c r="P185" s="3">
        <v>13.724</v>
      </c>
      <c r="Q185" s="1">
        <v>31794</v>
      </c>
      <c r="R185" s="5">
        <f t="shared" si="16"/>
        <v>32</v>
      </c>
      <c r="S185" s="5" t="str">
        <f t="shared" si="17"/>
        <v>30-44</v>
      </c>
      <c r="T185">
        <v>5.7</v>
      </c>
      <c r="U185" s="17" t="str">
        <f t="shared" si="14"/>
        <v>4-6 (Average)</v>
      </c>
      <c r="V185" s="17" t="str">
        <f t="shared" si="18"/>
        <v>Afternoon</v>
      </c>
      <c r="W185" t="str">
        <f t="shared" si="19"/>
        <v>Expensive</v>
      </c>
      <c r="X185" s="4">
        <f t="shared" si="20"/>
        <v>6</v>
      </c>
      <c r="Y185" s="3" t="str">
        <f t="shared" si="15"/>
        <v>Weekdays</v>
      </c>
      <c r="Z185" s="17">
        <f>_xlfn.ISOWEEKNUM(Table2[[#This Row],[Transaction Date]])</f>
        <v>4</v>
      </c>
      <c r="AA185" t="str">
        <f>IF(Table2[[#This Row],[WeekNum]] &gt; MAX(Table2[WeekNum]) - 13, "Show", "Hide")</f>
        <v>Show</v>
      </c>
      <c r="AB185" t="str">
        <f>TEXT(Table2[[#This Row],[Transaction Date]] - WEEKDAY(Table2[[#This Row],[Transaction Date]], 2) + 4, "MMMM")</f>
        <v>January</v>
      </c>
      <c r="AC185" s="19">
        <f>ROUNDUP(MONTH(Table2[[#This Row],[Transaction Date]])/3, 0)</f>
        <v>1</v>
      </c>
    </row>
    <row r="186" spans="1:29" x14ac:dyDescent="0.3">
      <c r="A186" t="s">
        <v>212</v>
      </c>
      <c r="B186" t="s">
        <v>1068</v>
      </c>
      <c r="C186" t="s">
        <v>13</v>
      </c>
      <c r="D186" t="s">
        <v>20</v>
      </c>
      <c r="E186" t="s">
        <v>15</v>
      </c>
      <c r="F186" t="s">
        <v>29</v>
      </c>
      <c r="G186" s="3">
        <v>12.34</v>
      </c>
      <c r="H186">
        <v>7</v>
      </c>
      <c r="I186">
        <v>4.319</v>
      </c>
      <c r="J186" s="3">
        <v>90.698999999999998</v>
      </c>
      <c r="K186" s="18">
        <v>43528</v>
      </c>
      <c r="L186" s="2">
        <v>0.47152777777777777</v>
      </c>
      <c r="M186" t="s">
        <v>26</v>
      </c>
      <c r="N186" s="3">
        <v>86.38</v>
      </c>
      <c r="O186">
        <v>4.7619047620000003</v>
      </c>
      <c r="P186" s="3">
        <v>4.319</v>
      </c>
      <c r="Q186" s="1">
        <v>22785</v>
      </c>
      <c r="R186" s="5">
        <f t="shared" si="16"/>
        <v>56</v>
      </c>
      <c r="S186" s="5" t="str">
        <f t="shared" si="17"/>
        <v>45-59</v>
      </c>
      <c r="T186">
        <v>6.7</v>
      </c>
      <c r="U186" s="17" t="str">
        <f t="shared" si="14"/>
        <v>6-8 (Good)</v>
      </c>
      <c r="V186" s="17" t="str">
        <f t="shared" si="18"/>
        <v>Morning</v>
      </c>
      <c r="W186" t="str">
        <f t="shared" si="19"/>
        <v>Less Expensive</v>
      </c>
      <c r="X186" s="4">
        <f t="shared" si="20"/>
        <v>2</v>
      </c>
      <c r="Y186" s="3" t="str">
        <f t="shared" si="15"/>
        <v>Weekdays</v>
      </c>
      <c r="Z186" s="17">
        <f>_xlfn.ISOWEEKNUM(Table2[[#This Row],[Transaction Date]])</f>
        <v>10</v>
      </c>
      <c r="AA186" t="str">
        <f>IF(Table2[[#This Row],[WeekNum]] &gt; MAX(Table2[WeekNum]) - 13, "Show", "Hide")</f>
        <v>Show</v>
      </c>
      <c r="AB186" t="str">
        <f>TEXT(Table2[[#This Row],[Transaction Date]] - WEEKDAY(Table2[[#This Row],[Transaction Date]], 2) + 4, "MMMM")</f>
        <v>March</v>
      </c>
      <c r="AC186" s="19">
        <f>ROUNDUP(MONTH(Table2[[#This Row],[Transaction Date]])/3, 0)</f>
        <v>1</v>
      </c>
    </row>
    <row r="187" spans="1:29" x14ac:dyDescent="0.3">
      <c r="A187" t="s">
        <v>213</v>
      </c>
      <c r="B187" t="s">
        <v>1075</v>
      </c>
      <c r="C187" t="s">
        <v>35</v>
      </c>
      <c r="D187" t="s">
        <v>14</v>
      </c>
      <c r="E187" t="s">
        <v>24</v>
      </c>
      <c r="F187" t="s">
        <v>36</v>
      </c>
      <c r="G187" s="3">
        <v>18.079999999999998</v>
      </c>
      <c r="H187">
        <v>3</v>
      </c>
      <c r="I187">
        <v>2.7120000000000002</v>
      </c>
      <c r="J187" s="3">
        <v>56.951999999999998</v>
      </c>
      <c r="K187" s="18">
        <v>43529</v>
      </c>
      <c r="L187" s="2">
        <v>0.82361111111111107</v>
      </c>
      <c r="M187" t="s">
        <v>17</v>
      </c>
      <c r="N187" s="3">
        <v>54.24</v>
      </c>
      <c r="O187">
        <v>4.7619047620000003</v>
      </c>
      <c r="P187" s="3">
        <v>2.7120000000000002</v>
      </c>
      <c r="Q187" s="1">
        <v>34654</v>
      </c>
      <c r="R187" s="5">
        <f t="shared" si="16"/>
        <v>24</v>
      </c>
      <c r="S187" s="5" t="str">
        <f t="shared" si="17"/>
        <v>15-29</v>
      </c>
      <c r="T187">
        <v>8</v>
      </c>
      <c r="U187" s="17" t="str">
        <f t="shared" si="14"/>
        <v>8-10 (Excellent)</v>
      </c>
      <c r="V187" s="17" t="str">
        <f t="shared" si="18"/>
        <v>Night</v>
      </c>
      <c r="W187" t="str">
        <f t="shared" si="19"/>
        <v>Less Expensive</v>
      </c>
      <c r="X187" s="4">
        <f t="shared" si="20"/>
        <v>3</v>
      </c>
      <c r="Y187" s="3" t="str">
        <f t="shared" si="15"/>
        <v>Weekdays</v>
      </c>
      <c r="Z187" s="17">
        <f>_xlfn.ISOWEEKNUM(Table2[[#This Row],[Transaction Date]])</f>
        <v>10</v>
      </c>
      <c r="AA187" t="str">
        <f>IF(Table2[[#This Row],[WeekNum]] &gt; MAX(Table2[WeekNum]) - 13, "Show", "Hide")</f>
        <v>Show</v>
      </c>
      <c r="AB187" t="str">
        <f>TEXT(Table2[[#This Row],[Transaction Date]] - WEEKDAY(Table2[[#This Row],[Transaction Date]], 2) + 4, "MMMM")</f>
        <v>March</v>
      </c>
      <c r="AC187" s="19">
        <f>ROUNDUP(MONTH(Table2[[#This Row],[Transaction Date]])/3, 0)</f>
        <v>1</v>
      </c>
    </row>
    <row r="188" spans="1:29" x14ac:dyDescent="0.3">
      <c r="A188" t="s">
        <v>214</v>
      </c>
      <c r="B188" t="s">
        <v>1075</v>
      </c>
      <c r="C188" t="s">
        <v>35</v>
      </c>
      <c r="D188" t="s">
        <v>14</v>
      </c>
      <c r="E188" t="s">
        <v>15</v>
      </c>
      <c r="F188" t="s">
        <v>25</v>
      </c>
      <c r="G188" s="3">
        <v>94.49</v>
      </c>
      <c r="H188">
        <v>8</v>
      </c>
      <c r="I188">
        <v>37.795999999999999</v>
      </c>
      <c r="J188" s="3">
        <v>793.71600000000001</v>
      </c>
      <c r="K188" s="18">
        <v>43527</v>
      </c>
      <c r="L188" s="2">
        <v>0.79166666666666663</v>
      </c>
      <c r="M188" t="s">
        <v>17</v>
      </c>
      <c r="N188" s="3">
        <v>755.92</v>
      </c>
      <c r="O188">
        <v>4.7619047620000003</v>
      </c>
      <c r="P188" s="3">
        <v>37.795999999999999</v>
      </c>
      <c r="Q188" s="1">
        <v>20601</v>
      </c>
      <c r="R188" s="5">
        <f t="shared" si="16"/>
        <v>62</v>
      </c>
      <c r="S188" s="5" t="str">
        <f t="shared" si="17"/>
        <v>60-74</v>
      </c>
      <c r="T188">
        <v>7.5</v>
      </c>
      <c r="U188" s="17" t="str">
        <f t="shared" si="14"/>
        <v>6-8 (Good)</v>
      </c>
      <c r="V188" s="17" t="str">
        <f t="shared" si="18"/>
        <v>Evening</v>
      </c>
      <c r="W188" t="str">
        <f t="shared" si="19"/>
        <v>Expensive</v>
      </c>
      <c r="X188" s="4">
        <f t="shared" si="20"/>
        <v>1</v>
      </c>
      <c r="Y188" s="3" t="str">
        <f t="shared" si="15"/>
        <v>Weekends</v>
      </c>
      <c r="Z188" s="17">
        <f>_xlfn.ISOWEEKNUM(Table2[[#This Row],[Transaction Date]])</f>
        <v>9</v>
      </c>
      <c r="AA188" t="str">
        <f>IF(Table2[[#This Row],[WeekNum]] &gt; MAX(Table2[WeekNum]) - 13, "Show", "Hide")</f>
        <v>Show</v>
      </c>
      <c r="AB188" t="str">
        <f>TEXT(Table2[[#This Row],[Transaction Date]] - WEEKDAY(Table2[[#This Row],[Transaction Date]], 2) + 4, "MMMM")</f>
        <v>February</v>
      </c>
      <c r="AC188" s="19">
        <f>ROUNDUP(MONTH(Table2[[#This Row],[Transaction Date]])/3, 0)</f>
        <v>1</v>
      </c>
    </row>
    <row r="189" spans="1:29" x14ac:dyDescent="0.3">
      <c r="A189" t="s">
        <v>215</v>
      </c>
      <c r="B189" t="s">
        <v>1075</v>
      </c>
      <c r="C189" t="s">
        <v>35</v>
      </c>
      <c r="D189" t="s">
        <v>14</v>
      </c>
      <c r="E189" t="s">
        <v>24</v>
      </c>
      <c r="F189" t="s">
        <v>25</v>
      </c>
      <c r="G189" s="3">
        <v>46.47</v>
      </c>
      <c r="H189">
        <v>4</v>
      </c>
      <c r="I189">
        <v>9.2940000000000005</v>
      </c>
      <c r="J189" s="3">
        <v>195.17400000000001</v>
      </c>
      <c r="K189" s="18">
        <v>43504</v>
      </c>
      <c r="L189" s="2">
        <v>0.45347222222222222</v>
      </c>
      <c r="M189" t="s">
        <v>22</v>
      </c>
      <c r="N189" s="3">
        <v>185.88</v>
      </c>
      <c r="O189">
        <v>4.7619047620000003</v>
      </c>
      <c r="P189" s="3">
        <v>9.2940000000000005</v>
      </c>
      <c r="Q189" s="1">
        <v>31238</v>
      </c>
      <c r="R189" s="5">
        <f t="shared" si="16"/>
        <v>33</v>
      </c>
      <c r="S189" s="5" t="str">
        <f t="shared" si="17"/>
        <v>30-44</v>
      </c>
      <c r="T189">
        <v>7</v>
      </c>
      <c r="U189" s="17" t="str">
        <f t="shared" si="14"/>
        <v>6-8 (Good)</v>
      </c>
      <c r="V189" s="17" t="str">
        <f t="shared" si="18"/>
        <v>Morning</v>
      </c>
      <c r="W189" t="str">
        <f t="shared" si="19"/>
        <v>Expensive</v>
      </c>
      <c r="X189" s="4">
        <f t="shared" si="20"/>
        <v>6</v>
      </c>
      <c r="Y189" s="3" t="str">
        <f t="shared" si="15"/>
        <v>Weekdays</v>
      </c>
      <c r="Z189" s="17">
        <f>_xlfn.ISOWEEKNUM(Table2[[#This Row],[Transaction Date]])</f>
        <v>6</v>
      </c>
      <c r="AA189" t="str">
        <f>IF(Table2[[#This Row],[WeekNum]] &gt; MAX(Table2[WeekNum]) - 13, "Show", "Hide")</f>
        <v>Show</v>
      </c>
      <c r="AB189" t="str">
        <f>TEXT(Table2[[#This Row],[Transaction Date]] - WEEKDAY(Table2[[#This Row],[Transaction Date]], 2) + 4, "MMMM")</f>
        <v>February</v>
      </c>
      <c r="AC189" s="19">
        <f>ROUNDUP(MONTH(Table2[[#This Row],[Transaction Date]])/3, 0)</f>
        <v>1</v>
      </c>
    </row>
    <row r="190" spans="1:29" x14ac:dyDescent="0.3">
      <c r="A190" t="s">
        <v>216</v>
      </c>
      <c r="B190" t="s">
        <v>1067</v>
      </c>
      <c r="C190" t="s">
        <v>13</v>
      </c>
      <c r="D190" t="s">
        <v>20</v>
      </c>
      <c r="E190" t="s">
        <v>24</v>
      </c>
      <c r="F190" t="s">
        <v>25</v>
      </c>
      <c r="G190" s="3">
        <v>74.069999999999993</v>
      </c>
      <c r="H190">
        <v>1</v>
      </c>
      <c r="I190">
        <v>3.7035</v>
      </c>
      <c r="J190" s="3">
        <v>77.773499999999999</v>
      </c>
      <c r="K190" s="18">
        <v>43506</v>
      </c>
      <c r="L190" s="2">
        <v>0.53472222222222221</v>
      </c>
      <c r="M190" t="s">
        <v>17</v>
      </c>
      <c r="N190" s="3">
        <v>74.069999999999993</v>
      </c>
      <c r="O190">
        <v>4.7619047620000003</v>
      </c>
      <c r="P190" s="3">
        <v>3.7035</v>
      </c>
      <c r="Q190" s="1">
        <v>30606</v>
      </c>
      <c r="R190" s="5">
        <f t="shared" si="16"/>
        <v>35</v>
      </c>
      <c r="S190" s="5" t="str">
        <f t="shared" si="17"/>
        <v>30-44</v>
      </c>
      <c r="T190">
        <v>9.9</v>
      </c>
      <c r="U190" s="17" t="str">
        <f t="shared" si="14"/>
        <v>8-10 (Excellent)</v>
      </c>
      <c r="V190" s="17" t="str">
        <f t="shared" si="18"/>
        <v>Afternoon</v>
      </c>
      <c r="W190" t="str">
        <f t="shared" si="19"/>
        <v>Expensive</v>
      </c>
      <c r="X190" s="4">
        <f t="shared" si="20"/>
        <v>1</v>
      </c>
      <c r="Y190" s="3" t="str">
        <f t="shared" si="15"/>
        <v>Weekends</v>
      </c>
      <c r="Z190" s="17">
        <f>_xlfn.ISOWEEKNUM(Table2[[#This Row],[Transaction Date]])</f>
        <v>6</v>
      </c>
      <c r="AA190" t="str">
        <f>IF(Table2[[#This Row],[WeekNum]] &gt; MAX(Table2[WeekNum]) - 13, "Show", "Hide")</f>
        <v>Show</v>
      </c>
      <c r="AB190" t="str">
        <f>TEXT(Table2[[#This Row],[Transaction Date]] - WEEKDAY(Table2[[#This Row],[Transaction Date]], 2) + 4, "MMMM")</f>
        <v>February</v>
      </c>
      <c r="AC190" s="19">
        <f>ROUNDUP(MONTH(Table2[[#This Row],[Transaction Date]])/3, 0)</f>
        <v>1</v>
      </c>
    </row>
    <row r="191" spans="1:29" x14ac:dyDescent="0.3">
      <c r="A191" t="s">
        <v>217</v>
      </c>
      <c r="B191" t="s">
        <v>1074</v>
      </c>
      <c r="C191" t="s">
        <v>19</v>
      </c>
      <c r="D191" t="s">
        <v>20</v>
      </c>
      <c r="E191" t="s">
        <v>15</v>
      </c>
      <c r="F191" t="s">
        <v>25</v>
      </c>
      <c r="G191" s="3">
        <v>69.81</v>
      </c>
      <c r="H191">
        <v>4</v>
      </c>
      <c r="I191">
        <v>13.962</v>
      </c>
      <c r="J191" s="3">
        <v>293.202</v>
      </c>
      <c r="K191" s="18">
        <v>43493</v>
      </c>
      <c r="L191" s="2">
        <v>0.86805555555555547</v>
      </c>
      <c r="M191" t="s">
        <v>26</v>
      </c>
      <c r="N191" s="3">
        <v>279.24</v>
      </c>
      <c r="O191">
        <v>4.7619047620000003</v>
      </c>
      <c r="P191" s="3">
        <v>13.962</v>
      </c>
      <c r="Q191" s="1">
        <v>28000</v>
      </c>
      <c r="R191" s="5">
        <f t="shared" si="16"/>
        <v>42</v>
      </c>
      <c r="S191" s="5" t="str">
        <f t="shared" si="17"/>
        <v>30-44</v>
      </c>
      <c r="T191">
        <v>5.9</v>
      </c>
      <c r="U191" s="17" t="str">
        <f t="shared" si="14"/>
        <v>4-6 (Average)</v>
      </c>
      <c r="V191" s="17" t="str">
        <f t="shared" si="18"/>
        <v>Night</v>
      </c>
      <c r="W191" t="str">
        <f t="shared" si="19"/>
        <v>Expensive</v>
      </c>
      <c r="X191" s="4">
        <f t="shared" si="20"/>
        <v>2</v>
      </c>
      <c r="Y191" s="3" t="str">
        <f t="shared" si="15"/>
        <v>Weekdays</v>
      </c>
      <c r="Z191" s="17">
        <f>_xlfn.ISOWEEKNUM(Table2[[#This Row],[Transaction Date]])</f>
        <v>5</v>
      </c>
      <c r="AA191" t="str">
        <f>IF(Table2[[#This Row],[WeekNum]] &gt; MAX(Table2[WeekNum]) - 13, "Show", "Hide")</f>
        <v>Show</v>
      </c>
      <c r="AB191" t="str">
        <f>TEXT(Table2[[#This Row],[Transaction Date]] - WEEKDAY(Table2[[#This Row],[Transaction Date]], 2) + 4, "MMMM")</f>
        <v>January</v>
      </c>
      <c r="AC191" s="19">
        <f>ROUNDUP(MONTH(Table2[[#This Row],[Transaction Date]])/3, 0)</f>
        <v>1</v>
      </c>
    </row>
    <row r="192" spans="1:29" x14ac:dyDescent="0.3">
      <c r="A192" t="s">
        <v>218</v>
      </c>
      <c r="B192" t="s">
        <v>1075</v>
      </c>
      <c r="C192" t="s">
        <v>35</v>
      </c>
      <c r="D192" t="s">
        <v>20</v>
      </c>
      <c r="E192" t="s">
        <v>15</v>
      </c>
      <c r="F192" t="s">
        <v>25</v>
      </c>
      <c r="G192" s="3">
        <v>77.040000000000006</v>
      </c>
      <c r="H192">
        <v>3</v>
      </c>
      <c r="I192">
        <v>11.555999999999999</v>
      </c>
      <c r="J192" s="3">
        <v>242.67599999999999</v>
      </c>
      <c r="K192" s="18">
        <v>43507</v>
      </c>
      <c r="L192" s="2">
        <v>0.44375000000000003</v>
      </c>
      <c r="M192" t="s">
        <v>26</v>
      </c>
      <c r="N192" s="3">
        <v>231.12</v>
      </c>
      <c r="O192">
        <v>4.7619047620000003</v>
      </c>
      <c r="P192" s="3">
        <v>11.555999999999999</v>
      </c>
      <c r="Q192" s="1">
        <v>22070</v>
      </c>
      <c r="R192" s="5">
        <f t="shared" si="16"/>
        <v>58</v>
      </c>
      <c r="S192" s="5" t="str">
        <f t="shared" si="17"/>
        <v>45-59</v>
      </c>
      <c r="T192">
        <v>7.2</v>
      </c>
      <c r="U192" s="17" t="str">
        <f t="shared" si="14"/>
        <v>6-8 (Good)</v>
      </c>
      <c r="V192" s="17" t="str">
        <f t="shared" si="18"/>
        <v>Morning</v>
      </c>
      <c r="W192" t="str">
        <f t="shared" si="19"/>
        <v>Expensive</v>
      </c>
      <c r="X192" s="4">
        <f t="shared" si="20"/>
        <v>2</v>
      </c>
      <c r="Y192" s="3" t="str">
        <f t="shared" si="15"/>
        <v>Weekdays</v>
      </c>
      <c r="Z192" s="17">
        <f>_xlfn.ISOWEEKNUM(Table2[[#This Row],[Transaction Date]])</f>
        <v>7</v>
      </c>
      <c r="AA192" t="str">
        <f>IF(Table2[[#This Row],[WeekNum]] &gt; MAX(Table2[WeekNum]) - 13, "Show", "Hide")</f>
        <v>Show</v>
      </c>
      <c r="AB192" t="str">
        <f>TEXT(Table2[[#This Row],[Transaction Date]] - WEEKDAY(Table2[[#This Row],[Transaction Date]], 2) + 4, "MMMM")</f>
        <v>February</v>
      </c>
      <c r="AC192" s="19">
        <f>ROUNDUP(MONTH(Table2[[#This Row],[Transaction Date]])/3, 0)</f>
        <v>1</v>
      </c>
    </row>
    <row r="193" spans="1:29" x14ac:dyDescent="0.3">
      <c r="A193" t="s">
        <v>219</v>
      </c>
      <c r="B193" t="s">
        <v>1070</v>
      </c>
      <c r="C193" t="s">
        <v>35</v>
      </c>
      <c r="D193" t="s">
        <v>20</v>
      </c>
      <c r="E193" t="s">
        <v>15</v>
      </c>
      <c r="F193" t="s">
        <v>38</v>
      </c>
      <c r="G193" s="3">
        <v>73.52</v>
      </c>
      <c r="H193">
        <v>2</v>
      </c>
      <c r="I193">
        <v>7.3520000000000003</v>
      </c>
      <c r="J193" s="3">
        <v>154.392</v>
      </c>
      <c r="K193" s="18">
        <v>43480</v>
      </c>
      <c r="L193" s="2">
        <v>0.57013888888888886</v>
      </c>
      <c r="M193" t="s">
        <v>17</v>
      </c>
      <c r="N193" s="3">
        <v>147.04</v>
      </c>
      <c r="O193">
        <v>4.7619047620000003</v>
      </c>
      <c r="P193" s="3">
        <v>7.3520000000000003</v>
      </c>
      <c r="Q193" s="1">
        <v>26375</v>
      </c>
      <c r="R193" s="5">
        <f t="shared" si="16"/>
        <v>46</v>
      </c>
      <c r="S193" s="5" t="str">
        <f t="shared" si="17"/>
        <v>45-59</v>
      </c>
      <c r="T193">
        <v>4.5999999999999996</v>
      </c>
      <c r="U193" s="17" t="str">
        <f t="shared" si="14"/>
        <v>4-6 (Average)</v>
      </c>
      <c r="V193" s="17" t="str">
        <f t="shared" si="18"/>
        <v>Afternoon</v>
      </c>
      <c r="W193" t="str">
        <f t="shared" si="19"/>
        <v>Expensive</v>
      </c>
      <c r="X193" s="4">
        <f t="shared" si="20"/>
        <v>3</v>
      </c>
      <c r="Y193" s="3" t="str">
        <f t="shared" si="15"/>
        <v>Weekdays</v>
      </c>
      <c r="Z193" s="17">
        <f>_xlfn.ISOWEEKNUM(Table2[[#This Row],[Transaction Date]])</f>
        <v>3</v>
      </c>
      <c r="AA193" t="str">
        <f>IF(Table2[[#This Row],[WeekNum]] &gt; MAX(Table2[WeekNum]) - 13, "Show", "Hide")</f>
        <v>Show</v>
      </c>
      <c r="AB193" t="str">
        <f>TEXT(Table2[[#This Row],[Transaction Date]] - WEEKDAY(Table2[[#This Row],[Transaction Date]], 2) + 4, "MMMM")</f>
        <v>January</v>
      </c>
      <c r="AC193" s="19">
        <f>ROUNDUP(MONTH(Table2[[#This Row],[Transaction Date]])/3, 0)</f>
        <v>1</v>
      </c>
    </row>
    <row r="194" spans="1:29" x14ac:dyDescent="0.3">
      <c r="A194" t="s">
        <v>220</v>
      </c>
      <c r="B194" t="s">
        <v>1074</v>
      </c>
      <c r="C194" t="s">
        <v>19</v>
      </c>
      <c r="D194" t="s">
        <v>20</v>
      </c>
      <c r="E194" t="s">
        <v>15</v>
      </c>
      <c r="F194" t="s">
        <v>36</v>
      </c>
      <c r="G194" s="3">
        <v>87.8</v>
      </c>
      <c r="H194">
        <v>9</v>
      </c>
      <c r="I194">
        <v>39.51</v>
      </c>
      <c r="J194" s="3">
        <v>829.71</v>
      </c>
      <c r="K194" s="18">
        <v>43540</v>
      </c>
      <c r="L194" s="2">
        <v>0.79722222222222217</v>
      </c>
      <c r="M194" t="s">
        <v>22</v>
      </c>
      <c r="N194" s="3">
        <v>790.2</v>
      </c>
      <c r="O194">
        <v>4.7619047620000003</v>
      </c>
      <c r="P194" s="3">
        <v>39.51</v>
      </c>
      <c r="Q194" s="1">
        <v>36220</v>
      </c>
      <c r="R194" s="5">
        <f t="shared" si="16"/>
        <v>20</v>
      </c>
      <c r="S194" s="5" t="str">
        <f t="shared" si="17"/>
        <v>15-29</v>
      </c>
      <c r="T194">
        <v>9.1999999999999993</v>
      </c>
      <c r="U194" s="17" t="str">
        <f t="shared" ref="U194:U257" si="21">IF(T194&lt;2, "0-2 (Critical)",
  IF(T194&lt;4, "2-4 (Poor)",
  IF(T194&lt;6, "4-6 (Average)",
  IF(T194&lt;8, "6-8 (Good)", "8-10 (Excellent)"))))</f>
        <v>8-10 (Excellent)</v>
      </c>
      <c r="V194" s="17" t="str">
        <f t="shared" si="18"/>
        <v>Evening</v>
      </c>
      <c r="W194" t="str">
        <f t="shared" si="19"/>
        <v>Expensive</v>
      </c>
      <c r="X194" s="4">
        <f t="shared" si="20"/>
        <v>7</v>
      </c>
      <c r="Y194" s="3" t="str">
        <f t="shared" ref="Y194:Y257" si="22">IF(WEEKDAY(K194,2)&lt;=5, "Weekdays", "Weekends")</f>
        <v>Weekends</v>
      </c>
      <c r="Z194" s="17">
        <f>_xlfn.ISOWEEKNUM(Table2[[#This Row],[Transaction Date]])</f>
        <v>11</v>
      </c>
      <c r="AA194" t="str">
        <f>IF(Table2[[#This Row],[WeekNum]] &gt; MAX(Table2[WeekNum]) - 13, "Show", "Hide")</f>
        <v>Show</v>
      </c>
      <c r="AB194" t="str">
        <f>TEXT(Table2[[#This Row],[Transaction Date]] - WEEKDAY(Table2[[#This Row],[Transaction Date]], 2) + 4, "MMMM")</f>
        <v>March</v>
      </c>
      <c r="AC194" s="19">
        <f>ROUNDUP(MONTH(Table2[[#This Row],[Transaction Date]])/3, 0)</f>
        <v>1</v>
      </c>
    </row>
    <row r="195" spans="1:29" x14ac:dyDescent="0.3">
      <c r="A195" t="s">
        <v>221</v>
      </c>
      <c r="B195" t="s">
        <v>1075</v>
      </c>
      <c r="C195" t="s">
        <v>35</v>
      </c>
      <c r="D195" t="s">
        <v>20</v>
      </c>
      <c r="E195" t="s">
        <v>24</v>
      </c>
      <c r="F195" t="s">
        <v>25</v>
      </c>
      <c r="G195" s="3">
        <v>25.55</v>
      </c>
      <c r="H195">
        <v>4</v>
      </c>
      <c r="I195">
        <v>5.1100000000000003</v>
      </c>
      <c r="J195" s="3">
        <v>107.31</v>
      </c>
      <c r="K195" s="18">
        <v>43491</v>
      </c>
      <c r="L195" s="2">
        <v>0.84930555555555554</v>
      </c>
      <c r="M195" t="s">
        <v>17</v>
      </c>
      <c r="N195" s="3">
        <v>102.2</v>
      </c>
      <c r="O195">
        <v>4.7619047620000003</v>
      </c>
      <c r="P195" s="3">
        <v>5.1100000000000003</v>
      </c>
      <c r="Q195" s="1">
        <v>31309</v>
      </c>
      <c r="R195" s="5">
        <f t="shared" ref="R195:R258" si="23">DATEDIF(Q195,K195,"Y")</f>
        <v>33</v>
      </c>
      <c r="S195" s="5" t="str">
        <f t="shared" ref="S195:S258" si="24">FLOOR(R195, 15)&amp;"-"&amp;FLOOR(R195,15)+14</f>
        <v>30-44</v>
      </c>
      <c r="T195">
        <v>5.7</v>
      </c>
      <c r="U195" s="17" t="str">
        <f t="shared" si="21"/>
        <v>4-6 (Average)</v>
      </c>
      <c r="V195" s="17" t="str">
        <f t="shared" ref="V195:V258" si="25">IF(L195&lt;TIME(12,0,0), "Morning", IF(L195&lt;TIME(16,0,0), "Afternoon", IF(L195&lt;TIME(19,30,0), "Evening", "Night")))</f>
        <v>Night</v>
      </c>
      <c r="W195" t="str">
        <f t="shared" ref="W195:W258" si="26">IF(G195&lt;=20, "Less Expensive", "Expensive")</f>
        <v>Expensive</v>
      </c>
      <c r="X195" s="4">
        <f t="shared" ref="X195:X258" si="27">WEEKDAY(K195)</f>
        <v>7</v>
      </c>
      <c r="Y195" s="3" t="str">
        <f t="shared" si="22"/>
        <v>Weekends</v>
      </c>
      <c r="Z195" s="17">
        <f>_xlfn.ISOWEEKNUM(Table2[[#This Row],[Transaction Date]])</f>
        <v>4</v>
      </c>
      <c r="AA195" t="str">
        <f>IF(Table2[[#This Row],[WeekNum]] &gt; MAX(Table2[WeekNum]) - 13, "Show", "Hide")</f>
        <v>Show</v>
      </c>
      <c r="AB195" t="str">
        <f>TEXT(Table2[[#This Row],[Transaction Date]] - WEEKDAY(Table2[[#This Row],[Transaction Date]], 2) + 4, "MMMM")</f>
        <v>January</v>
      </c>
      <c r="AC195" s="19">
        <f>ROUNDUP(MONTH(Table2[[#This Row],[Transaction Date]])/3, 0)</f>
        <v>1</v>
      </c>
    </row>
    <row r="196" spans="1:29" x14ac:dyDescent="0.3">
      <c r="A196" t="s">
        <v>222</v>
      </c>
      <c r="B196" t="s">
        <v>1071</v>
      </c>
      <c r="C196" s="17" t="s">
        <v>1064</v>
      </c>
      <c r="D196" t="s">
        <v>20</v>
      </c>
      <c r="E196" t="s">
        <v>24</v>
      </c>
      <c r="F196" t="s">
        <v>21</v>
      </c>
      <c r="G196" s="3">
        <v>32.71</v>
      </c>
      <c r="H196">
        <v>5</v>
      </c>
      <c r="I196">
        <v>8.1775000000000002</v>
      </c>
      <c r="J196" s="3">
        <v>171.72749999999999</v>
      </c>
      <c r="K196" s="18">
        <v>43543</v>
      </c>
      <c r="L196" s="2">
        <v>0.47916666666666669</v>
      </c>
      <c r="M196" t="s">
        <v>26</v>
      </c>
      <c r="N196" s="3">
        <v>163.55000000000001</v>
      </c>
      <c r="O196">
        <v>4.7619047620000003</v>
      </c>
      <c r="P196" s="3">
        <v>8.1775000000000002</v>
      </c>
      <c r="Q196" s="1">
        <v>26265</v>
      </c>
      <c r="R196" s="5">
        <f t="shared" si="23"/>
        <v>47</v>
      </c>
      <c r="S196" s="5" t="str">
        <f t="shared" si="24"/>
        <v>45-59</v>
      </c>
      <c r="T196">
        <v>9.9</v>
      </c>
      <c r="U196" s="17" t="str">
        <f t="shared" si="21"/>
        <v>8-10 (Excellent)</v>
      </c>
      <c r="V196" s="17" t="str">
        <f t="shared" si="25"/>
        <v>Morning</v>
      </c>
      <c r="W196" t="str">
        <f t="shared" si="26"/>
        <v>Expensive</v>
      </c>
      <c r="X196" s="4">
        <f t="shared" si="27"/>
        <v>3</v>
      </c>
      <c r="Y196" s="3" t="str">
        <f t="shared" si="22"/>
        <v>Weekdays</v>
      </c>
      <c r="Z196" s="17">
        <f>_xlfn.ISOWEEKNUM(Table2[[#This Row],[Transaction Date]])</f>
        <v>12</v>
      </c>
      <c r="AA196" t="str">
        <f>IF(Table2[[#This Row],[WeekNum]] &gt; MAX(Table2[WeekNum]) - 13, "Show", "Hide")</f>
        <v>Show</v>
      </c>
      <c r="AB196" t="str">
        <f>TEXT(Table2[[#This Row],[Transaction Date]] - WEEKDAY(Table2[[#This Row],[Transaction Date]], 2) + 4, "MMMM")</f>
        <v>March</v>
      </c>
      <c r="AC196" s="19">
        <f>ROUNDUP(MONTH(Table2[[#This Row],[Transaction Date]])/3, 0)</f>
        <v>1</v>
      </c>
    </row>
    <row r="197" spans="1:29" x14ac:dyDescent="0.3">
      <c r="A197" t="s">
        <v>223</v>
      </c>
      <c r="B197" t="s">
        <v>1078</v>
      </c>
      <c r="C197" s="17" t="s">
        <v>1066</v>
      </c>
      <c r="D197" t="s">
        <v>14</v>
      </c>
      <c r="E197" t="s">
        <v>15</v>
      </c>
      <c r="F197" t="s">
        <v>38</v>
      </c>
      <c r="G197" s="3">
        <v>74.290000000000006</v>
      </c>
      <c r="H197">
        <v>1</v>
      </c>
      <c r="I197">
        <v>3.7145000000000001</v>
      </c>
      <c r="J197" s="3">
        <v>78.004499999999993</v>
      </c>
      <c r="K197" s="18">
        <v>43478</v>
      </c>
      <c r="L197" s="2">
        <v>0.8125</v>
      </c>
      <c r="M197" t="s">
        <v>22</v>
      </c>
      <c r="N197" s="3">
        <v>74.290000000000006</v>
      </c>
      <c r="O197">
        <v>4.7619047620000003</v>
      </c>
      <c r="P197" s="3">
        <v>3.7145000000000001</v>
      </c>
      <c r="Q197" s="1">
        <v>31014</v>
      </c>
      <c r="R197" s="5">
        <f t="shared" si="23"/>
        <v>34</v>
      </c>
      <c r="S197" s="5" t="str">
        <f t="shared" si="24"/>
        <v>30-44</v>
      </c>
      <c r="T197">
        <v>5</v>
      </c>
      <c r="U197" s="17" t="str">
        <f t="shared" si="21"/>
        <v>4-6 (Average)</v>
      </c>
      <c r="V197" s="17" t="str">
        <f t="shared" si="25"/>
        <v>Night</v>
      </c>
      <c r="W197" t="str">
        <f t="shared" si="26"/>
        <v>Expensive</v>
      </c>
      <c r="X197" s="4">
        <f t="shared" si="27"/>
        <v>1</v>
      </c>
      <c r="Y197" s="3" t="str">
        <f t="shared" si="22"/>
        <v>Weekends</v>
      </c>
      <c r="Z197" s="17">
        <f>_xlfn.ISOWEEKNUM(Table2[[#This Row],[Transaction Date]])</f>
        <v>2</v>
      </c>
      <c r="AA197" t="str">
        <f>IF(Table2[[#This Row],[WeekNum]] &gt; MAX(Table2[WeekNum]) - 13, "Show", "Hide")</f>
        <v>Show</v>
      </c>
      <c r="AB197" t="str">
        <f>TEXT(Table2[[#This Row],[Transaction Date]] - WEEKDAY(Table2[[#This Row],[Transaction Date]], 2) + 4, "MMMM")</f>
        <v>January</v>
      </c>
      <c r="AC197" s="19">
        <f>ROUNDUP(MONTH(Table2[[#This Row],[Transaction Date]])/3, 0)</f>
        <v>1</v>
      </c>
    </row>
    <row r="198" spans="1:29" x14ac:dyDescent="0.3">
      <c r="A198" t="s">
        <v>224</v>
      </c>
      <c r="B198" t="s">
        <v>1069</v>
      </c>
      <c r="C198" t="s">
        <v>19</v>
      </c>
      <c r="D198" t="s">
        <v>14</v>
      </c>
      <c r="E198" t="s">
        <v>24</v>
      </c>
      <c r="F198" t="s">
        <v>16</v>
      </c>
      <c r="G198" s="3">
        <v>43.7</v>
      </c>
      <c r="H198">
        <v>2</v>
      </c>
      <c r="I198">
        <v>4.37</v>
      </c>
      <c r="J198" s="3">
        <v>91.77</v>
      </c>
      <c r="K198" s="18">
        <v>43550</v>
      </c>
      <c r="L198" s="2">
        <v>0.75208333333333333</v>
      </c>
      <c r="M198" t="s">
        <v>22</v>
      </c>
      <c r="N198" s="3">
        <v>87.4</v>
      </c>
      <c r="O198">
        <v>4.7619047620000003</v>
      </c>
      <c r="P198" s="3">
        <v>4.37</v>
      </c>
      <c r="Q198" s="1">
        <v>36429</v>
      </c>
      <c r="R198" s="5">
        <f t="shared" si="23"/>
        <v>19</v>
      </c>
      <c r="S198" s="5" t="str">
        <f t="shared" si="24"/>
        <v>15-29</v>
      </c>
      <c r="T198">
        <v>4.9000000000000004</v>
      </c>
      <c r="U198" s="17" t="str">
        <f t="shared" si="21"/>
        <v>4-6 (Average)</v>
      </c>
      <c r="V198" s="17" t="str">
        <f t="shared" si="25"/>
        <v>Evening</v>
      </c>
      <c r="W198" t="str">
        <f t="shared" si="26"/>
        <v>Expensive</v>
      </c>
      <c r="X198" s="4">
        <f t="shared" si="27"/>
        <v>3</v>
      </c>
      <c r="Y198" s="3" t="str">
        <f t="shared" si="22"/>
        <v>Weekdays</v>
      </c>
      <c r="Z198" s="17">
        <f>_xlfn.ISOWEEKNUM(Table2[[#This Row],[Transaction Date]])</f>
        <v>13</v>
      </c>
      <c r="AA198" t="str">
        <f>IF(Table2[[#This Row],[WeekNum]] &gt; MAX(Table2[WeekNum]) - 13, "Show", "Hide")</f>
        <v>Show</v>
      </c>
      <c r="AB198" t="str">
        <f>TEXT(Table2[[#This Row],[Transaction Date]] - WEEKDAY(Table2[[#This Row],[Transaction Date]], 2) + 4, "MMMM")</f>
        <v>March</v>
      </c>
      <c r="AC198" s="19">
        <f>ROUNDUP(MONTH(Table2[[#This Row],[Transaction Date]])/3, 0)</f>
        <v>1</v>
      </c>
    </row>
    <row r="199" spans="1:29" x14ac:dyDescent="0.3">
      <c r="A199" t="s">
        <v>225</v>
      </c>
      <c r="B199" t="s">
        <v>1072</v>
      </c>
      <c r="C199" s="17" t="s">
        <v>1065</v>
      </c>
      <c r="D199" t="s">
        <v>20</v>
      </c>
      <c r="E199" t="s">
        <v>15</v>
      </c>
      <c r="F199" t="s">
        <v>25</v>
      </c>
      <c r="G199" s="3">
        <v>25.29</v>
      </c>
      <c r="H199">
        <v>1</v>
      </c>
      <c r="I199">
        <v>1.2645</v>
      </c>
      <c r="J199" s="3">
        <v>26.554500000000001</v>
      </c>
      <c r="K199" s="18">
        <v>43547</v>
      </c>
      <c r="L199" s="2">
        <v>0.42569444444444443</v>
      </c>
      <c r="M199" t="s">
        <v>17</v>
      </c>
      <c r="N199" s="3">
        <v>25.29</v>
      </c>
      <c r="O199">
        <v>4.7619047620000003</v>
      </c>
      <c r="P199" s="3">
        <v>1.2645</v>
      </c>
      <c r="Q199" s="1">
        <v>34375</v>
      </c>
      <c r="R199" s="5">
        <f t="shared" si="23"/>
        <v>25</v>
      </c>
      <c r="S199" s="5" t="str">
        <f t="shared" si="24"/>
        <v>15-29</v>
      </c>
      <c r="T199">
        <v>6.1</v>
      </c>
      <c r="U199" s="17" t="str">
        <f t="shared" si="21"/>
        <v>6-8 (Good)</v>
      </c>
      <c r="V199" s="17" t="str">
        <f t="shared" si="25"/>
        <v>Morning</v>
      </c>
      <c r="W199" t="str">
        <f t="shared" si="26"/>
        <v>Expensive</v>
      </c>
      <c r="X199" s="4">
        <f t="shared" si="27"/>
        <v>7</v>
      </c>
      <c r="Y199" s="3" t="str">
        <f t="shared" si="22"/>
        <v>Weekends</v>
      </c>
      <c r="Z199" s="17">
        <f>_xlfn.ISOWEEKNUM(Table2[[#This Row],[Transaction Date]])</f>
        <v>12</v>
      </c>
      <c r="AA199" t="str">
        <f>IF(Table2[[#This Row],[WeekNum]] &gt; MAX(Table2[WeekNum]) - 13, "Show", "Hide")</f>
        <v>Show</v>
      </c>
      <c r="AB199" t="str">
        <f>TEXT(Table2[[#This Row],[Transaction Date]] - WEEKDAY(Table2[[#This Row],[Transaction Date]], 2) + 4, "MMMM")</f>
        <v>March</v>
      </c>
      <c r="AC199" s="19">
        <f>ROUNDUP(MONTH(Table2[[#This Row],[Transaction Date]])/3, 0)</f>
        <v>1</v>
      </c>
    </row>
    <row r="200" spans="1:29" x14ac:dyDescent="0.3">
      <c r="A200" t="s">
        <v>226</v>
      </c>
      <c r="B200" t="s">
        <v>1078</v>
      </c>
      <c r="C200" s="17" t="s">
        <v>1066</v>
      </c>
      <c r="D200" t="s">
        <v>20</v>
      </c>
      <c r="E200" t="s">
        <v>24</v>
      </c>
      <c r="F200" t="s">
        <v>16</v>
      </c>
      <c r="G200" s="3">
        <v>41.5</v>
      </c>
      <c r="H200">
        <v>4</v>
      </c>
      <c r="I200">
        <v>8.3000000000000007</v>
      </c>
      <c r="J200" s="3">
        <v>174.3</v>
      </c>
      <c r="K200" s="18">
        <v>43536</v>
      </c>
      <c r="L200" s="2">
        <v>0.83194444444444438</v>
      </c>
      <c r="M200" t="s">
        <v>26</v>
      </c>
      <c r="N200" s="3">
        <v>166</v>
      </c>
      <c r="O200">
        <v>4.7619047620000003</v>
      </c>
      <c r="P200" s="3">
        <v>8.3000000000000007</v>
      </c>
      <c r="Q200" s="1">
        <v>19906</v>
      </c>
      <c r="R200" s="5">
        <f t="shared" si="23"/>
        <v>64</v>
      </c>
      <c r="S200" s="5" t="str">
        <f t="shared" si="24"/>
        <v>60-74</v>
      </c>
      <c r="T200">
        <v>8.1999999999999993</v>
      </c>
      <c r="U200" s="17" t="str">
        <f t="shared" si="21"/>
        <v>8-10 (Excellent)</v>
      </c>
      <c r="V200" s="17" t="str">
        <f t="shared" si="25"/>
        <v>Night</v>
      </c>
      <c r="W200" t="str">
        <f t="shared" si="26"/>
        <v>Expensive</v>
      </c>
      <c r="X200" s="4">
        <f t="shared" si="27"/>
        <v>3</v>
      </c>
      <c r="Y200" s="3" t="str">
        <f t="shared" si="22"/>
        <v>Weekdays</v>
      </c>
      <c r="Z200" s="17">
        <f>_xlfn.ISOWEEKNUM(Table2[[#This Row],[Transaction Date]])</f>
        <v>11</v>
      </c>
      <c r="AA200" t="str">
        <f>IF(Table2[[#This Row],[WeekNum]] &gt; MAX(Table2[WeekNum]) - 13, "Show", "Hide")</f>
        <v>Show</v>
      </c>
      <c r="AB200" t="str">
        <f>TEXT(Table2[[#This Row],[Transaction Date]] - WEEKDAY(Table2[[#This Row],[Transaction Date]], 2) + 4, "MMMM")</f>
        <v>March</v>
      </c>
      <c r="AC200" s="19">
        <f>ROUNDUP(MONTH(Table2[[#This Row],[Transaction Date]])/3, 0)</f>
        <v>1</v>
      </c>
    </row>
    <row r="201" spans="1:29" x14ac:dyDescent="0.3">
      <c r="A201" t="s">
        <v>227</v>
      </c>
      <c r="B201" t="s">
        <v>1069</v>
      </c>
      <c r="C201" t="s">
        <v>19</v>
      </c>
      <c r="D201" t="s">
        <v>14</v>
      </c>
      <c r="E201" t="s">
        <v>15</v>
      </c>
      <c r="F201" t="s">
        <v>36</v>
      </c>
      <c r="G201" s="3">
        <v>71.39</v>
      </c>
      <c r="H201">
        <v>5</v>
      </c>
      <c r="I201">
        <v>17.8475</v>
      </c>
      <c r="J201" s="3">
        <v>374.79750000000001</v>
      </c>
      <c r="K201" s="18">
        <v>43513</v>
      </c>
      <c r="L201" s="2">
        <v>0.83124999999999993</v>
      </c>
      <c r="M201" t="s">
        <v>26</v>
      </c>
      <c r="N201" s="3">
        <v>356.95</v>
      </c>
      <c r="O201">
        <v>4.7619047620000003</v>
      </c>
      <c r="P201" s="3">
        <v>17.8475</v>
      </c>
      <c r="Q201" s="1">
        <v>28739</v>
      </c>
      <c r="R201" s="5">
        <f t="shared" si="23"/>
        <v>40</v>
      </c>
      <c r="S201" s="5" t="str">
        <f t="shared" si="24"/>
        <v>30-44</v>
      </c>
      <c r="T201">
        <v>5.5</v>
      </c>
      <c r="U201" s="17" t="str">
        <f t="shared" si="21"/>
        <v>4-6 (Average)</v>
      </c>
      <c r="V201" s="17" t="str">
        <f t="shared" si="25"/>
        <v>Night</v>
      </c>
      <c r="W201" t="str">
        <f t="shared" si="26"/>
        <v>Expensive</v>
      </c>
      <c r="X201" s="4">
        <f t="shared" si="27"/>
        <v>1</v>
      </c>
      <c r="Y201" s="3" t="str">
        <f t="shared" si="22"/>
        <v>Weekends</v>
      </c>
      <c r="Z201" s="17">
        <f>_xlfn.ISOWEEKNUM(Table2[[#This Row],[Transaction Date]])</f>
        <v>7</v>
      </c>
      <c r="AA201" t="str">
        <f>IF(Table2[[#This Row],[WeekNum]] &gt; MAX(Table2[WeekNum]) - 13, "Show", "Hide")</f>
        <v>Show</v>
      </c>
      <c r="AB201" t="str">
        <f>TEXT(Table2[[#This Row],[Transaction Date]] - WEEKDAY(Table2[[#This Row],[Transaction Date]], 2) + 4, "MMMM")</f>
        <v>February</v>
      </c>
      <c r="AC201" s="19">
        <f>ROUNDUP(MONTH(Table2[[#This Row],[Transaction Date]])/3, 0)</f>
        <v>1</v>
      </c>
    </row>
    <row r="202" spans="1:29" x14ac:dyDescent="0.3">
      <c r="A202" t="s">
        <v>228</v>
      </c>
      <c r="B202" t="s">
        <v>1073</v>
      </c>
      <c r="C202" s="17" t="s">
        <v>1066</v>
      </c>
      <c r="D202" t="s">
        <v>14</v>
      </c>
      <c r="E202" t="s">
        <v>15</v>
      </c>
      <c r="F202" t="s">
        <v>29</v>
      </c>
      <c r="G202" s="3">
        <v>19.149999999999999</v>
      </c>
      <c r="H202">
        <v>6</v>
      </c>
      <c r="I202">
        <v>5.7450000000000001</v>
      </c>
      <c r="J202" s="3">
        <v>120.645</v>
      </c>
      <c r="K202" s="18">
        <v>43494</v>
      </c>
      <c r="L202" s="2">
        <v>0.41736111111111113</v>
      </c>
      <c r="M202" t="s">
        <v>26</v>
      </c>
      <c r="N202" s="3">
        <v>114.9</v>
      </c>
      <c r="O202">
        <v>4.7619047620000003</v>
      </c>
      <c r="P202" s="3">
        <v>5.7450000000000001</v>
      </c>
      <c r="Q202" s="1">
        <v>27134</v>
      </c>
      <c r="R202" s="5">
        <f t="shared" si="23"/>
        <v>44</v>
      </c>
      <c r="S202" s="5" t="str">
        <f t="shared" si="24"/>
        <v>30-44</v>
      </c>
      <c r="T202">
        <v>6.8</v>
      </c>
      <c r="U202" s="17" t="str">
        <f t="shared" si="21"/>
        <v>6-8 (Good)</v>
      </c>
      <c r="V202" s="17" t="str">
        <f t="shared" si="25"/>
        <v>Morning</v>
      </c>
      <c r="W202" t="str">
        <f t="shared" si="26"/>
        <v>Less Expensive</v>
      </c>
      <c r="X202" s="4">
        <f t="shared" si="27"/>
        <v>3</v>
      </c>
      <c r="Y202" s="3" t="str">
        <f t="shared" si="22"/>
        <v>Weekdays</v>
      </c>
      <c r="Z202" s="17">
        <f>_xlfn.ISOWEEKNUM(Table2[[#This Row],[Transaction Date]])</f>
        <v>5</v>
      </c>
      <c r="AA202" t="str">
        <f>IF(Table2[[#This Row],[WeekNum]] &gt; MAX(Table2[WeekNum]) - 13, "Show", "Hide")</f>
        <v>Show</v>
      </c>
      <c r="AB202" t="str">
        <f>TEXT(Table2[[#This Row],[Transaction Date]] - WEEKDAY(Table2[[#This Row],[Transaction Date]], 2) + 4, "MMMM")</f>
        <v>January</v>
      </c>
      <c r="AC202" s="19">
        <f>ROUNDUP(MONTH(Table2[[#This Row],[Transaction Date]])/3, 0)</f>
        <v>1</v>
      </c>
    </row>
    <row r="203" spans="1:29" x14ac:dyDescent="0.3">
      <c r="A203" t="s">
        <v>229</v>
      </c>
      <c r="B203" t="s">
        <v>1075</v>
      </c>
      <c r="C203" t="s">
        <v>35</v>
      </c>
      <c r="D203" t="s">
        <v>14</v>
      </c>
      <c r="E203" t="s">
        <v>15</v>
      </c>
      <c r="F203" t="s">
        <v>21</v>
      </c>
      <c r="G203" s="3">
        <v>57.49</v>
      </c>
      <c r="H203">
        <v>4</v>
      </c>
      <c r="I203">
        <v>11.497999999999999</v>
      </c>
      <c r="J203" s="3">
        <v>241.458</v>
      </c>
      <c r="K203" s="18">
        <v>43539</v>
      </c>
      <c r="L203" s="2">
        <v>0.49791666666666662</v>
      </c>
      <c r="M203" t="s">
        <v>22</v>
      </c>
      <c r="N203" s="3">
        <v>229.96</v>
      </c>
      <c r="O203">
        <v>4.7619047620000003</v>
      </c>
      <c r="P203" s="3">
        <v>11.497999999999999</v>
      </c>
      <c r="Q203" s="1">
        <v>33637</v>
      </c>
      <c r="R203" s="5">
        <f t="shared" si="23"/>
        <v>27</v>
      </c>
      <c r="S203" s="5" t="str">
        <f t="shared" si="24"/>
        <v>15-29</v>
      </c>
      <c r="T203">
        <v>6.6</v>
      </c>
      <c r="U203" s="17" t="str">
        <f t="shared" si="21"/>
        <v>6-8 (Good)</v>
      </c>
      <c r="V203" s="17" t="str">
        <f t="shared" si="25"/>
        <v>Morning</v>
      </c>
      <c r="W203" t="str">
        <f t="shared" si="26"/>
        <v>Expensive</v>
      </c>
      <c r="X203" s="4">
        <f t="shared" si="27"/>
        <v>6</v>
      </c>
      <c r="Y203" s="3" t="str">
        <f t="shared" si="22"/>
        <v>Weekdays</v>
      </c>
      <c r="Z203" s="17">
        <f>_xlfn.ISOWEEKNUM(Table2[[#This Row],[Transaction Date]])</f>
        <v>11</v>
      </c>
      <c r="AA203" t="str">
        <f>IF(Table2[[#This Row],[WeekNum]] &gt; MAX(Table2[WeekNum]) - 13, "Show", "Hide")</f>
        <v>Show</v>
      </c>
      <c r="AB203" t="str">
        <f>TEXT(Table2[[#This Row],[Transaction Date]] - WEEKDAY(Table2[[#This Row],[Transaction Date]], 2) + 4, "MMMM")</f>
        <v>March</v>
      </c>
      <c r="AC203" s="19">
        <f>ROUNDUP(MONTH(Table2[[#This Row],[Transaction Date]])/3, 0)</f>
        <v>1</v>
      </c>
    </row>
    <row r="204" spans="1:29" x14ac:dyDescent="0.3">
      <c r="A204" t="s">
        <v>230</v>
      </c>
      <c r="B204" t="s">
        <v>1073</v>
      </c>
      <c r="C204" s="17" t="s">
        <v>1066</v>
      </c>
      <c r="D204" t="s">
        <v>20</v>
      </c>
      <c r="E204" t="s">
        <v>24</v>
      </c>
      <c r="F204" t="s">
        <v>21</v>
      </c>
      <c r="G204" s="3">
        <v>61.41</v>
      </c>
      <c r="H204">
        <v>7</v>
      </c>
      <c r="I204">
        <v>21.493500000000001</v>
      </c>
      <c r="J204" s="3">
        <v>451.36349999999999</v>
      </c>
      <c r="K204" s="18">
        <v>43479</v>
      </c>
      <c r="L204" s="2">
        <v>0.41805555555555557</v>
      </c>
      <c r="M204" t="s">
        <v>22</v>
      </c>
      <c r="N204" s="3">
        <v>429.87</v>
      </c>
      <c r="O204">
        <v>4.7619047620000003</v>
      </c>
      <c r="P204" s="3">
        <v>21.493500000000001</v>
      </c>
      <c r="Q204" s="1">
        <v>34791</v>
      </c>
      <c r="R204" s="5">
        <f t="shared" si="23"/>
        <v>23</v>
      </c>
      <c r="S204" s="5" t="str">
        <f t="shared" si="24"/>
        <v>15-29</v>
      </c>
      <c r="T204">
        <v>9.8000000000000007</v>
      </c>
      <c r="U204" s="17" t="str">
        <f t="shared" si="21"/>
        <v>8-10 (Excellent)</v>
      </c>
      <c r="V204" s="17" t="str">
        <f t="shared" si="25"/>
        <v>Morning</v>
      </c>
      <c r="W204" t="str">
        <f t="shared" si="26"/>
        <v>Expensive</v>
      </c>
      <c r="X204" s="4">
        <f t="shared" si="27"/>
        <v>2</v>
      </c>
      <c r="Y204" s="3" t="str">
        <f t="shared" si="22"/>
        <v>Weekdays</v>
      </c>
      <c r="Z204" s="17">
        <f>_xlfn.ISOWEEKNUM(Table2[[#This Row],[Transaction Date]])</f>
        <v>3</v>
      </c>
      <c r="AA204" t="str">
        <f>IF(Table2[[#This Row],[WeekNum]] &gt; MAX(Table2[WeekNum]) - 13, "Show", "Hide")</f>
        <v>Show</v>
      </c>
      <c r="AB204" t="str">
        <f>TEXT(Table2[[#This Row],[Transaction Date]] - WEEKDAY(Table2[[#This Row],[Transaction Date]], 2) + 4, "MMMM")</f>
        <v>January</v>
      </c>
      <c r="AC204" s="19">
        <f>ROUNDUP(MONTH(Table2[[#This Row],[Transaction Date]])/3, 0)</f>
        <v>1</v>
      </c>
    </row>
    <row r="205" spans="1:29" x14ac:dyDescent="0.3">
      <c r="A205" t="s">
        <v>231</v>
      </c>
      <c r="B205" t="s">
        <v>1075</v>
      </c>
      <c r="C205" t="s">
        <v>35</v>
      </c>
      <c r="D205" t="s">
        <v>14</v>
      </c>
      <c r="E205" t="s">
        <v>24</v>
      </c>
      <c r="F205" t="s">
        <v>16</v>
      </c>
      <c r="G205" s="3">
        <v>25.9</v>
      </c>
      <c r="H205">
        <v>10</v>
      </c>
      <c r="I205">
        <v>12.95</v>
      </c>
      <c r="J205" s="3">
        <v>271.95</v>
      </c>
      <c r="K205" s="18">
        <v>43502</v>
      </c>
      <c r="L205" s="2">
        <v>0.61875000000000002</v>
      </c>
      <c r="M205" t="s">
        <v>17</v>
      </c>
      <c r="N205" s="3">
        <v>259</v>
      </c>
      <c r="O205">
        <v>4.7619047620000003</v>
      </c>
      <c r="P205" s="3">
        <v>12.95</v>
      </c>
      <c r="Q205" s="1">
        <v>24338</v>
      </c>
      <c r="R205" s="5">
        <f t="shared" si="23"/>
        <v>52</v>
      </c>
      <c r="S205" s="5" t="str">
        <f t="shared" si="24"/>
        <v>45-59</v>
      </c>
      <c r="T205">
        <v>8.6999999999999993</v>
      </c>
      <c r="U205" s="17" t="str">
        <f t="shared" si="21"/>
        <v>8-10 (Excellent)</v>
      </c>
      <c r="V205" s="17" t="str">
        <f t="shared" si="25"/>
        <v>Afternoon</v>
      </c>
      <c r="W205" t="str">
        <f t="shared" si="26"/>
        <v>Expensive</v>
      </c>
      <c r="X205" s="4">
        <f t="shared" si="27"/>
        <v>4</v>
      </c>
      <c r="Y205" s="3" t="str">
        <f t="shared" si="22"/>
        <v>Weekdays</v>
      </c>
      <c r="Z205" s="17">
        <f>_xlfn.ISOWEEKNUM(Table2[[#This Row],[Transaction Date]])</f>
        <v>6</v>
      </c>
      <c r="AA205" t="str">
        <f>IF(Table2[[#This Row],[WeekNum]] &gt; MAX(Table2[WeekNum]) - 13, "Show", "Hide")</f>
        <v>Show</v>
      </c>
      <c r="AB205" t="str">
        <f>TEXT(Table2[[#This Row],[Transaction Date]] - WEEKDAY(Table2[[#This Row],[Transaction Date]], 2) + 4, "MMMM")</f>
        <v>February</v>
      </c>
      <c r="AC205" s="19">
        <f>ROUNDUP(MONTH(Table2[[#This Row],[Transaction Date]])/3, 0)</f>
        <v>1</v>
      </c>
    </row>
    <row r="206" spans="1:29" x14ac:dyDescent="0.3">
      <c r="A206" t="s">
        <v>232</v>
      </c>
      <c r="B206" t="s">
        <v>1070</v>
      </c>
      <c r="C206" t="s">
        <v>35</v>
      </c>
      <c r="D206" t="s">
        <v>14</v>
      </c>
      <c r="E206" t="s">
        <v>24</v>
      </c>
      <c r="F206" t="s">
        <v>25</v>
      </c>
      <c r="G206" s="3">
        <v>17.77</v>
      </c>
      <c r="H206">
        <v>5</v>
      </c>
      <c r="I206">
        <v>4.4424999999999999</v>
      </c>
      <c r="J206" s="3">
        <v>93.292500000000004</v>
      </c>
      <c r="K206" s="18">
        <v>43511</v>
      </c>
      <c r="L206" s="2">
        <v>0.52916666666666667</v>
      </c>
      <c r="M206" t="s">
        <v>26</v>
      </c>
      <c r="N206" s="3">
        <v>88.85</v>
      </c>
      <c r="O206">
        <v>4.7619047620000003</v>
      </c>
      <c r="P206" s="3">
        <v>4.4424999999999999</v>
      </c>
      <c r="Q206" s="1">
        <v>34202</v>
      </c>
      <c r="R206" s="5">
        <f t="shared" si="23"/>
        <v>25</v>
      </c>
      <c r="S206" s="5" t="str">
        <f t="shared" si="24"/>
        <v>15-29</v>
      </c>
      <c r="T206">
        <v>5.4</v>
      </c>
      <c r="U206" s="17" t="str">
        <f t="shared" si="21"/>
        <v>4-6 (Average)</v>
      </c>
      <c r="V206" s="17" t="str">
        <f t="shared" si="25"/>
        <v>Afternoon</v>
      </c>
      <c r="W206" t="str">
        <f t="shared" si="26"/>
        <v>Less Expensive</v>
      </c>
      <c r="X206" s="4">
        <f t="shared" si="27"/>
        <v>6</v>
      </c>
      <c r="Y206" s="3" t="str">
        <f t="shared" si="22"/>
        <v>Weekdays</v>
      </c>
      <c r="Z206" s="17">
        <f>_xlfn.ISOWEEKNUM(Table2[[#This Row],[Transaction Date]])</f>
        <v>7</v>
      </c>
      <c r="AA206" t="str">
        <f>IF(Table2[[#This Row],[WeekNum]] &gt; MAX(Table2[WeekNum]) - 13, "Show", "Hide")</f>
        <v>Show</v>
      </c>
      <c r="AB206" t="str">
        <f>TEXT(Table2[[#This Row],[Transaction Date]] - WEEKDAY(Table2[[#This Row],[Transaction Date]], 2) + 4, "MMMM")</f>
        <v>February</v>
      </c>
      <c r="AC206" s="19">
        <f>ROUNDUP(MONTH(Table2[[#This Row],[Transaction Date]])/3, 0)</f>
        <v>1</v>
      </c>
    </row>
    <row r="207" spans="1:29" x14ac:dyDescent="0.3">
      <c r="A207" t="s">
        <v>233</v>
      </c>
      <c r="B207" t="s">
        <v>1067</v>
      </c>
      <c r="C207" t="s">
        <v>13</v>
      </c>
      <c r="D207" t="s">
        <v>20</v>
      </c>
      <c r="E207" t="s">
        <v>15</v>
      </c>
      <c r="F207" t="s">
        <v>16</v>
      </c>
      <c r="G207" s="3">
        <v>23.03</v>
      </c>
      <c r="H207">
        <v>9</v>
      </c>
      <c r="I207">
        <v>10.3635</v>
      </c>
      <c r="J207" s="3">
        <v>217.6335</v>
      </c>
      <c r="K207" s="18">
        <v>43468</v>
      </c>
      <c r="L207" s="2">
        <v>0.50138888888888888</v>
      </c>
      <c r="M207" t="s">
        <v>17</v>
      </c>
      <c r="N207" s="3">
        <v>207.27</v>
      </c>
      <c r="O207">
        <v>4.7619047620000003</v>
      </c>
      <c r="P207" s="3">
        <v>10.3635</v>
      </c>
      <c r="Q207" s="1">
        <v>29578</v>
      </c>
      <c r="R207" s="5">
        <f t="shared" si="23"/>
        <v>38</v>
      </c>
      <c r="S207" s="5" t="str">
        <f t="shared" si="24"/>
        <v>30-44</v>
      </c>
      <c r="T207">
        <v>7.9</v>
      </c>
      <c r="U207" s="17" t="str">
        <f t="shared" si="21"/>
        <v>6-8 (Good)</v>
      </c>
      <c r="V207" s="17" t="str">
        <f t="shared" si="25"/>
        <v>Afternoon</v>
      </c>
      <c r="W207" t="str">
        <f t="shared" si="26"/>
        <v>Expensive</v>
      </c>
      <c r="X207" s="4">
        <f t="shared" si="27"/>
        <v>5</v>
      </c>
      <c r="Y207" s="3" t="str">
        <f t="shared" si="22"/>
        <v>Weekdays</v>
      </c>
      <c r="Z207" s="17">
        <f>_xlfn.ISOWEEKNUM(Table2[[#This Row],[Transaction Date]])</f>
        <v>1</v>
      </c>
      <c r="AA207" t="str">
        <f>IF(Table2[[#This Row],[WeekNum]] &gt; MAX(Table2[WeekNum]) - 13, "Show", "Hide")</f>
        <v>Show</v>
      </c>
      <c r="AB207" t="str">
        <f>TEXT(Table2[[#This Row],[Transaction Date]] - WEEKDAY(Table2[[#This Row],[Transaction Date]], 2) + 4, "MMMM")</f>
        <v>January</v>
      </c>
      <c r="AC207" s="19">
        <f>ROUNDUP(MONTH(Table2[[#This Row],[Transaction Date]])/3, 0)</f>
        <v>1</v>
      </c>
    </row>
    <row r="208" spans="1:29" x14ac:dyDescent="0.3">
      <c r="A208" t="s">
        <v>234</v>
      </c>
      <c r="B208" t="s">
        <v>1078</v>
      </c>
      <c r="C208" s="17" t="s">
        <v>1066</v>
      </c>
      <c r="D208" t="s">
        <v>14</v>
      </c>
      <c r="E208" t="s">
        <v>15</v>
      </c>
      <c r="F208" t="s">
        <v>21</v>
      </c>
      <c r="G208" s="3">
        <v>66.650000000000006</v>
      </c>
      <c r="H208">
        <v>9</v>
      </c>
      <c r="I208">
        <v>29.9925</v>
      </c>
      <c r="J208" s="3">
        <v>629.84249999999997</v>
      </c>
      <c r="K208" s="18">
        <v>43469</v>
      </c>
      <c r="L208" s="2">
        <v>0.7631944444444444</v>
      </c>
      <c r="M208" t="s">
        <v>26</v>
      </c>
      <c r="N208" s="3">
        <v>599.85</v>
      </c>
      <c r="O208">
        <v>4.7619047620000003</v>
      </c>
      <c r="P208" s="3">
        <v>29.9925</v>
      </c>
      <c r="Q208" s="1">
        <v>27517</v>
      </c>
      <c r="R208" s="5">
        <f t="shared" si="23"/>
        <v>43</v>
      </c>
      <c r="S208" s="5" t="str">
        <f t="shared" si="24"/>
        <v>30-44</v>
      </c>
      <c r="T208">
        <v>9.6999999999999993</v>
      </c>
      <c r="U208" s="17" t="str">
        <f t="shared" si="21"/>
        <v>8-10 (Excellent)</v>
      </c>
      <c r="V208" s="17" t="str">
        <f t="shared" si="25"/>
        <v>Evening</v>
      </c>
      <c r="W208" t="str">
        <f t="shared" si="26"/>
        <v>Expensive</v>
      </c>
      <c r="X208" s="4">
        <f t="shared" si="27"/>
        <v>6</v>
      </c>
      <c r="Y208" s="3" t="str">
        <f t="shared" si="22"/>
        <v>Weekdays</v>
      </c>
      <c r="Z208" s="17">
        <f>_xlfn.ISOWEEKNUM(Table2[[#This Row],[Transaction Date]])</f>
        <v>1</v>
      </c>
      <c r="AA208" t="str">
        <f>IF(Table2[[#This Row],[WeekNum]] &gt; MAX(Table2[WeekNum]) - 13, "Show", "Hide")</f>
        <v>Show</v>
      </c>
      <c r="AB208" t="str">
        <f>TEXT(Table2[[#This Row],[Transaction Date]] - WEEKDAY(Table2[[#This Row],[Transaction Date]], 2) + 4, "MMMM")</f>
        <v>January</v>
      </c>
      <c r="AC208" s="19">
        <f>ROUNDUP(MONTH(Table2[[#This Row],[Transaction Date]])/3, 0)</f>
        <v>1</v>
      </c>
    </row>
    <row r="209" spans="1:29" x14ac:dyDescent="0.3">
      <c r="A209" t="s">
        <v>235</v>
      </c>
      <c r="B209" t="s">
        <v>1073</v>
      </c>
      <c r="C209" s="17" t="s">
        <v>1066</v>
      </c>
      <c r="D209" t="s">
        <v>14</v>
      </c>
      <c r="E209" t="s">
        <v>15</v>
      </c>
      <c r="F209" t="s">
        <v>25</v>
      </c>
      <c r="G209" s="3">
        <v>28.53</v>
      </c>
      <c r="H209">
        <v>10</v>
      </c>
      <c r="I209">
        <v>14.265000000000001</v>
      </c>
      <c r="J209" s="3">
        <v>299.565</v>
      </c>
      <c r="K209" s="18">
        <v>43542</v>
      </c>
      <c r="L209" s="2">
        <v>0.73472222222222217</v>
      </c>
      <c r="M209" t="s">
        <v>17</v>
      </c>
      <c r="N209" s="3">
        <v>285.3</v>
      </c>
      <c r="O209">
        <v>4.7619047620000003</v>
      </c>
      <c r="P209" s="3">
        <v>14.265000000000001</v>
      </c>
      <c r="Q209" s="1">
        <v>26106</v>
      </c>
      <c r="R209" s="5">
        <f t="shared" si="23"/>
        <v>47</v>
      </c>
      <c r="S209" s="5" t="str">
        <f t="shared" si="24"/>
        <v>45-59</v>
      </c>
      <c r="T209">
        <v>7.8</v>
      </c>
      <c r="U209" s="17" t="str">
        <f t="shared" si="21"/>
        <v>6-8 (Good)</v>
      </c>
      <c r="V209" s="17" t="str">
        <f t="shared" si="25"/>
        <v>Evening</v>
      </c>
      <c r="W209" t="str">
        <f t="shared" si="26"/>
        <v>Expensive</v>
      </c>
      <c r="X209" s="4">
        <f t="shared" si="27"/>
        <v>2</v>
      </c>
      <c r="Y209" s="3" t="str">
        <f t="shared" si="22"/>
        <v>Weekdays</v>
      </c>
      <c r="Z209" s="17">
        <f>_xlfn.ISOWEEKNUM(Table2[[#This Row],[Transaction Date]])</f>
        <v>12</v>
      </c>
      <c r="AA209" t="str">
        <f>IF(Table2[[#This Row],[WeekNum]] &gt; MAX(Table2[WeekNum]) - 13, "Show", "Hide")</f>
        <v>Show</v>
      </c>
      <c r="AB209" t="str">
        <f>TEXT(Table2[[#This Row],[Transaction Date]] - WEEKDAY(Table2[[#This Row],[Transaction Date]], 2) + 4, "MMMM")</f>
        <v>March</v>
      </c>
      <c r="AC209" s="19">
        <f>ROUNDUP(MONTH(Table2[[#This Row],[Transaction Date]])/3, 0)</f>
        <v>1</v>
      </c>
    </row>
    <row r="210" spans="1:29" x14ac:dyDescent="0.3">
      <c r="A210" t="s">
        <v>236</v>
      </c>
      <c r="B210" t="s">
        <v>1070</v>
      </c>
      <c r="C210" t="s">
        <v>35</v>
      </c>
      <c r="D210" t="s">
        <v>20</v>
      </c>
      <c r="E210" t="s">
        <v>15</v>
      </c>
      <c r="F210" t="s">
        <v>38</v>
      </c>
      <c r="G210" s="3">
        <v>30.37</v>
      </c>
      <c r="H210">
        <v>3</v>
      </c>
      <c r="I210">
        <v>4.5555000000000003</v>
      </c>
      <c r="J210" s="3">
        <v>95.665499999999994</v>
      </c>
      <c r="K210" s="18">
        <v>43552</v>
      </c>
      <c r="L210" s="2">
        <v>0.57013888888888886</v>
      </c>
      <c r="M210" t="s">
        <v>17</v>
      </c>
      <c r="N210" s="3">
        <v>91.11</v>
      </c>
      <c r="O210">
        <v>4.7619047620000003</v>
      </c>
      <c r="P210" s="3">
        <v>4.5555000000000003</v>
      </c>
      <c r="Q210" s="1">
        <v>24946</v>
      </c>
      <c r="R210" s="5">
        <f t="shared" si="23"/>
        <v>50</v>
      </c>
      <c r="S210" s="5" t="str">
        <f t="shared" si="24"/>
        <v>45-59</v>
      </c>
      <c r="T210">
        <v>5.0999999999999996</v>
      </c>
      <c r="U210" s="17" t="str">
        <f t="shared" si="21"/>
        <v>4-6 (Average)</v>
      </c>
      <c r="V210" s="17" t="str">
        <f t="shared" si="25"/>
        <v>Afternoon</v>
      </c>
      <c r="W210" t="str">
        <f t="shared" si="26"/>
        <v>Expensive</v>
      </c>
      <c r="X210" s="4">
        <f t="shared" si="27"/>
        <v>5</v>
      </c>
      <c r="Y210" s="3" t="str">
        <f t="shared" si="22"/>
        <v>Weekdays</v>
      </c>
      <c r="Z210" s="17">
        <f>_xlfn.ISOWEEKNUM(Table2[[#This Row],[Transaction Date]])</f>
        <v>13</v>
      </c>
      <c r="AA210" t="str">
        <f>IF(Table2[[#This Row],[WeekNum]] &gt; MAX(Table2[WeekNum]) - 13, "Show", "Hide")</f>
        <v>Show</v>
      </c>
      <c r="AB210" t="str">
        <f>TEXT(Table2[[#This Row],[Transaction Date]] - WEEKDAY(Table2[[#This Row],[Transaction Date]], 2) + 4, "MMMM")</f>
        <v>March</v>
      </c>
      <c r="AC210" s="19">
        <f>ROUNDUP(MONTH(Table2[[#This Row],[Transaction Date]])/3, 0)</f>
        <v>1</v>
      </c>
    </row>
    <row r="211" spans="1:29" x14ac:dyDescent="0.3">
      <c r="A211" t="s">
        <v>237</v>
      </c>
      <c r="B211" t="s">
        <v>1070</v>
      </c>
      <c r="C211" t="s">
        <v>35</v>
      </c>
      <c r="D211" t="s">
        <v>20</v>
      </c>
      <c r="E211" t="s">
        <v>15</v>
      </c>
      <c r="F211" t="s">
        <v>21</v>
      </c>
      <c r="G211" s="3">
        <v>99.73</v>
      </c>
      <c r="H211">
        <v>9</v>
      </c>
      <c r="I211">
        <v>44.878500000000003</v>
      </c>
      <c r="J211" s="3">
        <v>942.44849999999997</v>
      </c>
      <c r="K211" s="18">
        <v>43526</v>
      </c>
      <c r="L211" s="2">
        <v>0.8208333333333333</v>
      </c>
      <c r="M211" t="s">
        <v>26</v>
      </c>
      <c r="N211" s="3">
        <v>897.57</v>
      </c>
      <c r="O211">
        <v>4.7619047620000003</v>
      </c>
      <c r="P211" s="3">
        <v>44.878500000000003</v>
      </c>
      <c r="Q211" s="1">
        <v>24610</v>
      </c>
      <c r="R211" s="5">
        <f t="shared" si="23"/>
        <v>51</v>
      </c>
      <c r="S211" s="5" t="str">
        <f t="shared" si="24"/>
        <v>45-59</v>
      </c>
      <c r="T211">
        <v>6.5</v>
      </c>
      <c r="U211" s="17" t="str">
        <f t="shared" si="21"/>
        <v>6-8 (Good)</v>
      </c>
      <c r="V211" s="17" t="str">
        <f t="shared" si="25"/>
        <v>Night</v>
      </c>
      <c r="W211" t="str">
        <f t="shared" si="26"/>
        <v>Expensive</v>
      </c>
      <c r="X211" s="4">
        <f t="shared" si="27"/>
        <v>7</v>
      </c>
      <c r="Y211" s="3" t="str">
        <f t="shared" si="22"/>
        <v>Weekends</v>
      </c>
      <c r="Z211" s="17">
        <f>_xlfn.ISOWEEKNUM(Table2[[#This Row],[Transaction Date]])</f>
        <v>9</v>
      </c>
      <c r="AA211" t="str">
        <f>IF(Table2[[#This Row],[WeekNum]] &gt; MAX(Table2[WeekNum]) - 13, "Show", "Hide")</f>
        <v>Show</v>
      </c>
      <c r="AB211" t="str">
        <f>TEXT(Table2[[#This Row],[Transaction Date]] - WEEKDAY(Table2[[#This Row],[Transaction Date]], 2) + 4, "MMMM")</f>
        <v>February</v>
      </c>
      <c r="AC211" s="19">
        <f>ROUNDUP(MONTH(Table2[[#This Row],[Transaction Date]])/3, 0)</f>
        <v>1</v>
      </c>
    </row>
    <row r="212" spans="1:29" x14ac:dyDescent="0.3">
      <c r="A212" t="s">
        <v>238</v>
      </c>
      <c r="B212" t="s">
        <v>1076</v>
      </c>
      <c r="C212" s="17" t="s">
        <v>1064</v>
      </c>
      <c r="D212" t="s">
        <v>20</v>
      </c>
      <c r="E212" t="s">
        <v>24</v>
      </c>
      <c r="F212" t="s">
        <v>21</v>
      </c>
      <c r="G212" s="3">
        <v>26.23</v>
      </c>
      <c r="H212">
        <v>9</v>
      </c>
      <c r="I212">
        <v>11.8035</v>
      </c>
      <c r="J212" s="3">
        <v>247.87350000000001</v>
      </c>
      <c r="K212" s="18">
        <v>43490</v>
      </c>
      <c r="L212" s="2">
        <v>0.85</v>
      </c>
      <c r="M212" t="s">
        <v>17</v>
      </c>
      <c r="N212" s="3">
        <v>236.07</v>
      </c>
      <c r="O212">
        <v>4.7619047620000003</v>
      </c>
      <c r="P212" s="3">
        <v>11.8035</v>
      </c>
      <c r="Q212" s="1">
        <v>22089</v>
      </c>
      <c r="R212" s="5">
        <f t="shared" si="23"/>
        <v>58</v>
      </c>
      <c r="S212" s="5" t="str">
        <f t="shared" si="24"/>
        <v>45-59</v>
      </c>
      <c r="T212">
        <v>5.9</v>
      </c>
      <c r="U212" s="17" t="str">
        <f t="shared" si="21"/>
        <v>4-6 (Average)</v>
      </c>
      <c r="V212" s="17" t="str">
        <f t="shared" si="25"/>
        <v>Night</v>
      </c>
      <c r="W212" t="str">
        <f t="shared" si="26"/>
        <v>Expensive</v>
      </c>
      <c r="X212" s="4">
        <f t="shared" si="27"/>
        <v>6</v>
      </c>
      <c r="Y212" s="3" t="str">
        <f t="shared" si="22"/>
        <v>Weekdays</v>
      </c>
      <c r="Z212" s="17">
        <f>_xlfn.ISOWEEKNUM(Table2[[#This Row],[Transaction Date]])</f>
        <v>4</v>
      </c>
      <c r="AA212" t="str">
        <f>IF(Table2[[#This Row],[WeekNum]] &gt; MAX(Table2[WeekNum]) - 13, "Show", "Hide")</f>
        <v>Show</v>
      </c>
      <c r="AB212" t="str">
        <f>TEXT(Table2[[#This Row],[Transaction Date]] - WEEKDAY(Table2[[#This Row],[Transaction Date]], 2) + 4, "MMMM")</f>
        <v>January</v>
      </c>
      <c r="AC212" s="19">
        <f>ROUNDUP(MONTH(Table2[[#This Row],[Transaction Date]])/3, 0)</f>
        <v>1</v>
      </c>
    </row>
    <row r="213" spans="1:29" x14ac:dyDescent="0.3">
      <c r="A213" t="s">
        <v>239</v>
      </c>
      <c r="B213" t="s">
        <v>1073</v>
      </c>
      <c r="C213" s="17" t="s">
        <v>1066</v>
      </c>
      <c r="D213" t="s">
        <v>20</v>
      </c>
      <c r="E213" t="s">
        <v>15</v>
      </c>
      <c r="F213" t="s">
        <v>36</v>
      </c>
      <c r="G213" s="3">
        <v>93.26</v>
      </c>
      <c r="H213">
        <v>9</v>
      </c>
      <c r="I213">
        <v>41.966999999999999</v>
      </c>
      <c r="J213" s="3">
        <v>881.30700000000002</v>
      </c>
      <c r="K213" s="18">
        <v>43481</v>
      </c>
      <c r="L213" s="2">
        <v>0.75555555555555554</v>
      </c>
      <c r="M213" t="s">
        <v>22</v>
      </c>
      <c r="N213" s="3">
        <v>839.34</v>
      </c>
      <c r="O213">
        <v>4.7619047620000003</v>
      </c>
      <c r="P213" s="3">
        <v>41.966999999999999</v>
      </c>
      <c r="Q213" s="1">
        <v>35096</v>
      </c>
      <c r="R213" s="5">
        <f t="shared" si="23"/>
        <v>22</v>
      </c>
      <c r="S213" s="5" t="str">
        <f t="shared" si="24"/>
        <v>15-29</v>
      </c>
      <c r="T213">
        <v>8.8000000000000007</v>
      </c>
      <c r="U213" s="17" t="str">
        <f t="shared" si="21"/>
        <v>8-10 (Excellent)</v>
      </c>
      <c r="V213" s="17" t="str">
        <f t="shared" si="25"/>
        <v>Evening</v>
      </c>
      <c r="W213" t="str">
        <f t="shared" si="26"/>
        <v>Expensive</v>
      </c>
      <c r="X213" s="4">
        <f t="shared" si="27"/>
        <v>4</v>
      </c>
      <c r="Y213" s="3" t="str">
        <f t="shared" si="22"/>
        <v>Weekdays</v>
      </c>
      <c r="Z213" s="17">
        <f>_xlfn.ISOWEEKNUM(Table2[[#This Row],[Transaction Date]])</f>
        <v>3</v>
      </c>
      <c r="AA213" t="str">
        <f>IF(Table2[[#This Row],[WeekNum]] &gt; MAX(Table2[WeekNum]) - 13, "Show", "Hide")</f>
        <v>Show</v>
      </c>
      <c r="AB213" t="str">
        <f>TEXT(Table2[[#This Row],[Transaction Date]] - WEEKDAY(Table2[[#This Row],[Transaction Date]], 2) + 4, "MMMM")</f>
        <v>January</v>
      </c>
      <c r="AC213" s="19">
        <f>ROUNDUP(MONTH(Table2[[#This Row],[Transaction Date]])/3, 0)</f>
        <v>1</v>
      </c>
    </row>
    <row r="214" spans="1:29" x14ac:dyDescent="0.3">
      <c r="A214" t="s">
        <v>240</v>
      </c>
      <c r="B214" t="s">
        <v>1075</v>
      </c>
      <c r="C214" t="s">
        <v>35</v>
      </c>
      <c r="D214" t="s">
        <v>20</v>
      </c>
      <c r="E214" t="s">
        <v>24</v>
      </c>
      <c r="F214" t="s">
        <v>25</v>
      </c>
      <c r="G214" s="3">
        <v>92.36</v>
      </c>
      <c r="H214">
        <v>5</v>
      </c>
      <c r="I214">
        <v>23.09</v>
      </c>
      <c r="J214" s="3">
        <v>484.89</v>
      </c>
      <c r="K214" s="18">
        <v>43544</v>
      </c>
      <c r="L214" s="2">
        <v>0.80347222222222225</v>
      </c>
      <c r="M214" t="s">
        <v>17</v>
      </c>
      <c r="N214" s="3">
        <v>461.8</v>
      </c>
      <c r="O214">
        <v>4.7619047620000003</v>
      </c>
      <c r="P214" s="3">
        <v>23.09</v>
      </c>
      <c r="Q214" s="1">
        <v>36319</v>
      </c>
      <c r="R214" s="5">
        <f t="shared" si="23"/>
        <v>19</v>
      </c>
      <c r="S214" s="5" t="str">
        <f t="shared" si="24"/>
        <v>15-29</v>
      </c>
      <c r="T214">
        <v>4.9000000000000004</v>
      </c>
      <c r="U214" s="17" t="str">
        <f t="shared" si="21"/>
        <v>4-6 (Average)</v>
      </c>
      <c r="V214" s="17" t="str">
        <f t="shared" si="25"/>
        <v>Evening</v>
      </c>
      <c r="W214" t="str">
        <f t="shared" si="26"/>
        <v>Expensive</v>
      </c>
      <c r="X214" s="4">
        <f t="shared" si="27"/>
        <v>4</v>
      </c>
      <c r="Y214" s="3" t="str">
        <f t="shared" si="22"/>
        <v>Weekdays</v>
      </c>
      <c r="Z214" s="17">
        <f>_xlfn.ISOWEEKNUM(Table2[[#This Row],[Transaction Date]])</f>
        <v>12</v>
      </c>
      <c r="AA214" t="str">
        <f>IF(Table2[[#This Row],[WeekNum]] &gt; MAX(Table2[WeekNum]) - 13, "Show", "Hide")</f>
        <v>Show</v>
      </c>
      <c r="AB214" t="str">
        <f>TEXT(Table2[[#This Row],[Transaction Date]] - WEEKDAY(Table2[[#This Row],[Transaction Date]], 2) + 4, "MMMM")</f>
        <v>March</v>
      </c>
      <c r="AC214" s="19">
        <f>ROUNDUP(MONTH(Table2[[#This Row],[Transaction Date]])/3, 0)</f>
        <v>1</v>
      </c>
    </row>
    <row r="215" spans="1:29" x14ac:dyDescent="0.3">
      <c r="A215" t="s">
        <v>241</v>
      </c>
      <c r="B215" t="s">
        <v>1070</v>
      </c>
      <c r="C215" t="s">
        <v>35</v>
      </c>
      <c r="D215" t="s">
        <v>20</v>
      </c>
      <c r="E215" t="s">
        <v>24</v>
      </c>
      <c r="F215" t="s">
        <v>29</v>
      </c>
      <c r="G215" s="3">
        <v>46.42</v>
      </c>
      <c r="H215">
        <v>3</v>
      </c>
      <c r="I215">
        <v>6.9630000000000001</v>
      </c>
      <c r="J215" s="3">
        <v>146.22300000000001</v>
      </c>
      <c r="K215" s="18">
        <v>43469</v>
      </c>
      <c r="L215" s="2">
        <v>0.55833333333333335</v>
      </c>
      <c r="M215" t="s">
        <v>26</v>
      </c>
      <c r="N215" s="3">
        <v>139.26</v>
      </c>
      <c r="O215">
        <v>4.7619047620000003</v>
      </c>
      <c r="P215" s="3">
        <v>6.9630000000000001</v>
      </c>
      <c r="Q215" s="1">
        <v>36874</v>
      </c>
      <c r="R215" s="5">
        <f t="shared" si="23"/>
        <v>18</v>
      </c>
      <c r="S215" s="5" t="str">
        <f t="shared" si="24"/>
        <v>15-29</v>
      </c>
      <c r="T215">
        <v>4.4000000000000004</v>
      </c>
      <c r="U215" s="17" t="str">
        <f t="shared" si="21"/>
        <v>4-6 (Average)</v>
      </c>
      <c r="V215" s="17" t="str">
        <f t="shared" si="25"/>
        <v>Afternoon</v>
      </c>
      <c r="W215" t="str">
        <f t="shared" si="26"/>
        <v>Expensive</v>
      </c>
      <c r="X215" s="4">
        <f t="shared" si="27"/>
        <v>6</v>
      </c>
      <c r="Y215" s="3" t="str">
        <f t="shared" si="22"/>
        <v>Weekdays</v>
      </c>
      <c r="Z215" s="17">
        <f>_xlfn.ISOWEEKNUM(Table2[[#This Row],[Transaction Date]])</f>
        <v>1</v>
      </c>
      <c r="AA215" t="str">
        <f>IF(Table2[[#This Row],[WeekNum]] &gt; MAX(Table2[WeekNum]) - 13, "Show", "Hide")</f>
        <v>Show</v>
      </c>
      <c r="AB215" t="str">
        <f>TEXT(Table2[[#This Row],[Transaction Date]] - WEEKDAY(Table2[[#This Row],[Transaction Date]], 2) + 4, "MMMM")</f>
        <v>January</v>
      </c>
      <c r="AC215" s="19">
        <f>ROUNDUP(MONTH(Table2[[#This Row],[Transaction Date]])/3, 0)</f>
        <v>1</v>
      </c>
    </row>
    <row r="216" spans="1:29" x14ac:dyDescent="0.3">
      <c r="A216" t="s">
        <v>242</v>
      </c>
      <c r="B216" t="s">
        <v>1070</v>
      </c>
      <c r="C216" t="s">
        <v>35</v>
      </c>
      <c r="D216" t="s">
        <v>14</v>
      </c>
      <c r="E216" t="s">
        <v>15</v>
      </c>
      <c r="F216" t="s">
        <v>29</v>
      </c>
      <c r="G216" s="3">
        <v>29.61</v>
      </c>
      <c r="H216">
        <v>7</v>
      </c>
      <c r="I216">
        <v>10.3635</v>
      </c>
      <c r="J216" s="3">
        <v>217.6335</v>
      </c>
      <c r="K216" s="18">
        <v>43535</v>
      </c>
      <c r="L216" s="2">
        <v>0.66180555555555554</v>
      </c>
      <c r="M216" t="s">
        <v>22</v>
      </c>
      <c r="N216" s="3">
        <v>207.27</v>
      </c>
      <c r="O216">
        <v>4.7619047620000003</v>
      </c>
      <c r="P216" s="3">
        <v>10.3635</v>
      </c>
      <c r="Q216" s="1">
        <v>26777</v>
      </c>
      <c r="R216" s="5">
        <f t="shared" si="23"/>
        <v>45</v>
      </c>
      <c r="S216" s="5" t="str">
        <f t="shared" si="24"/>
        <v>45-59</v>
      </c>
      <c r="T216">
        <v>6.5</v>
      </c>
      <c r="U216" s="17" t="str">
        <f t="shared" si="21"/>
        <v>6-8 (Good)</v>
      </c>
      <c r="V216" s="17" t="str">
        <f t="shared" si="25"/>
        <v>Afternoon</v>
      </c>
      <c r="W216" t="str">
        <f t="shared" si="26"/>
        <v>Expensive</v>
      </c>
      <c r="X216" s="4">
        <f t="shared" si="27"/>
        <v>2</v>
      </c>
      <c r="Y216" s="3" t="str">
        <f t="shared" si="22"/>
        <v>Weekdays</v>
      </c>
      <c r="Z216" s="17">
        <f>_xlfn.ISOWEEKNUM(Table2[[#This Row],[Transaction Date]])</f>
        <v>11</v>
      </c>
      <c r="AA216" t="str">
        <f>IF(Table2[[#This Row],[WeekNum]] &gt; MAX(Table2[WeekNum]) - 13, "Show", "Hide")</f>
        <v>Show</v>
      </c>
      <c r="AB216" t="str">
        <f>TEXT(Table2[[#This Row],[Transaction Date]] - WEEKDAY(Table2[[#This Row],[Transaction Date]], 2) + 4, "MMMM")</f>
        <v>March</v>
      </c>
      <c r="AC216" s="19">
        <f>ROUNDUP(MONTH(Table2[[#This Row],[Transaction Date]])/3, 0)</f>
        <v>1</v>
      </c>
    </row>
    <row r="217" spans="1:29" x14ac:dyDescent="0.3">
      <c r="A217" t="s">
        <v>243</v>
      </c>
      <c r="B217" t="s">
        <v>1071</v>
      </c>
      <c r="C217" s="17" t="s">
        <v>1064</v>
      </c>
      <c r="D217" t="s">
        <v>20</v>
      </c>
      <c r="E217" t="s">
        <v>24</v>
      </c>
      <c r="F217" t="s">
        <v>25</v>
      </c>
      <c r="G217" s="3">
        <v>18.28</v>
      </c>
      <c r="H217">
        <v>1</v>
      </c>
      <c r="I217">
        <v>0.91400000000000003</v>
      </c>
      <c r="J217" s="3">
        <v>19.193999999999999</v>
      </c>
      <c r="K217" s="18">
        <v>43546</v>
      </c>
      <c r="L217" s="2">
        <v>0.62847222222222221</v>
      </c>
      <c r="M217" t="s">
        <v>26</v>
      </c>
      <c r="N217" s="3">
        <v>18.28</v>
      </c>
      <c r="O217">
        <v>4.7619047620000003</v>
      </c>
      <c r="P217" s="3">
        <v>0.91400000000000003</v>
      </c>
      <c r="Q217" s="1">
        <v>33396</v>
      </c>
      <c r="R217" s="5">
        <f t="shared" si="23"/>
        <v>27</v>
      </c>
      <c r="S217" s="5" t="str">
        <f t="shared" si="24"/>
        <v>15-29</v>
      </c>
      <c r="T217">
        <v>8.3000000000000007</v>
      </c>
      <c r="U217" s="17" t="str">
        <f t="shared" si="21"/>
        <v>8-10 (Excellent)</v>
      </c>
      <c r="V217" s="17" t="str">
        <f t="shared" si="25"/>
        <v>Afternoon</v>
      </c>
      <c r="W217" t="str">
        <f t="shared" si="26"/>
        <v>Less Expensive</v>
      </c>
      <c r="X217" s="4">
        <f t="shared" si="27"/>
        <v>6</v>
      </c>
      <c r="Y217" s="3" t="str">
        <f t="shared" si="22"/>
        <v>Weekdays</v>
      </c>
      <c r="Z217" s="17">
        <f>_xlfn.ISOWEEKNUM(Table2[[#This Row],[Transaction Date]])</f>
        <v>12</v>
      </c>
      <c r="AA217" t="str">
        <f>IF(Table2[[#This Row],[WeekNum]] &gt; MAX(Table2[WeekNum]) - 13, "Show", "Hide")</f>
        <v>Show</v>
      </c>
      <c r="AB217" t="str">
        <f>TEXT(Table2[[#This Row],[Transaction Date]] - WEEKDAY(Table2[[#This Row],[Transaction Date]], 2) + 4, "MMMM")</f>
        <v>March</v>
      </c>
      <c r="AC217" s="19">
        <f>ROUNDUP(MONTH(Table2[[#This Row],[Transaction Date]])/3, 0)</f>
        <v>1</v>
      </c>
    </row>
    <row r="218" spans="1:29" x14ac:dyDescent="0.3">
      <c r="A218" t="s">
        <v>244</v>
      </c>
      <c r="B218" t="s">
        <v>1070</v>
      </c>
      <c r="C218" t="s">
        <v>35</v>
      </c>
      <c r="D218" t="s">
        <v>20</v>
      </c>
      <c r="E218" t="s">
        <v>15</v>
      </c>
      <c r="F218" t="s">
        <v>29</v>
      </c>
      <c r="G218" s="3">
        <v>24.77</v>
      </c>
      <c r="H218">
        <v>5</v>
      </c>
      <c r="I218">
        <v>6.1924999999999999</v>
      </c>
      <c r="J218" s="3">
        <v>130.04249999999999</v>
      </c>
      <c r="K218" s="18">
        <v>43548</v>
      </c>
      <c r="L218" s="2">
        <v>0.76874999999999993</v>
      </c>
      <c r="M218" t="s">
        <v>22</v>
      </c>
      <c r="N218" s="3">
        <v>123.85</v>
      </c>
      <c r="O218">
        <v>4.7619047620000003</v>
      </c>
      <c r="P218" s="3">
        <v>6.1924999999999999</v>
      </c>
      <c r="Q218" s="1">
        <v>23461</v>
      </c>
      <c r="R218" s="5">
        <f t="shared" si="23"/>
        <v>54</v>
      </c>
      <c r="S218" s="5" t="str">
        <f t="shared" si="24"/>
        <v>45-59</v>
      </c>
      <c r="T218">
        <v>8.5</v>
      </c>
      <c r="U218" s="17" t="str">
        <f t="shared" si="21"/>
        <v>8-10 (Excellent)</v>
      </c>
      <c r="V218" s="17" t="str">
        <f t="shared" si="25"/>
        <v>Evening</v>
      </c>
      <c r="W218" t="str">
        <f t="shared" si="26"/>
        <v>Expensive</v>
      </c>
      <c r="X218" s="4">
        <f t="shared" si="27"/>
        <v>1</v>
      </c>
      <c r="Y218" s="3" t="str">
        <f t="shared" si="22"/>
        <v>Weekends</v>
      </c>
      <c r="Z218" s="17">
        <f>_xlfn.ISOWEEKNUM(Table2[[#This Row],[Transaction Date]])</f>
        <v>12</v>
      </c>
      <c r="AA218" t="str">
        <f>IF(Table2[[#This Row],[WeekNum]] &gt; MAX(Table2[WeekNum]) - 13, "Show", "Hide")</f>
        <v>Show</v>
      </c>
      <c r="AB218" t="str">
        <f>TEXT(Table2[[#This Row],[Transaction Date]] - WEEKDAY(Table2[[#This Row],[Transaction Date]], 2) + 4, "MMMM")</f>
        <v>March</v>
      </c>
      <c r="AC218" s="19">
        <f>ROUNDUP(MONTH(Table2[[#This Row],[Transaction Date]])/3, 0)</f>
        <v>1</v>
      </c>
    </row>
    <row r="219" spans="1:29" x14ac:dyDescent="0.3">
      <c r="A219" t="s">
        <v>245</v>
      </c>
      <c r="B219" t="s">
        <v>1077</v>
      </c>
      <c r="C219" s="17" t="s">
        <v>1065</v>
      </c>
      <c r="D219" t="s">
        <v>14</v>
      </c>
      <c r="E219" t="s">
        <v>15</v>
      </c>
      <c r="F219" t="s">
        <v>21</v>
      </c>
      <c r="G219" s="3">
        <v>94.64</v>
      </c>
      <c r="H219">
        <v>3</v>
      </c>
      <c r="I219">
        <v>14.196</v>
      </c>
      <c r="J219" s="3">
        <v>298.11599999999999</v>
      </c>
      <c r="K219" s="18">
        <v>43517</v>
      </c>
      <c r="L219" s="2">
        <v>0.70486111111111116</v>
      </c>
      <c r="M219" t="s">
        <v>22</v>
      </c>
      <c r="N219" s="3">
        <v>283.92</v>
      </c>
      <c r="O219">
        <v>4.7619047620000003</v>
      </c>
      <c r="P219" s="3">
        <v>14.196</v>
      </c>
      <c r="Q219" s="1">
        <v>31473</v>
      </c>
      <c r="R219" s="5">
        <f t="shared" si="23"/>
        <v>32</v>
      </c>
      <c r="S219" s="5" t="str">
        <f t="shared" si="24"/>
        <v>30-44</v>
      </c>
      <c r="T219">
        <v>5.5</v>
      </c>
      <c r="U219" s="17" t="str">
        <f t="shared" si="21"/>
        <v>4-6 (Average)</v>
      </c>
      <c r="V219" s="17" t="str">
        <f t="shared" si="25"/>
        <v>Evening</v>
      </c>
      <c r="W219" t="str">
        <f t="shared" si="26"/>
        <v>Expensive</v>
      </c>
      <c r="X219" s="4">
        <f t="shared" si="27"/>
        <v>5</v>
      </c>
      <c r="Y219" s="3" t="str">
        <f t="shared" si="22"/>
        <v>Weekdays</v>
      </c>
      <c r="Z219" s="17">
        <f>_xlfn.ISOWEEKNUM(Table2[[#This Row],[Transaction Date]])</f>
        <v>8</v>
      </c>
      <c r="AA219" t="str">
        <f>IF(Table2[[#This Row],[WeekNum]] &gt; MAX(Table2[WeekNum]) - 13, "Show", "Hide")</f>
        <v>Show</v>
      </c>
      <c r="AB219" t="str">
        <f>TEXT(Table2[[#This Row],[Transaction Date]] - WEEKDAY(Table2[[#This Row],[Transaction Date]], 2) + 4, "MMMM")</f>
        <v>February</v>
      </c>
      <c r="AC219" s="19">
        <f>ROUNDUP(MONTH(Table2[[#This Row],[Transaction Date]])/3, 0)</f>
        <v>1</v>
      </c>
    </row>
    <row r="220" spans="1:29" x14ac:dyDescent="0.3">
      <c r="A220" t="s">
        <v>246</v>
      </c>
      <c r="B220" t="s">
        <v>1070</v>
      </c>
      <c r="C220" t="s">
        <v>35</v>
      </c>
      <c r="D220" t="s">
        <v>20</v>
      </c>
      <c r="E220" t="s">
        <v>24</v>
      </c>
      <c r="F220" t="s">
        <v>38</v>
      </c>
      <c r="G220" s="3">
        <v>94.87</v>
      </c>
      <c r="H220">
        <v>8</v>
      </c>
      <c r="I220">
        <v>37.948</v>
      </c>
      <c r="J220" s="3">
        <v>796.90800000000002</v>
      </c>
      <c r="K220" s="18">
        <v>43508</v>
      </c>
      <c r="L220" s="2">
        <v>0.54027777777777775</v>
      </c>
      <c r="M220" t="s">
        <v>17</v>
      </c>
      <c r="N220" s="3">
        <v>758.96</v>
      </c>
      <c r="O220">
        <v>4.7619047620000003</v>
      </c>
      <c r="P220" s="3">
        <v>37.948</v>
      </c>
      <c r="Q220" s="1">
        <v>23387</v>
      </c>
      <c r="R220" s="5">
        <f t="shared" si="23"/>
        <v>55</v>
      </c>
      <c r="S220" s="5" t="str">
        <f t="shared" si="24"/>
        <v>45-59</v>
      </c>
      <c r="T220">
        <v>8.6999999999999993</v>
      </c>
      <c r="U220" s="17" t="str">
        <f t="shared" si="21"/>
        <v>8-10 (Excellent)</v>
      </c>
      <c r="V220" s="17" t="str">
        <f t="shared" si="25"/>
        <v>Afternoon</v>
      </c>
      <c r="W220" t="str">
        <f t="shared" si="26"/>
        <v>Expensive</v>
      </c>
      <c r="X220" s="4">
        <f t="shared" si="27"/>
        <v>3</v>
      </c>
      <c r="Y220" s="3" t="str">
        <f t="shared" si="22"/>
        <v>Weekdays</v>
      </c>
      <c r="Z220" s="17">
        <f>_xlfn.ISOWEEKNUM(Table2[[#This Row],[Transaction Date]])</f>
        <v>7</v>
      </c>
      <c r="AA220" t="str">
        <f>IF(Table2[[#This Row],[WeekNum]] &gt; MAX(Table2[WeekNum]) - 13, "Show", "Hide")</f>
        <v>Show</v>
      </c>
      <c r="AB220" t="str">
        <f>TEXT(Table2[[#This Row],[Transaction Date]] - WEEKDAY(Table2[[#This Row],[Transaction Date]], 2) + 4, "MMMM")</f>
        <v>February</v>
      </c>
      <c r="AC220" s="19">
        <f>ROUNDUP(MONTH(Table2[[#This Row],[Transaction Date]])/3, 0)</f>
        <v>1</v>
      </c>
    </row>
    <row r="221" spans="1:29" x14ac:dyDescent="0.3">
      <c r="A221" t="s">
        <v>247</v>
      </c>
      <c r="B221" t="s">
        <v>1070</v>
      </c>
      <c r="C221" t="s">
        <v>35</v>
      </c>
      <c r="D221" t="s">
        <v>20</v>
      </c>
      <c r="E221" t="s">
        <v>15</v>
      </c>
      <c r="F221" t="s">
        <v>36</v>
      </c>
      <c r="G221" s="3">
        <v>57.34</v>
      </c>
      <c r="H221">
        <v>3</v>
      </c>
      <c r="I221">
        <v>8.6010000000000009</v>
      </c>
      <c r="J221" s="3">
        <v>180.62100000000001</v>
      </c>
      <c r="K221" s="18">
        <v>43534</v>
      </c>
      <c r="L221" s="2">
        <v>0.7909722222222223</v>
      </c>
      <c r="M221" t="s">
        <v>26</v>
      </c>
      <c r="N221" s="3">
        <v>172.02</v>
      </c>
      <c r="O221">
        <v>4.7619047620000003</v>
      </c>
      <c r="P221" s="3">
        <v>8.6010000000000009</v>
      </c>
      <c r="Q221" s="1">
        <v>20800</v>
      </c>
      <c r="R221" s="5">
        <f t="shared" si="23"/>
        <v>62</v>
      </c>
      <c r="S221" s="5" t="str">
        <f t="shared" si="24"/>
        <v>60-74</v>
      </c>
      <c r="T221">
        <v>7.9</v>
      </c>
      <c r="U221" s="17" t="str">
        <f t="shared" si="21"/>
        <v>6-8 (Good)</v>
      </c>
      <c r="V221" s="17" t="str">
        <f t="shared" si="25"/>
        <v>Evening</v>
      </c>
      <c r="W221" t="str">
        <f t="shared" si="26"/>
        <v>Expensive</v>
      </c>
      <c r="X221" s="4">
        <f t="shared" si="27"/>
        <v>1</v>
      </c>
      <c r="Y221" s="3" t="str">
        <f t="shared" si="22"/>
        <v>Weekends</v>
      </c>
      <c r="Z221" s="17">
        <f>_xlfn.ISOWEEKNUM(Table2[[#This Row],[Transaction Date]])</f>
        <v>10</v>
      </c>
      <c r="AA221" t="str">
        <f>IF(Table2[[#This Row],[WeekNum]] &gt; MAX(Table2[WeekNum]) - 13, "Show", "Hide")</f>
        <v>Show</v>
      </c>
      <c r="AB221" t="str">
        <f>TEXT(Table2[[#This Row],[Transaction Date]] - WEEKDAY(Table2[[#This Row],[Transaction Date]], 2) + 4, "MMMM")</f>
        <v>March</v>
      </c>
      <c r="AC221" s="19">
        <f>ROUNDUP(MONTH(Table2[[#This Row],[Transaction Date]])/3, 0)</f>
        <v>1</v>
      </c>
    </row>
    <row r="222" spans="1:29" x14ac:dyDescent="0.3">
      <c r="A222" t="s">
        <v>248</v>
      </c>
      <c r="B222" t="s">
        <v>1075</v>
      </c>
      <c r="C222" t="s">
        <v>35</v>
      </c>
      <c r="D222" t="s">
        <v>20</v>
      </c>
      <c r="E222" t="s">
        <v>24</v>
      </c>
      <c r="F222" t="s">
        <v>21</v>
      </c>
      <c r="G222" s="3">
        <v>45.35</v>
      </c>
      <c r="H222">
        <v>6</v>
      </c>
      <c r="I222">
        <v>13.605</v>
      </c>
      <c r="J222" s="3">
        <v>285.70499999999998</v>
      </c>
      <c r="K222" s="18">
        <v>43496</v>
      </c>
      <c r="L222" s="2">
        <v>0.57222222222222219</v>
      </c>
      <c r="M222" t="s">
        <v>17</v>
      </c>
      <c r="N222" s="3">
        <v>272.10000000000002</v>
      </c>
      <c r="O222">
        <v>4.7619047620000003</v>
      </c>
      <c r="P222" s="3">
        <v>13.605</v>
      </c>
      <c r="Q222" s="1">
        <v>24650</v>
      </c>
      <c r="R222" s="5">
        <f t="shared" si="23"/>
        <v>51</v>
      </c>
      <c r="S222" s="5" t="str">
        <f t="shared" si="24"/>
        <v>45-59</v>
      </c>
      <c r="T222">
        <v>6.1</v>
      </c>
      <c r="U222" s="17" t="str">
        <f t="shared" si="21"/>
        <v>6-8 (Good)</v>
      </c>
      <c r="V222" s="17" t="str">
        <f t="shared" si="25"/>
        <v>Afternoon</v>
      </c>
      <c r="W222" t="str">
        <f t="shared" si="26"/>
        <v>Expensive</v>
      </c>
      <c r="X222" s="4">
        <f t="shared" si="27"/>
        <v>5</v>
      </c>
      <c r="Y222" s="3" t="str">
        <f t="shared" si="22"/>
        <v>Weekdays</v>
      </c>
      <c r="Z222" s="17">
        <f>_xlfn.ISOWEEKNUM(Table2[[#This Row],[Transaction Date]])</f>
        <v>5</v>
      </c>
      <c r="AA222" t="str">
        <f>IF(Table2[[#This Row],[WeekNum]] &gt; MAX(Table2[WeekNum]) - 13, "Show", "Hide")</f>
        <v>Show</v>
      </c>
      <c r="AB222" t="str">
        <f>TEXT(Table2[[#This Row],[Transaction Date]] - WEEKDAY(Table2[[#This Row],[Transaction Date]], 2) + 4, "MMMM")</f>
        <v>January</v>
      </c>
      <c r="AC222" s="19">
        <f>ROUNDUP(MONTH(Table2[[#This Row],[Transaction Date]])/3, 0)</f>
        <v>1</v>
      </c>
    </row>
    <row r="223" spans="1:29" x14ac:dyDescent="0.3">
      <c r="A223" t="s">
        <v>249</v>
      </c>
      <c r="B223" t="s">
        <v>1070</v>
      </c>
      <c r="C223" t="s">
        <v>35</v>
      </c>
      <c r="D223" t="s">
        <v>20</v>
      </c>
      <c r="E223" t="s">
        <v>24</v>
      </c>
      <c r="F223" t="s">
        <v>36</v>
      </c>
      <c r="G223" s="3">
        <v>62.08</v>
      </c>
      <c r="H223">
        <v>7</v>
      </c>
      <c r="I223">
        <v>21.728000000000002</v>
      </c>
      <c r="J223" s="3">
        <v>456.28800000000001</v>
      </c>
      <c r="K223" s="18">
        <v>43530</v>
      </c>
      <c r="L223" s="2">
        <v>0.57361111111111118</v>
      </c>
      <c r="M223" t="s">
        <v>17</v>
      </c>
      <c r="N223" s="3">
        <v>434.56</v>
      </c>
      <c r="O223">
        <v>4.7619047620000003</v>
      </c>
      <c r="P223" s="3">
        <v>21.728000000000002</v>
      </c>
      <c r="Q223" s="1">
        <v>28388</v>
      </c>
      <c r="R223" s="5">
        <f t="shared" si="23"/>
        <v>41</v>
      </c>
      <c r="S223" s="5" t="str">
        <f t="shared" si="24"/>
        <v>30-44</v>
      </c>
      <c r="T223">
        <v>5.4</v>
      </c>
      <c r="U223" s="17" t="str">
        <f t="shared" si="21"/>
        <v>4-6 (Average)</v>
      </c>
      <c r="V223" s="17" t="str">
        <f t="shared" si="25"/>
        <v>Afternoon</v>
      </c>
      <c r="W223" t="str">
        <f t="shared" si="26"/>
        <v>Expensive</v>
      </c>
      <c r="X223" s="4">
        <f t="shared" si="27"/>
        <v>4</v>
      </c>
      <c r="Y223" s="3" t="str">
        <f t="shared" si="22"/>
        <v>Weekdays</v>
      </c>
      <c r="Z223" s="17">
        <f>_xlfn.ISOWEEKNUM(Table2[[#This Row],[Transaction Date]])</f>
        <v>10</v>
      </c>
      <c r="AA223" t="str">
        <f>IF(Table2[[#This Row],[WeekNum]] &gt; MAX(Table2[WeekNum]) - 13, "Show", "Hide")</f>
        <v>Show</v>
      </c>
      <c r="AB223" t="str">
        <f>TEXT(Table2[[#This Row],[Transaction Date]] - WEEKDAY(Table2[[#This Row],[Transaction Date]], 2) + 4, "MMMM")</f>
        <v>March</v>
      </c>
      <c r="AC223" s="19">
        <f>ROUNDUP(MONTH(Table2[[#This Row],[Transaction Date]])/3, 0)</f>
        <v>1</v>
      </c>
    </row>
    <row r="224" spans="1:29" x14ac:dyDescent="0.3">
      <c r="A224" t="s">
        <v>250</v>
      </c>
      <c r="B224" t="s">
        <v>1069</v>
      </c>
      <c r="C224" t="s">
        <v>19</v>
      </c>
      <c r="D224" t="s">
        <v>20</v>
      </c>
      <c r="E224" t="s">
        <v>24</v>
      </c>
      <c r="F224" t="s">
        <v>21</v>
      </c>
      <c r="G224" s="3">
        <v>11.81</v>
      </c>
      <c r="H224">
        <v>5</v>
      </c>
      <c r="I224">
        <v>2.9525000000000001</v>
      </c>
      <c r="J224" s="3">
        <v>62.002499999999998</v>
      </c>
      <c r="K224" s="18">
        <v>43513</v>
      </c>
      <c r="L224" s="2">
        <v>0.75416666666666676</v>
      </c>
      <c r="M224" t="s">
        <v>22</v>
      </c>
      <c r="N224" s="3">
        <v>59.05</v>
      </c>
      <c r="O224">
        <v>4.7619047620000003</v>
      </c>
      <c r="P224" s="3">
        <v>2.9525000000000001</v>
      </c>
      <c r="Q224" s="1">
        <v>36689</v>
      </c>
      <c r="R224" s="5">
        <f t="shared" si="23"/>
        <v>18</v>
      </c>
      <c r="S224" s="5" t="str">
        <f t="shared" si="24"/>
        <v>15-29</v>
      </c>
      <c r="T224">
        <v>9.4</v>
      </c>
      <c r="U224" s="17" t="str">
        <f t="shared" si="21"/>
        <v>8-10 (Excellent)</v>
      </c>
      <c r="V224" s="17" t="str">
        <f t="shared" si="25"/>
        <v>Evening</v>
      </c>
      <c r="W224" t="str">
        <f t="shared" si="26"/>
        <v>Less Expensive</v>
      </c>
      <c r="X224" s="4">
        <f t="shared" si="27"/>
        <v>1</v>
      </c>
      <c r="Y224" s="3" t="str">
        <f t="shared" si="22"/>
        <v>Weekends</v>
      </c>
      <c r="Z224" s="17">
        <f>_xlfn.ISOWEEKNUM(Table2[[#This Row],[Transaction Date]])</f>
        <v>7</v>
      </c>
      <c r="AA224" t="str">
        <f>IF(Table2[[#This Row],[WeekNum]] &gt; MAX(Table2[WeekNum]) - 13, "Show", "Hide")</f>
        <v>Show</v>
      </c>
      <c r="AB224" t="str">
        <f>TEXT(Table2[[#This Row],[Transaction Date]] - WEEKDAY(Table2[[#This Row],[Transaction Date]], 2) + 4, "MMMM")</f>
        <v>February</v>
      </c>
      <c r="AC224" s="19">
        <f>ROUNDUP(MONTH(Table2[[#This Row],[Transaction Date]])/3, 0)</f>
        <v>1</v>
      </c>
    </row>
    <row r="225" spans="1:29" x14ac:dyDescent="0.3">
      <c r="A225" t="s">
        <v>251</v>
      </c>
      <c r="B225" t="s">
        <v>1069</v>
      </c>
      <c r="C225" t="s">
        <v>19</v>
      </c>
      <c r="D225" t="s">
        <v>14</v>
      </c>
      <c r="E225" t="s">
        <v>15</v>
      </c>
      <c r="F225" t="s">
        <v>38</v>
      </c>
      <c r="G225" s="3">
        <v>12.54</v>
      </c>
      <c r="H225">
        <v>1</v>
      </c>
      <c r="I225">
        <v>0.627</v>
      </c>
      <c r="J225" s="3">
        <v>13.167</v>
      </c>
      <c r="K225" s="18">
        <v>43517</v>
      </c>
      <c r="L225" s="2">
        <v>0.52638888888888891</v>
      </c>
      <c r="M225" t="s">
        <v>22</v>
      </c>
      <c r="N225" s="3">
        <v>12.54</v>
      </c>
      <c r="O225">
        <v>4.7619047620000003</v>
      </c>
      <c r="P225" s="3">
        <v>0.627</v>
      </c>
      <c r="Q225" s="1">
        <v>30019</v>
      </c>
      <c r="R225" s="5">
        <f t="shared" si="23"/>
        <v>36</v>
      </c>
      <c r="S225" s="5" t="str">
        <f t="shared" si="24"/>
        <v>30-44</v>
      </c>
      <c r="T225">
        <v>8.1999999999999993</v>
      </c>
      <c r="U225" s="17" t="str">
        <f t="shared" si="21"/>
        <v>8-10 (Excellent)</v>
      </c>
      <c r="V225" s="17" t="str">
        <f t="shared" si="25"/>
        <v>Afternoon</v>
      </c>
      <c r="W225" t="str">
        <f t="shared" si="26"/>
        <v>Less Expensive</v>
      </c>
      <c r="X225" s="4">
        <f t="shared" si="27"/>
        <v>5</v>
      </c>
      <c r="Y225" s="3" t="str">
        <f t="shared" si="22"/>
        <v>Weekdays</v>
      </c>
      <c r="Z225" s="17">
        <f>_xlfn.ISOWEEKNUM(Table2[[#This Row],[Transaction Date]])</f>
        <v>8</v>
      </c>
      <c r="AA225" t="str">
        <f>IF(Table2[[#This Row],[WeekNum]] &gt; MAX(Table2[WeekNum]) - 13, "Show", "Hide")</f>
        <v>Show</v>
      </c>
      <c r="AB225" t="str">
        <f>TEXT(Table2[[#This Row],[Transaction Date]] - WEEKDAY(Table2[[#This Row],[Transaction Date]], 2) + 4, "MMMM")</f>
        <v>February</v>
      </c>
      <c r="AC225" s="19">
        <f>ROUNDUP(MONTH(Table2[[#This Row],[Transaction Date]])/3, 0)</f>
        <v>1</v>
      </c>
    </row>
    <row r="226" spans="1:29" x14ac:dyDescent="0.3">
      <c r="A226" t="s">
        <v>252</v>
      </c>
      <c r="B226" t="s">
        <v>1076</v>
      </c>
      <c r="C226" s="17" t="s">
        <v>1064</v>
      </c>
      <c r="D226" t="s">
        <v>20</v>
      </c>
      <c r="E226" t="s">
        <v>24</v>
      </c>
      <c r="F226" t="s">
        <v>36</v>
      </c>
      <c r="G226" s="3">
        <v>43.25</v>
      </c>
      <c r="H226">
        <v>2</v>
      </c>
      <c r="I226">
        <v>4.3250000000000002</v>
      </c>
      <c r="J226" s="3">
        <v>90.825000000000003</v>
      </c>
      <c r="K226" s="18">
        <v>43544</v>
      </c>
      <c r="L226" s="2">
        <v>0.66388888888888886</v>
      </c>
      <c r="M226" t="s">
        <v>22</v>
      </c>
      <c r="N226" s="3">
        <v>86.5</v>
      </c>
      <c r="O226">
        <v>4.7619047620000003</v>
      </c>
      <c r="P226" s="3">
        <v>4.3250000000000002</v>
      </c>
      <c r="Q226" s="1">
        <v>36300</v>
      </c>
      <c r="R226" s="5">
        <f t="shared" si="23"/>
        <v>19</v>
      </c>
      <c r="S226" s="5" t="str">
        <f t="shared" si="24"/>
        <v>15-29</v>
      </c>
      <c r="T226">
        <v>6.2</v>
      </c>
      <c r="U226" s="17" t="str">
        <f t="shared" si="21"/>
        <v>6-8 (Good)</v>
      </c>
      <c r="V226" s="17" t="str">
        <f t="shared" si="25"/>
        <v>Afternoon</v>
      </c>
      <c r="W226" t="str">
        <f t="shared" si="26"/>
        <v>Expensive</v>
      </c>
      <c r="X226" s="4">
        <f t="shared" si="27"/>
        <v>4</v>
      </c>
      <c r="Y226" s="3" t="str">
        <f t="shared" si="22"/>
        <v>Weekdays</v>
      </c>
      <c r="Z226" s="17">
        <f>_xlfn.ISOWEEKNUM(Table2[[#This Row],[Transaction Date]])</f>
        <v>12</v>
      </c>
      <c r="AA226" t="str">
        <f>IF(Table2[[#This Row],[WeekNum]] &gt; MAX(Table2[WeekNum]) - 13, "Show", "Hide")</f>
        <v>Show</v>
      </c>
      <c r="AB226" t="str">
        <f>TEXT(Table2[[#This Row],[Transaction Date]] - WEEKDAY(Table2[[#This Row],[Transaction Date]], 2) + 4, "MMMM")</f>
        <v>March</v>
      </c>
      <c r="AC226" s="19">
        <f>ROUNDUP(MONTH(Table2[[#This Row],[Transaction Date]])/3, 0)</f>
        <v>1</v>
      </c>
    </row>
    <row r="227" spans="1:29" x14ac:dyDescent="0.3">
      <c r="A227" t="s">
        <v>253</v>
      </c>
      <c r="B227" t="s">
        <v>1078</v>
      </c>
      <c r="C227" s="17" t="s">
        <v>1066</v>
      </c>
      <c r="D227" t="s">
        <v>14</v>
      </c>
      <c r="E227" t="s">
        <v>15</v>
      </c>
      <c r="F227" t="s">
        <v>29</v>
      </c>
      <c r="G227" s="3">
        <v>87.16</v>
      </c>
      <c r="H227">
        <v>2</v>
      </c>
      <c r="I227">
        <v>8.7159999999999993</v>
      </c>
      <c r="J227" s="3">
        <v>183.036</v>
      </c>
      <c r="K227" s="18">
        <v>43476</v>
      </c>
      <c r="L227" s="2">
        <v>0.60347222222222219</v>
      </c>
      <c r="M227" t="s">
        <v>26</v>
      </c>
      <c r="N227" s="3">
        <v>174.32</v>
      </c>
      <c r="O227">
        <v>4.7619047620000003</v>
      </c>
      <c r="P227" s="3">
        <v>8.7159999999999993</v>
      </c>
      <c r="Q227" s="1">
        <v>30787</v>
      </c>
      <c r="R227" s="5">
        <f t="shared" si="23"/>
        <v>34</v>
      </c>
      <c r="S227" s="5" t="str">
        <f t="shared" si="24"/>
        <v>30-44</v>
      </c>
      <c r="T227">
        <v>9.6999999999999993</v>
      </c>
      <c r="U227" s="17" t="str">
        <f t="shared" si="21"/>
        <v>8-10 (Excellent)</v>
      </c>
      <c r="V227" s="17" t="str">
        <f t="shared" si="25"/>
        <v>Afternoon</v>
      </c>
      <c r="W227" t="str">
        <f t="shared" si="26"/>
        <v>Expensive</v>
      </c>
      <c r="X227" s="4">
        <f t="shared" si="27"/>
        <v>6</v>
      </c>
      <c r="Y227" s="3" t="str">
        <f t="shared" si="22"/>
        <v>Weekdays</v>
      </c>
      <c r="Z227" s="17">
        <f>_xlfn.ISOWEEKNUM(Table2[[#This Row],[Transaction Date]])</f>
        <v>2</v>
      </c>
      <c r="AA227" t="str">
        <f>IF(Table2[[#This Row],[WeekNum]] &gt; MAX(Table2[WeekNum]) - 13, "Show", "Hide")</f>
        <v>Show</v>
      </c>
      <c r="AB227" t="str">
        <f>TEXT(Table2[[#This Row],[Transaction Date]] - WEEKDAY(Table2[[#This Row],[Transaction Date]], 2) + 4, "MMMM")</f>
        <v>January</v>
      </c>
      <c r="AC227" s="19">
        <f>ROUNDUP(MONTH(Table2[[#This Row],[Transaction Date]])/3, 0)</f>
        <v>1</v>
      </c>
    </row>
    <row r="228" spans="1:29" x14ac:dyDescent="0.3">
      <c r="A228" t="s">
        <v>254</v>
      </c>
      <c r="B228" t="s">
        <v>1070</v>
      </c>
      <c r="C228" t="s">
        <v>35</v>
      </c>
      <c r="D228" t="s">
        <v>14</v>
      </c>
      <c r="E228" t="s">
        <v>24</v>
      </c>
      <c r="F228" t="s">
        <v>16</v>
      </c>
      <c r="G228" s="3">
        <v>69.37</v>
      </c>
      <c r="H228">
        <v>9</v>
      </c>
      <c r="I228">
        <v>31.2165</v>
      </c>
      <c r="J228" s="3">
        <v>655.54650000000004</v>
      </c>
      <c r="K228" s="18">
        <v>43491</v>
      </c>
      <c r="L228" s="2">
        <v>0.80138888888888893</v>
      </c>
      <c r="M228" t="s">
        <v>17</v>
      </c>
      <c r="N228" s="3">
        <v>624.33000000000004</v>
      </c>
      <c r="O228">
        <v>4.7619047620000003</v>
      </c>
      <c r="P228" s="3">
        <v>31.2165</v>
      </c>
      <c r="Q228" s="1">
        <v>29359</v>
      </c>
      <c r="R228" s="5">
        <f t="shared" si="23"/>
        <v>38</v>
      </c>
      <c r="S228" s="5" t="str">
        <f t="shared" si="24"/>
        <v>30-44</v>
      </c>
      <c r="T228">
        <v>4</v>
      </c>
      <c r="U228" s="17" t="str">
        <f t="shared" si="21"/>
        <v>4-6 (Average)</v>
      </c>
      <c r="V228" s="17" t="str">
        <f t="shared" si="25"/>
        <v>Evening</v>
      </c>
      <c r="W228" t="str">
        <f t="shared" si="26"/>
        <v>Expensive</v>
      </c>
      <c r="X228" s="4">
        <f t="shared" si="27"/>
        <v>7</v>
      </c>
      <c r="Y228" s="3" t="str">
        <f t="shared" si="22"/>
        <v>Weekends</v>
      </c>
      <c r="Z228" s="17">
        <f>_xlfn.ISOWEEKNUM(Table2[[#This Row],[Transaction Date]])</f>
        <v>4</v>
      </c>
      <c r="AA228" t="str">
        <f>IF(Table2[[#This Row],[WeekNum]] &gt; MAX(Table2[WeekNum]) - 13, "Show", "Hide")</f>
        <v>Show</v>
      </c>
      <c r="AB228" t="str">
        <f>TEXT(Table2[[#This Row],[Transaction Date]] - WEEKDAY(Table2[[#This Row],[Transaction Date]], 2) + 4, "MMMM")</f>
        <v>January</v>
      </c>
      <c r="AC228" s="19">
        <f>ROUNDUP(MONTH(Table2[[#This Row],[Transaction Date]])/3, 0)</f>
        <v>1</v>
      </c>
    </row>
    <row r="229" spans="1:29" x14ac:dyDescent="0.3">
      <c r="A229" t="s">
        <v>255</v>
      </c>
      <c r="B229" t="s">
        <v>1078</v>
      </c>
      <c r="C229" s="17" t="s">
        <v>1066</v>
      </c>
      <c r="D229" t="s">
        <v>14</v>
      </c>
      <c r="E229" t="s">
        <v>24</v>
      </c>
      <c r="F229" t="s">
        <v>21</v>
      </c>
      <c r="G229" s="3">
        <v>37.06</v>
      </c>
      <c r="H229">
        <v>4</v>
      </c>
      <c r="I229">
        <v>7.4119999999999999</v>
      </c>
      <c r="J229" s="3">
        <v>155.65199999999999</v>
      </c>
      <c r="K229" s="18">
        <v>43496</v>
      </c>
      <c r="L229" s="2">
        <v>0.68333333333333324</v>
      </c>
      <c r="M229" t="s">
        <v>17</v>
      </c>
      <c r="N229" s="3">
        <v>148.24</v>
      </c>
      <c r="O229">
        <v>4.7619047620000003</v>
      </c>
      <c r="P229" s="3">
        <v>7.4119999999999999</v>
      </c>
      <c r="Q229" s="1">
        <v>33331</v>
      </c>
      <c r="R229" s="5">
        <f t="shared" si="23"/>
        <v>27</v>
      </c>
      <c r="S229" s="5" t="str">
        <f t="shared" si="24"/>
        <v>15-29</v>
      </c>
      <c r="T229">
        <v>9.6999999999999993</v>
      </c>
      <c r="U229" s="17" t="str">
        <f t="shared" si="21"/>
        <v>8-10 (Excellent)</v>
      </c>
      <c r="V229" s="17" t="str">
        <f t="shared" si="25"/>
        <v>Evening</v>
      </c>
      <c r="W229" t="str">
        <f t="shared" si="26"/>
        <v>Expensive</v>
      </c>
      <c r="X229" s="4">
        <f t="shared" si="27"/>
        <v>5</v>
      </c>
      <c r="Y229" s="3" t="str">
        <f t="shared" si="22"/>
        <v>Weekdays</v>
      </c>
      <c r="Z229" s="17">
        <f>_xlfn.ISOWEEKNUM(Table2[[#This Row],[Transaction Date]])</f>
        <v>5</v>
      </c>
      <c r="AA229" t="str">
        <f>IF(Table2[[#This Row],[WeekNum]] &gt; MAX(Table2[WeekNum]) - 13, "Show", "Hide")</f>
        <v>Show</v>
      </c>
      <c r="AB229" t="str">
        <f>TEXT(Table2[[#This Row],[Transaction Date]] - WEEKDAY(Table2[[#This Row],[Transaction Date]], 2) + 4, "MMMM")</f>
        <v>January</v>
      </c>
      <c r="AC229" s="19">
        <f>ROUNDUP(MONTH(Table2[[#This Row],[Transaction Date]])/3, 0)</f>
        <v>1</v>
      </c>
    </row>
    <row r="230" spans="1:29" x14ac:dyDescent="0.3">
      <c r="A230" t="s">
        <v>256</v>
      </c>
      <c r="B230" t="s">
        <v>1075</v>
      </c>
      <c r="C230" t="s">
        <v>35</v>
      </c>
      <c r="D230" t="s">
        <v>14</v>
      </c>
      <c r="E230" t="s">
        <v>15</v>
      </c>
      <c r="F230" t="s">
        <v>21</v>
      </c>
      <c r="G230" s="3">
        <v>90.7</v>
      </c>
      <c r="H230">
        <v>6</v>
      </c>
      <c r="I230">
        <v>27.21</v>
      </c>
      <c r="J230" s="3">
        <v>571.41</v>
      </c>
      <c r="K230" s="18">
        <v>43522</v>
      </c>
      <c r="L230" s="2">
        <v>0.45277777777777778</v>
      </c>
      <c r="M230" t="s">
        <v>22</v>
      </c>
      <c r="N230" s="3">
        <v>544.20000000000005</v>
      </c>
      <c r="O230">
        <v>4.7619047620000003</v>
      </c>
      <c r="P230" s="3">
        <v>27.21</v>
      </c>
      <c r="Q230" s="1">
        <v>24178</v>
      </c>
      <c r="R230" s="5">
        <f t="shared" si="23"/>
        <v>52</v>
      </c>
      <c r="S230" s="5" t="str">
        <f t="shared" si="24"/>
        <v>45-59</v>
      </c>
      <c r="T230">
        <v>5.3</v>
      </c>
      <c r="U230" s="17" t="str">
        <f t="shared" si="21"/>
        <v>4-6 (Average)</v>
      </c>
      <c r="V230" s="17" t="str">
        <f t="shared" si="25"/>
        <v>Morning</v>
      </c>
      <c r="W230" t="str">
        <f t="shared" si="26"/>
        <v>Expensive</v>
      </c>
      <c r="X230" s="4">
        <f t="shared" si="27"/>
        <v>3</v>
      </c>
      <c r="Y230" s="3" t="str">
        <f t="shared" si="22"/>
        <v>Weekdays</v>
      </c>
      <c r="Z230" s="17">
        <f>_xlfn.ISOWEEKNUM(Table2[[#This Row],[Transaction Date]])</f>
        <v>9</v>
      </c>
      <c r="AA230" t="str">
        <f>IF(Table2[[#This Row],[WeekNum]] &gt; MAX(Table2[WeekNum]) - 13, "Show", "Hide")</f>
        <v>Show</v>
      </c>
      <c r="AB230" t="str">
        <f>TEXT(Table2[[#This Row],[Transaction Date]] - WEEKDAY(Table2[[#This Row],[Transaction Date]], 2) + 4, "MMMM")</f>
        <v>February</v>
      </c>
      <c r="AC230" s="19">
        <f>ROUNDUP(MONTH(Table2[[#This Row],[Transaction Date]])/3, 0)</f>
        <v>1</v>
      </c>
    </row>
    <row r="231" spans="1:29" x14ac:dyDescent="0.3">
      <c r="A231" t="s">
        <v>257</v>
      </c>
      <c r="B231" t="s">
        <v>1076</v>
      </c>
      <c r="C231" s="17" t="s">
        <v>1064</v>
      </c>
      <c r="D231" t="s">
        <v>20</v>
      </c>
      <c r="E231" t="s">
        <v>15</v>
      </c>
      <c r="F231" t="s">
        <v>25</v>
      </c>
      <c r="G231" s="3">
        <v>63.42</v>
      </c>
      <c r="H231">
        <v>8</v>
      </c>
      <c r="I231">
        <v>25.367999999999999</v>
      </c>
      <c r="J231" s="3">
        <v>532.72799999999995</v>
      </c>
      <c r="K231" s="18">
        <v>43535</v>
      </c>
      <c r="L231" s="2">
        <v>0.53819444444444442</v>
      </c>
      <c r="M231" t="s">
        <v>17</v>
      </c>
      <c r="N231" s="3">
        <v>507.36</v>
      </c>
      <c r="O231">
        <v>4.7619047620000003</v>
      </c>
      <c r="P231" s="3">
        <v>25.367999999999999</v>
      </c>
      <c r="Q231" s="1">
        <v>33779</v>
      </c>
      <c r="R231" s="5">
        <f t="shared" si="23"/>
        <v>26</v>
      </c>
      <c r="S231" s="5" t="str">
        <f t="shared" si="24"/>
        <v>15-29</v>
      </c>
      <c r="T231">
        <v>7.4</v>
      </c>
      <c r="U231" s="17" t="str">
        <f t="shared" si="21"/>
        <v>6-8 (Good)</v>
      </c>
      <c r="V231" s="17" t="str">
        <f t="shared" si="25"/>
        <v>Afternoon</v>
      </c>
      <c r="W231" t="str">
        <f t="shared" si="26"/>
        <v>Expensive</v>
      </c>
      <c r="X231" s="4">
        <f t="shared" si="27"/>
        <v>2</v>
      </c>
      <c r="Y231" s="3" t="str">
        <f t="shared" si="22"/>
        <v>Weekdays</v>
      </c>
      <c r="Z231" s="17">
        <f>_xlfn.ISOWEEKNUM(Table2[[#This Row],[Transaction Date]])</f>
        <v>11</v>
      </c>
      <c r="AA231" t="str">
        <f>IF(Table2[[#This Row],[WeekNum]] &gt; MAX(Table2[WeekNum]) - 13, "Show", "Hide")</f>
        <v>Show</v>
      </c>
      <c r="AB231" t="str">
        <f>TEXT(Table2[[#This Row],[Transaction Date]] - WEEKDAY(Table2[[#This Row],[Transaction Date]], 2) + 4, "MMMM")</f>
        <v>March</v>
      </c>
      <c r="AC231" s="19">
        <f>ROUNDUP(MONTH(Table2[[#This Row],[Transaction Date]])/3, 0)</f>
        <v>1</v>
      </c>
    </row>
    <row r="232" spans="1:29" x14ac:dyDescent="0.3">
      <c r="A232" t="s">
        <v>258</v>
      </c>
      <c r="B232" t="s">
        <v>1075</v>
      </c>
      <c r="C232" t="s">
        <v>35</v>
      </c>
      <c r="D232" t="s">
        <v>20</v>
      </c>
      <c r="E232" t="s">
        <v>15</v>
      </c>
      <c r="F232" t="s">
        <v>38</v>
      </c>
      <c r="G232" s="3">
        <v>81.37</v>
      </c>
      <c r="H232">
        <v>2</v>
      </c>
      <c r="I232">
        <v>8.1370000000000005</v>
      </c>
      <c r="J232" s="3">
        <v>170.87700000000001</v>
      </c>
      <c r="K232" s="18">
        <v>43491</v>
      </c>
      <c r="L232" s="2">
        <v>0.81111111111111101</v>
      </c>
      <c r="M232" t="s">
        <v>22</v>
      </c>
      <c r="N232" s="3">
        <v>162.74</v>
      </c>
      <c r="O232">
        <v>4.7619047620000003</v>
      </c>
      <c r="P232" s="3">
        <v>8.1370000000000005</v>
      </c>
      <c r="Q232" s="1">
        <v>29535</v>
      </c>
      <c r="R232" s="5">
        <f t="shared" si="23"/>
        <v>38</v>
      </c>
      <c r="S232" s="5" t="str">
        <f t="shared" si="24"/>
        <v>30-44</v>
      </c>
      <c r="T232">
        <v>6.5</v>
      </c>
      <c r="U232" s="17" t="str">
        <f t="shared" si="21"/>
        <v>6-8 (Good)</v>
      </c>
      <c r="V232" s="17" t="str">
        <f t="shared" si="25"/>
        <v>Evening</v>
      </c>
      <c r="W232" t="str">
        <f t="shared" si="26"/>
        <v>Expensive</v>
      </c>
      <c r="X232" s="4">
        <f t="shared" si="27"/>
        <v>7</v>
      </c>
      <c r="Y232" s="3" t="str">
        <f t="shared" si="22"/>
        <v>Weekends</v>
      </c>
      <c r="Z232" s="17">
        <f>_xlfn.ISOWEEKNUM(Table2[[#This Row],[Transaction Date]])</f>
        <v>4</v>
      </c>
      <c r="AA232" t="str">
        <f>IF(Table2[[#This Row],[WeekNum]] &gt; MAX(Table2[WeekNum]) - 13, "Show", "Hide")</f>
        <v>Show</v>
      </c>
      <c r="AB232" t="str">
        <f>TEXT(Table2[[#This Row],[Transaction Date]] - WEEKDAY(Table2[[#This Row],[Transaction Date]], 2) + 4, "MMMM")</f>
        <v>January</v>
      </c>
      <c r="AC232" s="19">
        <f>ROUNDUP(MONTH(Table2[[#This Row],[Transaction Date]])/3, 0)</f>
        <v>1</v>
      </c>
    </row>
    <row r="233" spans="1:29" x14ac:dyDescent="0.3">
      <c r="A233" t="s">
        <v>259</v>
      </c>
      <c r="B233" t="s">
        <v>1075</v>
      </c>
      <c r="C233" t="s">
        <v>35</v>
      </c>
      <c r="D233" t="s">
        <v>14</v>
      </c>
      <c r="E233" t="s">
        <v>15</v>
      </c>
      <c r="F233" t="s">
        <v>21</v>
      </c>
      <c r="G233" s="3">
        <v>10.59</v>
      </c>
      <c r="H233">
        <v>3</v>
      </c>
      <c r="I233">
        <v>1.5885</v>
      </c>
      <c r="J233" s="3">
        <v>33.358499999999999</v>
      </c>
      <c r="K233" s="18">
        <v>43536</v>
      </c>
      <c r="L233" s="2">
        <v>0.57777777777777783</v>
      </c>
      <c r="M233" t="s">
        <v>26</v>
      </c>
      <c r="N233" s="3">
        <v>31.77</v>
      </c>
      <c r="O233">
        <v>4.7619047620000003</v>
      </c>
      <c r="P233" s="3">
        <v>1.5885</v>
      </c>
      <c r="Q233" s="1">
        <v>34746</v>
      </c>
      <c r="R233" s="5">
        <f t="shared" si="23"/>
        <v>24</v>
      </c>
      <c r="S233" s="5" t="str">
        <f t="shared" si="24"/>
        <v>15-29</v>
      </c>
      <c r="T233">
        <v>8.6999999999999993</v>
      </c>
      <c r="U233" s="17" t="str">
        <f t="shared" si="21"/>
        <v>8-10 (Excellent)</v>
      </c>
      <c r="V233" s="17" t="str">
        <f t="shared" si="25"/>
        <v>Afternoon</v>
      </c>
      <c r="W233" t="str">
        <f t="shared" si="26"/>
        <v>Less Expensive</v>
      </c>
      <c r="X233" s="4">
        <f t="shared" si="27"/>
        <v>3</v>
      </c>
      <c r="Y233" s="3" t="str">
        <f t="shared" si="22"/>
        <v>Weekdays</v>
      </c>
      <c r="Z233" s="17">
        <f>_xlfn.ISOWEEKNUM(Table2[[#This Row],[Transaction Date]])</f>
        <v>11</v>
      </c>
      <c r="AA233" t="str">
        <f>IF(Table2[[#This Row],[WeekNum]] &gt; MAX(Table2[WeekNum]) - 13, "Show", "Hide")</f>
        <v>Show</v>
      </c>
      <c r="AB233" t="str">
        <f>TEXT(Table2[[#This Row],[Transaction Date]] - WEEKDAY(Table2[[#This Row],[Transaction Date]], 2) + 4, "MMMM")</f>
        <v>March</v>
      </c>
      <c r="AC233" s="19">
        <f>ROUNDUP(MONTH(Table2[[#This Row],[Transaction Date]])/3, 0)</f>
        <v>1</v>
      </c>
    </row>
    <row r="234" spans="1:29" x14ac:dyDescent="0.3">
      <c r="A234" t="s">
        <v>260</v>
      </c>
      <c r="B234" t="s">
        <v>1070</v>
      </c>
      <c r="C234" t="s">
        <v>35</v>
      </c>
      <c r="D234" t="s">
        <v>20</v>
      </c>
      <c r="E234" t="s">
        <v>15</v>
      </c>
      <c r="F234" t="s">
        <v>16</v>
      </c>
      <c r="G234" s="3">
        <v>84.09</v>
      </c>
      <c r="H234">
        <v>9</v>
      </c>
      <c r="I234">
        <v>37.840499999999999</v>
      </c>
      <c r="J234" s="3">
        <v>794.65049999999997</v>
      </c>
      <c r="K234" s="18">
        <v>43507</v>
      </c>
      <c r="L234" s="2">
        <v>0.45416666666666666</v>
      </c>
      <c r="M234" t="s">
        <v>22</v>
      </c>
      <c r="N234" s="3">
        <v>756.81</v>
      </c>
      <c r="O234">
        <v>4.7619047620000003</v>
      </c>
      <c r="P234" s="3">
        <v>37.840499999999999</v>
      </c>
      <c r="Q234" s="1">
        <v>22874</v>
      </c>
      <c r="R234" s="5">
        <f t="shared" si="23"/>
        <v>56</v>
      </c>
      <c r="S234" s="5" t="str">
        <f t="shared" si="24"/>
        <v>45-59</v>
      </c>
      <c r="T234">
        <v>8</v>
      </c>
      <c r="U234" s="17" t="str">
        <f t="shared" si="21"/>
        <v>8-10 (Excellent)</v>
      </c>
      <c r="V234" s="17" t="str">
        <f t="shared" si="25"/>
        <v>Morning</v>
      </c>
      <c r="W234" t="str">
        <f t="shared" si="26"/>
        <v>Expensive</v>
      </c>
      <c r="X234" s="4">
        <f t="shared" si="27"/>
        <v>2</v>
      </c>
      <c r="Y234" s="3" t="str">
        <f t="shared" si="22"/>
        <v>Weekdays</v>
      </c>
      <c r="Z234" s="17">
        <f>_xlfn.ISOWEEKNUM(Table2[[#This Row],[Transaction Date]])</f>
        <v>7</v>
      </c>
      <c r="AA234" t="str">
        <f>IF(Table2[[#This Row],[WeekNum]] &gt; MAX(Table2[WeekNum]) - 13, "Show", "Hide")</f>
        <v>Show</v>
      </c>
      <c r="AB234" t="str">
        <f>TEXT(Table2[[#This Row],[Transaction Date]] - WEEKDAY(Table2[[#This Row],[Transaction Date]], 2) + 4, "MMMM")</f>
        <v>February</v>
      </c>
      <c r="AC234" s="19">
        <f>ROUNDUP(MONTH(Table2[[#This Row],[Transaction Date]])/3, 0)</f>
        <v>1</v>
      </c>
    </row>
    <row r="235" spans="1:29" x14ac:dyDescent="0.3">
      <c r="A235" t="s">
        <v>261</v>
      </c>
      <c r="B235" t="s">
        <v>1075</v>
      </c>
      <c r="C235" t="s">
        <v>35</v>
      </c>
      <c r="D235" t="s">
        <v>14</v>
      </c>
      <c r="E235" t="s">
        <v>24</v>
      </c>
      <c r="F235" t="s">
        <v>38</v>
      </c>
      <c r="G235" s="3">
        <v>73.819999999999993</v>
      </c>
      <c r="H235">
        <v>4</v>
      </c>
      <c r="I235">
        <v>14.763999999999999</v>
      </c>
      <c r="J235" s="3">
        <v>310.04399999999998</v>
      </c>
      <c r="K235" s="18">
        <v>43517</v>
      </c>
      <c r="L235" s="2">
        <v>0.7715277777777777</v>
      </c>
      <c r="M235" t="s">
        <v>22</v>
      </c>
      <c r="N235" s="3">
        <v>295.27999999999997</v>
      </c>
      <c r="O235">
        <v>4.7619047620000003</v>
      </c>
      <c r="P235" s="3">
        <v>14.763999999999999</v>
      </c>
      <c r="Q235" s="1">
        <v>35759</v>
      </c>
      <c r="R235" s="5">
        <f t="shared" si="23"/>
        <v>21</v>
      </c>
      <c r="S235" s="5" t="str">
        <f t="shared" si="24"/>
        <v>15-29</v>
      </c>
      <c r="T235">
        <v>6.7</v>
      </c>
      <c r="U235" s="17" t="str">
        <f t="shared" si="21"/>
        <v>6-8 (Good)</v>
      </c>
      <c r="V235" s="17" t="str">
        <f t="shared" si="25"/>
        <v>Evening</v>
      </c>
      <c r="W235" t="str">
        <f t="shared" si="26"/>
        <v>Expensive</v>
      </c>
      <c r="X235" s="4">
        <f t="shared" si="27"/>
        <v>5</v>
      </c>
      <c r="Y235" s="3" t="str">
        <f t="shared" si="22"/>
        <v>Weekdays</v>
      </c>
      <c r="Z235" s="17">
        <f>_xlfn.ISOWEEKNUM(Table2[[#This Row],[Transaction Date]])</f>
        <v>8</v>
      </c>
      <c r="AA235" t="str">
        <f>IF(Table2[[#This Row],[WeekNum]] &gt; MAX(Table2[WeekNum]) - 13, "Show", "Hide")</f>
        <v>Show</v>
      </c>
      <c r="AB235" t="str">
        <f>TEXT(Table2[[#This Row],[Transaction Date]] - WEEKDAY(Table2[[#This Row],[Transaction Date]], 2) + 4, "MMMM")</f>
        <v>February</v>
      </c>
      <c r="AC235" s="19">
        <f>ROUNDUP(MONTH(Table2[[#This Row],[Transaction Date]])/3, 0)</f>
        <v>1</v>
      </c>
    </row>
    <row r="236" spans="1:29" x14ac:dyDescent="0.3">
      <c r="A236" t="s">
        <v>262</v>
      </c>
      <c r="B236" t="s">
        <v>1067</v>
      </c>
      <c r="C236" t="s">
        <v>13</v>
      </c>
      <c r="D236" t="s">
        <v>14</v>
      </c>
      <c r="E236" t="s">
        <v>24</v>
      </c>
      <c r="F236" t="s">
        <v>16</v>
      </c>
      <c r="G236" s="3">
        <v>51.94</v>
      </c>
      <c r="H236">
        <v>10</v>
      </c>
      <c r="I236">
        <v>25.97</v>
      </c>
      <c r="J236" s="3">
        <v>545.37</v>
      </c>
      <c r="K236" s="18">
        <v>43533</v>
      </c>
      <c r="L236" s="2">
        <v>0.76666666666666661</v>
      </c>
      <c r="M236" t="s">
        <v>17</v>
      </c>
      <c r="N236" s="3">
        <v>519.4</v>
      </c>
      <c r="O236">
        <v>4.7619047620000003</v>
      </c>
      <c r="P236" s="3">
        <v>25.97</v>
      </c>
      <c r="Q236" s="1">
        <v>21907</v>
      </c>
      <c r="R236" s="5">
        <f t="shared" si="23"/>
        <v>59</v>
      </c>
      <c r="S236" s="5" t="str">
        <f t="shared" si="24"/>
        <v>45-59</v>
      </c>
      <c r="T236">
        <v>6.5</v>
      </c>
      <c r="U236" s="17" t="str">
        <f t="shared" si="21"/>
        <v>6-8 (Good)</v>
      </c>
      <c r="V236" s="17" t="str">
        <f t="shared" si="25"/>
        <v>Evening</v>
      </c>
      <c r="W236" t="str">
        <f t="shared" si="26"/>
        <v>Expensive</v>
      </c>
      <c r="X236" s="4">
        <f t="shared" si="27"/>
        <v>7</v>
      </c>
      <c r="Y236" s="3" t="str">
        <f t="shared" si="22"/>
        <v>Weekends</v>
      </c>
      <c r="Z236" s="17">
        <f>_xlfn.ISOWEEKNUM(Table2[[#This Row],[Transaction Date]])</f>
        <v>10</v>
      </c>
      <c r="AA236" t="str">
        <f>IF(Table2[[#This Row],[WeekNum]] &gt; MAX(Table2[WeekNum]) - 13, "Show", "Hide")</f>
        <v>Show</v>
      </c>
      <c r="AB236" t="str">
        <f>TEXT(Table2[[#This Row],[Transaction Date]] - WEEKDAY(Table2[[#This Row],[Transaction Date]], 2) + 4, "MMMM")</f>
        <v>March</v>
      </c>
      <c r="AC236" s="19">
        <f>ROUNDUP(MONTH(Table2[[#This Row],[Transaction Date]])/3, 0)</f>
        <v>1</v>
      </c>
    </row>
    <row r="237" spans="1:29" x14ac:dyDescent="0.3">
      <c r="A237" t="s">
        <v>263</v>
      </c>
      <c r="B237" t="s">
        <v>1067</v>
      </c>
      <c r="C237" t="s">
        <v>13</v>
      </c>
      <c r="D237" t="s">
        <v>20</v>
      </c>
      <c r="E237" t="s">
        <v>15</v>
      </c>
      <c r="F237" t="s">
        <v>29</v>
      </c>
      <c r="G237" s="3">
        <v>93.14</v>
      </c>
      <c r="H237">
        <v>2</v>
      </c>
      <c r="I237">
        <v>9.3140000000000001</v>
      </c>
      <c r="J237" s="3">
        <v>195.59399999999999</v>
      </c>
      <c r="K237" s="18">
        <v>43485</v>
      </c>
      <c r="L237" s="2">
        <v>0.75624999999999998</v>
      </c>
      <c r="M237" t="s">
        <v>17</v>
      </c>
      <c r="N237" s="3">
        <v>186.28</v>
      </c>
      <c r="O237">
        <v>4.7619047620000003</v>
      </c>
      <c r="P237" s="3">
        <v>9.3140000000000001</v>
      </c>
      <c r="Q237" s="1">
        <v>37153</v>
      </c>
      <c r="R237" s="5">
        <f t="shared" si="23"/>
        <v>17</v>
      </c>
      <c r="S237" s="5" t="str">
        <f t="shared" si="24"/>
        <v>15-29</v>
      </c>
      <c r="T237">
        <v>4.0999999999999996</v>
      </c>
      <c r="U237" s="17" t="str">
        <f t="shared" si="21"/>
        <v>4-6 (Average)</v>
      </c>
      <c r="V237" s="17" t="str">
        <f t="shared" si="25"/>
        <v>Evening</v>
      </c>
      <c r="W237" t="str">
        <f t="shared" si="26"/>
        <v>Expensive</v>
      </c>
      <c r="X237" s="4">
        <f t="shared" si="27"/>
        <v>1</v>
      </c>
      <c r="Y237" s="3" t="str">
        <f t="shared" si="22"/>
        <v>Weekends</v>
      </c>
      <c r="Z237" s="17">
        <f>_xlfn.ISOWEEKNUM(Table2[[#This Row],[Transaction Date]])</f>
        <v>3</v>
      </c>
      <c r="AA237" t="str">
        <f>IF(Table2[[#This Row],[WeekNum]] &gt; MAX(Table2[WeekNum]) - 13, "Show", "Hide")</f>
        <v>Show</v>
      </c>
      <c r="AB237" t="str">
        <f>TEXT(Table2[[#This Row],[Transaction Date]] - WEEKDAY(Table2[[#This Row],[Transaction Date]], 2) + 4, "MMMM")</f>
        <v>January</v>
      </c>
      <c r="AC237" s="19">
        <f>ROUNDUP(MONTH(Table2[[#This Row],[Transaction Date]])/3, 0)</f>
        <v>1</v>
      </c>
    </row>
    <row r="238" spans="1:29" x14ac:dyDescent="0.3">
      <c r="A238" t="s">
        <v>264</v>
      </c>
      <c r="B238" t="s">
        <v>1073</v>
      </c>
      <c r="C238" s="17" t="s">
        <v>1066</v>
      </c>
      <c r="D238" t="s">
        <v>20</v>
      </c>
      <c r="E238" t="s">
        <v>24</v>
      </c>
      <c r="F238" t="s">
        <v>16</v>
      </c>
      <c r="G238" s="3">
        <v>17.41</v>
      </c>
      <c r="H238">
        <v>5</v>
      </c>
      <c r="I238">
        <v>4.3525</v>
      </c>
      <c r="J238" s="3">
        <v>91.402500000000003</v>
      </c>
      <c r="K238" s="18">
        <v>43493</v>
      </c>
      <c r="L238" s="2">
        <v>0.63611111111111118</v>
      </c>
      <c r="M238" t="s">
        <v>26</v>
      </c>
      <c r="N238" s="3">
        <v>87.05</v>
      </c>
      <c r="O238">
        <v>4.7619047620000003</v>
      </c>
      <c r="P238" s="3">
        <v>4.3525</v>
      </c>
      <c r="Q238" s="1">
        <v>32091</v>
      </c>
      <c r="R238" s="5">
        <f t="shared" si="23"/>
        <v>31</v>
      </c>
      <c r="S238" s="5" t="str">
        <f t="shared" si="24"/>
        <v>30-44</v>
      </c>
      <c r="T238">
        <v>4.9000000000000004</v>
      </c>
      <c r="U238" s="17" t="str">
        <f t="shared" si="21"/>
        <v>4-6 (Average)</v>
      </c>
      <c r="V238" s="17" t="str">
        <f t="shared" si="25"/>
        <v>Afternoon</v>
      </c>
      <c r="W238" t="str">
        <f t="shared" si="26"/>
        <v>Less Expensive</v>
      </c>
      <c r="X238" s="4">
        <f t="shared" si="27"/>
        <v>2</v>
      </c>
      <c r="Y238" s="3" t="str">
        <f t="shared" si="22"/>
        <v>Weekdays</v>
      </c>
      <c r="Z238" s="17">
        <f>_xlfn.ISOWEEKNUM(Table2[[#This Row],[Transaction Date]])</f>
        <v>5</v>
      </c>
      <c r="AA238" t="str">
        <f>IF(Table2[[#This Row],[WeekNum]] &gt; MAX(Table2[WeekNum]) - 13, "Show", "Hide")</f>
        <v>Show</v>
      </c>
      <c r="AB238" t="str">
        <f>TEXT(Table2[[#This Row],[Transaction Date]] - WEEKDAY(Table2[[#This Row],[Transaction Date]], 2) + 4, "MMMM")</f>
        <v>January</v>
      </c>
      <c r="AC238" s="19">
        <f>ROUNDUP(MONTH(Table2[[#This Row],[Transaction Date]])/3, 0)</f>
        <v>1</v>
      </c>
    </row>
    <row r="239" spans="1:29" x14ac:dyDescent="0.3">
      <c r="A239" t="s">
        <v>265</v>
      </c>
      <c r="B239" t="s">
        <v>1078</v>
      </c>
      <c r="C239" s="17" t="s">
        <v>1066</v>
      </c>
      <c r="D239" t="s">
        <v>14</v>
      </c>
      <c r="E239" t="s">
        <v>15</v>
      </c>
      <c r="F239" t="s">
        <v>38</v>
      </c>
      <c r="G239" s="3">
        <v>44.22</v>
      </c>
      <c r="H239">
        <v>5</v>
      </c>
      <c r="I239">
        <v>11.055</v>
      </c>
      <c r="J239" s="3">
        <v>232.155</v>
      </c>
      <c r="K239" s="18">
        <v>43529</v>
      </c>
      <c r="L239" s="2">
        <v>0.71319444444444446</v>
      </c>
      <c r="M239" t="s">
        <v>26</v>
      </c>
      <c r="N239" s="3">
        <v>221.1</v>
      </c>
      <c r="O239">
        <v>4.7619047620000003</v>
      </c>
      <c r="P239" s="3">
        <v>11.055</v>
      </c>
      <c r="Q239" s="1">
        <v>34324</v>
      </c>
      <c r="R239" s="5">
        <f t="shared" si="23"/>
        <v>25</v>
      </c>
      <c r="S239" s="5" t="str">
        <f t="shared" si="24"/>
        <v>15-29</v>
      </c>
      <c r="T239">
        <v>8.6</v>
      </c>
      <c r="U239" s="17" t="str">
        <f t="shared" si="21"/>
        <v>8-10 (Excellent)</v>
      </c>
      <c r="V239" s="17" t="str">
        <f t="shared" si="25"/>
        <v>Evening</v>
      </c>
      <c r="W239" t="str">
        <f t="shared" si="26"/>
        <v>Expensive</v>
      </c>
      <c r="X239" s="4">
        <f t="shared" si="27"/>
        <v>3</v>
      </c>
      <c r="Y239" s="3" t="str">
        <f t="shared" si="22"/>
        <v>Weekdays</v>
      </c>
      <c r="Z239" s="17">
        <f>_xlfn.ISOWEEKNUM(Table2[[#This Row],[Transaction Date]])</f>
        <v>10</v>
      </c>
      <c r="AA239" t="str">
        <f>IF(Table2[[#This Row],[WeekNum]] &gt; MAX(Table2[WeekNum]) - 13, "Show", "Hide")</f>
        <v>Show</v>
      </c>
      <c r="AB239" t="str">
        <f>TEXT(Table2[[#This Row],[Transaction Date]] - WEEKDAY(Table2[[#This Row],[Transaction Date]], 2) + 4, "MMMM")</f>
        <v>March</v>
      </c>
      <c r="AC239" s="19">
        <f>ROUNDUP(MONTH(Table2[[#This Row],[Transaction Date]])/3, 0)</f>
        <v>1</v>
      </c>
    </row>
    <row r="240" spans="1:29" x14ac:dyDescent="0.3">
      <c r="A240" t="s">
        <v>266</v>
      </c>
      <c r="B240" t="s">
        <v>1075</v>
      </c>
      <c r="C240" t="s">
        <v>35</v>
      </c>
      <c r="D240" t="s">
        <v>14</v>
      </c>
      <c r="E240" t="s">
        <v>15</v>
      </c>
      <c r="F240" t="s">
        <v>21</v>
      </c>
      <c r="G240" s="3">
        <v>13.22</v>
      </c>
      <c r="H240">
        <v>5</v>
      </c>
      <c r="I240">
        <v>3.3050000000000002</v>
      </c>
      <c r="J240" s="3">
        <v>69.405000000000001</v>
      </c>
      <c r="K240" s="18">
        <v>43526</v>
      </c>
      <c r="L240" s="2">
        <v>0.80972222222222223</v>
      </c>
      <c r="M240" t="s">
        <v>22</v>
      </c>
      <c r="N240" s="3">
        <v>66.099999999999994</v>
      </c>
      <c r="O240">
        <v>4.7619047620000003</v>
      </c>
      <c r="P240" s="3">
        <v>3.3050000000000002</v>
      </c>
      <c r="Q240" s="1">
        <v>32222</v>
      </c>
      <c r="R240" s="5">
        <f t="shared" si="23"/>
        <v>30</v>
      </c>
      <c r="S240" s="5" t="str">
        <f t="shared" si="24"/>
        <v>30-44</v>
      </c>
      <c r="T240">
        <v>4.3</v>
      </c>
      <c r="U240" s="17" t="str">
        <f t="shared" si="21"/>
        <v>4-6 (Average)</v>
      </c>
      <c r="V240" s="17" t="str">
        <f t="shared" si="25"/>
        <v>Evening</v>
      </c>
      <c r="W240" t="str">
        <f t="shared" si="26"/>
        <v>Less Expensive</v>
      </c>
      <c r="X240" s="4">
        <f t="shared" si="27"/>
        <v>7</v>
      </c>
      <c r="Y240" s="3" t="str">
        <f t="shared" si="22"/>
        <v>Weekends</v>
      </c>
      <c r="Z240" s="17">
        <f>_xlfn.ISOWEEKNUM(Table2[[#This Row],[Transaction Date]])</f>
        <v>9</v>
      </c>
      <c r="AA240" t="str">
        <f>IF(Table2[[#This Row],[WeekNum]] &gt; MAX(Table2[WeekNum]) - 13, "Show", "Hide")</f>
        <v>Show</v>
      </c>
      <c r="AB240" t="str">
        <f>TEXT(Table2[[#This Row],[Transaction Date]] - WEEKDAY(Table2[[#This Row],[Transaction Date]], 2) + 4, "MMMM")</f>
        <v>February</v>
      </c>
      <c r="AC240" s="19">
        <f>ROUNDUP(MONTH(Table2[[#This Row],[Transaction Date]])/3, 0)</f>
        <v>1</v>
      </c>
    </row>
    <row r="241" spans="1:29" x14ac:dyDescent="0.3">
      <c r="A241" t="s">
        <v>267</v>
      </c>
      <c r="B241" t="s">
        <v>1067</v>
      </c>
      <c r="C241" t="s">
        <v>13</v>
      </c>
      <c r="D241" t="s">
        <v>20</v>
      </c>
      <c r="E241" t="s">
        <v>24</v>
      </c>
      <c r="F241" t="s">
        <v>38</v>
      </c>
      <c r="G241" s="3">
        <v>89.69</v>
      </c>
      <c r="H241">
        <v>1</v>
      </c>
      <c r="I241">
        <v>4.4844999999999997</v>
      </c>
      <c r="J241" s="3">
        <v>94.174499999999995</v>
      </c>
      <c r="K241" s="18">
        <v>43476</v>
      </c>
      <c r="L241" s="2">
        <v>0.47222222222222227</v>
      </c>
      <c r="M241" t="s">
        <v>17</v>
      </c>
      <c r="N241" s="3">
        <v>89.69</v>
      </c>
      <c r="O241">
        <v>4.7619047620000003</v>
      </c>
      <c r="P241" s="3">
        <v>4.4844999999999997</v>
      </c>
      <c r="Q241" s="1">
        <v>24976</v>
      </c>
      <c r="R241" s="5">
        <f t="shared" si="23"/>
        <v>50</v>
      </c>
      <c r="S241" s="5" t="str">
        <f t="shared" si="24"/>
        <v>45-59</v>
      </c>
      <c r="T241">
        <v>4.9000000000000004</v>
      </c>
      <c r="U241" s="17" t="str">
        <f t="shared" si="21"/>
        <v>4-6 (Average)</v>
      </c>
      <c r="V241" s="17" t="str">
        <f t="shared" si="25"/>
        <v>Morning</v>
      </c>
      <c r="W241" t="str">
        <f t="shared" si="26"/>
        <v>Expensive</v>
      </c>
      <c r="X241" s="4">
        <f t="shared" si="27"/>
        <v>6</v>
      </c>
      <c r="Y241" s="3" t="str">
        <f t="shared" si="22"/>
        <v>Weekdays</v>
      </c>
      <c r="Z241" s="17">
        <f>_xlfn.ISOWEEKNUM(Table2[[#This Row],[Transaction Date]])</f>
        <v>2</v>
      </c>
      <c r="AA241" t="str">
        <f>IF(Table2[[#This Row],[WeekNum]] &gt; MAX(Table2[WeekNum]) - 13, "Show", "Hide")</f>
        <v>Show</v>
      </c>
      <c r="AB241" t="str">
        <f>TEXT(Table2[[#This Row],[Transaction Date]] - WEEKDAY(Table2[[#This Row],[Transaction Date]], 2) + 4, "MMMM")</f>
        <v>January</v>
      </c>
      <c r="AC241" s="19">
        <f>ROUNDUP(MONTH(Table2[[#This Row],[Transaction Date]])/3, 0)</f>
        <v>1</v>
      </c>
    </row>
    <row r="242" spans="1:29" x14ac:dyDescent="0.3">
      <c r="A242" t="s">
        <v>268</v>
      </c>
      <c r="B242" t="s">
        <v>1071</v>
      </c>
      <c r="C242" s="17" t="s">
        <v>1064</v>
      </c>
      <c r="D242" t="s">
        <v>20</v>
      </c>
      <c r="E242" t="s">
        <v>24</v>
      </c>
      <c r="F242" t="s">
        <v>36</v>
      </c>
      <c r="G242" s="3">
        <v>24.94</v>
      </c>
      <c r="H242">
        <v>9</v>
      </c>
      <c r="I242">
        <v>11.223000000000001</v>
      </c>
      <c r="J242" s="3">
        <v>235.68299999999999</v>
      </c>
      <c r="K242" s="18">
        <v>43476</v>
      </c>
      <c r="L242" s="2">
        <v>0.7006944444444444</v>
      </c>
      <c r="M242" t="s">
        <v>26</v>
      </c>
      <c r="N242" s="3">
        <v>224.46</v>
      </c>
      <c r="O242">
        <v>4.7619047620000003</v>
      </c>
      <c r="P242" s="3">
        <v>11.223000000000001</v>
      </c>
      <c r="Q242" s="1">
        <v>35499</v>
      </c>
      <c r="R242" s="5">
        <f t="shared" si="23"/>
        <v>21</v>
      </c>
      <c r="S242" s="5" t="str">
        <f t="shared" si="24"/>
        <v>15-29</v>
      </c>
      <c r="T242">
        <v>5.6</v>
      </c>
      <c r="U242" s="17" t="str">
        <f t="shared" si="21"/>
        <v>4-6 (Average)</v>
      </c>
      <c r="V242" s="17" t="str">
        <f t="shared" si="25"/>
        <v>Evening</v>
      </c>
      <c r="W242" t="str">
        <f t="shared" si="26"/>
        <v>Expensive</v>
      </c>
      <c r="X242" s="4">
        <f t="shared" si="27"/>
        <v>6</v>
      </c>
      <c r="Y242" s="3" t="str">
        <f t="shared" si="22"/>
        <v>Weekdays</v>
      </c>
      <c r="Z242" s="17">
        <f>_xlfn.ISOWEEKNUM(Table2[[#This Row],[Transaction Date]])</f>
        <v>2</v>
      </c>
      <c r="AA242" t="str">
        <f>IF(Table2[[#This Row],[WeekNum]] &gt; MAX(Table2[WeekNum]) - 13, "Show", "Hide")</f>
        <v>Show</v>
      </c>
      <c r="AB242" t="str">
        <f>TEXT(Table2[[#This Row],[Transaction Date]] - WEEKDAY(Table2[[#This Row],[Transaction Date]], 2) + 4, "MMMM")</f>
        <v>January</v>
      </c>
      <c r="AC242" s="19">
        <f>ROUNDUP(MONTH(Table2[[#This Row],[Transaction Date]])/3, 0)</f>
        <v>1</v>
      </c>
    </row>
    <row r="243" spans="1:29" x14ac:dyDescent="0.3">
      <c r="A243" t="s">
        <v>269</v>
      </c>
      <c r="B243" t="s">
        <v>1076</v>
      </c>
      <c r="C243" s="17" t="s">
        <v>1064</v>
      </c>
      <c r="D243" t="s">
        <v>20</v>
      </c>
      <c r="E243" t="s">
        <v>24</v>
      </c>
      <c r="F243" t="s">
        <v>16</v>
      </c>
      <c r="G243" s="3">
        <v>59.77</v>
      </c>
      <c r="H243">
        <v>2</v>
      </c>
      <c r="I243">
        <v>5.9770000000000003</v>
      </c>
      <c r="J243" s="3">
        <v>125.517</v>
      </c>
      <c r="K243" s="18">
        <v>43535</v>
      </c>
      <c r="L243" s="2">
        <v>0.50069444444444444</v>
      </c>
      <c r="M243" t="s">
        <v>26</v>
      </c>
      <c r="N243" s="3">
        <v>119.54</v>
      </c>
      <c r="O243">
        <v>4.7619047620000003</v>
      </c>
      <c r="P243" s="3">
        <v>5.9770000000000003</v>
      </c>
      <c r="Q243" s="1">
        <v>25914</v>
      </c>
      <c r="R243" s="5">
        <f t="shared" si="23"/>
        <v>48</v>
      </c>
      <c r="S243" s="5" t="str">
        <f t="shared" si="24"/>
        <v>45-59</v>
      </c>
      <c r="T243">
        <v>5.8</v>
      </c>
      <c r="U243" s="17" t="str">
        <f t="shared" si="21"/>
        <v>4-6 (Average)</v>
      </c>
      <c r="V243" s="17" t="str">
        <f t="shared" si="25"/>
        <v>Afternoon</v>
      </c>
      <c r="W243" t="str">
        <f t="shared" si="26"/>
        <v>Expensive</v>
      </c>
      <c r="X243" s="4">
        <f t="shared" si="27"/>
        <v>2</v>
      </c>
      <c r="Y243" s="3" t="str">
        <f t="shared" si="22"/>
        <v>Weekdays</v>
      </c>
      <c r="Z243" s="17">
        <f>_xlfn.ISOWEEKNUM(Table2[[#This Row],[Transaction Date]])</f>
        <v>11</v>
      </c>
      <c r="AA243" t="str">
        <f>IF(Table2[[#This Row],[WeekNum]] &gt; MAX(Table2[WeekNum]) - 13, "Show", "Hide")</f>
        <v>Show</v>
      </c>
      <c r="AB243" t="str">
        <f>TEXT(Table2[[#This Row],[Transaction Date]] - WEEKDAY(Table2[[#This Row],[Transaction Date]], 2) + 4, "MMMM")</f>
        <v>March</v>
      </c>
      <c r="AC243" s="19">
        <f>ROUNDUP(MONTH(Table2[[#This Row],[Transaction Date]])/3, 0)</f>
        <v>1</v>
      </c>
    </row>
    <row r="244" spans="1:29" x14ac:dyDescent="0.3">
      <c r="A244" t="s">
        <v>270</v>
      </c>
      <c r="B244" t="s">
        <v>1069</v>
      </c>
      <c r="C244" t="s">
        <v>19</v>
      </c>
      <c r="D244" t="s">
        <v>14</v>
      </c>
      <c r="E244" t="s">
        <v>24</v>
      </c>
      <c r="F244" t="s">
        <v>38</v>
      </c>
      <c r="G244" s="3">
        <v>93.2</v>
      </c>
      <c r="H244">
        <v>2</v>
      </c>
      <c r="I244">
        <v>9.32</v>
      </c>
      <c r="J244" s="3">
        <v>195.72</v>
      </c>
      <c r="K244" s="18">
        <v>43524</v>
      </c>
      <c r="L244" s="2">
        <v>0.77569444444444446</v>
      </c>
      <c r="M244" t="s">
        <v>26</v>
      </c>
      <c r="N244" s="3">
        <v>186.4</v>
      </c>
      <c r="O244">
        <v>4.7619047620000003</v>
      </c>
      <c r="P244" s="3">
        <v>9.32</v>
      </c>
      <c r="Q244" s="1">
        <v>34480</v>
      </c>
      <c r="R244" s="5">
        <f t="shared" si="23"/>
        <v>24</v>
      </c>
      <c r="S244" s="5" t="str">
        <f t="shared" si="24"/>
        <v>15-29</v>
      </c>
      <c r="T244">
        <v>6</v>
      </c>
      <c r="U244" s="17" t="str">
        <f t="shared" si="21"/>
        <v>6-8 (Good)</v>
      </c>
      <c r="V244" s="17" t="str">
        <f t="shared" si="25"/>
        <v>Evening</v>
      </c>
      <c r="W244" t="str">
        <f t="shared" si="26"/>
        <v>Expensive</v>
      </c>
      <c r="X244" s="4">
        <f t="shared" si="27"/>
        <v>5</v>
      </c>
      <c r="Y244" s="3" t="str">
        <f t="shared" si="22"/>
        <v>Weekdays</v>
      </c>
      <c r="Z244" s="17">
        <f>_xlfn.ISOWEEKNUM(Table2[[#This Row],[Transaction Date]])</f>
        <v>9</v>
      </c>
      <c r="AA244" t="str">
        <f>IF(Table2[[#This Row],[WeekNum]] &gt; MAX(Table2[WeekNum]) - 13, "Show", "Hide")</f>
        <v>Show</v>
      </c>
      <c r="AB244" t="str">
        <f>TEXT(Table2[[#This Row],[Transaction Date]] - WEEKDAY(Table2[[#This Row],[Transaction Date]], 2) + 4, "MMMM")</f>
        <v>February</v>
      </c>
      <c r="AC244" s="19">
        <f>ROUNDUP(MONTH(Table2[[#This Row],[Transaction Date]])/3, 0)</f>
        <v>1</v>
      </c>
    </row>
    <row r="245" spans="1:29" x14ac:dyDescent="0.3">
      <c r="A245" t="s">
        <v>271</v>
      </c>
      <c r="B245" t="s">
        <v>1067</v>
      </c>
      <c r="C245" t="s">
        <v>13</v>
      </c>
      <c r="D245" t="s">
        <v>14</v>
      </c>
      <c r="E245" t="s">
        <v>24</v>
      </c>
      <c r="F245" t="s">
        <v>25</v>
      </c>
      <c r="G245" s="3">
        <v>62.65</v>
      </c>
      <c r="H245">
        <v>4</v>
      </c>
      <c r="I245">
        <v>12.53</v>
      </c>
      <c r="J245" s="3">
        <v>263.13</v>
      </c>
      <c r="K245" s="18">
        <v>43470</v>
      </c>
      <c r="L245" s="2">
        <v>0.47569444444444442</v>
      </c>
      <c r="M245" t="s">
        <v>22</v>
      </c>
      <c r="N245" s="3">
        <v>250.6</v>
      </c>
      <c r="O245">
        <v>4.7619047620000003</v>
      </c>
      <c r="P245" s="3">
        <v>12.53</v>
      </c>
      <c r="Q245" s="1">
        <v>32488</v>
      </c>
      <c r="R245" s="5">
        <f t="shared" si="23"/>
        <v>30</v>
      </c>
      <c r="S245" s="5" t="str">
        <f t="shared" si="24"/>
        <v>30-44</v>
      </c>
      <c r="T245">
        <v>4.2</v>
      </c>
      <c r="U245" s="17" t="str">
        <f t="shared" si="21"/>
        <v>4-6 (Average)</v>
      </c>
      <c r="V245" s="17" t="str">
        <f t="shared" si="25"/>
        <v>Morning</v>
      </c>
      <c r="W245" t="str">
        <f t="shared" si="26"/>
        <v>Expensive</v>
      </c>
      <c r="X245" s="4">
        <f t="shared" si="27"/>
        <v>7</v>
      </c>
      <c r="Y245" s="3" t="str">
        <f t="shared" si="22"/>
        <v>Weekends</v>
      </c>
      <c r="Z245" s="17">
        <f>_xlfn.ISOWEEKNUM(Table2[[#This Row],[Transaction Date]])</f>
        <v>1</v>
      </c>
      <c r="AA245" t="str">
        <f>IF(Table2[[#This Row],[WeekNum]] &gt; MAX(Table2[WeekNum]) - 13, "Show", "Hide")</f>
        <v>Show</v>
      </c>
      <c r="AB245" t="str">
        <f>TEXT(Table2[[#This Row],[Transaction Date]] - WEEKDAY(Table2[[#This Row],[Transaction Date]], 2) + 4, "MMMM")</f>
        <v>January</v>
      </c>
      <c r="AC245" s="19">
        <f>ROUNDUP(MONTH(Table2[[#This Row],[Transaction Date]])/3, 0)</f>
        <v>1</v>
      </c>
    </row>
    <row r="246" spans="1:29" x14ac:dyDescent="0.3">
      <c r="A246" t="s">
        <v>272</v>
      </c>
      <c r="B246" t="s">
        <v>1070</v>
      </c>
      <c r="C246" t="s">
        <v>35</v>
      </c>
      <c r="D246" t="s">
        <v>20</v>
      </c>
      <c r="E246" t="s">
        <v>24</v>
      </c>
      <c r="F246" t="s">
        <v>25</v>
      </c>
      <c r="G246" s="3">
        <v>93.87</v>
      </c>
      <c r="H246">
        <v>8</v>
      </c>
      <c r="I246">
        <v>37.548000000000002</v>
      </c>
      <c r="J246" s="3">
        <v>788.50800000000004</v>
      </c>
      <c r="K246" s="18">
        <v>43498</v>
      </c>
      <c r="L246" s="2">
        <v>0.77916666666666667</v>
      </c>
      <c r="M246" t="s">
        <v>26</v>
      </c>
      <c r="N246" s="3">
        <v>750.96</v>
      </c>
      <c r="O246">
        <v>4.7619047620000003</v>
      </c>
      <c r="P246" s="3">
        <v>37.548000000000002</v>
      </c>
      <c r="Q246" s="1">
        <v>26965</v>
      </c>
      <c r="R246" s="5">
        <f t="shared" si="23"/>
        <v>45</v>
      </c>
      <c r="S246" s="5" t="str">
        <f t="shared" si="24"/>
        <v>45-59</v>
      </c>
      <c r="T246">
        <v>8.3000000000000007</v>
      </c>
      <c r="U246" s="17" t="str">
        <f t="shared" si="21"/>
        <v>8-10 (Excellent)</v>
      </c>
      <c r="V246" s="17" t="str">
        <f t="shared" si="25"/>
        <v>Evening</v>
      </c>
      <c r="W246" t="str">
        <f t="shared" si="26"/>
        <v>Expensive</v>
      </c>
      <c r="X246" s="4">
        <f t="shared" si="27"/>
        <v>7</v>
      </c>
      <c r="Y246" s="3" t="str">
        <f t="shared" si="22"/>
        <v>Weekends</v>
      </c>
      <c r="Z246" s="17">
        <f>_xlfn.ISOWEEKNUM(Table2[[#This Row],[Transaction Date]])</f>
        <v>5</v>
      </c>
      <c r="AA246" t="str">
        <f>IF(Table2[[#This Row],[WeekNum]] &gt; MAX(Table2[WeekNum]) - 13, "Show", "Hide")</f>
        <v>Show</v>
      </c>
      <c r="AB246" t="str">
        <f>TEXT(Table2[[#This Row],[Transaction Date]] - WEEKDAY(Table2[[#This Row],[Transaction Date]], 2) + 4, "MMMM")</f>
        <v>January</v>
      </c>
      <c r="AC246" s="19">
        <f>ROUNDUP(MONTH(Table2[[#This Row],[Transaction Date]])/3, 0)</f>
        <v>1</v>
      </c>
    </row>
    <row r="247" spans="1:29" x14ac:dyDescent="0.3">
      <c r="A247" t="s">
        <v>273</v>
      </c>
      <c r="B247" t="s">
        <v>1076</v>
      </c>
      <c r="C247" s="17" t="s">
        <v>1064</v>
      </c>
      <c r="D247" t="s">
        <v>14</v>
      </c>
      <c r="E247" t="s">
        <v>24</v>
      </c>
      <c r="F247" t="s">
        <v>25</v>
      </c>
      <c r="G247" s="3">
        <v>47.59</v>
      </c>
      <c r="H247">
        <v>8</v>
      </c>
      <c r="I247">
        <v>19.036000000000001</v>
      </c>
      <c r="J247" s="3">
        <v>399.75599999999997</v>
      </c>
      <c r="K247" s="18">
        <v>43466</v>
      </c>
      <c r="L247" s="2">
        <v>0.61597222222222225</v>
      </c>
      <c r="M247" t="s">
        <v>22</v>
      </c>
      <c r="N247" s="3">
        <v>380.72</v>
      </c>
      <c r="O247">
        <v>4.7619047620000003</v>
      </c>
      <c r="P247" s="3">
        <v>19.036000000000001</v>
      </c>
      <c r="Q247" s="1">
        <v>29526</v>
      </c>
      <c r="R247" s="5">
        <f t="shared" si="23"/>
        <v>38</v>
      </c>
      <c r="S247" s="5" t="str">
        <f t="shared" si="24"/>
        <v>30-44</v>
      </c>
      <c r="T247">
        <v>5.7</v>
      </c>
      <c r="U247" s="17" t="str">
        <f t="shared" si="21"/>
        <v>4-6 (Average)</v>
      </c>
      <c r="V247" s="17" t="str">
        <f t="shared" si="25"/>
        <v>Afternoon</v>
      </c>
      <c r="W247" t="str">
        <f t="shared" si="26"/>
        <v>Expensive</v>
      </c>
      <c r="X247" s="4">
        <f t="shared" si="27"/>
        <v>3</v>
      </c>
      <c r="Y247" s="3" t="str">
        <f t="shared" si="22"/>
        <v>Weekdays</v>
      </c>
      <c r="Z247" s="17">
        <f>_xlfn.ISOWEEKNUM(Table2[[#This Row],[Transaction Date]])</f>
        <v>1</v>
      </c>
      <c r="AA247" t="str">
        <f>IF(Table2[[#This Row],[WeekNum]] &gt; MAX(Table2[WeekNum]) - 13, "Show", "Hide")</f>
        <v>Show</v>
      </c>
      <c r="AB247" t="str">
        <f>TEXT(Table2[[#This Row],[Transaction Date]] - WEEKDAY(Table2[[#This Row],[Transaction Date]], 2) + 4, "MMMM")</f>
        <v>January</v>
      </c>
      <c r="AC247" s="19">
        <f>ROUNDUP(MONTH(Table2[[#This Row],[Transaction Date]])/3, 0)</f>
        <v>1</v>
      </c>
    </row>
    <row r="248" spans="1:29" x14ac:dyDescent="0.3">
      <c r="A248" t="s">
        <v>274</v>
      </c>
      <c r="B248" t="s">
        <v>1070</v>
      </c>
      <c r="C248" t="s">
        <v>35</v>
      </c>
      <c r="D248" t="s">
        <v>14</v>
      </c>
      <c r="E248" t="s">
        <v>15</v>
      </c>
      <c r="F248" t="s">
        <v>21</v>
      </c>
      <c r="G248" s="3">
        <v>81.400000000000006</v>
      </c>
      <c r="H248">
        <v>3</v>
      </c>
      <c r="I248">
        <v>12.21</v>
      </c>
      <c r="J248" s="3">
        <v>256.41000000000003</v>
      </c>
      <c r="K248" s="18">
        <v>43505</v>
      </c>
      <c r="L248" s="2">
        <v>0.82152777777777775</v>
      </c>
      <c r="M248" t="s">
        <v>22</v>
      </c>
      <c r="N248" s="3">
        <v>244.2</v>
      </c>
      <c r="O248">
        <v>4.7619047620000003</v>
      </c>
      <c r="P248" s="3">
        <v>12.21</v>
      </c>
      <c r="Q248" s="1">
        <v>22216</v>
      </c>
      <c r="R248" s="5">
        <f t="shared" si="23"/>
        <v>58</v>
      </c>
      <c r="S248" s="5" t="str">
        <f t="shared" si="24"/>
        <v>45-59</v>
      </c>
      <c r="T248">
        <v>4.8</v>
      </c>
      <c r="U248" s="17" t="str">
        <f t="shared" si="21"/>
        <v>4-6 (Average)</v>
      </c>
      <c r="V248" s="17" t="str">
        <f t="shared" si="25"/>
        <v>Night</v>
      </c>
      <c r="W248" t="str">
        <f t="shared" si="26"/>
        <v>Expensive</v>
      </c>
      <c r="X248" s="4">
        <f t="shared" si="27"/>
        <v>7</v>
      </c>
      <c r="Y248" s="3" t="str">
        <f t="shared" si="22"/>
        <v>Weekends</v>
      </c>
      <c r="Z248" s="17">
        <f>_xlfn.ISOWEEKNUM(Table2[[#This Row],[Transaction Date]])</f>
        <v>6</v>
      </c>
      <c r="AA248" t="str">
        <f>IF(Table2[[#This Row],[WeekNum]] &gt; MAX(Table2[WeekNum]) - 13, "Show", "Hide")</f>
        <v>Show</v>
      </c>
      <c r="AB248" t="str">
        <f>TEXT(Table2[[#This Row],[Transaction Date]] - WEEKDAY(Table2[[#This Row],[Transaction Date]], 2) + 4, "MMMM")</f>
        <v>February</v>
      </c>
      <c r="AC248" s="19">
        <f>ROUNDUP(MONTH(Table2[[#This Row],[Transaction Date]])/3, 0)</f>
        <v>1</v>
      </c>
    </row>
    <row r="249" spans="1:29" x14ac:dyDescent="0.3">
      <c r="A249" t="s">
        <v>275</v>
      </c>
      <c r="B249" t="s">
        <v>1067</v>
      </c>
      <c r="C249" t="s">
        <v>13</v>
      </c>
      <c r="D249" t="s">
        <v>14</v>
      </c>
      <c r="E249" t="s">
        <v>24</v>
      </c>
      <c r="F249" t="s">
        <v>38</v>
      </c>
      <c r="G249" s="3">
        <v>17.940000000000001</v>
      </c>
      <c r="H249">
        <v>5</v>
      </c>
      <c r="I249">
        <v>4.4850000000000003</v>
      </c>
      <c r="J249" s="3">
        <v>94.185000000000002</v>
      </c>
      <c r="K249" s="18">
        <v>43488</v>
      </c>
      <c r="L249" s="2">
        <v>0.58611111111111114</v>
      </c>
      <c r="M249" t="s">
        <v>17</v>
      </c>
      <c r="N249" s="3">
        <v>89.7</v>
      </c>
      <c r="O249">
        <v>4.7619047620000003</v>
      </c>
      <c r="P249" s="3">
        <v>4.4850000000000003</v>
      </c>
      <c r="Q249" s="1">
        <v>31606</v>
      </c>
      <c r="R249" s="5">
        <f t="shared" si="23"/>
        <v>32</v>
      </c>
      <c r="S249" s="5" t="str">
        <f t="shared" si="24"/>
        <v>30-44</v>
      </c>
      <c r="T249">
        <v>6.8</v>
      </c>
      <c r="U249" s="17" t="str">
        <f t="shared" si="21"/>
        <v>6-8 (Good)</v>
      </c>
      <c r="V249" s="17" t="str">
        <f t="shared" si="25"/>
        <v>Afternoon</v>
      </c>
      <c r="W249" t="str">
        <f t="shared" si="26"/>
        <v>Less Expensive</v>
      </c>
      <c r="X249" s="4">
        <f t="shared" si="27"/>
        <v>4</v>
      </c>
      <c r="Y249" s="3" t="str">
        <f t="shared" si="22"/>
        <v>Weekdays</v>
      </c>
      <c r="Z249" s="17">
        <f>_xlfn.ISOWEEKNUM(Table2[[#This Row],[Transaction Date]])</f>
        <v>4</v>
      </c>
      <c r="AA249" t="str">
        <f>IF(Table2[[#This Row],[WeekNum]] &gt; MAX(Table2[WeekNum]) - 13, "Show", "Hide")</f>
        <v>Show</v>
      </c>
      <c r="AB249" t="str">
        <f>TEXT(Table2[[#This Row],[Transaction Date]] - WEEKDAY(Table2[[#This Row],[Transaction Date]], 2) + 4, "MMMM")</f>
        <v>January</v>
      </c>
      <c r="AC249" s="19">
        <f>ROUNDUP(MONTH(Table2[[#This Row],[Transaction Date]])/3, 0)</f>
        <v>1</v>
      </c>
    </row>
    <row r="250" spans="1:29" x14ac:dyDescent="0.3">
      <c r="A250" t="s">
        <v>276</v>
      </c>
      <c r="B250" t="s">
        <v>1067</v>
      </c>
      <c r="C250" t="s">
        <v>13</v>
      </c>
      <c r="D250" t="s">
        <v>14</v>
      </c>
      <c r="E250" t="s">
        <v>24</v>
      </c>
      <c r="F250" t="s">
        <v>21</v>
      </c>
      <c r="G250" s="3">
        <v>77.72</v>
      </c>
      <c r="H250">
        <v>4</v>
      </c>
      <c r="I250">
        <v>15.544</v>
      </c>
      <c r="J250" s="3">
        <v>326.42399999999998</v>
      </c>
      <c r="K250" s="18">
        <v>43472</v>
      </c>
      <c r="L250" s="2">
        <v>0.6743055555555556</v>
      </c>
      <c r="M250" t="s">
        <v>26</v>
      </c>
      <c r="N250" s="3">
        <v>310.88</v>
      </c>
      <c r="O250">
        <v>4.7619047620000003</v>
      </c>
      <c r="P250" s="3">
        <v>15.544</v>
      </c>
      <c r="Q250" s="1">
        <v>24990</v>
      </c>
      <c r="R250" s="5">
        <f t="shared" si="23"/>
        <v>50</v>
      </c>
      <c r="S250" s="5" t="str">
        <f t="shared" si="24"/>
        <v>45-59</v>
      </c>
      <c r="T250">
        <v>8.8000000000000007</v>
      </c>
      <c r="U250" s="17" t="str">
        <f t="shared" si="21"/>
        <v>8-10 (Excellent)</v>
      </c>
      <c r="V250" s="17" t="str">
        <f t="shared" si="25"/>
        <v>Evening</v>
      </c>
      <c r="W250" t="str">
        <f t="shared" si="26"/>
        <v>Expensive</v>
      </c>
      <c r="X250" s="4">
        <f t="shared" si="27"/>
        <v>2</v>
      </c>
      <c r="Y250" s="3" t="str">
        <f t="shared" si="22"/>
        <v>Weekdays</v>
      </c>
      <c r="Z250" s="17">
        <f>_xlfn.ISOWEEKNUM(Table2[[#This Row],[Transaction Date]])</f>
        <v>2</v>
      </c>
      <c r="AA250" t="str">
        <f>IF(Table2[[#This Row],[WeekNum]] &gt; MAX(Table2[WeekNum]) - 13, "Show", "Hide")</f>
        <v>Show</v>
      </c>
      <c r="AB250" t="str">
        <f>TEXT(Table2[[#This Row],[Transaction Date]] - WEEKDAY(Table2[[#This Row],[Transaction Date]], 2) + 4, "MMMM")</f>
        <v>January</v>
      </c>
      <c r="AC250" s="19">
        <f>ROUNDUP(MONTH(Table2[[#This Row],[Transaction Date]])/3, 0)</f>
        <v>1</v>
      </c>
    </row>
    <row r="251" spans="1:29" x14ac:dyDescent="0.3">
      <c r="A251" t="s">
        <v>277</v>
      </c>
      <c r="B251" t="s">
        <v>1070</v>
      </c>
      <c r="C251" t="s">
        <v>35</v>
      </c>
      <c r="D251" t="s">
        <v>20</v>
      </c>
      <c r="E251" t="s">
        <v>24</v>
      </c>
      <c r="F251" t="s">
        <v>36</v>
      </c>
      <c r="G251" s="3">
        <v>73.06</v>
      </c>
      <c r="H251">
        <v>7</v>
      </c>
      <c r="I251">
        <v>25.571000000000002</v>
      </c>
      <c r="J251" s="3">
        <v>536.99099999999999</v>
      </c>
      <c r="K251" s="18">
        <v>43479</v>
      </c>
      <c r="L251" s="2">
        <v>0.79583333333333339</v>
      </c>
      <c r="M251" t="s">
        <v>26</v>
      </c>
      <c r="N251" s="3">
        <v>511.42</v>
      </c>
      <c r="O251">
        <v>4.7619047620000003</v>
      </c>
      <c r="P251" s="3">
        <v>25.571000000000002</v>
      </c>
      <c r="Q251" s="1">
        <v>19742</v>
      </c>
      <c r="R251" s="5">
        <f t="shared" si="23"/>
        <v>64</v>
      </c>
      <c r="S251" s="5" t="str">
        <f t="shared" si="24"/>
        <v>60-74</v>
      </c>
      <c r="T251">
        <v>4.2</v>
      </c>
      <c r="U251" s="17" t="str">
        <f t="shared" si="21"/>
        <v>4-6 (Average)</v>
      </c>
      <c r="V251" s="17" t="str">
        <f t="shared" si="25"/>
        <v>Evening</v>
      </c>
      <c r="W251" t="str">
        <f t="shared" si="26"/>
        <v>Expensive</v>
      </c>
      <c r="X251" s="4">
        <f t="shared" si="27"/>
        <v>2</v>
      </c>
      <c r="Y251" s="3" t="str">
        <f t="shared" si="22"/>
        <v>Weekdays</v>
      </c>
      <c r="Z251" s="17">
        <f>_xlfn.ISOWEEKNUM(Table2[[#This Row],[Transaction Date]])</f>
        <v>3</v>
      </c>
      <c r="AA251" t="str">
        <f>IF(Table2[[#This Row],[WeekNum]] &gt; MAX(Table2[WeekNum]) - 13, "Show", "Hide")</f>
        <v>Show</v>
      </c>
      <c r="AB251" t="str">
        <f>TEXT(Table2[[#This Row],[Transaction Date]] - WEEKDAY(Table2[[#This Row],[Transaction Date]], 2) + 4, "MMMM")</f>
        <v>January</v>
      </c>
      <c r="AC251" s="19">
        <f>ROUNDUP(MONTH(Table2[[#This Row],[Transaction Date]])/3, 0)</f>
        <v>1</v>
      </c>
    </row>
    <row r="252" spans="1:29" x14ac:dyDescent="0.3">
      <c r="A252" t="s">
        <v>278</v>
      </c>
      <c r="B252" t="s">
        <v>1075</v>
      </c>
      <c r="C252" t="s">
        <v>35</v>
      </c>
      <c r="D252" t="s">
        <v>14</v>
      </c>
      <c r="E252" t="s">
        <v>24</v>
      </c>
      <c r="F252" t="s">
        <v>36</v>
      </c>
      <c r="G252" s="3">
        <v>46.55</v>
      </c>
      <c r="H252">
        <v>9</v>
      </c>
      <c r="I252">
        <v>20.947500000000002</v>
      </c>
      <c r="J252" s="3">
        <v>439.89749999999998</v>
      </c>
      <c r="K252" s="18">
        <v>43498</v>
      </c>
      <c r="L252" s="2">
        <v>0.64861111111111114</v>
      </c>
      <c r="M252" t="s">
        <v>17</v>
      </c>
      <c r="N252" s="3">
        <v>418.95</v>
      </c>
      <c r="O252">
        <v>4.7619047620000003</v>
      </c>
      <c r="P252" s="3">
        <v>20.947500000000002</v>
      </c>
      <c r="Q252" s="1">
        <v>31770</v>
      </c>
      <c r="R252" s="5">
        <f t="shared" si="23"/>
        <v>32</v>
      </c>
      <c r="S252" s="5" t="str">
        <f t="shared" si="24"/>
        <v>30-44</v>
      </c>
      <c r="T252">
        <v>6.4</v>
      </c>
      <c r="U252" s="17" t="str">
        <f t="shared" si="21"/>
        <v>6-8 (Good)</v>
      </c>
      <c r="V252" s="17" t="str">
        <f t="shared" si="25"/>
        <v>Afternoon</v>
      </c>
      <c r="W252" t="str">
        <f t="shared" si="26"/>
        <v>Expensive</v>
      </c>
      <c r="X252" s="4">
        <f t="shared" si="27"/>
        <v>7</v>
      </c>
      <c r="Y252" s="3" t="str">
        <f t="shared" si="22"/>
        <v>Weekends</v>
      </c>
      <c r="Z252" s="17">
        <f>_xlfn.ISOWEEKNUM(Table2[[#This Row],[Transaction Date]])</f>
        <v>5</v>
      </c>
      <c r="AA252" t="str">
        <f>IF(Table2[[#This Row],[WeekNum]] &gt; MAX(Table2[WeekNum]) - 13, "Show", "Hide")</f>
        <v>Show</v>
      </c>
      <c r="AB252" t="str">
        <f>TEXT(Table2[[#This Row],[Transaction Date]] - WEEKDAY(Table2[[#This Row],[Transaction Date]], 2) + 4, "MMMM")</f>
        <v>January</v>
      </c>
      <c r="AC252" s="19">
        <f>ROUNDUP(MONTH(Table2[[#This Row],[Transaction Date]])/3, 0)</f>
        <v>1</v>
      </c>
    </row>
    <row r="253" spans="1:29" x14ac:dyDescent="0.3">
      <c r="A253" t="s">
        <v>279</v>
      </c>
      <c r="B253" t="s">
        <v>1078</v>
      </c>
      <c r="C253" s="17" t="s">
        <v>1066</v>
      </c>
      <c r="D253" t="s">
        <v>14</v>
      </c>
      <c r="E253" t="s">
        <v>24</v>
      </c>
      <c r="F253" t="s">
        <v>38</v>
      </c>
      <c r="G253" s="3">
        <v>35.19</v>
      </c>
      <c r="H253">
        <v>10</v>
      </c>
      <c r="I253">
        <v>17.594999999999999</v>
      </c>
      <c r="J253" s="3">
        <v>369.495</v>
      </c>
      <c r="K253" s="18">
        <v>43541</v>
      </c>
      <c r="L253" s="2">
        <v>0.79583333333333339</v>
      </c>
      <c r="M253" t="s">
        <v>26</v>
      </c>
      <c r="N253" s="3">
        <v>351.9</v>
      </c>
      <c r="O253">
        <v>4.7619047620000003</v>
      </c>
      <c r="P253" s="3">
        <v>17.594999999999999</v>
      </c>
      <c r="Q253" s="1">
        <v>31189</v>
      </c>
      <c r="R253" s="5">
        <f t="shared" si="23"/>
        <v>33</v>
      </c>
      <c r="S253" s="5" t="str">
        <f t="shared" si="24"/>
        <v>30-44</v>
      </c>
      <c r="T253">
        <v>8.4</v>
      </c>
      <c r="U253" s="17" t="str">
        <f t="shared" si="21"/>
        <v>8-10 (Excellent)</v>
      </c>
      <c r="V253" s="17" t="str">
        <f t="shared" si="25"/>
        <v>Evening</v>
      </c>
      <c r="W253" t="str">
        <f t="shared" si="26"/>
        <v>Expensive</v>
      </c>
      <c r="X253" s="4">
        <f t="shared" si="27"/>
        <v>1</v>
      </c>
      <c r="Y253" s="3" t="str">
        <f t="shared" si="22"/>
        <v>Weekends</v>
      </c>
      <c r="Z253" s="17">
        <f>_xlfn.ISOWEEKNUM(Table2[[#This Row],[Transaction Date]])</f>
        <v>11</v>
      </c>
      <c r="AA253" t="str">
        <f>IF(Table2[[#This Row],[WeekNum]] &gt; MAX(Table2[WeekNum]) - 13, "Show", "Hide")</f>
        <v>Show</v>
      </c>
      <c r="AB253" t="str">
        <f>TEXT(Table2[[#This Row],[Transaction Date]] - WEEKDAY(Table2[[#This Row],[Transaction Date]], 2) + 4, "MMMM")</f>
        <v>March</v>
      </c>
      <c r="AC253" s="19">
        <f>ROUNDUP(MONTH(Table2[[#This Row],[Transaction Date]])/3, 0)</f>
        <v>1</v>
      </c>
    </row>
    <row r="254" spans="1:29" x14ac:dyDescent="0.3">
      <c r="A254" t="s">
        <v>280</v>
      </c>
      <c r="B254" t="s">
        <v>1069</v>
      </c>
      <c r="C254" t="s">
        <v>19</v>
      </c>
      <c r="D254" t="s">
        <v>20</v>
      </c>
      <c r="E254" t="s">
        <v>15</v>
      </c>
      <c r="F254" t="s">
        <v>29</v>
      </c>
      <c r="G254" s="3">
        <v>14.39</v>
      </c>
      <c r="H254">
        <v>2</v>
      </c>
      <c r="I254">
        <v>1.4390000000000001</v>
      </c>
      <c r="J254" s="3">
        <v>30.219000000000001</v>
      </c>
      <c r="K254" s="18">
        <v>43526</v>
      </c>
      <c r="L254" s="2">
        <v>0.8222222222222223</v>
      </c>
      <c r="M254" t="s">
        <v>26</v>
      </c>
      <c r="N254" s="3">
        <v>28.78</v>
      </c>
      <c r="O254">
        <v>4.7619047620000003</v>
      </c>
      <c r="P254" s="3">
        <v>1.4390000000000001</v>
      </c>
      <c r="Q254" s="1">
        <v>26208</v>
      </c>
      <c r="R254" s="5">
        <f t="shared" si="23"/>
        <v>47</v>
      </c>
      <c r="S254" s="5" t="str">
        <f t="shared" si="24"/>
        <v>45-59</v>
      </c>
      <c r="T254">
        <v>7.2</v>
      </c>
      <c r="U254" s="17" t="str">
        <f t="shared" si="21"/>
        <v>6-8 (Good)</v>
      </c>
      <c r="V254" s="17" t="str">
        <f t="shared" si="25"/>
        <v>Night</v>
      </c>
      <c r="W254" t="str">
        <f t="shared" si="26"/>
        <v>Less Expensive</v>
      </c>
      <c r="X254" s="4">
        <f t="shared" si="27"/>
        <v>7</v>
      </c>
      <c r="Y254" s="3" t="str">
        <f t="shared" si="22"/>
        <v>Weekends</v>
      </c>
      <c r="Z254" s="17">
        <f>_xlfn.ISOWEEKNUM(Table2[[#This Row],[Transaction Date]])</f>
        <v>9</v>
      </c>
      <c r="AA254" t="str">
        <f>IF(Table2[[#This Row],[WeekNum]] &gt; MAX(Table2[WeekNum]) - 13, "Show", "Hide")</f>
        <v>Show</v>
      </c>
      <c r="AB254" t="str">
        <f>TEXT(Table2[[#This Row],[Transaction Date]] - WEEKDAY(Table2[[#This Row],[Transaction Date]], 2) + 4, "MMMM")</f>
        <v>February</v>
      </c>
      <c r="AC254" s="19">
        <f>ROUNDUP(MONTH(Table2[[#This Row],[Transaction Date]])/3, 0)</f>
        <v>1</v>
      </c>
    </row>
    <row r="255" spans="1:29" x14ac:dyDescent="0.3">
      <c r="A255" t="s">
        <v>281</v>
      </c>
      <c r="B255" t="s">
        <v>1071</v>
      </c>
      <c r="C255" s="17" t="s">
        <v>1064</v>
      </c>
      <c r="D255" t="s">
        <v>20</v>
      </c>
      <c r="E255" t="s">
        <v>24</v>
      </c>
      <c r="F255" t="s">
        <v>25</v>
      </c>
      <c r="G255" s="3">
        <v>23.75</v>
      </c>
      <c r="H255">
        <v>4</v>
      </c>
      <c r="I255">
        <v>4.75</v>
      </c>
      <c r="J255" s="3">
        <v>99.75</v>
      </c>
      <c r="K255" s="18">
        <v>43540</v>
      </c>
      <c r="L255" s="2">
        <v>0.47361111111111115</v>
      </c>
      <c r="M255" t="s">
        <v>22</v>
      </c>
      <c r="N255" s="3">
        <v>95</v>
      </c>
      <c r="O255">
        <v>4.7619047620000003</v>
      </c>
      <c r="P255" s="3">
        <v>4.75</v>
      </c>
      <c r="Q255" s="1">
        <v>32267</v>
      </c>
      <c r="R255" s="5">
        <f t="shared" si="23"/>
        <v>30</v>
      </c>
      <c r="S255" s="5" t="str">
        <f t="shared" si="24"/>
        <v>30-44</v>
      </c>
      <c r="T255">
        <v>5.2</v>
      </c>
      <c r="U255" s="17" t="str">
        <f t="shared" si="21"/>
        <v>4-6 (Average)</v>
      </c>
      <c r="V255" s="17" t="str">
        <f t="shared" si="25"/>
        <v>Morning</v>
      </c>
      <c r="W255" t="str">
        <f t="shared" si="26"/>
        <v>Expensive</v>
      </c>
      <c r="X255" s="4">
        <f t="shared" si="27"/>
        <v>7</v>
      </c>
      <c r="Y255" s="3" t="str">
        <f t="shared" si="22"/>
        <v>Weekends</v>
      </c>
      <c r="Z255" s="17">
        <f>_xlfn.ISOWEEKNUM(Table2[[#This Row],[Transaction Date]])</f>
        <v>11</v>
      </c>
      <c r="AA255" t="str">
        <f>IF(Table2[[#This Row],[WeekNum]] &gt; MAX(Table2[WeekNum]) - 13, "Show", "Hide")</f>
        <v>Show</v>
      </c>
      <c r="AB255" t="str">
        <f>TEXT(Table2[[#This Row],[Transaction Date]] - WEEKDAY(Table2[[#This Row],[Transaction Date]], 2) + 4, "MMMM")</f>
        <v>March</v>
      </c>
      <c r="AC255" s="19">
        <f>ROUNDUP(MONTH(Table2[[#This Row],[Transaction Date]])/3, 0)</f>
        <v>1</v>
      </c>
    </row>
    <row r="256" spans="1:29" x14ac:dyDescent="0.3">
      <c r="A256" t="s">
        <v>282</v>
      </c>
      <c r="B256" t="s">
        <v>1067</v>
      </c>
      <c r="C256" t="s">
        <v>13</v>
      </c>
      <c r="D256" t="s">
        <v>14</v>
      </c>
      <c r="E256" t="s">
        <v>24</v>
      </c>
      <c r="F256" t="s">
        <v>25</v>
      </c>
      <c r="G256" s="3">
        <v>58.9</v>
      </c>
      <c r="H256">
        <v>8</v>
      </c>
      <c r="I256">
        <v>23.56</v>
      </c>
      <c r="J256" s="3">
        <v>494.76</v>
      </c>
      <c r="K256" s="18">
        <v>43471</v>
      </c>
      <c r="L256" s="2">
        <v>0.47430555555555554</v>
      </c>
      <c r="M256" t="s">
        <v>22</v>
      </c>
      <c r="N256" s="3">
        <v>471.2</v>
      </c>
      <c r="O256">
        <v>4.7619047620000003</v>
      </c>
      <c r="P256" s="3">
        <v>23.56</v>
      </c>
      <c r="Q256" s="1">
        <v>27992</v>
      </c>
      <c r="R256" s="5">
        <f t="shared" si="23"/>
        <v>42</v>
      </c>
      <c r="S256" s="5" t="str">
        <f t="shared" si="24"/>
        <v>30-44</v>
      </c>
      <c r="T256">
        <v>8.9</v>
      </c>
      <c r="U256" s="17" t="str">
        <f t="shared" si="21"/>
        <v>8-10 (Excellent)</v>
      </c>
      <c r="V256" s="17" t="str">
        <f t="shared" si="25"/>
        <v>Morning</v>
      </c>
      <c r="W256" t="str">
        <f t="shared" si="26"/>
        <v>Expensive</v>
      </c>
      <c r="X256" s="4">
        <f t="shared" si="27"/>
        <v>1</v>
      </c>
      <c r="Y256" s="3" t="str">
        <f t="shared" si="22"/>
        <v>Weekends</v>
      </c>
      <c r="Z256" s="17">
        <f>_xlfn.ISOWEEKNUM(Table2[[#This Row],[Transaction Date]])</f>
        <v>1</v>
      </c>
      <c r="AA256" t="str">
        <f>IF(Table2[[#This Row],[WeekNum]] &gt; MAX(Table2[WeekNum]) - 13, "Show", "Hide")</f>
        <v>Show</v>
      </c>
      <c r="AB256" t="str">
        <f>TEXT(Table2[[#This Row],[Transaction Date]] - WEEKDAY(Table2[[#This Row],[Transaction Date]], 2) + 4, "MMMM")</f>
        <v>January</v>
      </c>
      <c r="AC256" s="19">
        <f>ROUNDUP(MONTH(Table2[[#This Row],[Transaction Date]])/3, 0)</f>
        <v>1</v>
      </c>
    </row>
    <row r="257" spans="1:29" x14ac:dyDescent="0.3">
      <c r="A257" t="s">
        <v>283</v>
      </c>
      <c r="B257" t="s">
        <v>1070</v>
      </c>
      <c r="C257" t="s">
        <v>35</v>
      </c>
      <c r="D257" t="s">
        <v>14</v>
      </c>
      <c r="E257" t="s">
        <v>24</v>
      </c>
      <c r="F257" t="s">
        <v>38</v>
      </c>
      <c r="G257" s="3">
        <v>32.619999999999997</v>
      </c>
      <c r="H257">
        <v>4</v>
      </c>
      <c r="I257">
        <v>6.524</v>
      </c>
      <c r="J257" s="3">
        <v>137.00399999999999</v>
      </c>
      <c r="K257" s="18">
        <v>43494</v>
      </c>
      <c r="L257" s="2">
        <v>0.59166666666666667</v>
      </c>
      <c r="M257" t="s">
        <v>22</v>
      </c>
      <c r="N257" s="3">
        <v>130.47999999999999</v>
      </c>
      <c r="O257">
        <v>4.7619047620000003</v>
      </c>
      <c r="P257" s="3">
        <v>6.524</v>
      </c>
      <c r="Q257" s="1">
        <v>32425</v>
      </c>
      <c r="R257" s="5">
        <f t="shared" si="23"/>
        <v>30</v>
      </c>
      <c r="S257" s="5" t="str">
        <f t="shared" si="24"/>
        <v>30-44</v>
      </c>
      <c r="T257">
        <v>9</v>
      </c>
      <c r="U257" s="17" t="str">
        <f t="shared" si="21"/>
        <v>8-10 (Excellent)</v>
      </c>
      <c r="V257" s="17" t="str">
        <f t="shared" si="25"/>
        <v>Afternoon</v>
      </c>
      <c r="W257" t="str">
        <f t="shared" si="26"/>
        <v>Expensive</v>
      </c>
      <c r="X257" s="4">
        <f t="shared" si="27"/>
        <v>3</v>
      </c>
      <c r="Y257" s="3" t="str">
        <f t="shared" si="22"/>
        <v>Weekdays</v>
      </c>
      <c r="Z257" s="17">
        <f>_xlfn.ISOWEEKNUM(Table2[[#This Row],[Transaction Date]])</f>
        <v>5</v>
      </c>
      <c r="AA257" t="str">
        <f>IF(Table2[[#This Row],[WeekNum]] &gt; MAX(Table2[WeekNum]) - 13, "Show", "Hide")</f>
        <v>Show</v>
      </c>
      <c r="AB257" t="str">
        <f>TEXT(Table2[[#This Row],[Transaction Date]] - WEEKDAY(Table2[[#This Row],[Transaction Date]], 2) + 4, "MMMM")</f>
        <v>January</v>
      </c>
      <c r="AC257" s="19">
        <f>ROUNDUP(MONTH(Table2[[#This Row],[Transaction Date]])/3, 0)</f>
        <v>1</v>
      </c>
    </row>
    <row r="258" spans="1:29" x14ac:dyDescent="0.3">
      <c r="A258" t="s">
        <v>284</v>
      </c>
      <c r="B258" t="s">
        <v>1068</v>
      </c>
      <c r="C258" t="s">
        <v>13</v>
      </c>
      <c r="D258" t="s">
        <v>14</v>
      </c>
      <c r="E258" t="s">
        <v>24</v>
      </c>
      <c r="F258" t="s">
        <v>21</v>
      </c>
      <c r="G258" s="3">
        <v>66.349999999999994</v>
      </c>
      <c r="H258">
        <v>1</v>
      </c>
      <c r="I258">
        <v>3.3174999999999999</v>
      </c>
      <c r="J258" s="3">
        <v>69.667500000000004</v>
      </c>
      <c r="K258" s="18">
        <v>43496</v>
      </c>
      <c r="L258" s="2">
        <v>0.44861111111111113</v>
      </c>
      <c r="M258" t="s">
        <v>26</v>
      </c>
      <c r="N258" s="3">
        <v>66.349999999999994</v>
      </c>
      <c r="O258">
        <v>4.7619047620000003</v>
      </c>
      <c r="P258" s="3">
        <v>3.3174999999999999</v>
      </c>
      <c r="Q258" s="1">
        <v>33456</v>
      </c>
      <c r="R258" s="5">
        <f t="shared" si="23"/>
        <v>27</v>
      </c>
      <c r="S258" s="5" t="str">
        <f t="shared" si="24"/>
        <v>15-29</v>
      </c>
      <c r="T258">
        <v>9.6999999999999993</v>
      </c>
      <c r="U258" s="17" t="str">
        <f t="shared" ref="U258:U321" si="28">IF(T258&lt;2, "0-2 (Critical)",
  IF(T258&lt;4, "2-4 (Poor)",
  IF(T258&lt;6, "4-6 (Average)",
  IF(T258&lt;8, "6-8 (Good)", "8-10 (Excellent)"))))</f>
        <v>8-10 (Excellent)</v>
      </c>
      <c r="V258" s="17" t="str">
        <f t="shared" si="25"/>
        <v>Morning</v>
      </c>
      <c r="W258" t="str">
        <f t="shared" si="26"/>
        <v>Expensive</v>
      </c>
      <c r="X258" s="4">
        <f t="shared" si="27"/>
        <v>5</v>
      </c>
      <c r="Y258" s="3" t="str">
        <f t="shared" ref="Y258:Y321" si="29">IF(WEEKDAY(K258,2)&lt;=5, "Weekdays", "Weekends")</f>
        <v>Weekdays</v>
      </c>
      <c r="Z258" s="17">
        <f>_xlfn.ISOWEEKNUM(Table2[[#This Row],[Transaction Date]])</f>
        <v>5</v>
      </c>
      <c r="AA258" t="str">
        <f>IF(Table2[[#This Row],[WeekNum]] &gt; MAX(Table2[WeekNum]) - 13, "Show", "Hide")</f>
        <v>Show</v>
      </c>
      <c r="AB258" t="str">
        <f>TEXT(Table2[[#This Row],[Transaction Date]] - WEEKDAY(Table2[[#This Row],[Transaction Date]], 2) + 4, "MMMM")</f>
        <v>January</v>
      </c>
      <c r="AC258" s="19">
        <f>ROUNDUP(MONTH(Table2[[#This Row],[Transaction Date]])/3, 0)</f>
        <v>1</v>
      </c>
    </row>
    <row r="259" spans="1:29" x14ac:dyDescent="0.3">
      <c r="A259" t="s">
        <v>285</v>
      </c>
      <c r="B259" t="s">
        <v>1076</v>
      </c>
      <c r="C259" s="17" t="s">
        <v>1064</v>
      </c>
      <c r="D259" t="s">
        <v>14</v>
      </c>
      <c r="E259" t="s">
        <v>24</v>
      </c>
      <c r="F259" t="s">
        <v>25</v>
      </c>
      <c r="G259" s="3">
        <v>25.91</v>
      </c>
      <c r="H259">
        <v>6</v>
      </c>
      <c r="I259">
        <v>7.7729999999999997</v>
      </c>
      <c r="J259" s="3">
        <v>163.233</v>
      </c>
      <c r="K259" s="18">
        <v>43501</v>
      </c>
      <c r="L259" s="2">
        <v>0.42777777777777781</v>
      </c>
      <c r="M259" t="s">
        <v>17</v>
      </c>
      <c r="N259" s="3">
        <v>155.46</v>
      </c>
      <c r="O259">
        <v>4.7619047620000003</v>
      </c>
      <c r="P259" s="3">
        <v>7.7729999999999997</v>
      </c>
      <c r="Q259" s="1">
        <v>31857</v>
      </c>
      <c r="R259" s="5">
        <f t="shared" ref="R259:R322" si="30">DATEDIF(Q259,K259,"Y")</f>
        <v>31</v>
      </c>
      <c r="S259" s="5" t="str">
        <f t="shared" ref="S259:S322" si="31">FLOOR(R259, 15)&amp;"-"&amp;FLOOR(R259,15)+14</f>
        <v>30-44</v>
      </c>
      <c r="T259">
        <v>8.6999999999999993</v>
      </c>
      <c r="U259" s="17" t="str">
        <f t="shared" si="28"/>
        <v>8-10 (Excellent)</v>
      </c>
      <c r="V259" s="17" t="str">
        <f t="shared" ref="V259:V322" si="32">IF(L259&lt;TIME(12,0,0), "Morning", IF(L259&lt;TIME(16,0,0), "Afternoon", IF(L259&lt;TIME(19,30,0), "Evening", "Night")))</f>
        <v>Morning</v>
      </c>
      <c r="W259" t="str">
        <f t="shared" ref="W259:W322" si="33">IF(G259&lt;=20, "Less Expensive", "Expensive")</f>
        <v>Expensive</v>
      </c>
      <c r="X259" s="4">
        <f t="shared" ref="X259:X322" si="34">WEEKDAY(K259)</f>
        <v>3</v>
      </c>
      <c r="Y259" s="3" t="str">
        <f t="shared" si="29"/>
        <v>Weekdays</v>
      </c>
      <c r="Z259" s="17">
        <f>_xlfn.ISOWEEKNUM(Table2[[#This Row],[Transaction Date]])</f>
        <v>6</v>
      </c>
      <c r="AA259" t="str">
        <f>IF(Table2[[#This Row],[WeekNum]] &gt; MAX(Table2[WeekNum]) - 13, "Show", "Hide")</f>
        <v>Show</v>
      </c>
      <c r="AB259" t="str">
        <f>TEXT(Table2[[#This Row],[Transaction Date]] - WEEKDAY(Table2[[#This Row],[Transaction Date]], 2) + 4, "MMMM")</f>
        <v>February</v>
      </c>
      <c r="AC259" s="19">
        <f>ROUNDUP(MONTH(Table2[[#This Row],[Transaction Date]])/3, 0)</f>
        <v>1</v>
      </c>
    </row>
    <row r="260" spans="1:29" x14ac:dyDescent="0.3">
      <c r="A260" t="s">
        <v>286</v>
      </c>
      <c r="B260" t="s">
        <v>1071</v>
      </c>
      <c r="C260" s="17" t="s">
        <v>1064</v>
      </c>
      <c r="D260" t="s">
        <v>14</v>
      </c>
      <c r="E260" t="s">
        <v>24</v>
      </c>
      <c r="F260" t="s">
        <v>21</v>
      </c>
      <c r="G260" s="3">
        <v>32.25</v>
      </c>
      <c r="H260">
        <v>4</v>
      </c>
      <c r="I260">
        <v>6.45</v>
      </c>
      <c r="J260" s="3">
        <v>135.44999999999999</v>
      </c>
      <c r="K260" s="18">
        <v>43509</v>
      </c>
      <c r="L260" s="2">
        <v>0.52638888888888891</v>
      </c>
      <c r="M260" t="s">
        <v>17</v>
      </c>
      <c r="N260" s="3">
        <v>129</v>
      </c>
      <c r="O260">
        <v>4.7619047620000003</v>
      </c>
      <c r="P260" s="3">
        <v>6.45</v>
      </c>
      <c r="Q260" s="1">
        <v>26651</v>
      </c>
      <c r="R260" s="5">
        <f t="shared" si="30"/>
        <v>46</v>
      </c>
      <c r="S260" s="5" t="str">
        <f t="shared" si="31"/>
        <v>45-59</v>
      </c>
      <c r="T260">
        <v>6.5</v>
      </c>
      <c r="U260" s="17" t="str">
        <f t="shared" si="28"/>
        <v>6-8 (Good)</v>
      </c>
      <c r="V260" s="17" t="str">
        <f t="shared" si="32"/>
        <v>Afternoon</v>
      </c>
      <c r="W260" t="str">
        <f t="shared" si="33"/>
        <v>Expensive</v>
      </c>
      <c r="X260" s="4">
        <f t="shared" si="34"/>
        <v>4</v>
      </c>
      <c r="Y260" s="3" t="str">
        <f t="shared" si="29"/>
        <v>Weekdays</v>
      </c>
      <c r="Z260" s="17">
        <f>_xlfn.ISOWEEKNUM(Table2[[#This Row],[Transaction Date]])</f>
        <v>7</v>
      </c>
      <c r="AA260" t="str">
        <f>IF(Table2[[#This Row],[WeekNum]] &gt; MAX(Table2[WeekNum]) - 13, "Show", "Hide")</f>
        <v>Show</v>
      </c>
      <c r="AB260" t="str">
        <f>TEXT(Table2[[#This Row],[Transaction Date]] - WEEKDAY(Table2[[#This Row],[Transaction Date]], 2) + 4, "MMMM")</f>
        <v>February</v>
      </c>
      <c r="AC260" s="19">
        <f>ROUNDUP(MONTH(Table2[[#This Row],[Transaction Date]])/3, 0)</f>
        <v>1</v>
      </c>
    </row>
    <row r="261" spans="1:29" x14ac:dyDescent="0.3">
      <c r="A261" t="s">
        <v>287</v>
      </c>
      <c r="B261" t="s">
        <v>1074</v>
      </c>
      <c r="C261" t="s">
        <v>19</v>
      </c>
      <c r="D261" t="s">
        <v>14</v>
      </c>
      <c r="E261" t="s">
        <v>24</v>
      </c>
      <c r="F261" t="s">
        <v>21</v>
      </c>
      <c r="G261" s="3">
        <v>65.94</v>
      </c>
      <c r="H261">
        <v>4</v>
      </c>
      <c r="I261">
        <v>13.188000000000001</v>
      </c>
      <c r="J261" s="3">
        <v>276.94799999999998</v>
      </c>
      <c r="K261" s="18">
        <v>43503</v>
      </c>
      <c r="L261" s="2">
        <v>0.54513888888888895</v>
      </c>
      <c r="M261" t="s">
        <v>26</v>
      </c>
      <c r="N261" s="3">
        <v>263.76</v>
      </c>
      <c r="O261">
        <v>4.7619047620000003</v>
      </c>
      <c r="P261" s="3">
        <v>13.188000000000001</v>
      </c>
      <c r="Q261" s="1">
        <v>34713</v>
      </c>
      <c r="R261" s="5">
        <f t="shared" si="30"/>
        <v>24</v>
      </c>
      <c r="S261" s="5" t="str">
        <f t="shared" si="31"/>
        <v>15-29</v>
      </c>
      <c r="T261">
        <v>6.9</v>
      </c>
      <c r="U261" s="17" t="str">
        <f t="shared" si="28"/>
        <v>6-8 (Good)</v>
      </c>
      <c r="V261" s="17" t="str">
        <f t="shared" si="32"/>
        <v>Afternoon</v>
      </c>
      <c r="W261" t="str">
        <f t="shared" si="33"/>
        <v>Expensive</v>
      </c>
      <c r="X261" s="4">
        <f t="shared" si="34"/>
        <v>5</v>
      </c>
      <c r="Y261" s="3" t="str">
        <f t="shared" si="29"/>
        <v>Weekdays</v>
      </c>
      <c r="Z261" s="17">
        <f>_xlfn.ISOWEEKNUM(Table2[[#This Row],[Transaction Date]])</f>
        <v>6</v>
      </c>
      <c r="AA261" t="str">
        <f>IF(Table2[[#This Row],[WeekNum]] &gt; MAX(Table2[WeekNum]) - 13, "Show", "Hide")</f>
        <v>Show</v>
      </c>
      <c r="AB261" t="str">
        <f>TEXT(Table2[[#This Row],[Transaction Date]] - WEEKDAY(Table2[[#This Row],[Transaction Date]], 2) + 4, "MMMM")</f>
        <v>February</v>
      </c>
      <c r="AC261" s="19">
        <f>ROUNDUP(MONTH(Table2[[#This Row],[Transaction Date]])/3, 0)</f>
        <v>1</v>
      </c>
    </row>
    <row r="262" spans="1:29" x14ac:dyDescent="0.3">
      <c r="A262" t="s">
        <v>288</v>
      </c>
      <c r="B262" t="s">
        <v>1077</v>
      </c>
      <c r="C262" s="17" t="s">
        <v>1065</v>
      </c>
      <c r="D262" t="s">
        <v>20</v>
      </c>
      <c r="E262" t="s">
        <v>15</v>
      </c>
      <c r="F262" t="s">
        <v>21</v>
      </c>
      <c r="G262" s="3">
        <v>75.06</v>
      </c>
      <c r="H262">
        <v>9</v>
      </c>
      <c r="I262">
        <v>33.777000000000001</v>
      </c>
      <c r="J262" s="3">
        <v>709.31700000000001</v>
      </c>
      <c r="K262" s="18">
        <v>43543</v>
      </c>
      <c r="L262" s="2">
        <v>0.55902777777777779</v>
      </c>
      <c r="M262" t="s">
        <v>17</v>
      </c>
      <c r="N262" s="3">
        <v>675.54</v>
      </c>
      <c r="O262">
        <v>4.7619047620000003</v>
      </c>
      <c r="P262" s="3">
        <v>33.777000000000001</v>
      </c>
      <c r="Q262" s="1">
        <v>33435</v>
      </c>
      <c r="R262" s="5">
        <f t="shared" si="30"/>
        <v>27</v>
      </c>
      <c r="S262" s="5" t="str">
        <f t="shared" si="31"/>
        <v>15-29</v>
      </c>
      <c r="T262">
        <v>6.2</v>
      </c>
      <c r="U262" s="17" t="str">
        <f t="shared" si="28"/>
        <v>6-8 (Good)</v>
      </c>
      <c r="V262" s="17" t="str">
        <f t="shared" si="32"/>
        <v>Afternoon</v>
      </c>
      <c r="W262" t="str">
        <f t="shared" si="33"/>
        <v>Expensive</v>
      </c>
      <c r="X262" s="4">
        <f t="shared" si="34"/>
        <v>3</v>
      </c>
      <c r="Y262" s="3" t="str">
        <f t="shared" si="29"/>
        <v>Weekdays</v>
      </c>
      <c r="Z262" s="17">
        <f>_xlfn.ISOWEEKNUM(Table2[[#This Row],[Transaction Date]])</f>
        <v>12</v>
      </c>
      <c r="AA262" t="str">
        <f>IF(Table2[[#This Row],[WeekNum]] &gt; MAX(Table2[WeekNum]) - 13, "Show", "Hide")</f>
        <v>Show</v>
      </c>
      <c r="AB262" t="str">
        <f>TEXT(Table2[[#This Row],[Transaction Date]] - WEEKDAY(Table2[[#This Row],[Transaction Date]], 2) + 4, "MMMM")</f>
        <v>March</v>
      </c>
      <c r="AC262" s="19">
        <f>ROUNDUP(MONTH(Table2[[#This Row],[Transaction Date]])/3, 0)</f>
        <v>1</v>
      </c>
    </row>
    <row r="263" spans="1:29" x14ac:dyDescent="0.3">
      <c r="A263" t="s">
        <v>289</v>
      </c>
      <c r="B263" t="s">
        <v>1069</v>
      </c>
      <c r="C263" t="s">
        <v>19</v>
      </c>
      <c r="D263" t="s">
        <v>20</v>
      </c>
      <c r="E263" t="s">
        <v>15</v>
      </c>
      <c r="F263" t="s">
        <v>38</v>
      </c>
      <c r="G263" s="3">
        <v>16.45</v>
      </c>
      <c r="H263">
        <v>4</v>
      </c>
      <c r="I263">
        <v>3.29</v>
      </c>
      <c r="J263" s="3">
        <v>69.09</v>
      </c>
      <c r="K263" s="18">
        <v>43531</v>
      </c>
      <c r="L263" s="2">
        <v>0.62013888888888891</v>
      </c>
      <c r="M263" t="s">
        <v>17</v>
      </c>
      <c r="N263" s="3">
        <v>65.8</v>
      </c>
      <c r="O263">
        <v>4.7619047620000003</v>
      </c>
      <c r="P263" s="3">
        <v>3.29</v>
      </c>
      <c r="Q263" s="1">
        <v>20614</v>
      </c>
      <c r="R263" s="5">
        <f t="shared" si="30"/>
        <v>62</v>
      </c>
      <c r="S263" s="5" t="str">
        <f t="shared" si="31"/>
        <v>60-74</v>
      </c>
      <c r="T263">
        <v>5.6</v>
      </c>
      <c r="U263" s="17" t="str">
        <f t="shared" si="28"/>
        <v>4-6 (Average)</v>
      </c>
      <c r="V263" s="17" t="str">
        <f t="shared" si="32"/>
        <v>Afternoon</v>
      </c>
      <c r="W263" t="str">
        <f t="shared" si="33"/>
        <v>Less Expensive</v>
      </c>
      <c r="X263" s="4">
        <f t="shared" si="34"/>
        <v>5</v>
      </c>
      <c r="Y263" s="3" t="str">
        <f t="shared" si="29"/>
        <v>Weekdays</v>
      </c>
      <c r="Z263" s="17">
        <f>_xlfn.ISOWEEKNUM(Table2[[#This Row],[Transaction Date]])</f>
        <v>10</v>
      </c>
      <c r="AA263" t="str">
        <f>IF(Table2[[#This Row],[WeekNum]] &gt; MAX(Table2[WeekNum]) - 13, "Show", "Hide")</f>
        <v>Show</v>
      </c>
      <c r="AB263" t="str">
        <f>TEXT(Table2[[#This Row],[Transaction Date]] - WEEKDAY(Table2[[#This Row],[Transaction Date]], 2) + 4, "MMMM")</f>
        <v>March</v>
      </c>
      <c r="AC263" s="19">
        <f>ROUNDUP(MONTH(Table2[[#This Row],[Transaction Date]])/3, 0)</f>
        <v>1</v>
      </c>
    </row>
    <row r="264" spans="1:29" x14ac:dyDescent="0.3">
      <c r="A264" t="s">
        <v>290</v>
      </c>
      <c r="B264" t="s">
        <v>1070</v>
      </c>
      <c r="C264" t="s">
        <v>35</v>
      </c>
      <c r="D264" t="s">
        <v>14</v>
      </c>
      <c r="E264" t="s">
        <v>15</v>
      </c>
      <c r="F264" t="s">
        <v>38</v>
      </c>
      <c r="G264" s="3">
        <v>38.299999999999997</v>
      </c>
      <c r="H264">
        <v>4</v>
      </c>
      <c r="I264">
        <v>7.66</v>
      </c>
      <c r="J264" s="3">
        <v>160.86000000000001</v>
      </c>
      <c r="K264" s="18">
        <v>43537</v>
      </c>
      <c r="L264" s="2">
        <v>0.80694444444444446</v>
      </c>
      <c r="M264" t="s">
        <v>22</v>
      </c>
      <c r="N264" s="3">
        <v>153.19999999999999</v>
      </c>
      <c r="O264">
        <v>4.7619047620000003</v>
      </c>
      <c r="P264" s="3">
        <v>7.66</v>
      </c>
      <c r="Q264" s="1">
        <v>25219</v>
      </c>
      <c r="R264" s="5">
        <f t="shared" si="30"/>
        <v>50</v>
      </c>
      <c r="S264" s="5" t="str">
        <f t="shared" si="31"/>
        <v>45-59</v>
      </c>
      <c r="T264">
        <v>5.7</v>
      </c>
      <c r="U264" s="17" t="str">
        <f t="shared" si="28"/>
        <v>4-6 (Average)</v>
      </c>
      <c r="V264" s="17" t="str">
        <f t="shared" si="32"/>
        <v>Evening</v>
      </c>
      <c r="W264" t="str">
        <f t="shared" si="33"/>
        <v>Expensive</v>
      </c>
      <c r="X264" s="4">
        <f t="shared" si="34"/>
        <v>4</v>
      </c>
      <c r="Y264" s="3" t="str">
        <f t="shared" si="29"/>
        <v>Weekdays</v>
      </c>
      <c r="Z264" s="17">
        <f>_xlfn.ISOWEEKNUM(Table2[[#This Row],[Transaction Date]])</f>
        <v>11</v>
      </c>
      <c r="AA264" t="str">
        <f>IF(Table2[[#This Row],[WeekNum]] &gt; MAX(Table2[WeekNum]) - 13, "Show", "Hide")</f>
        <v>Show</v>
      </c>
      <c r="AB264" t="str">
        <f>TEXT(Table2[[#This Row],[Transaction Date]] - WEEKDAY(Table2[[#This Row],[Transaction Date]], 2) + 4, "MMMM")</f>
        <v>March</v>
      </c>
      <c r="AC264" s="19">
        <f>ROUNDUP(MONTH(Table2[[#This Row],[Transaction Date]])/3, 0)</f>
        <v>1</v>
      </c>
    </row>
    <row r="265" spans="1:29" x14ac:dyDescent="0.3">
      <c r="A265" t="s">
        <v>291</v>
      </c>
      <c r="B265" t="s">
        <v>1067</v>
      </c>
      <c r="C265" t="s">
        <v>13</v>
      </c>
      <c r="D265" t="s">
        <v>14</v>
      </c>
      <c r="E265" t="s">
        <v>15</v>
      </c>
      <c r="F265" t="s">
        <v>29</v>
      </c>
      <c r="G265" s="3">
        <v>22.24</v>
      </c>
      <c r="H265">
        <v>10</v>
      </c>
      <c r="I265">
        <v>11.12</v>
      </c>
      <c r="J265" s="3">
        <v>233.52</v>
      </c>
      <c r="K265" s="18">
        <v>43505</v>
      </c>
      <c r="L265" s="2">
        <v>0.45833333333333331</v>
      </c>
      <c r="M265" t="s">
        <v>22</v>
      </c>
      <c r="N265" s="3">
        <v>222.4</v>
      </c>
      <c r="O265">
        <v>4.7619047620000003</v>
      </c>
      <c r="P265" s="3">
        <v>11.12</v>
      </c>
      <c r="Q265" s="1">
        <v>35226</v>
      </c>
      <c r="R265" s="5">
        <f t="shared" si="30"/>
        <v>22</v>
      </c>
      <c r="S265" s="5" t="str">
        <f t="shared" si="31"/>
        <v>15-29</v>
      </c>
      <c r="T265">
        <v>4.2</v>
      </c>
      <c r="U265" s="17" t="str">
        <f t="shared" si="28"/>
        <v>4-6 (Average)</v>
      </c>
      <c r="V265" s="17" t="str">
        <f t="shared" si="32"/>
        <v>Morning</v>
      </c>
      <c r="W265" t="str">
        <f t="shared" si="33"/>
        <v>Expensive</v>
      </c>
      <c r="X265" s="4">
        <f t="shared" si="34"/>
        <v>7</v>
      </c>
      <c r="Y265" s="3" t="str">
        <f t="shared" si="29"/>
        <v>Weekends</v>
      </c>
      <c r="Z265" s="17">
        <f>_xlfn.ISOWEEKNUM(Table2[[#This Row],[Transaction Date]])</f>
        <v>6</v>
      </c>
      <c r="AA265" t="str">
        <f>IF(Table2[[#This Row],[WeekNum]] &gt; MAX(Table2[WeekNum]) - 13, "Show", "Hide")</f>
        <v>Show</v>
      </c>
      <c r="AB265" t="str">
        <f>TEXT(Table2[[#This Row],[Transaction Date]] - WEEKDAY(Table2[[#This Row],[Transaction Date]], 2) + 4, "MMMM")</f>
        <v>February</v>
      </c>
      <c r="AC265" s="19">
        <f>ROUNDUP(MONTH(Table2[[#This Row],[Transaction Date]])/3, 0)</f>
        <v>1</v>
      </c>
    </row>
    <row r="266" spans="1:29" x14ac:dyDescent="0.3">
      <c r="A266" t="s">
        <v>292</v>
      </c>
      <c r="B266" t="s">
        <v>1075</v>
      </c>
      <c r="C266" t="s">
        <v>35</v>
      </c>
      <c r="D266" t="s">
        <v>20</v>
      </c>
      <c r="E266" t="s">
        <v>24</v>
      </c>
      <c r="F266" t="s">
        <v>29</v>
      </c>
      <c r="G266" s="3">
        <v>54.45</v>
      </c>
      <c r="H266">
        <v>1</v>
      </c>
      <c r="I266">
        <v>2.7225000000000001</v>
      </c>
      <c r="J266" s="3">
        <v>57.172499999999999</v>
      </c>
      <c r="K266" s="18">
        <v>43522</v>
      </c>
      <c r="L266" s="2">
        <v>0.80833333333333324</v>
      </c>
      <c r="M266" t="s">
        <v>17</v>
      </c>
      <c r="N266" s="3">
        <v>54.45</v>
      </c>
      <c r="O266">
        <v>4.7619047620000003</v>
      </c>
      <c r="P266" s="3">
        <v>2.7225000000000001</v>
      </c>
      <c r="Q266" s="1">
        <v>31671</v>
      </c>
      <c r="R266" s="5">
        <f t="shared" si="30"/>
        <v>32</v>
      </c>
      <c r="S266" s="5" t="str">
        <f t="shared" si="31"/>
        <v>30-44</v>
      </c>
      <c r="T266">
        <v>7.9</v>
      </c>
      <c r="U266" s="17" t="str">
        <f t="shared" si="28"/>
        <v>6-8 (Good)</v>
      </c>
      <c r="V266" s="17" t="str">
        <f t="shared" si="32"/>
        <v>Evening</v>
      </c>
      <c r="W266" t="str">
        <f t="shared" si="33"/>
        <v>Expensive</v>
      </c>
      <c r="X266" s="4">
        <f t="shared" si="34"/>
        <v>3</v>
      </c>
      <c r="Y266" s="3" t="str">
        <f t="shared" si="29"/>
        <v>Weekdays</v>
      </c>
      <c r="Z266" s="17">
        <f>_xlfn.ISOWEEKNUM(Table2[[#This Row],[Transaction Date]])</f>
        <v>9</v>
      </c>
      <c r="AA266" t="str">
        <f>IF(Table2[[#This Row],[WeekNum]] &gt; MAX(Table2[WeekNum]) - 13, "Show", "Hide")</f>
        <v>Show</v>
      </c>
      <c r="AB266" t="str">
        <f>TEXT(Table2[[#This Row],[Transaction Date]] - WEEKDAY(Table2[[#This Row],[Transaction Date]], 2) + 4, "MMMM")</f>
        <v>February</v>
      </c>
      <c r="AC266" s="19">
        <f>ROUNDUP(MONTH(Table2[[#This Row],[Transaction Date]])/3, 0)</f>
        <v>1</v>
      </c>
    </row>
    <row r="267" spans="1:29" x14ac:dyDescent="0.3">
      <c r="A267" t="s">
        <v>293</v>
      </c>
      <c r="B267" t="s">
        <v>1077</v>
      </c>
      <c r="C267" s="17" t="s">
        <v>1065</v>
      </c>
      <c r="D267" t="s">
        <v>14</v>
      </c>
      <c r="E267" t="s">
        <v>15</v>
      </c>
      <c r="F267" t="s">
        <v>29</v>
      </c>
      <c r="G267" s="3">
        <v>98.4</v>
      </c>
      <c r="H267">
        <v>7</v>
      </c>
      <c r="I267">
        <v>34.44</v>
      </c>
      <c r="J267" s="3">
        <v>723.24</v>
      </c>
      <c r="K267" s="18">
        <v>43536</v>
      </c>
      <c r="L267" s="2">
        <v>0.52986111111111112</v>
      </c>
      <c r="M267" t="s">
        <v>26</v>
      </c>
      <c r="N267" s="3">
        <v>688.8</v>
      </c>
      <c r="O267">
        <v>4.7619047620000003</v>
      </c>
      <c r="P267" s="3">
        <v>34.44</v>
      </c>
      <c r="Q267" s="1">
        <v>20529</v>
      </c>
      <c r="R267" s="5">
        <f t="shared" si="30"/>
        <v>62</v>
      </c>
      <c r="S267" s="5" t="str">
        <f t="shared" si="31"/>
        <v>60-74</v>
      </c>
      <c r="T267">
        <v>8.6999999999999993</v>
      </c>
      <c r="U267" s="17" t="str">
        <f t="shared" si="28"/>
        <v>8-10 (Excellent)</v>
      </c>
      <c r="V267" s="17" t="str">
        <f t="shared" si="32"/>
        <v>Afternoon</v>
      </c>
      <c r="W267" t="str">
        <f t="shared" si="33"/>
        <v>Expensive</v>
      </c>
      <c r="X267" s="4">
        <f t="shared" si="34"/>
        <v>3</v>
      </c>
      <c r="Y267" s="3" t="str">
        <f t="shared" si="29"/>
        <v>Weekdays</v>
      </c>
      <c r="Z267" s="17">
        <f>_xlfn.ISOWEEKNUM(Table2[[#This Row],[Transaction Date]])</f>
        <v>11</v>
      </c>
      <c r="AA267" t="str">
        <f>IF(Table2[[#This Row],[WeekNum]] &gt; MAX(Table2[WeekNum]) - 13, "Show", "Hide")</f>
        <v>Show</v>
      </c>
      <c r="AB267" t="str">
        <f>TEXT(Table2[[#This Row],[Transaction Date]] - WEEKDAY(Table2[[#This Row],[Transaction Date]], 2) + 4, "MMMM")</f>
        <v>March</v>
      </c>
      <c r="AC267" s="19">
        <f>ROUNDUP(MONTH(Table2[[#This Row],[Transaction Date]])/3, 0)</f>
        <v>1</v>
      </c>
    </row>
    <row r="268" spans="1:29" x14ac:dyDescent="0.3">
      <c r="A268" t="s">
        <v>294</v>
      </c>
      <c r="B268" t="s">
        <v>1074</v>
      </c>
      <c r="C268" t="s">
        <v>19</v>
      </c>
      <c r="D268" t="s">
        <v>20</v>
      </c>
      <c r="E268" t="s">
        <v>24</v>
      </c>
      <c r="F268" t="s">
        <v>25</v>
      </c>
      <c r="G268" s="3">
        <v>35.47</v>
      </c>
      <c r="H268">
        <v>4</v>
      </c>
      <c r="I268">
        <v>7.0940000000000003</v>
      </c>
      <c r="J268" s="3">
        <v>148.97399999999999</v>
      </c>
      <c r="K268" s="18">
        <v>43538</v>
      </c>
      <c r="L268" s="2">
        <v>0.72361111111111109</v>
      </c>
      <c r="M268" t="s">
        <v>26</v>
      </c>
      <c r="N268" s="3">
        <v>141.88</v>
      </c>
      <c r="O268">
        <v>4.7619047620000003</v>
      </c>
      <c r="P268" s="3">
        <v>7.0940000000000003</v>
      </c>
      <c r="Q268" s="1">
        <v>35496</v>
      </c>
      <c r="R268" s="5">
        <f t="shared" si="30"/>
        <v>22</v>
      </c>
      <c r="S268" s="5" t="str">
        <f t="shared" si="31"/>
        <v>15-29</v>
      </c>
      <c r="T268">
        <v>6.9</v>
      </c>
      <c r="U268" s="17" t="str">
        <f t="shared" si="28"/>
        <v>6-8 (Good)</v>
      </c>
      <c r="V268" s="17" t="str">
        <f t="shared" si="32"/>
        <v>Evening</v>
      </c>
      <c r="W268" t="str">
        <f t="shared" si="33"/>
        <v>Expensive</v>
      </c>
      <c r="X268" s="4">
        <f t="shared" si="34"/>
        <v>5</v>
      </c>
      <c r="Y268" s="3" t="str">
        <f t="shared" si="29"/>
        <v>Weekdays</v>
      </c>
      <c r="Z268" s="17">
        <f>_xlfn.ISOWEEKNUM(Table2[[#This Row],[Transaction Date]])</f>
        <v>11</v>
      </c>
      <c r="AA268" t="str">
        <f>IF(Table2[[#This Row],[WeekNum]] &gt; MAX(Table2[WeekNum]) - 13, "Show", "Hide")</f>
        <v>Show</v>
      </c>
      <c r="AB268" t="str">
        <f>TEXT(Table2[[#This Row],[Transaction Date]] - WEEKDAY(Table2[[#This Row],[Transaction Date]], 2) + 4, "MMMM")</f>
        <v>March</v>
      </c>
      <c r="AC268" s="19">
        <f>ROUNDUP(MONTH(Table2[[#This Row],[Transaction Date]])/3, 0)</f>
        <v>1</v>
      </c>
    </row>
    <row r="269" spans="1:29" x14ac:dyDescent="0.3">
      <c r="A269" t="s">
        <v>295</v>
      </c>
      <c r="B269" t="s">
        <v>1070</v>
      </c>
      <c r="C269" t="s">
        <v>35</v>
      </c>
      <c r="D269" t="s">
        <v>14</v>
      </c>
      <c r="E269" t="s">
        <v>15</v>
      </c>
      <c r="F269" t="s">
        <v>36</v>
      </c>
      <c r="G269" s="3">
        <v>74.599999999999994</v>
      </c>
      <c r="H269">
        <v>10</v>
      </c>
      <c r="I269">
        <v>37.299999999999997</v>
      </c>
      <c r="J269" s="3">
        <v>783.3</v>
      </c>
      <c r="K269" s="18">
        <v>43473</v>
      </c>
      <c r="L269" s="2">
        <v>0.87152777777777779</v>
      </c>
      <c r="M269" t="s">
        <v>22</v>
      </c>
      <c r="N269" s="3">
        <v>746</v>
      </c>
      <c r="O269">
        <v>4.7619047620000003</v>
      </c>
      <c r="P269" s="3">
        <v>37.299999999999997</v>
      </c>
      <c r="Q269" s="1">
        <v>33244</v>
      </c>
      <c r="R269" s="5">
        <f t="shared" si="30"/>
        <v>28</v>
      </c>
      <c r="S269" s="5" t="str">
        <f t="shared" si="31"/>
        <v>15-29</v>
      </c>
      <c r="T269">
        <v>9.5</v>
      </c>
      <c r="U269" s="17" t="str">
        <f t="shared" si="28"/>
        <v>8-10 (Excellent)</v>
      </c>
      <c r="V269" s="17" t="str">
        <f t="shared" si="32"/>
        <v>Night</v>
      </c>
      <c r="W269" t="str">
        <f t="shared" si="33"/>
        <v>Expensive</v>
      </c>
      <c r="X269" s="4">
        <f t="shared" si="34"/>
        <v>3</v>
      </c>
      <c r="Y269" s="3" t="str">
        <f t="shared" si="29"/>
        <v>Weekdays</v>
      </c>
      <c r="Z269" s="17">
        <f>_xlfn.ISOWEEKNUM(Table2[[#This Row],[Transaction Date]])</f>
        <v>2</v>
      </c>
      <c r="AA269" t="str">
        <f>IF(Table2[[#This Row],[WeekNum]] &gt; MAX(Table2[WeekNum]) - 13, "Show", "Hide")</f>
        <v>Show</v>
      </c>
      <c r="AB269" t="str">
        <f>TEXT(Table2[[#This Row],[Transaction Date]] - WEEKDAY(Table2[[#This Row],[Transaction Date]], 2) + 4, "MMMM")</f>
        <v>January</v>
      </c>
      <c r="AC269" s="19">
        <f>ROUNDUP(MONTH(Table2[[#This Row],[Transaction Date]])/3, 0)</f>
        <v>1</v>
      </c>
    </row>
    <row r="270" spans="1:29" x14ac:dyDescent="0.3">
      <c r="A270" t="s">
        <v>296</v>
      </c>
      <c r="B270" t="s">
        <v>1072</v>
      </c>
      <c r="C270" s="17" t="s">
        <v>1065</v>
      </c>
      <c r="D270" t="s">
        <v>14</v>
      </c>
      <c r="E270" t="s">
        <v>24</v>
      </c>
      <c r="F270" t="s">
        <v>25</v>
      </c>
      <c r="G270" s="3">
        <v>70.739999999999995</v>
      </c>
      <c r="H270">
        <v>4</v>
      </c>
      <c r="I270">
        <v>14.148</v>
      </c>
      <c r="J270" s="3">
        <v>297.108</v>
      </c>
      <c r="K270" s="18">
        <v>43470</v>
      </c>
      <c r="L270" s="2">
        <v>0.67013888888888884</v>
      </c>
      <c r="M270" t="s">
        <v>26</v>
      </c>
      <c r="N270" s="3">
        <v>282.95999999999998</v>
      </c>
      <c r="O270">
        <v>4.7619047620000003</v>
      </c>
      <c r="P270" s="3">
        <v>14.148</v>
      </c>
      <c r="Q270" s="1">
        <v>29656</v>
      </c>
      <c r="R270" s="5">
        <f t="shared" si="30"/>
        <v>37</v>
      </c>
      <c r="S270" s="5" t="str">
        <f t="shared" si="31"/>
        <v>30-44</v>
      </c>
      <c r="T270">
        <v>4.4000000000000004</v>
      </c>
      <c r="U270" s="17" t="str">
        <f t="shared" si="28"/>
        <v>4-6 (Average)</v>
      </c>
      <c r="V270" s="17" t="str">
        <f t="shared" si="32"/>
        <v>Evening</v>
      </c>
      <c r="W270" t="str">
        <f t="shared" si="33"/>
        <v>Expensive</v>
      </c>
      <c r="X270" s="4">
        <f t="shared" si="34"/>
        <v>7</v>
      </c>
      <c r="Y270" s="3" t="str">
        <f t="shared" si="29"/>
        <v>Weekends</v>
      </c>
      <c r="Z270" s="17">
        <f>_xlfn.ISOWEEKNUM(Table2[[#This Row],[Transaction Date]])</f>
        <v>1</v>
      </c>
      <c r="AA270" t="str">
        <f>IF(Table2[[#This Row],[WeekNum]] &gt; MAX(Table2[WeekNum]) - 13, "Show", "Hide")</f>
        <v>Show</v>
      </c>
      <c r="AB270" t="str">
        <f>TEXT(Table2[[#This Row],[Transaction Date]] - WEEKDAY(Table2[[#This Row],[Transaction Date]], 2) + 4, "MMMM")</f>
        <v>January</v>
      </c>
      <c r="AC270" s="19">
        <f>ROUNDUP(MONTH(Table2[[#This Row],[Transaction Date]])/3, 0)</f>
        <v>1</v>
      </c>
    </row>
    <row r="271" spans="1:29" x14ac:dyDescent="0.3">
      <c r="A271" t="s">
        <v>297</v>
      </c>
      <c r="B271" t="s">
        <v>1067</v>
      </c>
      <c r="C271" t="s">
        <v>13</v>
      </c>
      <c r="D271" t="s">
        <v>14</v>
      </c>
      <c r="E271" t="s">
        <v>15</v>
      </c>
      <c r="F271" t="s">
        <v>25</v>
      </c>
      <c r="G271" s="3">
        <v>35.54</v>
      </c>
      <c r="H271">
        <v>10</v>
      </c>
      <c r="I271">
        <v>17.77</v>
      </c>
      <c r="J271" s="3">
        <v>373.17</v>
      </c>
      <c r="K271" s="18">
        <v>43469</v>
      </c>
      <c r="L271" s="2">
        <v>0.56527777777777777</v>
      </c>
      <c r="M271" t="s">
        <v>17</v>
      </c>
      <c r="N271" s="3">
        <v>355.4</v>
      </c>
      <c r="O271">
        <v>4.7619047620000003</v>
      </c>
      <c r="P271" s="3">
        <v>17.77</v>
      </c>
      <c r="Q271" s="1">
        <v>36157</v>
      </c>
      <c r="R271" s="5">
        <f t="shared" si="30"/>
        <v>20</v>
      </c>
      <c r="S271" s="5" t="str">
        <f t="shared" si="31"/>
        <v>15-29</v>
      </c>
      <c r="T271">
        <v>7</v>
      </c>
      <c r="U271" s="17" t="str">
        <f t="shared" si="28"/>
        <v>6-8 (Good)</v>
      </c>
      <c r="V271" s="17" t="str">
        <f t="shared" si="32"/>
        <v>Afternoon</v>
      </c>
      <c r="W271" t="str">
        <f t="shared" si="33"/>
        <v>Expensive</v>
      </c>
      <c r="X271" s="4">
        <f t="shared" si="34"/>
        <v>6</v>
      </c>
      <c r="Y271" s="3" t="str">
        <f t="shared" si="29"/>
        <v>Weekdays</v>
      </c>
      <c r="Z271" s="17">
        <f>_xlfn.ISOWEEKNUM(Table2[[#This Row],[Transaction Date]])</f>
        <v>1</v>
      </c>
      <c r="AA271" t="str">
        <f>IF(Table2[[#This Row],[WeekNum]] &gt; MAX(Table2[WeekNum]) - 13, "Show", "Hide")</f>
        <v>Show</v>
      </c>
      <c r="AB271" t="str">
        <f>TEXT(Table2[[#This Row],[Transaction Date]] - WEEKDAY(Table2[[#This Row],[Transaction Date]], 2) + 4, "MMMM")</f>
        <v>January</v>
      </c>
      <c r="AC271" s="19">
        <f>ROUNDUP(MONTH(Table2[[#This Row],[Transaction Date]])/3, 0)</f>
        <v>1</v>
      </c>
    </row>
    <row r="272" spans="1:29" x14ac:dyDescent="0.3">
      <c r="A272" t="s">
        <v>298</v>
      </c>
      <c r="B272" t="s">
        <v>1075</v>
      </c>
      <c r="C272" t="s">
        <v>35</v>
      </c>
      <c r="D272" t="s">
        <v>20</v>
      </c>
      <c r="E272" t="s">
        <v>15</v>
      </c>
      <c r="F272" t="s">
        <v>29</v>
      </c>
      <c r="G272" s="3">
        <v>67.430000000000007</v>
      </c>
      <c r="H272">
        <v>5</v>
      </c>
      <c r="I272">
        <v>16.857500000000002</v>
      </c>
      <c r="J272" s="3">
        <v>354.00749999999999</v>
      </c>
      <c r="K272" s="18">
        <v>43530</v>
      </c>
      <c r="L272" s="2">
        <v>0.75902777777777775</v>
      </c>
      <c r="M272" t="s">
        <v>17</v>
      </c>
      <c r="N272" s="3">
        <v>337.15</v>
      </c>
      <c r="O272">
        <v>4.7619047620000003</v>
      </c>
      <c r="P272" s="3">
        <v>16.857500000000002</v>
      </c>
      <c r="Q272" s="1">
        <v>33857</v>
      </c>
      <c r="R272" s="5">
        <f t="shared" si="30"/>
        <v>26</v>
      </c>
      <c r="S272" s="5" t="str">
        <f t="shared" si="31"/>
        <v>15-29</v>
      </c>
      <c r="T272">
        <v>6.3</v>
      </c>
      <c r="U272" s="17" t="str">
        <f t="shared" si="28"/>
        <v>6-8 (Good)</v>
      </c>
      <c r="V272" s="17" t="str">
        <f t="shared" si="32"/>
        <v>Evening</v>
      </c>
      <c r="W272" t="str">
        <f t="shared" si="33"/>
        <v>Expensive</v>
      </c>
      <c r="X272" s="4">
        <f t="shared" si="34"/>
        <v>4</v>
      </c>
      <c r="Y272" s="3" t="str">
        <f t="shared" si="29"/>
        <v>Weekdays</v>
      </c>
      <c r="Z272" s="17">
        <f>_xlfn.ISOWEEKNUM(Table2[[#This Row],[Transaction Date]])</f>
        <v>10</v>
      </c>
      <c r="AA272" t="str">
        <f>IF(Table2[[#This Row],[WeekNum]] &gt; MAX(Table2[WeekNum]) - 13, "Show", "Hide")</f>
        <v>Show</v>
      </c>
      <c r="AB272" t="str">
        <f>TEXT(Table2[[#This Row],[Transaction Date]] - WEEKDAY(Table2[[#This Row],[Transaction Date]], 2) + 4, "MMMM")</f>
        <v>March</v>
      </c>
      <c r="AC272" s="19">
        <f>ROUNDUP(MONTH(Table2[[#This Row],[Transaction Date]])/3, 0)</f>
        <v>1</v>
      </c>
    </row>
    <row r="273" spans="1:29" x14ac:dyDescent="0.3">
      <c r="A273" t="s">
        <v>299</v>
      </c>
      <c r="B273" t="s">
        <v>1073</v>
      </c>
      <c r="C273" s="17" t="s">
        <v>1066</v>
      </c>
      <c r="D273" t="s">
        <v>14</v>
      </c>
      <c r="E273" t="s">
        <v>15</v>
      </c>
      <c r="F273" t="s">
        <v>16</v>
      </c>
      <c r="G273" s="3">
        <v>21.12</v>
      </c>
      <c r="H273">
        <v>2</v>
      </c>
      <c r="I273">
        <v>2.1120000000000001</v>
      </c>
      <c r="J273" s="3">
        <v>44.351999999999997</v>
      </c>
      <c r="K273" s="18">
        <v>43468</v>
      </c>
      <c r="L273" s="2">
        <v>0.80347222222222225</v>
      </c>
      <c r="M273" t="s">
        <v>22</v>
      </c>
      <c r="N273" s="3">
        <v>42.24</v>
      </c>
      <c r="O273">
        <v>4.7619047620000003</v>
      </c>
      <c r="P273" s="3">
        <v>2.1120000000000001</v>
      </c>
      <c r="Q273" s="1">
        <v>24387</v>
      </c>
      <c r="R273" s="5">
        <f t="shared" si="30"/>
        <v>52</v>
      </c>
      <c r="S273" s="5" t="str">
        <f t="shared" si="31"/>
        <v>45-59</v>
      </c>
      <c r="T273">
        <v>9.6999999999999993</v>
      </c>
      <c r="U273" s="17" t="str">
        <f t="shared" si="28"/>
        <v>8-10 (Excellent)</v>
      </c>
      <c r="V273" s="17" t="str">
        <f t="shared" si="32"/>
        <v>Evening</v>
      </c>
      <c r="W273" t="str">
        <f t="shared" si="33"/>
        <v>Expensive</v>
      </c>
      <c r="X273" s="4">
        <f t="shared" si="34"/>
        <v>5</v>
      </c>
      <c r="Y273" s="3" t="str">
        <f t="shared" si="29"/>
        <v>Weekdays</v>
      </c>
      <c r="Z273" s="17">
        <f>_xlfn.ISOWEEKNUM(Table2[[#This Row],[Transaction Date]])</f>
        <v>1</v>
      </c>
      <c r="AA273" t="str">
        <f>IF(Table2[[#This Row],[WeekNum]] &gt; MAX(Table2[WeekNum]) - 13, "Show", "Hide")</f>
        <v>Show</v>
      </c>
      <c r="AB273" t="str">
        <f>TEXT(Table2[[#This Row],[Transaction Date]] - WEEKDAY(Table2[[#This Row],[Transaction Date]], 2) + 4, "MMMM")</f>
        <v>January</v>
      </c>
      <c r="AC273" s="19">
        <f>ROUNDUP(MONTH(Table2[[#This Row],[Transaction Date]])/3, 0)</f>
        <v>1</v>
      </c>
    </row>
    <row r="274" spans="1:29" x14ac:dyDescent="0.3">
      <c r="A274" t="s">
        <v>300</v>
      </c>
      <c r="B274" t="s">
        <v>1068</v>
      </c>
      <c r="C274" t="s">
        <v>13</v>
      </c>
      <c r="D274" t="s">
        <v>14</v>
      </c>
      <c r="E274" t="s">
        <v>15</v>
      </c>
      <c r="F274" t="s">
        <v>25</v>
      </c>
      <c r="G274" s="3">
        <v>21.54</v>
      </c>
      <c r="H274">
        <v>9</v>
      </c>
      <c r="I274">
        <v>9.6929999999999996</v>
      </c>
      <c r="J274" s="3">
        <v>203.553</v>
      </c>
      <c r="K274" s="18">
        <v>43472</v>
      </c>
      <c r="L274" s="2">
        <v>0.48888888888888887</v>
      </c>
      <c r="M274" t="s">
        <v>26</v>
      </c>
      <c r="N274" s="3">
        <v>193.86</v>
      </c>
      <c r="O274">
        <v>4.7619047620000003</v>
      </c>
      <c r="P274" s="3">
        <v>9.6929999999999996</v>
      </c>
      <c r="Q274" s="1">
        <v>23440</v>
      </c>
      <c r="R274" s="5">
        <f t="shared" si="30"/>
        <v>54</v>
      </c>
      <c r="S274" s="5" t="str">
        <f t="shared" si="31"/>
        <v>45-59</v>
      </c>
      <c r="T274">
        <v>8.8000000000000007</v>
      </c>
      <c r="U274" s="17" t="str">
        <f t="shared" si="28"/>
        <v>8-10 (Excellent)</v>
      </c>
      <c r="V274" s="17" t="str">
        <f t="shared" si="32"/>
        <v>Morning</v>
      </c>
      <c r="W274" t="str">
        <f t="shared" si="33"/>
        <v>Expensive</v>
      </c>
      <c r="X274" s="4">
        <f t="shared" si="34"/>
        <v>2</v>
      </c>
      <c r="Y274" s="3" t="str">
        <f t="shared" si="29"/>
        <v>Weekdays</v>
      </c>
      <c r="Z274" s="17">
        <f>_xlfn.ISOWEEKNUM(Table2[[#This Row],[Transaction Date]])</f>
        <v>2</v>
      </c>
      <c r="AA274" t="str">
        <f>IF(Table2[[#This Row],[WeekNum]] &gt; MAX(Table2[WeekNum]) - 13, "Show", "Hide")</f>
        <v>Show</v>
      </c>
      <c r="AB274" t="str">
        <f>TEXT(Table2[[#This Row],[Transaction Date]] - WEEKDAY(Table2[[#This Row],[Transaction Date]], 2) + 4, "MMMM")</f>
        <v>January</v>
      </c>
      <c r="AC274" s="19">
        <f>ROUNDUP(MONTH(Table2[[#This Row],[Transaction Date]])/3, 0)</f>
        <v>1</v>
      </c>
    </row>
    <row r="275" spans="1:29" x14ac:dyDescent="0.3">
      <c r="A275" t="s">
        <v>301</v>
      </c>
      <c r="B275" t="s">
        <v>1068</v>
      </c>
      <c r="C275" t="s">
        <v>13</v>
      </c>
      <c r="D275" t="s">
        <v>20</v>
      </c>
      <c r="E275" t="s">
        <v>15</v>
      </c>
      <c r="F275" t="s">
        <v>25</v>
      </c>
      <c r="G275" s="3">
        <v>12.03</v>
      </c>
      <c r="H275">
        <v>2</v>
      </c>
      <c r="I275">
        <v>1.2030000000000001</v>
      </c>
      <c r="J275" s="3">
        <v>25.263000000000002</v>
      </c>
      <c r="K275" s="18">
        <v>43492</v>
      </c>
      <c r="L275" s="2">
        <v>0.66041666666666665</v>
      </c>
      <c r="M275" t="s">
        <v>22</v>
      </c>
      <c r="N275" s="3">
        <v>24.06</v>
      </c>
      <c r="O275">
        <v>4.7619047620000003</v>
      </c>
      <c r="P275" s="3">
        <v>1.2030000000000001</v>
      </c>
      <c r="Q275" s="1">
        <v>21390</v>
      </c>
      <c r="R275" s="5">
        <f t="shared" si="30"/>
        <v>60</v>
      </c>
      <c r="S275" s="5" t="str">
        <f t="shared" si="31"/>
        <v>60-74</v>
      </c>
      <c r="T275">
        <v>5.0999999999999996</v>
      </c>
      <c r="U275" s="17" t="str">
        <f t="shared" si="28"/>
        <v>4-6 (Average)</v>
      </c>
      <c r="V275" s="17" t="str">
        <f t="shared" si="32"/>
        <v>Afternoon</v>
      </c>
      <c r="W275" t="str">
        <f t="shared" si="33"/>
        <v>Less Expensive</v>
      </c>
      <c r="X275" s="4">
        <f t="shared" si="34"/>
        <v>1</v>
      </c>
      <c r="Y275" s="3" t="str">
        <f t="shared" si="29"/>
        <v>Weekends</v>
      </c>
      <c r="Z275" s="17">
        <f>_xlfn.ISOWEEKNUM(Table2[[#This Row],[Transaction Date]])</f>
        <v>4</v>
      </c>
      <c r="AA275" t="str">
        <f>IF(Table2[[#This Row],[WeekNum]] &gt; MAX(Table2[WeekNum]) - 13, "Show", "Hide")</f>
        <v>Show</v>
      </c>
      <c r="AB275" t="str">
        <f>TEXT(Table2[[#This Row],[Transaction Date]] - WEEKDAY(Table2[[#This Row],[Transaction Date]], 2) + 4, "MMMM")</f>
        <v>January</v>
      </c>
      <c r="AC275" s="19">
        <f>ROUNDUP(MONTH(Table2[[#This Row],[Transaction Date]])/3, 0)</f>
        <v>1</v>
      </c>
    </row>
    <row r="276" spans="1:29" x14ac:dyDescent="0.3">
      <c r="A276" t="s">
        <v>302</v>
      </c>
      <c r="B276" t="s">
        <v>1075</v>
      </c>
      <c r="C276" t="s">
        <v>35</v>
      </c>
      <c r="D276" t="s">
        <v>20</v>
      </c>
      <c r="E276" t="s">
        <v>15</v>
      </c>
      <c r="F276" t="s">
        <v>16</v>
      </c>
      <c r="G276" s="3">
        <v>99.71</v>
      </c>
      <c r="H276">
        <v>6</v>
      </c>
      <c r="I276">
        <v>29.913</v>
      </c>
      <c r="J276" s="3">
        <v>628.173</v>
      </c>
      <c r="K276" s="18">
        <v>43522</v>
      </c>
      <c r="L276" s="2">
        <v>0.70277777777777783</v>
      </c>
      <c r="M276" t="s">
        <v>17</v>
      </c>
      <c r="N276" s="3">
        <v>598.26</v>
      </c>
      <c r="O276">
        <v>4.7619047620000003</v>
      </c>
      <c r="P276" s="3">
        <v>29.913</v>
      </c>
      <c r="Q276" s="1">
        <v>22296</v>
      </c>
      <c r="R276" s="5">
        <f t="shared" si="30"/>
        <v>58</v>
      </c>
      <c r="S276" s="5" t="str">
        <f t="shared" si="31"/>
        <v>45-59</v>
      </c>
      <c r="T276">
        <v>7.9</v>
      </c>
      <c r="U276" s="17" t="str">
        <f t="shared" si="28"/>
        <v>6-8 (Good)</v>
      </c>
      <c r="V276" s="17" t="str">
        <f t="shared" si="32"/>
        <v>Evening</v>
      </c>
      <c r="W276" t="str">
        <f t="shared" si="33"/>
        <v>Expensive</v>
      </c>
      <c r="X276" s="4">
        <f t="shared" si="34"/>
        <v>3</v>
      </c>
      <c r="Y276" s="3" t="str">
        <f t="shared" si="29"/>
        <v>Weekdays</v>
      </c>
      <c r="Z276" s="17">
        <f>_xlfn.ISOWEEKNUM(Table2[[#This Row],[Transaction Date]])</f>
        <v>9</v>
      </c>
      <c r="AA276" t="str">
        <f>IF(Table2[[#This Row],[WeekNum]] &gt; MAX(Table2[WeekNum]) - 13, "Show", "Hide")</f>
        <v>Show</v>
      </c>
      <c r="AB276" t="str">
        <f>TEXT(Table2[[#This Row],[Transaction Date]] - WEEKDAY(Table2[[#This Row],[Transaction Date]], 2) + 4, "MMMM")</f>
        <v>February</v>
      </c>
      <c r="AC276" s="19">
        <f>ROUNDUP(MONTH(Table2[[#This Row],[Transaction Date]])/3, 0)</f>
        <v>1</v>
      </c>
    </row>
    <row r="277" spans="1:29" x14ac:dyDescent="0.3">
      <c r="A277" t="s">
        <v>303</v>
      </c>
      <c r="B277" t="s">
        <v>1070</v>
      </c>
      <c r="C277" t="s">
        <v>35</v>
      </c>
      <c r="D277" t="s">
        <v>20</v>
      </c>
      <c r="E277" t="s">
        <v>24</v>
      </c>
      <c r="F277" t="s">
        <v>38</v>
      </c>
      <c r="G277" s="3">
        <v>47.97</v>
      </c>
      <c r="H277">
        <v>7</v>
      </c>
      <c r="I277">
        <v>16.7895</v>
      </c>
      <c r="J277" s="3">
        <v>352.5795</v>
      </c>
      <c r="K277" s="18">
        <v>43472</v>
      </c>
      <c r="L277" s="2">
        <v>0.86944444444444446</v>
      </c>
      <c r="M277" t="s">
        <v>22</v>
      </c>
      <c r="N277" s="3">
        <v>335.79</v>
      </c>
      <c r="O277">
        <v>4.7619047620000003</v>
      </c>
      <c r="P277" s="3">
        <v>16.7895</v>
      </c>
      <c r="Q277" s="1">
        <v>36750</v>
      </c>
      <c r="R277" s="5">
        <f t="shared" si="30"/>
        <v>18</v>
      </c>
      <c r="S277" s="5" t="str">
        <f t="shared" si="31"/>
        <v>15-29</v>
      </c>
      <c r="T277">
        <v>6.2</v>
      </c>
      <c r="U277" s="17" t="str">
        <f t="shared" si="28"/>
        <v>6-8 (Good)</v>
      </c>
      <c r="V277" s="17" t="str">
        <f t="shared" si="32"/>
        <v>Night</v>
      </c>
      <c r="W277" t="str">
        <f t="shared" si="33"/>
        <v>Expensive</v>
      </c>
      <c r="X277" s="4">
        <f t="shared" si="34"/>
        <v>2</v>
      </c>
      <c r="Y277" s="3" t="str">
        <f t="shared" si="29"/>
        <v>Weekdays</v>
      </c>
      <c r="Z277" s="17">
        <f>_xlfn.ISOWEEKNUM(Table2[[#This Row],[Transaction Date]])</f>
        <v>2</v>
      </c>
      <c r="AA277" t="str">
        <f>IF(Table2[[#This Row],[WeekNum]] &gt; MAX(Table2[WeekNum]) - 13, "Show", "Hide")</f>
        <v>Show</v>
      </c>
      <c r="AB277" t="str">
        <f>TEXT(Table2[[#This Row],[Transaction Date]] - WEEKDAY(Table2[[#This Row],[Transaction Date]], 2) + 4, "MMMM")</f>
        <v>January</v>
      </c>
      <c r="AC277" s="19">
        <f>ROUNDUP(MONTH(Table2[[#This Row],[Transaction Date]])/3, 0)</f>
        <v>1</v>
      </c>
    </row>
    <row r="278" spans="1:29" x14ac:dyDescent="0.3">
      <c r="A278" t="s">
        <v>304</v>
      </c>
      <c r="B278" t="s">
        <v>1069</v>
      </c>
      <c r="C278" t="s">
        <v>19</v>
      </c>
      <c r="D278" t="s">
        <v>14</v>
      </c>
      <c r="E278" t="s">
        <v>15</v>
      </c>
      <c r="F278" t="s">
        <v>25</v>
      </c>
      <c r="G278" s="3">
        <v>21.82</v>
      </c>
      <c r="H278">
        <v>10</v>
      </c>
      <c r="I278">
        <v>10.91</v>
      </c>
      <c r="J278" s="3">
        <v>229.11</v>
      </c>
      <c r="K278" s="18">
        <v>43472</v>
      </c>
      <c r="L278" s="2">
        <v>0.73333333333333339</v>
      </c>
      <c r="M278" t="s">
        <v>22</v>
      </c>
      <c r="N278" s="3">
        <v>218.2</v>
      </c>
      <c r="O278">
        <v>4.7619047620000003</v>
      </c>
      <c r="P278" s="3">
        <v>10.91</v>
      </c>
      <c r="Q278" s="1">
        <v>28561</v>
      </c>
      <c r="R278" s="5">
        <f t="shared" si="30"/>
        <v>40</v>
      </c>
      <c r="S278" s="5" t="str">
        <f t="shared" si="31"/>
        <v>30-44</v>
      </c>
      <c r="T278">
        <v>7.1</v>
      </c>
      <c r="U278" s="17" t="str">
        <f t="shared" si="28"/>
        <v>6-8 (Good)</v>
      </c>
      <c r="V278" s="17" t="str">
        <f t="shared" si="32"/>
        <v>Evening</v>
      </c>
      <c r="W278" t="str">
        <f t="shared" si="33"/>
        <v>Expensive</v>
      </c>
      <c r="X278" s="4">
        <f t="shared" si="34"/>
        <v>2</v>
      </c>
      <c r="Y278" s="3" t="str">
        <f t="shared" si="29"/>
        <v>Weekdays</v>
      </c>
      <c r="Z278" s="17">
        <f>_xlfn.ISOWEEKNUM(Table2[[#This Row],[Transaction Date]])</f>
        <v>2</v>
      </c>
      <c r="AA278" t="str">
        <f>IF(Table2[[#This Row],[WeekNum]] &gt; MAX(Table2[WeekNum]) - 13, "Show", "Hide")</f>
        <v>Show</v>
      </c>
      <c r="AB278" t="str">
        <f>TEXT(Table2[[#This Row],[Transaction Date]] - WEEKDAY(Table2[[#This Row],[Transaction Date]], 2) + 4, "MMMM")</f>
        <v>January</v>
      </c>
      <c r="AC278" s="19">
        <f>ROUNDUP(MONTH(Table2[[#This Row],[Transaction Date]])/3, 0)</f>
        <v>1</v>
      </c>
    </row>
    <row r="279" spans="1:29" x14ac:dyDescent="0.3">
      <c r="A279" t="s">
        <v>305</v>
      </c>
      <c r="B279" t="s">
        <v>1069</v>
      </c>
      <c r="C279" t="s">
        <v>19</v>
      </c>
      <c r="D279" t="s">
        <v>20</v>
      </c>
      <c r="E279" t="s">
        <v>15</v>
      </c>
      <c r="F279" t="s">
        <v>38</v>
      </c>
      <c r="G279" s="3">
        <v>95.42</v>
      </c>
      <c r="H279">
        <v>4</v>
      </c>
      <c r="I279">
        <v>19.084</v>
      </c>
      <c r="J279" s="3">
        <v>400.76400000000001</v>
      </c>
      <c r="K279" s="18">
        <v>43498</v>
      </c>
      <c r="L279" s="2">
        <v>0.55763888888888891</v>
      </c>
      <c r="M279" t="s">
        <v>17</v>
      </c>
      <c r="N279" s="3">
        <v>381.68</v>
      </c>
      <c r="O279">
        <v>4.7619047620000003</v>
      </c>
      <c r="P279" s="3">
        <v>19.084</v>
      </c>
      <c r="Q279" s="1">
        <v>33506</v>
      </c>
      <c r="R279" s="5">
        <f t="shared" si="30"/>
        <v>27</v>
      </c>
      <c r="S279" s="5" t="str">
        <f t="shared" si="31"/>
        <v>15-29</v>
      </c>
      <c r="T279">
        <v>6.4</v>
      </c>
      <c r="U279" s="17" t="str">
        <f t="shared" si="28"/>
        <v>6-8 (Good)</v>
      </c>
      <c r="V279" s="17" t="str">
        <f t="shared" si="32"/>
        <v>Afternoon</v>
      </c>
      <c r="W279" t="str">
        <f t="shared" si="33"/>
        <v>Expensive</v>
      </c>
      <c r="X279" s="4">
        <f t="shared" si="34"/>
        <v>7</v>
      </c>
      <c r="Y279" s="3" t="str">
        <f t="shared" si="29"/>
        <v>Weekends</v>
      </c>
      <c r="Z279" s="17">
        <f>_xlfn.ISOWEEKNUM(Table2[[#This Row],[Transaction Date]])</f>
        <v>5</v>
      </c>
      <c r="AA279" t="str">
        <f>IF(Table2[[#This Row],[WeekNum]] &gt; MAX(Table2[WeekNum]) - 13, "Show", "Hide")</f>
        <v>Show</v>
      </c>
      <c r="AB279" t="str">
        <f>TEXT(Table2[[#This Row],[Transaction Date]] - WEEKDAY(Table2[[#This Row],[Transaction Date]], 2) + 4, "MMMM")</f>
        <v>January</v>
      </c>
      <c r="AC279" s="19">
        <f>ROUNDUP(MONTH(Table2[[#This Row],[Transaction Date]])/3, 0)</f>
        <v>1</v>
      </c>
    </row>
    <row r="280" spans="1:29" x14ac:dyDescent="0.3">
      <c r="A280" t="s">
        <v>306</v>
      </c>
      <c r="B280" t="s">
        <v>1069</v>
      </c>
      <c r="C280" t="s">
        <v>19</v>
      </c>
      <c r="D280" t="s">
        <v>14</v>
      </c>
      <c r="E280" t="s">
        <v>24</v>
      </c>
      <c r="F280" t="s">
        <v>38</v>
      </c>
      <c r="G280" s="3">
        <v>70.989999999999995</v>
      </c>
      <c r="H280">
        <v>10</v>
      </c>
      <c r="I280">
        <v>35.494999999999997</v>
      </c>
      <c r="J280" s="3">
        <v>745.39499999999998</v>
      </c>
      <c r="K280" s="18">
        <v>43544</v>
      </c>
      <c r="L280" s="2">
        <v>0.68611111111111101</v>
      </c>
      <c r="M280" t="s">
        <v>22</v>
      </c>
      <c r="N280" s="3">
        <v>709.9</v>
      </c>
      <c r="O280">
        <v>4.7619047620000003</v>
      </c>
      <c r="P280" s="3">
        <v>35.494999999999997</v>
      </c>
      <c r="Q280" s="1">
        <v>28006</v>
      </c>
      <c r="R280" s="5">
        <f t="shared" si="30"/>
        <v>42</v>
      </c>
      <c r="S280" s="5" t="str">
        <f t="shared" si="31"/>
        <v>30-44</v>
      </c>
      <c r="T280">
        <v>5.7</v>
      </c>
      <c r="U280" s="17" t="str">
        <f t="shared" si="28"/>
        <v>4-6 (Average)</v>
      </c>
      <c r="V280" s="17" t="str">
        <f t="shared" si="32"/>
        <v>Evening</v>
      </c>
      <c r="W280" t="str">
        <f t="shared" si="33"/>
        <v>Expensive</v>
      </c>
      <c r="X280" s="4">
        <f t="shared" si="34"/>
        <v>4</v>
      </c>
      <c r="Y280" s="3" t="str">
        <f t="shared" si="29"/>
        <v>Weekdays</v>
      </c>
      <c r="Z280" s="17">
        <f>_xlfn.ISOWEEKNUM(Table2[[#This Row],[Transaction Date]])</f>
        <v>12</v>
      </c>
      <c r="AA280" t="str">
        <f>IF(Table2[[#This Row],[WeekNum]] &gt; MAX(Table2[WeekNum]) - 13, "Show", "Hide")</f>
        <v>Show</v>
      </c>
      <c r="AB280" t="str">
        <f>TEXT(Table2[[#This Row],[Transaction Date]] - WEEKDAY(Table2[[#This Row],[Transaction Date]], 2) + 4, "MMMM")</f>
        <v>March</v>
      </c>
      <c r="AC280" s="19">
        <f>ROUNDUP(MONTH(Table2[[#This Row],[Transaction Date]])/3, 0)</f>
        <v>1</v>
      </c>
    </row>
    <row r="281" spans="1:29" x14ac:dyDescent="0.3">
      <c r="A281" t="s">
        <v>307</v>
      </c>
      <c r="B281" t="s">
        <v>1068</v>
      </c>
      <c r="C281" t="s">
        <v>13</v>
      </c>
      <c r="D281" t="s">
        <v>14</v>
      </c>
      <c r="E281" t="s">
        <v>24</v>
      </c>
      <c r="F281" t="s">
        <v>29</v>
      </c>
      <c r="G281" s="3">
        <v>44.02</v>
      </c>
      <c r="H281">
        <v>10</v>
      </c>
      <c r="I281">
        <v>22.01</v>
      </c>
      <c r="J281" s="3">
        <v>462.21</v>
      </c>
      <c r="K281" s="18">
        <v>43544</v>
      </c>
      <c r="L281" s="2">
        <v>0.83124999999999993</v>
      </c>
      <c r="M281" t="s">
        <v>26</v>
      </c>
      <c r="N281" s="3">
        <v>440.2</v>
      </c>
      <c r="O281">
        <v>4.7619047620000003</v>
      </c>
      <c r="P281" s="3">
        <v>22.01</v>
      </c>
      <c r="Q281" s="1">
        <v>34771</v>
      </c>
      <c r="R281" s="5">
        <f t="shared" si="30"/>
        <v>24</v>
      </c>
      <c r="S281" s="5" t="str">
        <f t="shared" si="31"/>
        <v>15-29</v>
      </c>
      <c r="T281">
        <v>9.6</v>
      </c>
      <c r="U281" s="17" t="str">
        <f t="shared" si="28"/>
        <v>8-10 (Excellent)</v>
      </c>
      <c r="V281" s="17" t="str">
        <f t="shared" si="32"/>
        <v>Night</v>
      </c>
      <c r="W281" t="str">
        <f t="shared" si="33"/>
        <v>Expensive</v>
      </c>
      <c r="X281" s="4">
        <f t="shared" si="34"/>
        <v>4</v>
      </c>
      <c r="Y281" s="3" t="str">
        <f t="shared" si="29"/>
        <v>Weekdays</v>
      </c>
      <c r="Z281" s="17">
        <f>_xlfn.ISOWEEKNUM(Table2[[#This Row],[Transaction Date]])</f>
        <v>12</v>
      </c>
      <c r="AA281" t="str">
        <f>IF(Table2[[#This Row],[WeekNum]] &gt; MAX(Table2[WeekNum]) - 13, "Show", "Hide")</f>
        <v>Show</v>
      </c>
      <c r="AB281" t="str">
        <f>TEXT(Table2[[#This Row],[Transaction Date]] - WEEKDAY(Table2[[#This Row],[Transaction Date]], 2) + 4, "MMMM")</f>
        <v>March</v>
      </c>
      <c r="AC281" s="19">
        <f>ROUNDUP(MONTH(Table2[[#This Row],[Transaction Date]])/3, 0)</f>
        <v>1</v>
      </c>
    </row>
    <row r="282" spans="1:29" x14ac:dyDescent="0.3">
      <c r="A282" t="s">
        <v>308</v>
      </c>
      <c r="B282" t="s">
        <v>1067</v>
      </c>
      <c r="C282" t="s">
        <v>13</v>
      </c>
      <c r="D282" t="s">
        <v>20</v>
      </c>
      <c r="E282" t="s">
        <v>15</v>
      </c>
      <c r="F282" t="s">
        <v>25</v>
      </c>
      <c r="G282" s="3">
        <v>69.959999999999994</v>
      </c>
      <c r="H282">
        <v>8</v>
      </c>
      <c r="I282">
        <v>27.984000000000002</v>
      </c>
      <c r="J282" s="3">
        <v>587.66399999999999</v>
      </c>
      <c r="K282" s="18">
        <v>43511</v>
      </c>
      <c r="L282" s="2">
        <v>0.7090277777777777</v>
      </c>
      <c r="M282" t="s">
        <v>26</v>
      </c>
      <c r="N282" s="3">
        <v>559.67999999999995</v>
      </c>
      <c r="O282">
        <v>4.7619047620000003</v>
      </c>
      <c r="P282" s="3">
        <v>27.984000000000002</v>
      </c>
      <c r="Q282" s="1">
        <v>26156</v>
      </c>
      <c r="R282" s="5">
        <f t="shared" si="30"/>
        <v>47</v>
      </c>
      <c r="S282" s="5" t="str">
        <f t="shared" si="31"/>
        <v>45-59</v>
      </c>
      <c r="T282">
        <v>6.4</v>
      </c>
      <c r="U282" s="17" t="str">
        <f t="shared" si="28"/>
        <v>6-8 (Good)</v>
      </c>
      <c r="V282" s="17" t="str">
        <f t="shared" si="32"/>
        <v>Evening</v>
      </c>
      <c r="W282" t="str">
        <f t="shared" si="33"/>
        <v>Expensive</v>
      </c>
      <c r="X282" s="4">
        <f t="shared" si="34"/>
        <v>6</v>
      </c>
      <c r="Y282" s="3" t="str">
        <f t="shared" si="29"/>
        <v>Weekdays</v>
      </c>
      <c r="Z282" s="17">
        <f>_xlfn.ISOWEEKNUM(Table2[[#This Row],[Transaction Date]])</f>
        <v>7</v>
      </c>
      <c r="AA282" t="str">
        <f>IF(Table2[[#This Row],[WeekNum]] &gt; MAX(Table2[WeekNum]) - 13, "Show", "Hide")</f>
        <v>Show</v>
      </c>
      <c r="AB282" t="str">
        <f>TEXT(Table2[[#This Row],[Transaction Date]] - WEEKDAY(Table2[[#This Row],[Transaction Date]], 2) + 4, "MMMM")</f>
        <v>February</v>
      </c>
      <c r="AC282" s="19">
        <f>ROUNDUP(MONTH(Table2[[#This Row],[Transaction Date]])/3, 0)</f>
        <v>1</v>
      </c>
    </row>
    <row r="283" spans="1:29" x14ac:dyDescent="0.3">
      <c r="A283" t="s">
        <v>309</v>
      </c>
      <c r="B283" t="s">
        <v>1069</v>
      </c>
      <c r="C283" t="s">
        <v>19</v>
      </c>
      <c r="D283" t="s">
        <v>20</v>
      </c>
      <c r="E283" t="s">
        <v>24</v>
      </c>
      <c r="F283" t="s">
        <v>25</v>
      </c>
      <c r="G283" s="3">
        <v>37</v>
      </c>
      <c r="H283">
        <v>1</v>
      </c>
      <c r="I283">
        <v>1.85</v>
      </c>
      <c r="J283" s="3">
        <v>38.85</v>
      </c>
      <c r="K283" s="18">
        <v>43530</v>
      </c>
      <c r="L283" s="2">
        <v>0.56180555555555556</v>
      </c>
      <c r="M283" t="s">
        <v>26</v>
      </c>
      <c r="N283" s="3">
        <v>37</v>
      </c>
      <c r="O283">
        <v>4.7619047620000003</v>
      </c>
      <c r="P283" s="3">
        <v>1.85</v>
      </c>
      <c r="Q283" s="1">
        <v>27551</v>
      </c>
      <c r="R283" s="5">
        <f t="shared" si="30"/>
        <v>43</v>
      </c>
      <c r="S283" s="5" t="str">
        <f t="shared" si="31"/>
        <v>30-44</v>
      </c>
      <c r="T283">
        <v>7.9</v>
      </c>
      <c r="U283" s="17" t="str">
        <f t="shared" si="28"/>
        <v>6-8 (Good)</v>
      </c>
      <c r="V283" s="17" t="str">
        <f t="shared" si="32"/>
        <v>Afternoon</v>
      </c>
      <c r="W283" t="str">
        <f t="shared" si="33"/>
        <v>Expensive</v>
      </c>
      <c r="X283" s="4">
        <f t="shared" si="34"/>
        <v>4</v>
      </c>
      <c r="Y283" s="3" t="str">
        <f t="shared" si="29"/>
        <v>Weekdays</v>
      </c>
      <c r="Z283" s="17">
        <f>_xlfn.ISOWEEKNUM(Table2[[#This Row],[Transaction Date]])</f>
        <v>10</v>
      </c>
      <c r="AA283" t="str">
        <f>IF(Table2[[#This Row],[WeekNum]] &gt; MAX(Table2[WeekNum]) - 13, "Show", "Hide")</f>
        <v>Show</v>
      </c>
      <c r="AB283" t="str">
        <f>TEXT(Table2[[#This Row],[Transaction Date]] - WEEKDAY(Table2[[#This Row],[Transaction Date]], 2) + 4, "MMMM")</f>
        <v>March</v>
      </c>
      <c r="AC283" s="19">
        <f>ROUNDUP(MONTH(Table2[[#This Row],[Transaction Date]])/3, 0)</f>
        <v>1</v>
      </c>
    </row>
    <row r="284" spans="1:29" x14ac:dyDescent="0.3">
      <c r="A284" t="s">
        <v>310</v>
      </c>
      <c r="B284" t="s">
        <v>1067</v>
      </c>
      <c r="C284" t="s">
        <v>13</v>
      </c>
      <c r="D284" t="s">
        <v>20</v>
      </c>
      <c r="E284" t="s">
        <v>15</v>
      </c>
      <c r="F284" t="s">
        <v>29</v>
      </c>
      <c r="G284" s="3">
        <v>15.34</v>
      </c>
      <c r="H284">
        <v>1</v>
      </c>
      <c r="I284">
        <v>0.76700000000000002</v>
      </c>
      <c r="J284" s="3">
        <v>16.106999999999999</v>
      </c>
      <c r="K284" s="18">
        <v>43471</v>
      </c>
      <c r="L284" s="2">
        <v>0.46458333333333335</v>
      </c>
      <c r="M284" t="s">
        <v>22</v>
      </c>
      <c r="N284" s="3">
        <v>15.34</v>
      </c>
      <c r="O284">
        <v>4.7619047620000003</v>
      </c>
      <c r="P284" s="3">
        <v>0.76700000000000002</v>
      </c>
      <c r="Q284" s="1">
        <v>26573</v>
      </c>
      <c r="R284" s="5">
        <f t="shared" si="30"/>
        <v>46</v>
      </c>
      <c r="S284" s="5" t="str">
        <f t="shared" si="31"/>
        <v>45-59</v>
      </c>
      <c r="T284">
        <v>6.5</v>
      </c>
      <c r="U284" s="17" t="str">
        <f t="shared" si="28"/>
        <v>6-8 (Good)</v>
      </c>
      <c r="V284" s="17" t="str">
        <f t="shared" si="32"/>
        <v>Morning</v>
      </c>
      <c r="W284" t="str">
        <f t="shared" si="33"/>
        <v>Less Expensive</v>
      </c>
      <c r="X284" s="4">
        <f t="shared" si="34"/>
        <v>1</v>
      </c>
      <c r="Y284" s="3" t="str">
        <f t="shared" si="29"/>
        <v>Weekends</v>
      </c>
      <c r="Z284" s="17">
        <f>_xlfn.ISOWEEKNUM(Table2[[#This Row],[Transaction Date]])</f>
        <v>1</v>
      </c>
      <c r="AA284" t="str">
        <f>IF(Table2[[#This Row],[WeekNum]] &gt; MAX(Table2[WeekNum]) - 13, "Show", "Hide")</f>
        <v>Show</v>
      </c>
      <c r="AB284" t="str">
        <f>TEXT(Table2[[#This Row],[Transaction Date]] - WEEKDAY(Table2[[#This Row],[Transaction Date]], 2) + 4, "MMMM")</f>
        <v>January</v>
      </c>
      <c r="AC284" s="19">
        <f>ROUNDUP(MONTH(Table2[[#This Row],[Transaction Date]])/3, 0)</f>
        <v>1</v>
      </c>
    </row>
    <row r="285" spans="1:29" x14ac:dyDescent="0.3">
      <c r="A285" t="s">
        <v>311</v>
      </c>
      <c r="B285" t="s">
        <v>1072</v>
      </c>
      <c r="C285" s="17" t="s">
        <v>1065</v>
      </c>
      <c r="D285" t="s">
        <v>14</v>
      </c>
      <c r="E285" t="s">
        <v>24</v>
      </c>
      <c r="F285" t="s">
        <v>16</v>
      </c>
      <c r="G285" s="3">
        <v>99.83</v>
      </c>
      <c r="H285">
        <v>6</v>
      </c>
      <c r="I285">
        <v>29.949000000000002</v>
      </c>
      <c r="J285" s="3">
        <v>628.92899999999997</v>
      </c>
      <c r="K285" s="18">
        <v>43528</v>
      </c>
      <c r="L285" s="2">
        <v>0.62638888888888888</v>
      </c>
      <c r="M285" t="s">
        <v>17</v>
      </c>
      <c r="N285" s="3">
        <v>598.98</v>
      </c>
      <c r="O285">
        <v>4.7619047620000003</v>
      </c>
      <c r="P285" s="3">
        <v>29.949000000000002</v>
      </c>
      <c r="Q285" s="1">
        <v>22625</v>
      </c>
      <c r="R285" s="5">
        <f t="shared" si="30"/>
        <v>57</v>
      </c>
      <c r="S285" s="5" t="str">
        <f t="shared" si="31"/>
        <v>45-59</v>
      </c>
      <c r="T285">
        <v>8.5</v>
      </c>
      <c r="U285" s="17" t="str">
        <f t="shared" si="28"/>
        <v>8-10 (Excellent)</v>
      </c>
      <c r="V285" s="17" t="str">
        <f t="shared" si="32"/>
        <v>Afternoon</v>
      </c>
      <c r="W285" t="str">
        <f t="shared" si="33"/>
        <v>Expensive</v>
      </c>
      <c r="X285" s="4">
        <f t="shared" si="34"/>
        <v>2</v>
      </c>
      <c r="Y285" s="3" t="str">
        <f t="shared" si="29"/>
        <v>Weekdays</v>
      </c>
      <c r="Z285" s="17">
        <f>_xlfn.ISOWEEKNUM(Table2[[#This Row],[Transaction Date]])</f>
        <v>10</v>
      </c>
      <c r="AA285" t="str">
        <f>IF(Table2[[#This Row],[WeekNum]] &gt; MAX(Table2[WeekNum]) - 13, "Show", "Hide")</f>
        <v>Show</v>
      </c>
      <c r="AB285" t="str">
        <f>TEXT(Table2[[#This Row],[Transaction Date]] - WEEKDAY(Table2[[#This Row],[Transaction Date]], 2) + 4, "MMMM")</f>
        <v>March</v>
      </c>
      <c r="AC285" s="19">
        <f>ROUNDUP(MONTH(Table2[[#This Row],[Transaction Date]])/3, 0)</f>
        <v>1</v>
      </c>
    </row>
    <row r="286" spans="1:29" x14ac:dyDescent="0.3">
      <c r="A286" t="s">
        <v>312</v>
      </c>
      <c r="B286" t="s">
        <v>1067</v>
      </c>
      <c r="C286" t="s">
        <v>13</v>
      </c>
      <c r="D286" t="s">
        <v>14</v>
      </c>
      <c r="E286" t="s">
        <v>15</v>
      </c>
      <c r="F286" t="s">
        <v>16</v>
      </c>
      <c r="G286" s="3">
        <v>47.67</v>
      </c>
      <c r="H286">
        <v>4</v>
      </c>
      <c r="I286">
        <v>9.5340000000000007</v>
      </c>
      <c r="J286" s="3">
        <v>200.214</v>
      </c>
      <c r="K286" s="18">
        <v>43536</v>
      </c>
      <c r="L286" s="2">
        <v>0.59791666666666665</v>
      </c>
      <c r="M286" t="s">
        <v>22</v>
      </c>
      <c r="N286" s="3">
        <v>190.68</v>
      </c>
      <c r="O286">
        <v>4.7619047620000003</v>
      </c>
      <c r="P286" s="3">
        <v>9.5340000000000007</v>
      </c>
      <c r="Q286" s="1">
        <v>27361</v>
      </c>
      <c r="R286" s="5">
        <f t="shared" si="30"/>
        <v>44</v>
      </c>
      <c r="S286" s="5" t="str">
        <f t="shared" si="31"/>
        <v>30-44</v>
      </c>
      <c r="T286">
        <v>9.1</v>
      </c>
      <c r="U286" s="17" t="str">
        <f t="shared" si="28"/>
        <v>8-10 (Excellent)</v>
      </c>
      <c r="V286" s="17" t="str">
        <f t="shared" si="32"/>
        <v>Afternoon</v>
      </c>
      <c r="W286" t="str">
        <f t="shared" si="33"/>
        <v>Expensive</v>
      </c>
      <c r="X286" s="4">
        <f t="shared" si="34"/>
        <v>3</v>
      </c>
      <c r="Y286" s="3" t="str">
        <f t="shared" si="29"/>
        <v>Weekdays</v>
      </c>
      <c r="Z286" s="17">
        <f>_xlfn.ISOWEEKNUM(Table2[[#This Row],[Transaction Date]])</f>
        <v>11</v>
      </c>
      <c r="AA286" t="str">
        <f>IF(Table2[[#This Row],[WeekNum]] &gt; MAX(Table2[WeekNum]) - 13, "Show", "Hide")</f>
        <v>Show</v>
      </c>
      <c r="AB286" t="str">
        <f>TEXT(Table2[[#This Row],[Transaction Date]] - WEEKDAY(Table2[[#This Row],[Transaction Date]], 2) + 4, "MMMM")</f>
        <v>March</v>
      </c>
      <c r="AC286" s="19">
        <f>ROUNDUP(MONTH(Table2[[#This Row],[Transaction Date]])/3, 0)</f>
        <v>1</v>
      </c>
    </row>
    <row r="287" spans="1:29" x14ac:dyDescent="0.3">
      <c r="A287" t="s">
        <v>313</v>
      </c>
      <c r="B287" t="s">
        <v>1075</v>
      </c>
      <c r="C287" t="s">
        <v>35</v>
      </c>
      <c r="D287" t="s">
        <v>20</v>
      </c>
      <c r="E287" t="s">
        <v>24</v>
      </c>
      <c r="F287" t="s">
        <v>16</v>
      </c>
      <c r="G287" s="3">
        <v>66.680000000000007</v>
      </c>
      <c r="H287">
        <v>5</v>
      </c>
      <c r="I287">
        <v>16.670000000000002</v>
      </c>
      <c r="J287" s="3">
        <v>350.07</v>
      </c>
      <c r="K287" s="18">
        <v>43516</v>
      </c>
      <c r="L287" s="2">
        <v>0.75069444444444444</v>
      </c>
      <c r="M287" t="s">
        <v>22</v>
      </c>
      <c r="N287" s="3">
        <v>333.4</v>
      </c>
      <c r="O287">
        <v>4.7619047620000003</v>
      </c>
      <c r="P287" s="3">
        <v>16.670000000000002</v>
      </c>
      <c r="Q287" s="1">
        <v>24661</v>
      </c>
      <c r="R287" s="5">
        <f t="shared" si="30"/>
        <v>51</v>
      </c>
      <c r="S287" s="5" t="str">
        <f t="shared" si="31"/>
        <v>45-59</v>
      </c>
      <c r="T287">
        <v>7.6</v>
      </c>
      <c r="U287" s="17" t="str">
        <f t="shared" si="28"/>
        <v>6-8 (Good)</v>
      </c>
      <c r="V287" s="17" t="str">
        <f t="shared" si="32"/>
        <v>Evening</v>
      </c>
      <c r="W287" t="str">
        <f t="shared" si="33"/>
        <v>Expensive</v>
      </c>
      <c r="X287" s="4">
        <f t="shared" si="34"/>
        <v>4</v>
      </c>
      <c r="Y287" s="3" t="str">
        <f t="shared" si="29"/>
        <v>Weekdays</v>
      </c>
      <c r="Z287" s="17">
        <f>_xlfn.ISOWEEKNUM(Table2[[#This Row],[Transaction Date]])</f>
        <v>8</v>
      </c>
      <c r="AA287" t="str">
        <f>IF(Table2[[#This Row],[WeekNum]] &gt; MAX(Table2[WeekNum]) - 13, "Show", "Hide")</f>
        <v>Show</v>
      </c>
      <c r="AB287" t="str">
        <f>TEXT(Table2[[#This Row],[Transaction Date]] - WEEKDAY(Table2[[#This Row],[Transaction Date]], 2) + 4, "MMMM")</f>
        <v>February</v>
      </c>
      <c r="AC287" s="19">
        <f>ROUNDUP(MONTH(Table2[[#This Row],[Transaction Date]])/3, 0)</f>
        <v>1</v>
      </c>
    </row>
    <row r="288" spans="1:29" x14ac:dyDescent="0.3">
      <c r="A288" t="s">
        <v>314</v>
      </c>
      <c r="B288" t="s">
        <v>1073</v>
      </c>
      <c r="C288" s="17" t="s">
        <v>1066</v>
      </c>
      <c r="D288" t="s">
        <v>14</v>
      </c>
      <c r="E288" t="s">
        <v>24</v>
      </c>
      <c r="F288" t="s">
        <v>25</v>
      </c>
      <c r="G288" s="3">
        <v>74.86</v>
      </c>
      <c r="H288">
        <v>1</v>
      </c>
      <c r="I288">
        <v>3.7429999999999999</v>
      </c>
      <c r="J288" s="3">
        <v>78.602999999999994</v>
      </c>
      <c r="K288" s="18">
        <v>43548</v>
      </c>
      <c r="L288" s="2">
        <v>0.61736111111111114</v>
      </c>
      <c r="M288" t="s">
        <v>22</v>
      </c>
      <c r="N288" s="3">
        <v>74.86</v>
      </c>
      <c r="O288">
        <v>4.7619047620000003</v>
      </c>
      <c r="P288" s="3">
        <v>3.7429999999999999</v>
      </c>
      <c r="Q288" s="1">
        <v>27597</v>
      </c>
      <c r="R288" s="5">
        <f t="shared" si="30"/>
        <v>43</v>
      </c>
      <c r="S288" s="5" t="str">
        <f t="shared" si="31"/>
        <v>30-44</v>
      </c>
      <c r="T288">
        <v>6.9</v>
      </c>
      <c r="U288" s="17" t="str">
        <f t="shared" si="28"/>
        <v>6-8 (Good)</v>
      </c>
      <c r="V288" s="17" t="str">
        <f t="shared" si="32"/>
        <v>Afternoon</v>
      </c>
      <c r="W288" t="str">
        <f t="shared" si="33"/>
        <v>Expensive</v>
      </c>
      <c r="X288" s="4">
        <f t="shared" si="34"/>
        <v>1</v>
      </c>
      <c r="Y288" s="3" t="str">
        <f t="shared" si="29"/>
        <v>Weekends</v>
      </c>
      <c r="Z288" s="17">
        <f>_xlfn.ISOWEEKNUM(Table2[[#This Row],[Transaction Date]])</f>
        <v>12</v>
      </c>
      <c r="AA288" t="str">
        <f>IF(Table2[[#This Row],[WeekNum]] &gt; MAX(Table2[WeekNum]) - 13, "Show", "Hide")</f>
        <v>Show</v>
      </c>
      <c r="AB288" t="str">
        <f>TEXT(Table2[[#This Row],[Transaction Date]] - WEEKDAY(Table2[[#This Row],[Transaction Date]], 2) + 4, "MMMM")</f>
        <v>March</v>
      </c>
      <c r="AC288" s="19">
        <f>ROUNDUP(MONTH(Table2[[#This Row],[Transaction Date]])/3, 0)</f>
        <v>1</v>
      </c>
    </row>
    <row r="289" spans="1:29" x14ac:dyDescent="0.3">
      <c r="A289" t="s">
        <v>315</v>
      </c>
      <c r="B289" t="s">
        <v>1069</v>
      </c>
      <c r="C289" t="s">
        <v>19</v>
      </c>
      <c r="D289" t="s">
        <v>20</v>
      </c>
      <c r="E289" t="s">
        <v>15</v>
      </c>
      <c r="F289" t="s">
        <v>29</v>
      </c>
      <c r="G289" s="3">
        <v>23.75</v>
      </c>
      <c r="H289">
        <v>9</v>
      </c>
      <c r="I289">
        <v>10.6875</v>
      </c>
      <c r="J289" s="3">
        <v>224.4375</v>
      </c>
      <c r="K289" s="18">
        <v>43496</v>
      </c>
      <c r="L289" s="2">
        <v>0.50138888888888888</v>
      </c>
      <c r="M289" t="s">
        <v>22</v>
      </c>
      <c r="N289" s="3">
        <v>213.75</v>
      </c>
      <c r="O289">
        <v>4.7619047620000003</v>
      </c>
      <c r="P289" s="3">
        <v>10.6875</v>
      </c>
      <c r="Q289" s="1">
        <v>35531</v>
      </c>
      <c r="R289" s="5">
        <f t="shared" si="30"/>
        <v>21</v>
      </c>
      <c r="S289" s="5" t="str">
        <f t="shared" si="31"/>
        <v>15-29</v>
      </c>
      <c r="T289">
        <v>9.5</v>
      </c>
      <c r="U289" s="17" t="str">
        <f t="shared" si="28"/>
        <v>8-10 (Excellent)</v>
      </c>
      <c r="V289" s="17" t="str">
        <f t="shared" si="32"/>
        <v>Afternoon</v>
      </c>
      <c r="W289" t="str">
        <f t="shared" si="33"/>
        <v>Expensive</v>
      </c>
      <c r="X289" s="4">
        <f t="shared" si="34"/>
        <v>5</v>
      </c>
      <c r="Y289" s="3" t="str">
        <f t="shared" si="29"/>
        <v>Weekdays</v>
      </c>
      <c r="Z289" s="17">
        <f>_xlfn.ISOWEEKNUM(Table2[[#This Row],[Transaction Date]])</f>
        <v>5</v>
      </c>
      <c r="AA289" t="str">
        <f>IF(Table2[[#This Row],[WeekNum]] &gt; MAX(Table2[WeekNum]) - 13, "Show", "Hide")</f>
        <v>Show</v>
      </c>
      <c r="AB289" t="str">
        <f>TEXT(Table2[[#This Row],[Transaction Date]] - WEEKDAY(Table2[[#This Row],[Transaction Date]], 2) + 4, "MMMM")</f>
        <v>January</v>
      </c>
      <c r="AC289" s="19">
        <f>ROUNDUP(MONTH(Table2[[#This Row],[Transaction Date]])/3, 0)</f>
        <v>1</v>
      </c>
    </row>
    <row r="290" spans="1:29" x14ac:dyDescent="0.3">
      <c r="A290" t="s">
        <v>316</v>
      </c>
      <c r="B290" t="s">
        <v>1070</v>
      </c>
      <c r="C290" t="s">
        <v>35</v>
      </c>
      <c r="D290" t="s">
        <v>20</v>
      </c>
      <c r="E290" t="s">
        <v>15</v>
      </c>
      <c r="F290" t="s">
        <v>36</v>
      </c>
      <c r="G290" s="3">
        <v>48.51</v>
      </c>
      <c r="H290">
        <v>7</v>
      </c>
      <c r="I290">
        <v>16.9785</v>
      </c>
      <c r="J290" s="3">
        <v>356.54849999999999</v>
      </c>
      <c r="K290" s="18">
        <v>43490</v>
      </c>
      <c r="L290" s="2">
        <v>0.5625</v>
      </c>
      <c r="M290" t="s">
        <v>26</v>
      </c>
      <c r="N290" s="3">
        <v>339.57</v>
      </c>
      <c r="O290">
        <v>4.7619047620000003</v>
      </c>
      <c r="P290" s="3">
        <v>16.9785</v>
      </c>
      <c r="Q290" s="1">
        <v>34677</v>
      </c>
      <c r="R290" s="5">
        <f t="shared" si="30"/>
        <v>24</v>
      </c>
      <c r="S290" s="5" t="str">
        <f t="shared" si="31"/>
        <v>15-29</v>
      </c>
      <c r="T290">
        <v>5.2</v>
      </c>
      <c r="U290" s="17" t="str">
        <f t="shared" si="28"/>
        <v>4-6 (Average)</v>
      </c>
      <c r="V290" s="17" t="str">
        <f t="shared" si="32"/>
        <v>Afternoon</v>
      </c>
      <c r="W290" t="str">
        <f t="shared" si="33"/>
        <v>Expensive</v>
      </c>
      <c r="X290" s="4">
        <f t="shared" si="34"/>
        <v>6</v>
      </c>
      <c r="Y290" s="3" t="str">
        <f t="shared" si="29"/>
        <v>Weekdays</v>
      </c>
      <c r="Z290" s="17">
        <f>_xlfn.ISOWEEKNUM(Table2[[#This Row],[Transaction Date]])</f>
        <v>4</v>
      </c>
      <c r="AA290" t="str">
        <f>IF(Table2[[#This Row],[WeekNum]] &gt; MAX(Table2[WeekNum]) - 13, "Show", "Hide")</f>
        <v>Show</v>
      </c>
      <c r="AB290" t="str">
        <f>TEXT(Table2[[#This Row],[Transaction Date]] - WEEKDAY(Table2[[#This Row],[Transaction Date]], 2) + 4, "MMMM")</f>
        <v>January</v>
      </c>
      <c r="AC290" s="19">
        <f>ROUNDUP(MONTH(Table2[[#This Row],[Transaction Date]])/3, 0)</f>
        <v>1</v>
      </c>
    </row>
    <row r="291" spans="1:29" x14ac:dyDescent="0.3">
      <c r="A291" t="s">
        <v>317</v>
      </c>
      <c r="B291" t="s">
        <v>1067</v>
      </c>
      <c r="C291" t="s">
        <v>13</v>
      </c>
      <c r="D291" t="s">
        <v>14</v>
      </c>
      <c r="E291" t="s">
        <v>15</v>
      </c>
      <c r="F291" t="s">
        <v>25</v>
      </c>
      <c r="G291" s="3">
        <v>94.88</v>
      </c>
      <c r="H291">
        <v>7</v>
      </c>
      <c r="I291">
        <v>33.207999999999998</v>
      </c>
      <c r="J291" s="3">
        <v>697.36800000000005</v>
      </c>
      <c r="K291" s="18">
        <v>43499</v>
      </c>
      <c r="L291" s="2">
        <v>0.60972222222222217</v>
      </c>
      <c r="M291" t="s">
        <v>22</v>
      </c>
      <c r="N291" s="3">
        <v>664.16</v>
      </c>
      <c r="O291">
        <v>4.7619047620000003</v>
      </c>
      <c r="P291" s="3">
        <v>33.207999999999998</v>
      </c>
      <c r="Q291" s="1">
        <v>20932</v>
      </c>
      <c r="R291" s="5">
        <f t="shared" si="30"/>
        <v>61</v>
      </c>
      <c r="S291" s="5" t="str">
        <f t="shared" si="31"/>
        <v>60-74</v>
      </c>
      <c r="T291">
        <v>4.2</v>
      </c>
      <c r="U291" s="17" t="str">
        <f t="shared" si="28"/>
        <v>4-6 (Average)</v>
      </c>
      <c r="V291" s="17" t="str">
        <f t="shared" si="32"/>
        <v>Afternoon</v>
      </c>
      <c r="W291" t="str">
        <f t="shared" si="33"/>
        <v>Expensive</v>
      </c>
      <c r="X291" s="4">
        <f t="shared" si="34"/>
        <v>1</v>
      </c>
      <c r="Y291" s="3" t="str">
        <f t="shared" si="29"/>
        <v>Weekends</v>
      </c>
      <c r="Z291" s="17">
        <f>_xlfn.ISOWEEKNUM(Table2[[#This Row],[Transaction Date]])</f>
        <v>5</v>
      </c>
      <c r="AA291" t="str">
        <f>IF(Table2[[#This Row],[WeekNum]] &gt; MAX(Table2[WeekNum]) - 13, "Show", "Hide")</f>
        <v>Show</v>
      </c>
      <c r="AB291" t="str">
        <f>TEXT(Table2[[#This Row],[Transaction Date]] - WEEKDAY(Table2[[#This Row],[Transaction Date]], 2) + 4, "MMMM")</f>
        <v>January</v>
      </c>
      <c r="AC291" s="19">
        <f>ROUNDUP(MONTH(Table2[[#This Row],[Transaction Date]])/3, 0)</f>
        <v>1</v>
      </c>
    </row>
    <row r="292" spans="1:29" x14ac:dyDescent="0.3">
      <c r="A292" t="s">
        <v>318</v>
      </c>
      <c r="B292" t="s">
        <v>1075</v>
      </c>
      <c r="C292" t="s">
        <v>35</v>
      </c>
      <c r="D292" t="s">
        <v>14</v>
      </c>
      <c r="E292" t="s">
        <v>24</v>
      </c>
      <c r="F292" t="s">
        <v>21</v>
      </c>
      <c r="G292" s="3">
        <v>40.299999999999997</v>
      </c>
      <c r="H292">
        <v>10</v>
      </c>
      <c r="I292">
        <v>20.149999999999999</v>
      </c>
      <c r="J292" s="3">
        <v>423.15</v>
      </c>
      <c r="K292" s="18">
        <v>43489</v>
      </c>
      <c r="L292" s="2">
        <v>0.73402777777777783</v>
      </c>
      <c r="M292" t="s">
        <v>26</v>
      </c>
      <c r="N292" s="3">
        <v>403</v>
      </c>
      <c r="O292">
        <v>4.7619047620000003</v>
      </c>
      <c r="P292" s="3">
        <v>20.149999999999999</v>
      </c>
      <c r="Q292" s="1">
        <v>32412</v>
      </c>
      <c r="R292" s="5">
        <f t="shared" si="30"/>
        <v>30</v>
      </c>
      <c r="S292" s="5" t="str">
        <f t="shared" si="31"/>
        <v>30-44</v>
      </c>
      <c r="T292">
        <v>7</v>
      </c>
      <c r="U292" s="17" t="str">
        <f t="shared" si="28"/>
        <v>6-8 (Good)</v>
      </c>
      <c r="V292" s="17" t="str">
        <f t="shared" si="32"/>
        <v>Evening</v>
      </c>
      <c r="W292" t="str">
        <f t="shared" si="33"/>
        <v>Expensive</v>
      </c>
      <c r="X292" s="4">
        <f t="shared" si="34"/>
        <v>5</v>
      </c>
      <c r="Y292" s="3" t="str">
        <f t="shared" si="29"/>
        <v>Weekdays</v>
      </c>
      <c r="Z292" s="17">
        <f>_xlfn.ISOWEEKNUM(Table2[[#This Row],[Transaction Date]])</f>
        <v>4</v>
      </c>
      <c r="AA292" t="str">
        <f>IF(Table2[[#This Row],[WeekNum]] &gt; MAX(Table2[WeekNum]) - 13, "Show", "Hide")</f>
        <v>Show</v>
      </c>
      <c r="AB292" t="str">
        <f>TEXT(Table2[[#This Row],[Transaction Date]] - WEEKDAY(Table2[[#This Row],[Transaction Date]], 2) + 4, "MMMM")</f>
        <v>January</v>
      </c>
      <c r="AC292" s="19">
        <f>ROUNDUP(MONTH(Table2[[#This Row],[Transaction Date]])/3, 0)</f>
        <v>1</v>
      </c>
    </row>
    <row r="293" spans="1:29" x14ac:dyDescent="0.3">
      <c r="A293" t="s">
        <v>319</v>
      </c>
      <c r="B293" t="s">
        <v>1078</v>
      </c>
      <c r="C293" s="17" t="s">
        <v>1066</v>
      </c>
      <c r="D293" t="s">
        <v>20</v>
      </c>
      <c r="E293" t="s">
        <v>24</v>
      </c>
      <c r="F293" t="s">
        <v>21</v>
      </c>
      <c r="G293" s="3">
        <v>27.85</v>
      </c>
      <c r="H293">
        <v>7</v>
      </c>
      <c r="I293">
        <v>9.7475000000000005</v>
      </c>
      <c r="J293" s="3">
        <v>204.69749999999999</v>
      </c>
      <c r="K293" s="18">
        <v>43538</v>
      </c>
      <c r="L293" s="2">
        <v>0.72222222222222221</v>
      </c>
      <c r="M293" t="s">
        <v>17</v>
      </c>
      <c r="N293" s="3">
        <v>194.95</v>
      </c>
      <c r="O293">
        <v>4.7619047620000003</v>
      </c>
      <c r="P293" s="3">
        <v>9.7475000000000005</v>
      </c>
      <c r="Q293" s="1">
        <v>35151</v>
      </c>
      <c r="R293" s="5">
        <f t="shared" si="30"/>
        <v>22</v>
      </c>
      <c r="S293" s="5" t="str">
        <f t="shared" si="31"/>
        <v>15-29</v>
      </c>
      <c r="T293">
        <v>6</v>
      </c>
      <c r="U293" s="17" t="str">
        <f t="shared" si="28"/>
        <v>6-8 (Good)</v>
      </c>
      <c r="V293" s="17" t="str">
        <f t="shared" si="32"/>
        <v>Evening</v>
      </c>
      <c r="W293" t="str">
        <f t="shared" si="33"/>
        <v>Expensive</v>
      </c>
      <c r="X293" s="4">
        <f t="shared" si="34"/>
        <v>5</v>
      </c>
      <c r="Y293" s="3" t="str">
        <f t="shared" si="29"/>
        <v>Weekdays</v>
      </c>
      <c r="Z293" s="17">
        <f>_xlfn.ISOWEEKNUM(Table2[[#This Row],[Transaction Date]])</f>
        <v>11</v>
      </c>
      <c r="AA293" t="str">
        <f>IF(Table2[[#This Row],[WeekNum]] &gt; MAX(Table2[WeekNum]) - 13, "Show", "Hide")</f>
        <v>Show</v>
      </c>
      <c r="AB293" t="str">
        <f>TEXT(Table2[[#This Row],[Transaction Date]] - WEEKDAY(Table2[[#This Row],[Transaction Date]], 2) + 4, "MMMM")</f>
        <v>March</v>
      </c>
      <c r="AC293" s="19">
        <f>ROUNDUP(MONTH(Table2[[#This Row],[Transaction Date]])/3, 0)</f>
        <v>1</v>
      </c>
    </row>
    <row r="294" spans="1:29" x14ac:dyDescent="0.3">
      <c r="A294" t="s">
        <v>320</v>
      </c>
      <c r="B294" t="s">
        <v>1077</v>
      </c>
      <c r="C294" s="17" t="s">
        <v>1065</v>
      </c>
      <c r="D294" t="s">
        <v>14</v>
      </c>
      <c r="E294" t="s">
        <v>15</v>
      </c>
      <c r="F294" t="s">
        <v>21</v>
      </c>
      <c r="G294" s="3">
        <v>62.48</v>
      </c>
      <c r="H294">
        <v>1</v>
      </c>
      <c r="I294">
        <v>3.1240000000000001</v>
      </c>
      <c r="J294" s="3">
        <v>65.603999999999999</v>
      </c>
      <c r="K294" s="18">
        <v>43514</v>
      </c>
      <c r="L294" s="2">
        <v>0.8534722222222223</v>
      </c>
      <c r="M294" t="s">
        <v>22</v>
      </c>
      <c r="N294" s="3">
        <v>62.48</v>
      </c>
      <c r="O294">
        <v>4.7619047620000003</v>
      </c>
      <c r="P294" s="3">
        <v>3.1240000000000001</v>
      </c>
      <c r="Q294" s="1">
        <v>24533</v>
      </c>
      <c r="R294" s="5">
        <f t="shared" si="30"/>
        <v>51</v>
      </c>
      <c r="S294" s="5" t="str">
        <f t="shared" si="31"/>
        <v>45-59</v>
      </c>
      <c r="T294">
        <v>4.7</v>
      </c>
      <c r="U294" s="17" t="str">
        <f t="shared" si="28"/>
        <v>4-6 (Average)</v>
      </c>
      <c r="V294" s="17" t="str">
        <f t="shared" si="32"/>
        <v>Night</v>
      </c>
      <c r="W294" t="str">
        <f t="shared" si="33"/>
        <v>Expensive</v>
      </c>
      <c r="X294" s="4">
        <f t="shared" si="34"/>
        <v>2</v>
      </c>
      <c r="Y294" s="3" t="str">
        <f t="shared" si="29"/>
        <v>Weekdays</v>
      </c>
      <c r="Z294" s="17">
        <f>_xlfn.ISOWEEKNUM(Table2[[#This Row],[Transaction Date]])</f>
        <v>8</v>
      </c>
      <c r="AA294" t="str">
        <f>IF(Table2[[#This Row],[WeekNum]] &gt; MAX(Table2[WeekNum]) - 13, "Show", "Hide")</f>
        <v>Show</v>
      </c>
      <c r="AB294" t="str">
        <f>TEXT(Table2[[#This Row],[Transaction Date]] - WEEKDAY(Table2[[#This Row],[Transaction Date]], 2) + 4, "MMMM")</f>
        <v>February</v>
      </c>
      <c r="AC294" s="19">
        <f>ROUNDUP(MONTH(Table2[[#This Row],[Transaction Date]])/3, 0)</f>
        <v>1</v>
      </c>
    </row>
    <row r="295" spans="1:29" x14ac:dyDescent="0.3">
      <c r="A295" t="s">
        <v>321</v>
      </c>
      <c r="B295" t="s">
        <v>1072</v>
      </c>
      <c r="C295" s="17" t="s">
        <v>1065</v>
      </c>
      <c r="D295" t="s">
        <v>14</v>
      </c>
      <c r="E295" t="s">
        <v>15</v>
      </c>
      <c r="F295" t="s">
        <v>36</v>
      </c>
      <c r="G295" s="3">
        <v>36.36</v>
      </c>
      <c r="H295">
        <v>2</v>
      </c>
      <c r="I295">
        <v>3.6360000000000001</v>
      </c>
      <c r="J295" s="3">
        <v>76.355999999999995</v>
      </c>
      <c r="K295" s="18">
        <v>43486</v>
      </c>
      <c r="L295" s="2">
        <v>0.41666666666666669</v>
      </c>
      <c r="M295" t="s">
        <v>22</v>
      </c>
      <c r="N295" s="3">
        <v>72.72</v>
      </c>
      <c r="O295">
        <v>4.7619047620000003</v>
      </c>
      <c r="P295" s="3">
        <v>3.6360000000000001</v>
      </c>
      <c r="Q295" s="1">
        <v>34430</v>
      </c>
      <c r="R295" s="5">
        <f t="shared" si="30"/>
        <v>24</v>
      </c>
      <c r="S295" s="5" t="str">
        <f t="shared" si="31"/>
        <v>15-29</v>
      </c>
      <c r="T295">
        <v>7.1</v>
      </c>
      <c r="U295" s="17" t="str">
        <f t="shared" si="28"/>
        <v>6-8 (Good)</v>
      </c>
      <c r="V295" s="17" t="str">
        <f t="shared" si="32"/>
        <v>Morning</v>
      </c>
      <c r="W295" t="str">
        <f t="shared" si="33"/>
        <v>Expensive</v>
      </c>
      <c r="X295" s="4">
        <f t="shared" si="34"/>
        <v>2</v>
      </c>
      <c r="Y295" s="3" t="str">
        <f t="shared" si="29"/>
        <v>Weekdays</v>
      </c>
      <c r="Z295" s="17">
        <f>_xlfn.ISOWEEKNUM(Table2[[#This Row],[Transaction Date]])</f>
        <v>4</v>
      </c>
      <c r="AA295" t="str">
        <f>IF(Table2[[#This Row],[WeekNum]] &gt; MAX(Table2[WeekNum]) - 13, "Show", "Hide")</f>
        <v>Show</v>
      </c>
      <c r="AB295" t="str">
        <f>TEXT(Table2[[#This Row],[Transaction Date]] - WEEKDAY(Table2[[#This Row],[Transaction Date]], 2) + 4, "MMMM")</f>
        <v>January</v>
      </c>
      <c r="AC295" s="19">
        <f>ROUNDUP(MONTH(Table2[[#This Row],[Transaction Date]])/3, 0)</f>
        <v>1</v>
      </c>
    </row>
    <row r="296" spans="1:29" x14ac:dyDescent="0.3">
      <c r="A296" t="s">
        <v>322</v>
      </c>
      <c r="B296" t="s">
        <v>1075</v>
      </c>
      <c r="C296" t="s">
        <v>35</v>
      </c>
      <c r="D296" t="s">
        <v>20</v>
      </c>
      <c r="E296" t="s">
        <v>24</v>
      </c>
      <c r="F296" t="s">
        <v>16</v>
      </c>
      <c r="G296" s="3">
        <v>18.11</v>
      </c>
      <c r="H296">
        <v>10</v>
      </c>
      <c r="I296">
        <v>9.0549999999999997</v>
      </c>
      <c r="J296" s="3">
        <v>190.155</v>
      </c>
      <c r="K296" s="18">
        <v>43537</v>
      </c>
      <c r="L296" s="2">
        <v>0.49027777777777781</v>
      </c>
      <c r="M296" t="s">
        <v>17</v>
      </c>
      <c r="N296" s="3">
        <v>181.1</v>
      </c>
      <c r="O296">
        <v>4.7619047620000003</v>
      </c>
      <c r="P296" s="3">
        <v>9.0549999999999997</v>
      </c>
      <c r="Q296" s="1">
        <v>26921</v>
      </c>
      <c r="R296" s="5">
        <f t="shared" si="30"/>
        <v>45</v>
      </c>
      <c r="S296" s="5" t="str">
        <f t="shared" si="31"/>
        <v>45-59</v>
      </c>
      <c r="T296">
        <v>5.9</v>
      </c>
      <c r="U296" s="17" t="str">
        <f t="shared" si="28"/>
        <v>4-6 (Average)</v>
      </c>
      <c r="V296" s="17" t="str">
        <f t="shared" si="32"/>
        <v>Morning</v>
      </c>
      <c r="W296" t="str">
        <f t="shared" si="33"/>
        <v>Less Expensive</v>
      </c>
      <c r="X296" s="4">
        <f t="shared" si="34"/>
        <v>4</v>
      </c>
      <c r="Y296" s="3" t="str">
        <f t="shared" si="29"/>
        <v>Weekdays</v>
      </c>
      <c r="Z296" s="17">
        <f>_xlfn.ISOWEEKNUM(Table2[[#This Row],[Transaction Date]])</f>
        <v>11</v>
      </c>
      <c r="AA296" t="str">
        <f>IF(Table2[[#This Row],[WeekNum]] &gt; MAX(Table2[WeekNum]) - 13, "Show", "Hide")</f>
        <v>Show</v>
      </c>
      <c r="AB296" t="str">
        <f>TEXT(Table2[[#This Row],[Transaction Date]] - WEEKDAY(Table2[[#This Row],[Transaction Date]], 2) + 4, "MMMM")</f>
        <v>March</v>
      </c>
      <c r="AC296" s="19">
        <f>ROUNDUP(MONTH(Table2[[#This Row],[Transaction Date]])/3, 0)</f>
        <v>1</v>
      </c>
    </row>
    <row r="297" spans="1:29" x14ac:dyDescent="0.3">
      <c r="A297" t="s">
        <v>323</v>
      </c>
      <c r="B297" t="s">
        <v>1073</v>
      </c>
      <c r="C297" s="17" t="s">
        <v>1066</v>
      </c>
      <c r="D297" t="s">
        <v>14</v>
      </c>
      <c r="E297" t="s">
        <v>15</v>
      </c>
      <c r="F297" t="s">
        <v>21</v>
      </c>
      <c r="G297" s="3">
        <v>51.92</v>
      </c>
      <c r="H297">
        <v>5</v>
      </c>
      <c r="I297">
        <v>12.98</v>
      </c>
      <c r="J297" s="3">
        <v>272.58</v>
      </c>
      <c r="K297" s="18">
        <v>43527</v>
      </c>
      <c r="L297" s="2">
        <v>0.5708333333333333</v>
      </c>
      <c r="M297" t="s">
        <v>22</v>
      </c>
      <c r="N297" s="3">
        <v>259.60000000000002</v>
      </c>
      <c r="O297">
        <v>4.7619047620000003</v>
      </c>
      <c r="P297" s="3">
        <v>12.98</v>
      </c>
      <c r="Q297" s="1">
        <v>36466</v>
      </c>
      <c r="R297" s="5">
        <f t="shared" si="30"/>
        <v>19</v>
      </c>
      <c r="S297" s="5" t="str">
        <f t="shared" si="31"/>
        <v>15-29</v>
      </c>
      <c r="T297">
        <v>7.5</v>
      </c>
      <c r="U297" s="17" t="str">
        <f t="shared" si="28"/>
        <v>6-8 (Good)</v>
      </c>
      <c r="V297" s="17" t="str">
        <f t="shared" si="32"/>
        <v>Afternoon</v>
      </c>
      <c r="W297" t="str">
        <f t="shared" si="33"/>
        <v>Expensive</v>
      </c>
      <c r="X297" s="4">
        <f t="shared" si="34"/>
        <v>1</v>
      </c>
      <c r="Y297" s="3" t="str">
        <f t="shared" si="29"/>
        <v>Weekends</v>
      </c>
      <c r="Z297" s="17">
        <f>_xlfn.ISOWEEKNUM(Table2[[#This Row],[Transaction Date]])</f>
        <v>9</v>
      </c>
      <c r="AA297" t="str">
        <f>IF(Table2[[#This Row],[WeekNum]] &gt; MAX(Table2[WeekNum]) - 13, "Show", "Hide")</f>
        <v>Show</v>
      </c>
      <c r="AB297" t="str">
        <f>TEXT(Table2[[#This Row],[Transaction Date]] - WEEKDAY(Table2[[#This Row],[Transaction Date]], 2) + 4, "MMMM")</f>
        <v>February</v>
      </c>
      <c r="AC297" s="19">
        <f>ROUNDUP(MONTH(Table2[[#This Row],[Transaction Date]])/3, 0)</f>
        <v>1</v>
      </c>
    </row>
    <row r="298" spans="1:29" x14ac:dyDescent="0.3">
      <c r="A298" t="s">
        <v>324</v>
      </c>
      <c r="B298" t="s">
        <v>1074</v>
      </c>
      <c r="C298" t="s">
        <v>19</v>
      </c>
      <c r="D298" t="s">
        <v>20</v>
      </c>
      <c r="E298" t="s">
        <v>24</v>
      </c>
      <c r="F298" t="s">
        <v>21</v>
      </c>
      <c r="G298" s="3">
        <v>28.84</v>
      </c>
      <c r="H298">
        <v>4</v>
      </c>
      <c r="I298">
        <v>5.7679999999999998</v>
      </c>
      <c r="J298" s="3">
        <v>121.128</v>
      </c>
      <c r="K298" s="18">
        <v>43553</v>
      </c>
      <c r="L298" s="2">
        <v>0.61388888888888882</v>
      </c>
      <c r="M298" t="s">
        <v>22</v>
      </c>
      <c r="N298" s="3">
        <v>115.36</v>
      </c>
      <c r="O298">
        <v>4.7619047620000003</v>
      </c>
      <c r="P298" s="3">
        <v>5.7679999999999998</v>
      </c>
      <c r="Q298" s="1">
        <v>33789</v>
      </c>
      <c r="R298" s="5">
        <f t="shared" si="30"/>
        <v>26</v>
      </c>
      <c r="S298" s="5" t="str">
        <f t="shared" si="31"/>
        <v>15-29</v>
      </c>
      <c r="T298">
        <v>6.4</v>
      </c>
      <c r="U298" s="17" t="str">
        <f t="shared" si="28"/>
        <v>6-8 (Good)</v>
      </c>
      <c r="V298" s="17" t="str">
        <f t="shared" si="32"/>
        <v>Afternoon</v>
      </c>
      <c r="W298" t="str">
        <f t="shared" si="33"/>
        <v>Expensive</v>
      </c>
      <c r="X298" s="4">
        <f t="shared" si="34"/>
        <v>6</v>
      </c>
      <c r="Y298" s="3" t="str">
        <f t="shared" si="29"/>
        <v>Weekdays</v>
      </c>
      <c r="Z298" s="17">
        <f>_xlfn.ISOWEEKNUM(Table2[[#This Row],[Transaction Date]])</f>
        <v>13</v>
      </c>
      <c r="AA298" t="str">
        <f>IF(Table2[[#This Row],[WeekNum]] &gt; MAX(Table2[WeekNum]) - 13, "Show", "Hide")</f>
        <v>Show</v>
      </c>
      <c r="AB298" t="str">
        <f>TEXT(Table2[[#This Row],[Transaction Date]] - WEEKDAY(Table2[[#This Row],[Transaction Date]], 2) + 4, "MMMM")</f>
        <v>March</v>
      </c>
      <c r="AC298" s="19">
        <f>ROUNDUP(MONTH(Table2[[#This Row],[Transaction Date]])/3, 0)</f>
        <v>1</v>
      </c>
    </row>
    <row r="299" spans="1:29" x14ac:dyDescent="0.3">
      <c r="A299" t="s">
        <v>325</v>
      </c>
      <c r="B299" t="s">
        <v>1067</v>
      </c>
      <c r="C299" t="s">
        <v>13</v>
      </c>
      <c r="D299" t="s">
        <v>14</v>
      </c>
      <c r="E299" t="s">
        <v>24</v>
      </c>
      <c r="F299" t="s">
        <v>25</v>
      </c>
      <c r="G299" s="3">
        <v>78.38</v>
      </c>
      <c r="H299">
        <v>6</v>
      </c>
      <c r="I299">
        <v>23.513999999999999</v>
      </c>
      <c r="J299" s="3">
        <v>493.79399999999998</v>
      </c>
      <c r="K299" s="18">
        <v>43475</v>
      </c>
      <c r="L299" s="2">
        <v>0.59444444444444444</v>
      </c>
      <c r="M299" t="s">
        <v>17</v>
      </c>
      <c r="N299" s="3">
        <v>470.28</v>
      </c>
      <c r="O299">
        <v>4.7619047620000003</v>
      </c>
      <c r="P299" s="3">
        <v>23.513999999999999</v>
      </c>
      <c r="Q299" s="1">
        <v>34657</v>
      </c>
      <c r="R299" s="5">
        <f t="shared" si="30"/>
        <v>24</v>
      </c>
      <c r="S299" s="5" t="str">
        <f t="shared" si="31"/>
        <v>15-29</v>
      </c>
      <c r="T299">
        <v>5.8</v>
      </c>
      <c r="U299" s="17" t="str">
        <f t="shared" si="28"/>
        <v>4-6 (Average)</v>
      </c>
      <c r="V299" s="17" t="str">
        <f t="shared" si="32"/>
        <v>Afternoon</v>
      </c>
      <c r="W299" t="str">
        <f t="shared" si="33"/>
        <v>Expensive</v>
      </c>
      <c r="X299" s="4">
        <f t="shared" si="34"/>
        <v>5</v>
      </c>
      <c r="Y299" s="3" t="str">
        <f t="shared" si="29"/>
        <v>Weekdays</v>
      </c>
      <c r="Z299" s="17">
        <f>_xlfn.ISOWEEKNUM(Table2[[#This Row],[Transaction Date]])</f>
        <v>2</v>
      </c>
      <c r="AA299" t="str">
        <f>IF(Table2[[#This Row],[WeekNum]] &gt; MAX(Table2[WeekNum]) - 13, "Show", "Hide")</f>
        <v>Show</v>
      </c>
      <c r="AB299" t="str">
        <f>TEXT(Table2[[#This Row],[Transaction Date]] - WEEKDAY(Table2[[#This Row],[Transaction Date]], 2) + 4, "MMMM")</f>
        <v>January</v>
      </c>
      <c r="AC299" s="19">
        <f>ROUNDUP(MONTH(Table2[[#This Row],[Transaction Date]])/3, 0)</f>
        <v>1</v>
      </c>
    </row>
    <row r="300" spans="1:29" x14ac:dyDescent="0.3">
      <c r="A300" t="s">
        <v>326</v>
      </c>
      <c r="B300" t="s">
        <v>1068</v>
      </c>
      <c r="C300" t="s">
        <v>13</v>
      </c>
      <c r="D300" t="s">
        <v>14</v>
      </c>
      <c r="E300" t="s">
        <v>24</v>
      </c>
      <c r="F300" t="s">
        <v>25</v>
      </c>
      <c r="G300" s="3">
        <v>60.01</v>
      </c>
      <c r="H300">
        <v>4</v>
      </c>
      <c r="I300">
        <v>12.002000000000001</v>
      </c>
      <c r="J300" s="3">
        <v>252.042</v>
      </c>
      <c r="K300" s="18">
        <v>43490</v>
      </c>
      <c r="L300" s="2">
        <v>0.66249999999999998</v>
      </c>
      <c r="M300" t="s">
        <v>22</v>
      </c>
      <c r="N300" s="3">
        <v>240.04</v>
      </c>
      <c r="O300">
        <v>4.7619047620000003</v>
      </c>
      <c r="P300" s="3">
        <v>12.002000000000001</v>
      </c>
      <c r="Q300" s="1">
        <v>36284</v>
      </c>
      <c r="R300" s="5">
        <f t="shared" si="30"/>
        <v>19</v>
      </c>
      <c r="S300" s="5" t="str">
        <f t="shared" si="31"/>
        <v>15-29</v>
      </c>
      <c r="T300">
        <v>4.5</v>
      </c>
      <c r="U300" s="17" t="str">
        <f t="shared" si="28"/>
        <v>4-6 (Average)</v>
      </c>
      <c r="V300" s="17" t="str">
        <f t="shared" si="32"/>
        <v>Afternoon</v>
      </c>
      <c r="W300" t="str">
        <f t="shared" si="33"/>
        <v>Expensive</v>
      </c>
      <c r="X300" s="4">
        <f t="shared" si="34"/>
        <v>6</v>
      </c>
      <c r="Y300" s="3" t="str">
        <f t="shared" si="29"/>
        <v>Weekdays</v>
      </c>
      <c r="Z300" s="17">
        <f>_xlfn.ISOWEEKNUM(Table2[[#This Row],[Transaction Date]])</f>
        <v>4</v>
      </c>
      <c r="AA300" t="str">
        <f>IF(Table2[[#This Row],[WeekNum]] &gt; MAX(Table2[WeekNum]) - 13, "Show", "Hide")</f>
        <v>Show</v>
      </c>
      <c r="AB300" t="str">
        <f>TEXT(Table2[[#This Row],[Transaction Date]] - WEEKDAY(Table2[[#This Row],[Transaction Date]], 2) + 4, "MMMM")</f>
        <v>January</v>
      </c>
      <c r="AC300" s="19">
        <f>ROUNDUP(MONTH(Table2[[#This Row],[Transaction Date]])/3, 0)</f>
        <v>1</v>
      </c>
    </row>
    <row r="301" spans="1:29" x14ac:dyDescent="0.3">
      <c r="A301" t="s">
        <v>327</v>
      </c>
      <c r="B301" t="s">
        <v>1073</v>
      </c>
      <c r="C301" s="17" t="s">
        <v>1066</v>
      </c>
      <c r="D301" t="s">
        <v>14</v>
      </c>
      <c r="E301" t="s">
        <v>15</v>
      </c>
      <c r="F301" t="s">
        <v>25</v>
      </c>
      <c r="G301" s="3">
        <v>88.61</v>
      </c>
      <c r="H301">
        <v>1</v>
      </c>
      <c r="I301">
        <v>4.4305000000000003</v>
      </c>
      <c r="J301" s="3">
        <v>93.040499999999994</v>
      </c>
      <c r="K301" s="18">
        <v>43484</v>
      </c>
      <c r="L301" s="2">
        <v>0.43124999999999997</v>
      </c>
      <c r="M301" t="s">
        <v>22</v>
      </c>
      <c r="N301" s="3">
        <v>88.61</v>
      </c>
      <c r="O301">
        <v>4.7619047620000003</v>
      </c>
      <c r="P301" s="3">
        <v>4.4305000000000003</v>
      </c>
      <c r="Q301" s="1">
        <v>34113</v>
      </c>
      <c r="R301" s="5">
        <f t="shared" si="30"/>
        <v>25</v>
      </c>
      <c r="S301" s="5" t="str">
        <f t="shared" si="31"/>
        <v>15-29</v>
      </c>
      <c r="T301">
        <v>7.7</v>
      </c>
      <c r="U301" s="17" t="str">
        <f t="shared" si="28"/>
        <v>6-8 (Good)</v>
      </c>
      <c r="V301" s="17" t="str">
        <f t="shared" si="32"/>
        <v>Morning</v>
      </c>
      <c r="W301" t="str">
        <f t="shared" si="33"/>
        <v>Expensive</v>
      </c>
      <c r="X301" s="4">
        <f t="shared" si="34"/>
        <v>7</v>
      </c>
      <c r="Y301" s="3" t="str">
        <f t="shared" si="29"/>
        <v>Weekends</v>
      </c>
      <c r="Z301" s="17">
        <f>_xlfn.ISOWEEKNUM(Table2[[#This Row],[Transaction Date]])</f>
        <v>3</v>
      </c>
      <c r="AA301" t="str">
        <f>IF(Table2[[#This Row],[WeekNum]] &gt; MAX(Table2[WeekNum]) - 13, "Show", "Hide")</f>
        <v>Show</v>
      </c>
      <c r="AB301" t="str">
        <f>TEXT(Table2[[#This Row],[Transaction Date]] - WEEKDAY(Table2[[#This Row],[Transaction Date]], 2) + 4, "MMMM")</f>
        <v>January</v>
      </c>
      <c r="AC301" s="19">
        <f>ROUNDUP(MONTH(Table2[[#This Row],[Transaction Date]])/3, 0)</f>
        <v>1</v>
      </c>
    </row>
    <row r="302" spans="1:29" x14ac:dyDescent="0.3">
      <c r="A302" t="s">
        <v>328</v>
      </c>
      <c r="B302" t="s">
        <v>1078</v>
      </c>
      <c r="C302" s="17" t="s">
        <v>1066</v>
      </c>
      <c r="D302" t="s">
        <v>20</v>
      </c>
      <c r="E302" t="s">
        <v>24</v>
      </c>
      <c r="F302" t="s">
        <v>38</v>
      </c>
      <c r="G302" s="3">
        <v>99.82</v>
      </c>
      <c r="H302">
        <v>2</v>
      </c>
      <c r="I302">
        <v>9.9819999999999993</v>
      </c>
      <c r="J302" s="3">
        <v>209.62200000000001</v>
      </c>
      <c r="K302" s="18">
        <v>43467</v>
      </c>
      <c r="L302" s="2">
        <v>0.75624999999999998</v>
      </c>
      <c r="M302" t="s">
        <v>26</v>
      </c>
      <c r="N302" s="3">
        <v>199.64</v>
      </c>
      <c r="O302">
        <v>4.7619047620000003</v>
      </c>
      <c r="P302" s="3">
        <v>9.9819999999999993</v>
      </c>
      <c r="Q302" s="1">
        <v>32101</v>
      </c>
      <c r="R302" s="5">
        <f t="shared" si="30"/>
        <v>31</v>
      </c>
      <c r="S302" s="5" t="str">
        <f t="shared" si="31"/>
        <v>30-44</v>
      </c>
      <c r="T302">
        <v>6.7</v>
      </c>
      <c r="U302" s="17" t="str">
        <f t="shared" si="28"/>
        <v>6-8 (Good)</v>
      </c>
      <c r="V302" s="17" t="str">
        <f t="shared" si="32"/>
        <v>Evening</v>
      </c>
      <c r="W302" t="str">
        <f t="shared" si="33"/>
        <v>Expensive</v>
      </c>
      <c r="X302" s="4">
        <f t="shared" si="34"/>
        <v>4</v>
      </c>
      <c r="Y302" s="3" t="str">
        <f t="shared" si="29"/>
        <v>Weekdays</v>
      </c>
      <c r="Z302" s="17">
        <f>_xlfn.ISOWEEKNUM(Table2[[#This Row],[Transaction Date]])</f>
        <v>1</v>
      </c>
      <c r="AA302" t="str">
        <f>IF(Table2[[#This Row],[WeekNum]] &gt; MAX(Table2[WeekNum]) - 13, "Show", "Hide")</f>
        <v>Show</v>
      </c>
      <c r="AB302" t="str">
        <f>TEXT(Table2[[#This Row],[Transaction Date]] - WEEKDAY(Table2[[#This Row],[Transaction Date]], 2) + 4, "MMMM")</f>
        <v>January</v>
      </c>
      <c r="AC302" s="19">
        <f>ROUNDUP(MONTH(Table2[[#This Row],[Transaction Date]])/3, 0)</f>
        <v>1</v>
      </c>
    </row>
    <row r="303" spans="1:29" x14ac:dyDescent="0.3">
      <c r="A303" t="s">
        <v>329</v>
      </c>
      <c r="B303" t="s">
        <v>1070</v>
      </c>
      <c r="C303" t="s">
        <v>35</v>
      </c>
      <c r="D303" t="s">
        <v>14</v>
      </c>
      <c r="E303" t="s">
        <v>24</v>
      </c>
      <c r="F303" t="s">
        <v>16</v>
      </c>
      <c r="G303" s="3">
        <v>39.01</v>
      </c>
      <c r="H303">
        <v>1</v>
      </c>
      <c r="I303">
        <v>1.9504999999999999</v>
      </c>
      <c r="J303" s="3">
        <v>40.960500000000003</v>
      </c>
      <c r="K303" s="18">
        <v>43536</v>
      </c>
      <c r="L303" s="2">
        <v>0.69861111111111107</v>
      </c>
      <c r="M303" t="s">
        <v>26</v>
      </c>
      <c r="N303" s="3">
        <v>39.01</v>
      </c>
      <c r="O303">
        <v>4.7619047620000003</v>
      </c>
      <c r="P303" s="3">
        <v>1.9504999999999999</v>
      </c>
      <c r="Q303" s="1">
        <v>25011</v>
      </c>
      <c r="R303" s="5">
        <f t="shared" si="30"/>
        <v>50</v>
      </c>
      <c r="S303" s="5" t="str">
        <f t="shared" si="31"/>
        <v>45-59</v>
      </c>
      <c r="T303">
        <v>4.7</v>
      </c>
      <c r="U303" s="17" t="str">
        <f t="shared" si="28"/>
        <v>4-6 (Average)</v>
      </c>
      <c r="V303" s="17" t="str">
        <f t="shared" si="32"/>
        <v>Evening</v>
      </c>
      <c r="W303" t="str">
        <f t="shared" si="33"/>
        <v>Expensive</v>
      </c>
      <c r="X303" s="4">
        <f t="shared" si="34"/>
        <v>3</v>
      </c>
      <c r="Y303" s="3" t="str">
        <f t="shared" si="29"/>
        <v>Weekdays</v>
      </c>
      <c r="Z303" s="17">
        <f>_xlfn.ISOWEEKNUM(Table2[[#This Row],[Transaction Date]])</f>
        <v>11</v>
      </c>
      <c r="AA303" t="str">
        <f>IF(Table2[[#This Row],[WeekNum]] &gt; MAX(Table2[WeekNum]) - 13, "Show", "Hide")</f>
        <v>Show</v>
      </c>
      <c r="AB303" t="str">
        <f>TEXT(Table2[[#This Row],[Transaction Date]] - WEEKDAY(Table2[[#This Row],[Transaction Date]], 2) + 4, "MMMM")</f>
        <v>March</v>
      </c>
      <c r="AC303" s="19">
        <f>ROUNDUP(MONTH(Table2[[#This Row],[Transaction Date]])/3, 0)</f>
        <v>1</v>
      </c>
    </row>
    <row r="304" spans="1:29" x14ac:dyDescent="0.3">
      <c r="A304" t="s">
        <v>330</v>
      </c>
      <c r="B304" t="s">
        <v>1074</v>
      </c>
      <c r="C304" t="s">
        <v>19</v>
      </c>
      <c r="D304" t="s">
        <v>20</v>
      </c>
      <c r="E304" t="s">
        <v>24</v>
      </c>
      <c r="F304" t="s">
        <v>36</v>
      </c>
      <c r="G304" s="3">
        <v>48.61</v>
      </c>
      <c r="H304">
        <v>1</v>
      </c>
      <c r="I304">
        <v>2.4304999999999999</v>
      </c>
      <c r="J304" s="3">
        <v>51.040500000000002</v>
      </c>
      <c r="K304" s="18">
        <v>43521</v>
      </c>
      <c r="L304" s="2">
        <v>0.64652777777777781</v>
      </c>
      <c r="M304" t="s">
        <v>22</v>
      </c>
      <c r="N304" s="3">
        <v>48.61</v>
      </c>
      <c r="O304">
        <v>4.7619047620000003</v>
      </c>
      <c r="P304" s="3">
        <v>2.4304999999999999</v>
      </c>
      <c r="Q304" s="1">
        <v>21300</v>
      </c>
      <c r="R304" s="5">
        <f t="shared" si="30"/>
        <v>60</v>
      </c>
      <c r="S304" s="5" t="str">
        <f t="shared" si="31"/>
        <v>60-74</v>
      </c>
      <c r="T304">
        <v>4.4000000000000004</v>
      </c>
      <c r="U304" s="17" t="str">
        <f t="shared" si="28"/>
        <v>4-6 (Average)</v>
      </c>
      <c r="V304" s="17" t="str">
        <f t="shared" si="32"/>
        <v>Afternoon</v>
      </c>
      <c r="W304" t="str">
        <f t="shared" si="33"/>
        <v>Expensive</v>
      </c>
      <c r="X304" s="4">
        <f t="shared" si="34"/>
        <v>2</v>
      </c>
      <c r="Y304" s="3" t="str">
        <f t="shared" si="29"/>
        <v>Weekdays</v>
      </c>
      <c r="Z304" s="17">
        <f>_xlfn.ISOWEEKNUM(Table2[[#This Row],[Transaction Date]])</f>
        <v>9</v>
      </c>
      <c r="AA304" t="str">
        <f>IF(Table2[[#This Row],[WeekNum]] &gt; MAX(Table2[WeekNum]) - 13, "Show", "Hide")</f>
        <v>Show</v>
      </c>
      <c r="AB304" t="str">
        <f>TEXT(Table2[[#This Row],[Transaction Date]] - WEEKDAY(Table2[[#This Row],[Transaction Date]], 2) + 4, "MMMM")</f>
        <v>February</v>
      </c>
      <c r="AC304" s="19">
        <f>ROUNDUP(MONTH(Table2[[#This Row],[Transaction Date]])/3, 0)</f>
        <v>1</v>
      </c>
    </row>
    <row r="305" spans="1:29" x14ac:dyDescent="0.3">
      <c r="A305" t="s">
        <v>331</v>
      </c>
      <c r="B305" t="s">
        <v>1072</v>
      </c>
      <c r="C305" s="17" t="s">
        <v>1065</v>
      </c>
      <c r="D305" t="s">
        <v>20</v>
      </c>
      <c r="E305" t="s">
        <v>15</v>
      </c>
      <c r="F305" t="s">
        <v>21</v>
      </c>
      <c r="G305" s="3">
        <v>51.19</v>
      </c>
      <c r="H305">
        <v>4</v>
      </c>
      <c r="I305">
        <v>10.238</v>
      </c>
      <c r="J305" s="3">
        <v>214.99799999999999</v>
      </c>
      <c r="K305" s="18">
        <v>43542</v>
      </c>
      <c r="L305" s="2">
        <v>0.71875</v>
      </c>
      <c r="M305" t="s">
        <v>26</v>
      </c>
      <c r="N305" s="3">
        <v>204.76</v>
      </c>
      <c r="O305">
        <v>4.7619047620000003</v>
      </c>
      <c r="P305" s="3">
        <v>10.238</v>
      </c>
      <c r="Q305" s="1">
        <v>27903</v>
      </c>
      <c r="R305" s="5">
        <f t="shared" si="30"/>
        <v>42</v>
      </c>
      <c r="S305" s="5" t="str">
        <f t="shared" si="31"/>
        <v>30-44</v>
      </c>
      <c r="T305">
        <v>4.7</v>
      </c>
      <c r="U305" s="17" t="str">
        <f t="shared" si="28"/>
        <v>4-6 (Average)</v>
      </c>
      <c r="V305" s="17" t="str">
        <f t="shared" si="32"/>
        <v>Evening</v>
      </c>
      <c r="W305" t="str">
        <f t="shared" si="33"/>
        <v>Expensive</v>
      </c>
      <c r="X305" s="4">
        <f t="shared" si="34"/>
        <v>2</v>
      </c>
      <c r="Y305" s="3" t="str">
        <f t="shared" si="29"/>
        <v>Weekdays</v>
      </c>
      <c r="Z305" s="17">
        <f>_xlfn.ISOWEEKNUM(Table2[[#This Row],[Transaction Date]])</f>
        <v>12</v>
      </c>
      <c r="AA305" t="str">
        <f>IF(Table2[[#This Row],[WeekNum]] &gt; MAX(Table2[WeekNum]) - 13, "Show", "Hide")</f>
        <v>Show</v>
      </c>
      <c r="AB305" t="str">
        <f>TEXT(Table2[[#This Row],[Transaction Date]] - WEEKDAY(Table2[[#This Row],[Transaction Date]], 2) + 4, "MMMM")</f>
        <v>March</v>
      </c>
      <c r="AC305" s="19">
        <f>ROUNDUP(MONTH(Table2[[#This Row],[Transaction Date]])/3, 0)</f>
        <v>1</v>
      </c>
    </row>
    <row r="306" spans="1:29" x14ac:dyDescent="0.3">
      <c r="A306" t="s">
        <v>332</v>
      </c>
      <c r="B306" t="s">
        <v>1075</v>
      </c>
      <c r="C306" t="s">
        <v>35</v>
      </c>
      <c r="D306" t="s">
        <v>20</v>
      </c>
      <c r="E306" t="s">
        <v>15</v>
      </c>
      <c r="F306" t="s">
        <v>21</v>
      </c>
      <c r="G306" s="3">
        <v>14.96</v>
      </c>
      <c r="H306">
        <v>8</v>
      </c>
      <c r="I306">
        <v>5.984</v>
      </c>
      <c r="J306" s="3">
        <v>125.664</v>
      </c>
      <c r="K306" s="18">
        <v>43519</v>
      </c>
      <c r="L306" s="2">
        <v>0.52013888888888882</v>
      </c>
      <c r="M306" t="s">
        <v>22</v>
      </c>
      <c r="N306" s="3">
        <v>119.68</v>
      </c>
      <c r="O306">
        <v>4.7619047620000003</v>
      </c>
      <c r="P306" s="3">
        <v>5.984</v>
      </c>
      <c r="Q306" s="1">
        <v>27154</v>
      </c>
      <c r="R306" s="5">
        <f t="shared" si="30"/>
        <v>44</v>
      </c>
      <c r="S306" s="5" t="str">
        <f t="shared" si="31"/>
        <v>30-44</v>
      </c>
      <c r="T306">
        <v>8.6</v>
      </c>
      <c r="U306" s="17" t="str">
        <f t="shared" si="28"/>
        <v>8-10 (Excellent)</v>
      </c>
      <c r="V306" s="17" t="str">
        <f t="shared" si="32"/>
        <v>Afternoon</v>
      </c>
      <c r="W306" t="str">
        <f t="shared" si="33"/>
        <v>Less Expensive</v>
      </c>
      <c r="X306" s="4">
        <f t="shared" si="34"/>
        <v>7</v>
      </c>
      <c r="Y306" s="3" t="str">
        <f t="shared" si="29"/>
        <v>Weekends</v>
      </c>
      <c r="Z306" s="17">
        <f>_xlfn.ISOWEEKNUM(Table2[[#This Row],[Transaction Date]])</f>
        <v>8</v>
      </c>
      <c r="AA306" t="str">
        <f>IF(Table2[[#This Row],[WeekNum]] &gt; MAX(Table2[WeekNum]) - 13, "Show", "Hide")</f>
        <v>Show</v>
      </c>
      <c r="AB306" t="str">
        <f>TEXT(Table2[[#This Row],[Transaction Date]] - WEEKDAY(Table2[[#This Row],[Transaction Date]], 2) + 4, "MMMM")</f>
        <v>February</v>
      </c>
      <c r="AC306" s="19">
        <f>ROUNDUP(MONTH(Table2[[#This Row],[Transaction Date]])/3, 0)</f>
        <v>1</v>
      </c>
    </row>
    <row r="307" spans="1:29" x14ac:dyDescent="0.3">
      <c r="A307" t="s">
        <v>333</v>
      </c>
      <c r="B307" t="s">
        <v>1076</v>
      </c>
      <c r="C307" s="17" t="s">
        <v>1064</v>
      </c>
      <c r="D307" t="s">
        <v>14</v>
      </c>
      <c r="E307" t="s">
        <v>24</v>
      </c>
      <c r="F307" t="s">
        <v>21</v>
      </c>
      <c r="G307" s="3">
        <v>72.2</v>
      </c>
      <c r="H307">
        <v>7</v>
      </c>
      <c r="I307">
        <v>25.27</v>
      </c>
      <c r="J307" s="3">
        <v>530.66999999999996</v>
      </c>
      <c r="K307" s="18">
        <v>43550</v>
      </c>
      <c r="L307" s="2">
        <v>0.84305555555555556</v>
      </c>
      <c r="M307" t="s">
        <v>17</v>
      </c>
      <c r="N307" s="3">
        <v>505.4</v>
      </c>
      <c r="O307">
        <v>4.7619047620000003</v>
      </c>
      <c r="P307" s="3">
        <v>25.27</v>
      </c>
      <c r="Q307" s="1">
        <v>27400</v>
      </c>
      <c r="R307" s="5">
        <f t="shared" si="30"/>
        <v>44</v>
      </c>
      <c r="S307" s="5" t="str">
        <f t="shared" si="31"/>
        <v>30-44</v>
      </c>
      <c r="T307">
        <v>4.3</v>
      </c>
      <c r="U307" s="17" t="str">
        <f t="shared" si="28"/>
        <v>4-6 (Average)</v>
      </c>
      <c r="V307" s="17" t="str">
        <f t="shared" si="32"/>
        <v>Night</v>
      </c>
      <c r="W307" t="str">
        <f t="shared" si="33"/>
        <v>Expensive</v>
      </c>
      <c r="X307" s="4">
        <f t="shared" si="34"/>
        <v>3</v>
      </c>
      <c r="Y307" s="3" t="str">
        <f t="shared" si="29"/>
        <v>Weekdays</v>
      </c>
      <c r="Z307" s="17">
        <f>_xlfn.ISOWEEKNUM(Table2[[#This Row],[Transaction Date]])</f>
        <v>13</v>
      </c>
      <c r="AA307" t="str">
        <f>IF(Table2[[#This Row],[WeekNum]] &gt; MAX(Table2[WeekNum]) - 13, "Show", "Hide")</f>
        <v>Show</v>
      </c>
      <c r="AB307" t="str">
        <f>TEXT(Table2[[#This Row],[Transaction Date]] - WEEKDAY(Table2[[#This Row],[Transaction Date]], 2) + 4, "MMMM")</f>
        <v>March</v>
      </c>
      <c r="AC307" s="19">
        <f>ROUNDUP(MONTH(Table2[[#This Row],[Transaction Date]])/3, 0)</f>
        <v>1</v>
      </c>
    </row>
    <row r="308" spans="1:29" x14ac:dyDescent="0.3">
      <c r="A308" t="s">
        <v>334</v>
      </c>
      <c r="B308" t="s">
        <v>1067</v>
      </c>
      <c r="C308" t="s">
        <v>13</v>
      </c>
      <c r="D308" t="s">
        <v>20</v>
      </c>
      <c r="E308" t="s">
        <v>15</v>
      </c>
      <c r="F308" t="s">
        <v>29</v>
      </c>
      <c r="G308" s="3">
        <v>40.229999999999997</v>
      </c>
      <c r="H308">
        <v>7</v>
      </c>
      <c r="I308">
        <v>14.080500000000001</v>
      </c>
      <c r="J308" s="3">
        <v>295.69049999999999</v>
      </c>
      <c r="K308" s="18">
        <v>43554</v>
      </c>
      <c r="L308" s="2">
        <v>0.55694444444444446</v>
      </c>
      <c r="M308" t="s">
        <v>22</v>
      </c>
      <c r="N308" s="3">
        <v>281.61</v>
      </c>
      <c r="O308">
        <v>4.7619047620000003</v>
      </c>
      <c r="P308" s="3">
        <v>14.080500000000001</v>
      </c>
      <c r="Q308" s="1">
        <v>32729</v>
      </c>
      <c r="R308" s="5">
        <f t="shared" si="30"/>
        <v>29</v>
      </c>
      <c r="S308" s="5" t="str">
        <f t="shared" si="31"/>
        <v>15-29</v>
      </c>
      <c r="T308">
        <v>9.6</v>
      </c>
      <c r="U308" s="17" t="str">
        <f t="shared" si="28"/>
        <v>8-10 (Excellent)</v>
      </c>
      <c r="V308" s="17" t="str">
        <f t="shared" si="32"/>
        <v>Afternoon</v>
      </c>
      <c r="W308" t="str">
        <f t="shared" si="33"/>
        <v>Expensive</v>
      </c>
      <c r="X308" s="4">
        <f t="shared" si="34"/>
        <v>7</v>
      </c>
      <c r="Y308" s="3" t="str">
        <f t="shared" si="29"/>
        <v>Weekends</v>
      </c>
      <c r="Z308" s="17">
        <f>_xlfn.ISOWEEKNUM(Table2[[#This Row],[Transaction Date]])</f>
        <v>13</v>
      </c>
      <c r="AA308" t="str">
        <f>IF(Table2[[#This Row],[WeekNum]] &gt; MAX(Table2[WeekNum]) - 13, "Show", "Hide")</f>
        <v>Show</v>
      </c>
      <c r="AB308" t="str">
        <f>TEXT(Table2[[#This Row],[Transaction Date]] - WEEKDAY(Table2[[#This Row],[Transaction Date]], 2) + 4, "MMMM")</f>
        <v>March</v>
      </c>
      <c r="AC308" s="19">
        <f>ROUNDUP(MONTH(Table2[[#This Row],[Transaction Date]])/3, 0)</f>
        <v>1</v>
      </c>
    </row>
    <row r="309" spans="1:29" x14ac:dyDescent="0.3">
      <c r="A309" t="s">
        <v>335</v>
      </c>
      <c r="B309" t="s">
        <v>1071</v>
      </c>
      <c r="C309" s="17" t="s">
        <v>1064</v>
      </c>
      <c r="D309" t="s">
        <v>14</v>
      </c>
      <c r="E309" t="s">
        <v>15</v>
      </c>
      <c r="F309" t="s">
        <v>25</v>
      </c>
      <c r="G309" s="3">
        <v>88.79</v>
      </c>
      <c r="H309">
        <v>8</v>
      </c>
      <c r="I309">
        <v>35.515999999999998</v>
      </c>
      <c r="J309" s="3">
        <v>745.83600000000001</v>
      </c>
      <c r="K309" s="18">
        <v>43513</v>
      </c>
      <c r="L309" s="2">
        <v>0.71458333333333324</v>
      </c>
      <c r="M309" t="s">
        <v>22</v>
      </c>
      <c r="N309" s="3">
        <v>710.32</v>
      </c>
      <c r="O309">
        <v>4.7619047620000003</v>
      </c>
      <c r="P309" s="3">
        <v>35.515999999999998</v>
      </c>
      <c r="Q309" s="1">
        <v>30963</v>
      </c>
      <c r="R309" s="5">
        <f t="shared" si="30"/>
        <v>34</v>
      </c>
      <c r="S309" s="5" t="str">
        <f t="shared" si="31"/>
        <v>30-44</v>
      </c>
      <c r="T309">
        <v>4.0999999999999996</v>
      </c>
      <c r="U309" s="17" t="str">
        <f t="shared" si="28"/>
        <v>4-6 (Average)</v>
      </c>
      <c r="V309" s="17" t="str">
        <f t="shared" si="32"/>
        <v>Evening</v>
      </c>
      <c r="W309" t="str">
        <f t="shared" si="33"/>
        <v>Expensive</v>
      </c>
      <c r="X309" s="4">
        <f t="shared" si="34"/>
        <v>1</v>
      </c>
      <c r="Y309" s="3" t="str">
        <f t="shared" si="29"/>
        <v>Weekends</v>
      </c>
      <c r="Z309" s="17">
        <f>_xlfn.ISOWEEKNUM(Table2[[#This Row],[Transaction Date]])</f>
        <v>7</v>
      </c>
      <c r="AA309" t="str">
        <f>IF(Table2[[#This Row],[WeekNum]] &gt; MAX(Table2[WeekNum]) - 13, "Show", "Hide")</f>
        <v>Show</v>
      </c>
      <c r="AB309" t="str">
        <f>TEXT(Table2[[#This Row],[Transaction Date]] - WEEKDAY(Table2[[#This Row],[Transaction Date]], 2) + 4, "MMMM")</f>
        <v>February</v>
      </c>
      <c r="AC309" s="19">
        <f>ROUNDUP(MONTH(Table2[[#This Row],[Transaction Date]])/3, 0)</f>
        <v>1</v>
      </c>
    </row>
    <row r="310" spans="1:29" x14ac:dyDescent="0.3">
      <c r="A310" t="s">
        <v>336</v>
      </c>
      <c r="B310" t="s">
        <v>1071</v>
      </c>
      <c r="C310" s="17" t="s">
        <v>1064</v>
      </c>
      <c r="D310" t="s">
        <v>14</v>
      </c>
      <c r="E310" t="s">
        <v>15</v>
      </c>
      <c r="F310" t="s">
        <v>21</v>
      </c>
      <c r="G310" s="3">
        <v>26.48</v>
      </c>
      <c r="H310">
        <v>3</v>
      </c>
      <c r="I310">
        <v>3.972</v>
      </c>
      <c r="J310" s="3">
        <v>83.412000000000006</v>
      </c>
      <c r="K310" s="18">
        <v>43545</v>
      </c>
      <c r="L310" s="2">
        <v>0.44444444444444442</v>
      </c>
      <c r="M310" t="s">
        <v>17</v>
      </c>
      <c r="N310" s="3">
        <v>79.44</v>
      </c>
      <c r="O310">
        <v>4.7619047620000003</v>
      </c>
      <c r="P310" s="3">
        <v>3.972</v>
      </c>
      <c r="Q310" s="1">
        <v>24151</v>
      </c>
      <c r="R310" s="5">
        <f t="shared" si="30"/>
        <v>53</v>
      </c>
      <c r="S310" s="5" t="str">
        <f t="shared" si="31"/>
        <v>45-59</v>
      </c>
      <c r="T310">
        <v>4.7</v>
      </c>
      <c r="U310" s="17" t="str">
        <f t="shared" si="28"/>
        <v>4-6 (Average)</v>
      </c>
      <c r="V310" s="17" t="str">
        <f t="shared" si="32"/>
        <v>Morning</v>
      </c>
      <c r="W310" t="str">
        <f t="shared" si="33"/>
        <v>Expensive</v>
      </c>
      <c r="X310" s="4">
        <f t="shared" si="34"/>
        <v>5</v>
      </c>
      <c r="Y310" s="3" t="str">
        <f t="shared" si="29"/>
        <v>Weekdays</v>
      </c>
      <c r="Z310" s="17">
        <f>_xlfn.ISOWEEKNUM(Table2[[#This Row],[Transaction Date]])</f>
        <v>12</v>
      </c>
      <c r="AA310" t="str">
        <f>IF(Table2[[#This Row],[WeekNum]] &gt; MAX(Table2[WeekNum]) - 13, "Show", "Hide")</f>
        <v>Show</v>
      </c>
      <c r="AB310" t="str">
        <f>TEXT(Table2[[#This Row],[Transaction Date]] - WEEKDAY(Table2[[#This Row],[Transaction Date]], 2) + 4, "MMMM")</f>
        <v>March</v>
      </c>
      <c r="AC310" s="19">
        <f>ROUNDUP(MONTH(Table2[[#This Row],[Transaction Date]])/3, 0)</f>
        <v>1</v>
      </c>
    </row>
    <row r="311" spans="1:29" x14ac:dyDescent="0.3">
      <c r="A311" t="s">
        <v>337</v>
      </c>
      <c r="B311" t="s">
        <v>1071</v>
      </c>
      <c r="C311" s="17" t="s">
        <v>1064</v>
      </c>
      <c r="D311" t="s">
        <v>20</v>
      </c>
      <c r="E311" t="s">
        <v>15</v>
      </c>
      <c r="F311" t="s">
        <v>38</v>
      </c>
      <c r="G311" s="3">
        <v>81.91</v>
      </c>
      <c r="H311">
        <v>2</v>
      </c>
      <c r="I311">
        <v>8.1910000000000007</v>
      </c>
      <c r="J311" s="3">
        <v>172.011</v>
      </c>
      <c r="K311" s="18">
        <v>43529</v>
      </c>
      <c r="L311" s="2">
        <v>0.73819444444444438</v>
      </c>
      <c r="M311" t="s">
        <v>22</v>
      </c>
      <c r="N311" s="3">
        <v>163.82</v>
      </c>
      <c r="O311">
        <v>4.7619047620000003</v>
      </c>
      <c r="P311" s="3">
        <v>8.1910000000000007</v>
      </c>
      <c r="Q311" s="1">
        <v>23138</v>
      </c>
      <c r="R311" s="5">
        <f t="shared" si="30"/>
        <v>55</v>
      </c>
      <c r="S311" s="5" t="str">
        <f t="shared" si="31"/>
        <v>45-59</v>
      </c>
      <c r="T311">
        <v>7.8</v>
      </c>
      <c r="U311" s="17" t="str">
        <f t="shared" si="28"/>
        <v>6-8 (Good)</v>
      </c>
      <c r="V311" s="17" t="str">
        <f t="shared" si="32"/>
        <v>Evening</v>
      </c>
      <c r="W311" t="str">
        <f t="shared" si="33"/>
        <v>Expensive</v>
      </c>
      <c r="X311" s="4">
        <f t="shared" si="34"/>
        <v>3</v>
      </c>
      <c r="Y311" s="3" t="str">
        <f t="shared" si="29"/>
        <v>Weekdays</v>
      </c>
      <c r="Z311" s="17">
        <f>_xlfn.ISOWEEKNUM(Table2[[#This Row],[Transaction Date]])</f>
        <v>10</v>
      </c>
      <c r="AA311" t="str">
        <f>IF(Table2[[#This Row],[WeekNum]] &gt; MAX(Table2[WeekNum]) - 13, "Show", "Hide")</f>
        <v>Show</v>
      </c>
      <c r="AB311" t="str">
        <f>TEXT(Table2[[#This Row],[Transaction Date]] - WEEKDAY(Table2[[#This Row],[Transaction Date]], 2) + 4, "MMMM")</f>
        <v>March</v>
      </c>
      <c r="AC311" s="19">
        <f>ROUNDUP(MONTH(Table2[[#This Row],[Transaction Date]])/3, 0)</f>
        <v>1</v>
      </c>
    </row>
    <row r="312" spans="1:29" x14ac:dyDescent="0.3">
      <c r="A312" t="s">
        <v>338</v>
      </c>
      <c r="B312" t="s">
        <v>1070</v>
      </c>
      <c r="C312" t="s">
        <v>35</v>
      </c>
      <c r="D312" t="s">
        <v>14</v>
      </c>
      <c r="E312" t="s">
        <v>24</v>
      </c>
      <c r="F312" t="s">
        <v>29</v>
      </c>
      <c r="G312" s="3">
        <v>79.930000000000007</v>
      </c>
      <c r="H312">
        <v>6</v>
      </c>
      <c r="I312">
        <v>23.978999999999999</v>
      </c>
      <c r="J312" s="3">
        <v>503.55900000000003</v>
      </c>
      <c r="K312" s="18">
        <v>43496</v>
      </c>
      <c r="L312" s="2">
        <v>0.58611111111111114</v>
      </c>
      <c r="M312" t="s">
        <v>22</v>
      </c>
      <c r="N312" s="3">
        <v>479.58</v>
      </c>
      <c r="O312">
        <v>4.7619047620000003</v>
      </c>
      <c r="P312" s="3">
        <v>23.978999999999999</v>
      </c>
      <c r="Q312" s="1">
        <v>37143</v>
      </c>
      <c r="R312" s="5">
        <f t="shared" si="30"/>
        <v>17</v>
      </c>
      <c r="S312" s="5" t="str">
        <f t="shared" si="31"/>
        <v>15-29</v>
      </c>
      <c r="T312">
        <v>5.5</v>
      </c>
      <c r="U312" s="17" t="str">
        <f t="shared" si="28"/>
        <v>4-6 (Average)</v>
      </c>
      <c r="V312" s="17" t="str">
        <f t="shared" si="32"/>
        <v>Afternoon</v>
      </c>
      <c r="W312" t="str">
        <f t="shared" si="33"/>
        <v>Expensive</v>
      </c>
      <c r="X312" s="4">
        <f t="shared" si="34"/>
        <v>5</v>
      </c>
      <c r="Y312" s="3" t="str">
        <f t="shared" si="29"/>
        <v>Weekdays</v>
      </c>
      <c r="Z312" s="17">
        <f>_xlfn.ISOWEEKNUM(Table2[[#This Row],[Transaction Date]])</f>
        <v>5</v>
      </c>
      <c r="AA312" t="str">
        <f>IF(Table2[[#This Row],[WeekNum]] &gt; MAX(Table2[WeekNum]) - 13, "Show", "Hide")</f>
        <v>Show</v>
      </c>
      <c r="AB312" t="str">
        <f>TEXT(Table2[[#This Row],[Transaction Date]] - WEEKDAY(Table2[[#This Row],[Transaction Date]], 2) + 4, "MMMM")</f>
        <v>January</v>
      </c>
      <c r="AC312" s="19">
        <f>ROUNDUP(MONTH(Table2[[#This Row],[Transaction Date]])/3, 0)</f>
        <v>1</v>
      </c>
    </row>
    <row r="313" spans="1:29" x14ac:dyDescent="0.3">
      <c r="A313" t="s">
        <v>339</v>
      </c>
      <c r="B313" t="s">
        <v>1069</v>
      </c>
      <c r="C313" t="s">
        <v>19</v>
      </c>
      <c r="D313" t="s">
        <v>14</v>
      </c>
      <c r="E313" t="s">
        <v>24</v>
      </c>
      <c r="F313" t="s">
        <v>38</v>
      </c>
      <c r="G313" s="3">
        <v>69.33</v>
      </c>
      <c r="H313">
        <v>2</v>
      </c>
      <c r="I313">
        <v>6.9329999999999998</v>
      </c>
      <c r="J313" s="3">
        <v>145.59299999999999</v>
      </c>
      <c r="K313" s="18">
        <v>43501</v>
      </c>
      <c r="L313" s="2">
        <v>0.79513888888888884</v>
      </c>
      <c r="M313" t="s">
        <v>17</v>
      </c>
      <c r="N313" s="3">
        <v>138.66</v>
      </c>
      <c r="O313">
        <v>4.7619047620000003</v>
      </c>
      <c r="P313" s="3">
        <v>6.9329999999999998</v>
      </c>
      <c r="Q313" s="1">
        <v>22920</v>
      </c>
      <c r="R313" s="5">
        <f t="shared" si="30"/>
        <v>56</v>
      </c>
      <c r="S313" s="5" t="str">
        <f t="shared" si="31"/>
        <v>45-59</v>
      </c>
      <c r="T313">
        <v>9.6999999999999993</v>
      </c>
      <c r="U313" s="17" t="str">
        <f t="shared" si="28"/>
        <v>8-10 (Excellent)</v>
      </c>
      <c r="V313" s="17" t="str">
        <f t="shared" si="32"/>
        <v>Evening</v>
      </c>
      <c r="W313" t="str">
        <f t="shared" si="33"/>
        <v>Expensive</v>
      </c>
      <c r="X313" s="4">
        <f t="shared" si="34"/>
        <v>3</v>
      </c>
      <c r="Y313" s="3" t="str">
        <f t="shared" si="29"/>
        <v>Weekdays</v>
      </c>
      <c r="Z313" s="17">
        <f>_xlfn.ISOWEEKNUM(Table2[[#This Row],[Transaction Date]])</f>
        <v>6</v>
      </c>
      <c r="AA313" t="str">
        <f>IF(Table2[[#This Row],[WeekNum]] &gt; MAX(Table2[WeekNum]) - 13, "Show", "Hide")</f>
        <v>Show</v>
      </c>
      <c r="AB313" t="str">
        <f>TEXT(Table2[[#This Row],[Transaction Date]] - WEEKDAY(Table2[[#This Row],[Transaction Date]], 2) + 4, "MMMM")</f>
        <v>February</v>
      </c>
      <c r="AC313" s="19">
        <f>ROUNDUP(MONTH(Table2[[#This Row],[Transaction Date]])/3, 0)</f>
        <v>1</v>
      </c>
    </row>
    <row r="314" spans="1:29" x14ac:dyDescent="0.3">
      <c r="A314" t="s">
        <v>340</v>
      </c>
      <c r="B314" t="s">
        <v>1071</v>
      </c>
      <c r="C314" s="17" t="s">
        <v>1064</v>
      </c>
      <c r="D314" t="s">
        <v>14</v>
      </c>
      <c r="E314" t="s">
        <v>15</v>
      </c>
      <c r="F314" t="s">
        <v>36</v>
      </c>
      <c r="G314" s="3">
        <v>14.23</v>
      </c>
      <c r="H314">
        <v>5</v>
      </c>
      <c r="I314">
        <v>3.5575000000000001</v>
      </c>
      <c r="J314" s="3">
        <v>74.707499999999996</v>
      </c>
      <c r="K314" s="18">
        <v>43497</v>
      </c>
      <c r="L314" s="2">
        <v>0.42222222222222222</v>
      </c>
      <c r="M314" t="s">
        <v>26</v>
      </c>
      <c r="N314" s="3">
        <v>71.150000000000006</v>
      </c>
      <c r="O314">
        <v>4.7619047620000003</v>
      </c>
      <c r="P314" s="3">
        <v>3.5575000000000001</v>
      </c>
      <c r="Q314" s="1">
        <v>26586</v>
      </c>
      <c r="R314" s="5">
        <f t="shared" si="30"/>
        <v>46</v>
      </c>
      <c r="S314" s="5" t="str">
        <f t="shared" si="31"/>
        <v>45-59</v>
      </c>
      <c r="T314">
        <v>4.4000000000000004</v>
      </c>
      <c r="U314" s="17" t="str">
        <f t="shared" si="28"/>
        <v>4-6 (Average)</v>
      </c>
      <c r="V314" s="17" t="str">
        <f t="shared" si="32"/>
        <v>Morning</v>
      </c>
      <c r="W314" t="str">
        <f t="shared" si="33"/>
        <v>Less Expensive</v>
      </c>
      <c r="X314" s="4">
        <f t="shared" si="34"/>
        <v>6</v>
      </c>
      <c r="Y314" s="3" t="str">
        <f t="shared" si="29"/>
        <v>Weekdays</v>
      </c>
      <c r="Z314" s="17">
        <f>_xlfn.ISOWEEKNUM(Table2[[#This Row],[Transaction Date]])</f>
        <v>5</v>
      </c>
      <c r="AA314" t="str">
        <f>IF(Table2[[#This Row],[WeekNum]] &gt; MAX(Table2[WeekNum]) - 13, "Show", "Hide")</f>
        <v>Show</v>
      </c>
      <c r="AB314" t="str">
        <f>TEXT(Table2[[#This Row],[Transaction Date]] - WEEKDAY(Table2[[#This Row],[Transaction Date]], 2) + 4, "MMMM")</f>
        <v>January</v>
      </c>
      <c r="AC314" s="19">
        <f>ROUNDUP(MONTH(Table2[[#This Row],[Transaction Date]])/3, 0)</f>
        <v>1</v>
      </c>
    </row>
    <row r="315" spans="1:29" x14ac:dyDescent="0.3">
      <c r="A315" t="s">
        <v>341</v>
      </c>
      <c r="B315" t="s">
        <v>1071</v>
      </c>
      <c r="C315" s="17" t="s">
        <v>1064</v>
      </c>
      <c r="D315" t="s">
        <v>14</v>
      </c>
      <c r="E315" t="s">
        <v>15</v>
      </c>
      <c r="F315" t="s">
        <v>16</v>
      </c>
      <c r="G315" s="3">
        <v>15.55</v>
      </c>
      <c r="H315">
        <v>9</v>
      </c>
      <c r="I315">
        <v>6.9974999999999996</v>
      </c>
      <c r="J315" s="3">
        <v>146.94749999999999</v>
      </c>
      <c r="K315" s="18">
        <v>43531</v>
      </c>
      <c r="L315" s="2">
        <v>0.54999999999999993</v>
      </c>
      <c r="M315" t="s">
        <v>22</v>
      </c>
      <c r="N315" s="3">
        <v>139.94999999999999</v>
      </c>
      <c r="O315">
        <v>4.7619047620000003</v>
      </c>
      <c r="P315" s="3">
        <v>6.9974999999999996</v>
      </c>
      <c r="Q315" s="1">
        <v>27807</v>
      </c>
      <c r="R315" s="5">
        <f t="shared" si="30"/>
        <v>43</v>
      </c>
      <c r="S315" s="5" t="str">
        <f t="shared" si="31"/>
        <v>30-44</v>
      </c>
      <c r="T315">
        <v>5</v>
      </c>
      <c r="U315" s="17" t="str">
        <f t="shared" si="28"/>
        <v>4-6 (Average)</v>
      </c>
      <c r="V315" s="17" t="str">
        <f t="shared" si="32"/>
        <v>Afternoon</v>
      </c>
      <c r="W315" t="str">
        <f t="shared" si="33"/>
        <v>Less Expensive</v>
      </c>
      <c r="X315" s="4">
        <f t="shared" si="34"/>
        <v>5</v>
      </c>
      <c r="Y315" s="3" t="str">
        <f t="shared" si="29"/>
        <v>Weekdays</v>
      </c>
      <c r="Z315" s="17">
        <f>_xlfn.ISOWEEKNUM(Table2[[#This Row],[Transaction Date]])</f>
        <v>10</v>
      </c>
      <c r="AA315" t="str">
        <f>IF(Table2[[#This Row],[WeekNum]] &gt; MAX(Table2[WeekNum]) - 13, "Show", "Hide")</f>
        <v>Show</v>
      </c>
      <c r="AB315" t="str">
        <f>TEXT(Table2[[#This Row],[Transaction Date]] - WEEKDAY(Table2[[#This Row],[Transaction Date]], 2) + 4, "MMMM")</f>
        <v>March</v>
      </c>
      <c r="AC315" s="19">
        <f>ROUNDUP(MONTH(Table2[[#This Row],[Transaction Date]])/3, 0)</f>
        <v>1</v>
      </c>
    </row>
    <row r="316" spans="1:29" x14ac:dyDescent="0.3">
      <c r="A316" t="s">
        <v>342</v>
      </c>
      <c r="B316" t="s">
        <v>1078</v>
      </c>
      <c r="C316" s="17" t="s">
        <v>1066</v>
      </c>
      <c r="D316" t="s">
        <v>14</v>
      </c>
      <c r="E316" t="s">
        <v>15</v>
      </c>
      <c r="F316" t="s">
        <v>21</v>
      </c>
      <c r="G316" s="3">
        <v>78.13</v>
      </c>
      <c r="H316">
        <v>10</v>
      </c>
      <c r="I316">
        <v>39.064999999999998</v>
      </c>
      <c r="J316" s="3">
        <v>820.36500000000001</v>
      </c>
      <c r="K316" s="18">
        <v>43506</v>
      </c>
      <c r="L316" s="2">
        <v>0.86875000000000002</v>
      </c>
      <c r="M316" t="s">
        <v>22</v>
      </c>
      <c r="N316" s="3">
        <v>781.3</v>
      </c>
      <c r="O316">
        <v>4.7619047620000003</v>
      </c>
      <c r="P316" s="3">
        <v>39.064999999999998</v>
      </c>
      <c r="Q316" s="1">
        <v>25769</v>
      </c>
      <c r="R316" s="5">
        <f t="shared" si="30"/>
        <v>48</v>
      </c>
      <c r="S316" s="5" t="str">
        <f t="shared" si="31"/>
        <v>45-59</v>
      </c>
      <c r="T316">
        <v>4.4000000000000004</v>
      </c>
      <c r="U316" s="17" t="str">
        <f t="shared" si="28"/>
        <v>4-6 (Average)</v>
      </c>
      <c r="V316" s="17" t="str">
        <f t="shared" si="32"/>
        <v>Night</v>
      </c>
      <c r="W316" t="str">
        <f t="shared" si="33"/>
        <v>Expensive</v>
      </c>
      <c r="X316" s="4">
        <f t="shared" si="34"/>
        <v>1</v>
      </c>
      <c r="Y316" s="3" t="str">
        <f t="shared" si="29"/>
        <v>Weekends</v>
      </c>
      <c r="Z316" s="17">
        <f>_xlfn.ISOWEEKNUM(Table2[[#This Row],[Transaction Date]])</f>
        <v>6</v>
      </c>
      <c r="AA316" t="str">
        <f>IF(Table2[[#This Row],[WeekNum]] &gt; MAX(Table2[WeekNum]) - 13, "Show", "Hide")</f>
        <v>Show</v>
      </c>
      <c r="AB316" t="str">
        <f>TEXT(Table2[[#This Row],[Transaction Date]] - WEEKDAY(Table2[[#This Row],[Transaction Date]], 2) + 4, "MMMM")</f>
        <v>February</v>
      </c>
      <c r="AC316" s="19">
        <f>ROUNDUP(MONTH(Table2[[#This Row],[Transaction Date]])/3, 0)</f>
        <v>1</v>
      </c>
    </row>
    <row r="317" spans="1:29" x14ac:dyDescent="0.3">
      <c r="A317" t="s">
        <v>343</v>
      </c>
      <c r="B317" t="s">
        <v>1073</v>
      </c>
      <c r="C317" s="17" t="s">
        <v>1066</v>
      </c>
      <c r="D317" t="s">
        <v>14</v>
      </c>
      <c r="E317" t="s">
        <v>24</v>
      </c>
      <c r="F317" t="s">
        <v>36</v>
      </c>
      <c r="G317" s="3">
        <v>99.37</v>
      </c>
      <c r="H317">
        <v>2</v>
      </c>
      <c r="I317">
        <v>9.9369999999999994</v>
      </c>
      <c r="J317" s="3">
        <v>208.67699999999999</v>
      </c>
      <c r="K317" s="18">
        <v>43510</v>
      </c>
      <c r="L317" s="2">
        <v>0.7284722222222223</v>
      </c>
      <c r="M317" t="s">
        <v>22</v>
      </c>
      <c r="N317" s="3">
        <v>198.74</v>
      </c>
      <c r="O317">
        <v>4.7619047620000003</v>
      </c>
      <c r="P317" s="3">
        <v>9.9369999999999994</v>
      </c>
      <c r="Q317" s="1">
        <v>27364</v>
      </c>
      <c r="R317" s="5">
        <f t="shared" si="30"/>
        <v>44</v>
      </c>
      <c r="S317" s="5" t="str">
        <f t="shared" si="31"/>
        <v>30-44</v>
      </c>
      <c r="T317">
        <v>5.2</v>
      </c>
      <c r="U317" s="17" t="str">
        <f t="shared" si="28"/>
        <v>4-6 (Average)</v>
      </c>
      <c r="V317" s="17" t="str">
        <f t="shared" si="32"/>
        <v>Evening</v>
      </c>
      <c r="W317" t="str">
        <f t="shared" si="33"/>
        <v>Expensive</v>
      </c>
      <c r="X317" s="4">
        <f t="shared" si="34"/>
        <v>5</v>
      </c>
      <c r="Y317" s="3" t="str">
        <f t="shared" si="29"/>
        <v>Weekdays</v>
      </c>
      <c r="Z317" s="17">
        <f>_xlfn.ISOWEEKNUM(Table2[[#This Row],[Transaction Date]])</f>
        <v>7</v>
      </c>
      <c r="AA317" t="str">
        <f>IF(Table2[[#This Row],[WeekNum]] &gt; MAX(Table2[WeekNum]) - 13, "Show", "Hide")</f>
        <v>Show</v>
      </c>
      <c r="AB317" t="str">
        <f>TEXT(Table2[[#This Row],[Transaction Date]] - WEEKDAY(Table2[[#This Row],[Transaction Date]], 2) + 4, "MMMM")</f>
        <v>February</v>
      </c>
      <c r="AC317" s="19">
        <f>ROUNDUP(MONTH(Table2[[#This Row],[Transaction Date]])/3, 0)</f>
        <v>1</v>
      </c>
    </row>
    <row r="318" spans="1:29" x14ac:dyDescent="0.3">
      <c r="A318" t="s">
        <v>344</v>
      </c>
      <c r="B318" t="s">
        <v>1074</v>
      </c>
      <c r="C318" t="s">
        <v>19</v>
      </c>
      <c r="D318" t="s">
        <v>14</v>
      </c>
      <c r="E318" t="s">
        <v>15</v>
      </c>
      <c r="F318" t="s">
        <v>36</v>
      </c>
      <c r="G318" s="3">
        <v>21.08</v>
      </c>
      <c r="H318">
        <v>3</v>
      </c>
      <c r="I318">
        <v>3.1619999999999999</v>
      </c>
      <c r="J318" s="3">
        <v>66.402000000000001</v>
      </c>
      <c r="K318" s="18">
        <v>43505</v>
      </c>
      <c r="L318" s="2">
        <v>0.43402777777777773</v>
      </c>
      <c r="M318" t="s">
        <v>22</v>
      </c>
      <c r="N318" s="3">
        <v>63.24</v>
      </c>
      <c r="O318">
        <v>4.7619047620000003</v>
      </c>
      <c r="P318" s="3">
        <v>3.1619999999999999</v>
      </c>
      <c r="Q318" s="1">
        <v>24430</v>
      </c>
      <c r="R318" s="5">
        <f t="shared" si="30"/>
        <v>52</v>
      </c>
      <c r="S318" s="5" t="str">
        <f t="shared" si="31"/>
        <v>45-59</v>
      </c>
      <c r="T318">
        <v>7.3</v>
      </c>
      <c r="U318" s="17" t="str">
        <f t="shared" si="28"/>
        <v>6-8 (Good)</v>
      </c>
      <c r="V318" s="17" t="str">
        <f t="shared" si="32"/>
        <v>Morning</v>
      </c>
      <c r="W318" t="str">
        <f t="shared" si="33"/>
        <v>Expensive</v>
      </c>
      <c r="X318" s="4">
        <f t="shared" si="34"/>
        <v>7</v>
      </c>
      <c r="Y318" s="3" t="str">
        <f t="shared" si="29"/>
        <v>Weekends</v>
      </c>
      <c r="Z318" s="17">
        <f>_xlfn.ISOWEEKNUM(Table2[[#This Row],[Transaction Date]])</f>
        <v>6</v>
      </c>
      <c r="AA318" t="str">
        <f>IF(Table2[[#This Row],[WeekNum]] &gt; MAX(Table2[WeekNum]) - 13, "Show", "Hide")</f>
        <v>Show</v>
      </c>
      <c r="AB318" t="str">
        <f>TEXT(Table2[[#This Row],[Transaction Date]] - WEEKDAY(Table2[[#This Row],[Transaction Date]], 2) + 4, "MMMM")</f>
        <v>February</v>
      </c>
      <c r="AC318" s="19">
        <f>ROUNDUP(MONTH(Table2[[#This Row],[Transaction Date]])/3, 0)</f>
        <v>1</v>
      </c>
    </row>
    <row r="319" spans="1:29" x14ac:dyDescent="0.3">
      <c r="A319" t="s">
        <v>345</v>
      </c>
      <c r="B319" t="s">
        <v>1078</v>
      </c>
      <c r="C319" s="17" t="s">
        <v>1066</v>
      </c>
      <c r="D319" t="s">
        <v>14</v>
      </c>
      <c r="E319" t="s">
        <v>24</v>
      </c>
      <c r="F319" t="s">
        <v>21</v>
      </c>
      <c r="G319" s="3">
        <v>74.790000000000006</v>
      </c>
      <c r="H319">
        <v>5</v>
      </c>
      <c r="I319">
        <v>18.697500000000002</v>
      </c>
      <c r="J319" s="3">
        <v>392.64749999999998</v>
      </c>
      <c r="K319" s="18">
        <v>43475</v>
      </c>
      <c r="L319" s="2">
        <v>0.48194444444444445</v>
      </c>
      <c r="M319" t="s">
        <v>22</v>
      </c>
      <c r="N319" s="3">
        <v>373.95</v>
      </c>
      <c r="O319">
        <v>4.7619047620000003</v>
      </c>
      <c r="P319" s="3">
        <v>18.697500000000002</v>
      </c>
      <c r="Q319" s="1">
        <v>24536</v>
      </c>
      <c r="R319" s="5">
        <f t="shared" si="30"/>
        <v>51</v>
      </c>
      <c r="S319" s="5" t="str">
        <f t="shared" si="31"/>
        <v>45-59</v>
      </c>
      <c r="T319">
        <v>4.9000000000000004</v>
      </c>
      <c r="U319" s="17" t="str">
        <f t="shared" si="28"/>
        <v>4-6 (Average)</v>
      </c>
      <c r="V319" s="17" t="str">
        <f t="shared" si="32"/>
        <v>Morning</v>
      </c>
      <c r="W319" t="str">
        <f t="shared" si="33"/>
        <v>Expensive</v>
      </c>
      <c r="X319" s="4">
        <f t="shared" si="34"/>
        <v>5</v>
      </c>
      <c r="Y319" s="3" t="str">
        <f t="shared" si="29"/>
        <v>Weekdays</v>
      </c>
      <c r="Z319" s="17">
        <f>_xlfn.ISOWEEKNUM(Table2[[#This Row],[Transaction Date]])</f>
        <v>2</v>
      </c>
      <c r="AA319" t="str">
        <f>IF(Table2[[#This Row],[WeekNum]] &gt; MAX(Table2[WeekNum]) - 13, "Show", "Hide")</f>
        <v>Show</v>
      </c>
      <c r="AB319" t="str">
        <f>TEXT(Table2[[#This Row],[Transaction Date]] - WEEKDAY(Table2[[#This Row],[Transaction Date]], 2) + 4, "MMMM")</f>
        <v>January</v>
      </c>
      <c r="AC319" s="19">
        <f>ROUNDUP(MONTH(Table2[[#This Row],[Transaction Date]])/3, 0)</f>
        <v>1</v>
      </c>
    </row>
    <row r="320" spans="1:29" x14ac:dyDescent="0.3">
      <c r="A320" t="s">
        <v>346</v>
      </c>
      <c r="B320" t="s">
        <v>1073</v>
      </c>
      <c r="C320" s="17" t="s">
        <v>1066</v>
      </c>
      <c r="D320" t="s">
        <v>14</v>
      </c>
      <c r="E320" t="s">
        <v>15</v>
      </c>
      <c r="F320" t="s">
        <v>16</v>
      </c>
      <c r="G320" s="3">
        <v>29.67</v>
      </c>
      <c r="H320">
        <v>7</v>
      </c>
      <c r="I320">
        <v>10.384499999999999</v>
      </c>
      <c r="J320" s="3">
        <v>218.0745</v>
      </c>
      <c r="K320" s="18">
        <v>43535</v>
      </c>
      <c r="L320" s="2">
        <v>0.79027777777777775</v>
      </c>
      <c r="M320" t="s">
        <v>26</v>
      </c>
      <c r="N320" s="3">
        <v>207.69</v>
      </c>
      <c r="O320">
        <v>4.7619047620000003</v>
      </c>
      <c r="P320" s="3">
        <v>10.384499999999999</v>
      </c>
      <c r="Q320" s="1">
        <v>28251</v>
      </c>
      <c r="R320" s="5">
        <f t="shared" si="30"/>
        <v>41</v>
      </c>
      <c r="S320" s="5" t="str">
        <f t="shared" si="31"/>
        <v>30-44</v>
      </c>
      <c r="T320">
        <v>8.1</v>
      </c>
      <c r="U320" s="17" t="str">
        <f t="shared" si="28"/>
        <v>8-10 (Excellent)</v>
      </c>
      <c r="V320" s="17" t="str">
        <f t="shared" si="32"/>
        <v>Evening</v>
      </c>
      <c r="W320" t="str">
        <f t="shared" si="33"/>
        <v>Expensive</v>
      </c>
      <c r="X320" s="4">
        <f t="shared" si="34"/>
        <v>2</v>
      </c>
      <c r="Y320" s="3" t="str">
        <f t="shared" si="29"/>
        <v>Weekdays</v>
      </c>
      <c r="Z320" s="17">
        <f>_xlfn.ISOWEEKNUM(Table2[[#This Row],[Transaction Date]])</f>
        <v>11</v>
      </c>
      <c r="AA320" t="str">
        <f>IF(Table2[[#This Row],[WeekNum]] &gt; MAX(Table2[WeekNum]) - 13, "Show", "Hide")</f>
        <v>Show</v>
      </c>
      <c r="AB320" t="str">
        <f>TEXT(Table2[[#This Row],[Transaction Date]] - WEEKDAY(Table2[[#This Row],[Transaction Date]], 2) + 4, "MMMM")</f>
        <v>March</v>
      </c>
      <c r="AC320" s="19">
        <f>ROUNDUP(MONTH(Table2[[#This Row],[Transaction Date]])/3, 0)</f>
        <v>1</v>
      </c>
    </row>
    <row r="321" spans="1:29" x14ac:dyDescent="0.3">
      <c r="A321" t="s">
        <v>347</v>
      </c>
      <c r="B321" t="s">
        <v>1069</v>
      </c>
      <c r="C321" t="s">
        <v>19</v>
      </c>
      <c r="D321" t="s">
        <v>14</v>
      </c>
      <c r="E321" t="s">
        <v>24</v>
      </c>
      <c r="F321" t="s">
        <v>16</v>
      </c>
      <c r="G321" s="3">
        <v>44.07</v>
      </c>
      <c r="H321">
        <v>4</v>
      </c>
      <c r="I321">
        <v>8.8140000000000001</v>
      </c>
      <c r="J321" s="3">
        <v>185.09399999999999</v>
      </c>
      <c r="K321" s="18">
        <v>43514</v>
      </c>
      <c r="L321" s="2">
        <v>0.68611111111111101</v>
      </c>
      <c r="M321" t="s">
        <v>17</v>
      </c>
      <c r="N321" s="3">
        <v>176.28</v>
      </c>
      <c r="O321">
        <v>4.7619047620000003</v>
      </c>
      <c r="P321" s="3">
        <v>8.8140000000000001</v>
      </c>
      <c r="Q321" s="1">
        <v>23594</v>
      </c>
      <c r="R321" s="5">
        <f t="shared" si="30"/>
        <v>54</v>
      </c>
      <c r="S321" s="5" t="str">
        <f t="shared" si="31"/>
        <v>45-59</v>
      </c>
      <c r="T321">
        <v>8.4</v>
      </c>
      <c r="U321" s="17" t="str">
        <f t="shared" si="28"/>
        <v>8-10 (Excellent)</v>
      </c>
      <c r="V321" s="17" t="str">
        <f t="shared" si="32"/>
        <v>Evening</v>
      </c>
      <c r="W321" t="str">
        <f t="shared" si="33"/>
        <v>Expensive</v>
      </c>
      <c r="X321" s="4">
        <f t="shared" si="34"/>
        <v>2</v>
      </c>
      <c r="Y321" s="3" t="str">
        <f t="shared" si="29"/>
        <v>Weekdays</v>
      </c>
      <c r="Z321" s="17">
        <f>_xlfn.ISOWEEKNUM(Table2[[#This Row],[Transaction Date]])</f>
        <v>8</v>
      </c>
      <c r="AA321" t="str">
        <f>IF(Table2[[#This Row],[WeekNum]] &gt; MAX(Table2[WeekNum]) - 13, "Show", "Hide")</f>
        <v>Show</v>
      </c>
      <c r="AB321" t="str">
        <f>TEXT(Table2[[#This Row],[Transaction Date]] - WEEKDAY(Table2[[#This Row],[Transaction Date]], 2) + 4, "MMMM")</f>
        <v>February</v>
      </c>
      <c r="AC321" s="19">
        <f>ROUNDUP(MONTH(Table2[[#This Row],[Transaction Date]])/3, 0)</f>
        <v>1</v>
      </c>
    </row>
    <row r="322" spans="1:29" x14ac:dyDescent="0.3">
      <c r="A322" t="s">
        <v>348</v>
      </c>
      <c r="B322" t="s">
        <v>1074</v>
      </c>
      <c r="C322" t="s">
        <v>19</v>
      </c>
      <c r="D322" t="s">
        <v>20</v>
      </c>
      <c r="E322" t="s">
        <v>15</v>
      </c>
      <c r="F322" t="s">
        <v>36</v>
      </c>
      <c r="G322" s="3">
        <v>22.93</v>
      </c>
      <c r="H322">
        <v>9</v>
      </c>
      <c r="I322">
        <v>10.3185</v>
      </c>
      <c r="J322" s="3">
        <v>216.6885</v>
      </c>
      <c r="K322" s="18">
        <v>43522</v>
      </c>
      <c r="L322" s="2">
        <v>0.85138888888888886</v>
      </c>
      <c r="M322" t="s">
        <v>22</v>
      </c>
      <c r="N322" s="3">
        <v>206.37</v>
      </c>
      <c r="O322">
        <v>4.7619047620000003</v>
      </c>
      <c r="P322" s="3">
        <v>10.3185</v>
      </c>
      <c r="Q322" s="1">
        <v>36133</v>
      </c>
      <c r="R322" s="5">
        <f t="shared" si="30"/>
        <v>20</v>
      </c>
      <c r="S322" s="5" t="str">
        <f t="shared" si="31"/>
        <v>15-29</v>
      </c>
      <c r="T322">
        <v>5.5</v>
      </c>
      <c r="U322" s="17" t="str">
        <f t="shared" ref="U322:U385" si="35">IF(T322&lt;2, "0-2 (Critical)",
  IF(T322&lt;4, "2-4 (Poor)",
  IF(T322&lt;6, "4-6 (Average)",
  IF(T322&lt;8, "6-8 (Good)", "8-10 (Excellent)"))))</f>
        <v>4-6 (Average)</v>
      </c>
      <c r="V322" s="17" t="str">
        <f t="shared" si="32"/>
        <v>Night</v>
      </c>
      <c r="W322" t="str">
        <f t="shared" si="33"/>
        <v>Expensive</v>
      </c>
      <c r="X322" s="4">
        <f t="shared" si="34"/>
        <v>3</v>
      </c>
      <c r="Y322" s="3" t="str">
        <f t="shared" ref="Y322:Y385" si="36">IF(WEEKDAY(K322,2)&lt;=5, "Weekdays", "Weekends")</f>
        <v>Weekdays</v>
      </c>
      <c r="Z322" s="17">
        <f>_xlfn.ISOWEEKNUM(Table2[[#This Row],[Transaction Date]])</f>
        <v>9</v>
      </c>
      <c r="AA322" t="str">
        <f>IF(Table2[[#This Row],[WeekNum]] &gt; MAX(Table2[WeekNum]) - 13, "Show", "Hide")</f>
        <v>Show</v>
      </c>
      <c r="AB322" t="str">
        <f>TEXT(Table2[[#This Row],[Transaction Date]] - WEEKDAY(Table2[[#This Row],[Transaction Date]], 2) + 4, "MMMM")</f>
        <v>February</v>
      </c>
      <c r="AC322" s="19">
        <f>ROUNDUP(MONTH(Table2[[#This Row],[Transaction Date]])/3, 0)</f>
        <v>1</v>
      </c>
    </row>
    <row r="323" spans="1:29" x14ac:dyDescent="0.3">
      <c r="A323" t="s">
        <v>349</v>
      </c>
      <c r="B323" t="s">
        <v>1074</v>
      </c>
      <c r="C323" t="s">
        <v>19</v>
      </c>
      <c r="D323" t="s">
        <v>20</v>
      </c>
      <c r="E323" t="s">
        <v>15</v>
      </c>
      <c r="F323" t="s">
        <v>16</v>
      </c>
      <c r="G323" s="3">
        <v>39.42</v>
      </c>
      <c r="H323">
        <v>1</v>
      </c>
      <c r="I323">
        <v>1.9710000000000001</v>
      </c>
      <c r="J323" s="3">
        <v>41.390999999999998</v>
      </c>
      <c r="K323" s="18">
        <v>43483</v>
      </c>
      <c r="L323" s="2">
        <v>0.63055555555555554</v>
      </c>
      <c r="M323" t="s">
        <v>22</v>
      </c>
      <c r="N323" s="3">
        <v>39.42</v>
      </c>
      <c r="O323">
        <v>4.7619047620000003</v>
      </c>
      <c r="P323" s="3">
        <v>1.9710000000000001</v>
      </c>
      <c r="Q323" s="1">
        <v>33484</v>
      </c>
      <c r="R323" s="5">
        <f t="shared" ref="R323:R386" si="37">DATEDIF(Q323,K323,"Y")</f>
        <v>27</v>
      </c>
      <c r="S323" s="5" t="str">
        <f t="shared" ref="S323:S386" si="38">FLOOR(R323, 15)&amp;"-"&amp;FLOOR(R323,15)+14</f>
        <v>15-29</v>
      </c>
      <c r="T323">
        <v>8.4</v>
      </c>
      <c r="U323" s="17" t="str">
        <f t="shared" si="35"/>
        <v>8-10 (Excellent)</v>
      </c>
      <c r="V323" s="17" t="str">
        <f t="shared" ref="V323:V386" si="39">IF(L323&lt;TIME(12,0,0), "Morning", IF(L323&lt;TIME(16,0,0), "Afternoon", IF(L323&lt;TIME(19,30,0), "Evening", "Night")))</f>
        <v>Afternoon</v>
      </c>
      <c r="W323" t="str">
        <f t="shared" ref="W323:W386" si="40">IF(G323&lt;=20, "Less Expensive", "Expensive")</f>
        <v>Expensive</v>
      </c>
      <c r="X323" s="4">
        <f t="shared" ref="X323:X386" si="41">WEEKDAY(K323)</f>
        <v>6</v>
      </c>
      <c r="Y323" s="3" t="str">
        <f t="shared" si="36"/>
        <v>Weekdays</v>
      </c>
      <c r="Z323" s="17">
        <f>_xlfn.ISOWEEKNUM(Table2[[#This Row],[Transaction Date]])</f>
        <v>3</v>
      </c>
      <c r="AA323" t="str">
        <f>IF(Table2[[#This Row],[WeekNum]] &gt; MAX(Table2[WeekNum]) - 13, "Show", "Hide")</f>
        <v>Show</v>
      </c>
      <c r="AB323" t="str">
        <f>TEXT(Table2[[#This Row],[Transaction Date]] - WEEKDAY(Table2[[#This Row],[Transaction Date]], 2) + 4, "MMMM")</f>
        <v>January</v>
      </c>
      <c r="AC323" s="19">
        <f>ROUNDUP(MONTH(Table2[[#This Row],[Transaction Date]])/3, 0)</f>
        <v>1</v>
      </c>
    </row>
    <row r="324" spans="1:29" x14ac:dyDescent="0.3">
      <c r="A324" t="s">
        <v>350</v>
      </c>
      <c r="B324" t="s">
        <v>1071</v>
      </c>
      <c r="C324" s="17" t="s">
        <v>1064</v>
      </c>
      <c r="D324" t="s">
        <v>20</v>
      </c>
      <c r="E324" t="s">
        <v>24</v>
      </c>
      <c r="F324" t="s">
        <v>16</v>
      </c>
      <c r="G324" s="3">
        <v>15.26</v>
      </c>
      <c r="H324">
        <v>6</v>
      </c>
      <c r="I324">
        <v>4.5780000000000003</v>
      </c>
      <c r="J324" s="3">
        <v>96.138000000000005</v>
      </c>
      <c r="K324" s="18">
        <v>43511</v>
      </c>
      <c r="L324" s="2">
        <v>0.75208333333333333</v>
      </c>
      <c r="M324" t="s">
        <v>17</v>
      </c>
      <c r="N324" s="3">
        <v>91.56</v>
      </c>
      <c r="O324">
        <v>4.7619047620000003</v>
      </c>
      <c r="P324" s="3">
        <v>4.5780000000000003</v>
      </c>
      <c r="Q324" s="1">
        <v>23286</v>
      </c>
      <c r="R324" s="5">
        <f t="shared" si="37"/>
        <v>55</v>
      </c>
      <c r="S324" s="5" t="str">
        <f t="shared" si="38"/>
        <v>45-59</v>
      </c>
      <c r="T324">
        <v>9.8000000000000007</v>
      </c>
      <c r="U324" s="17" t="str">
        <f t="shared" si="35"/>
        <v>8-10 (Excellent)</v>
      </c>
      <c r="V324" s="17" t="str">
        <f t="shared" si="39"/>
        <v>Evening</v>
      </c>
      <c r="W324" t="str">
        <f t="shared" si="40"/>
        <v>Less Expensive</v>
      </c>
      <c r="X324" s="4">
        <f t="shared" si="41"/>
        <v>6</v>
      </c>
      <c r="Y324" s="3" t="str">
        <f t="shared" si="36"/>
        <v>Weekdays</v>
      </c>
      <c r="Z324" s="17">
        <f>_xlfn.ISOWEEKNUM(Table2[[#This Row],[Transaction Date]])</f>
        <v>7</v>
      </c>
      <c r="AA324" t="str">
        <f>IF(Table2[[#This Row],[WeekNum]] &gt; MAX(Table2[WeekNum]) - 13, "Show", "Hide")</f>
        <v>Show</v>
      </c>
      <c r="AB324" t="str">
        <f>TEXT(Table2[[#This Row],[Transaction Date]] - WEEKDAY(Table2[[#This Row],[Transaction Date]], 2) + 4, "MMMM")</f>
        <v>February</v>
      </c>
      <c r="AC324" s="19">
        <f>ROUNDUP(MONTH(Table2[[#This Row],[Transaction Date]])/3, 0)</f>
        <v>1</v>
      </c>
    </row>
    <row r="325" spans="1:29" x14ac:dyDescent="0.3">
      <c r="A325" t="s">
        <v>351</v>
      </c>
      <c r="B325" t="s">
        <v>1077</v>
      </c>
      <c r="C325" s="17" t="s">
        <v>1065</v>
      </c>
      <c r="D325" t="s">
        <v>20</v>
      </c>
      <c r="E325" t="s">
        <v>15</v>
      </c>
      <c r="F325" t="s">
        <v>38</v>
      </c>
      <c r="G325" s="3">
        <v>61.77</v>
      </c>
      <c r="H325">
        <v>5</v>
      </c>
      <c r="I325">
        <v>15.442500000000001</v>
      </c>
      <c r="J325" s="3">
        <v>324.29250000000002</v>
      </c>
      <c r="K325" s="18">
        <v>43532</v>
      </c>
      <c r="L325" s="2">
        <v>0.55625000000000002</v>
      </c>
      <c r="M325" t="s">
        <v>22</v>
      </c>
      <c r="N325" s="3">
        <v>308.85000000000002</v>
      </c>
      <c r="O325">
        <v>4.7619047620000003</v>
      </c>
      <c r="P325" s="3">
        <v>15.442500000000001</v>
      </c>
      <c r="Q325" s="1">
        <v>20478</v>
      </c>
      <c r="R325" s="5">
        <f t="shared" si="37"/>
        <v>63</v>
      </c>
      <c r="S325" s="5" t="str">
        <f t="shared" si="38"/>
        <v>60-74</v>
      </c>
      <c r="T325">
        <v>6.7</v>
      </c>
      <c r="U325" s="17" t="str">
        <f t="shared" si="35"/>
        <v>6-8 (Good)</v>
      </c>
      <c r="V325" s="17" t="str">
        <f t="shared" si="39"/>
        <v>Afternoon</v>
      </c>
      <c r="W325" t="str">
        <f t="shared" si="40"/>
        <v>Expensive</v>
      </c>
      <c r="X325" s="4">
        <f t="shared" si="41"/>
        <v>6</v>
      </c>
      <c r="Y325" s="3" t="str">
        <f t="shared" si="36"/>
        <v>Weekdays</v>
      </c>
      <c r="Z325" s="17">
        <f>_xlfn.ISOWEEKNUM(Table2[[#This Row],[Transaction Date]])</f>
        <v>10</v>
      </c>
      <c r="AA325" t="str">
        <f>IF(Table2[[#This Row],[WeekNum]] &gt; MAX(Table2[WeekNum]) - 13, "Show", "Hide")</f>
        <v>Show</v>
      </c>
      <c r="AB325" t="str">
        <f>TEXT(Table2[[#This Row],[Transaction Date]] - WEEKDAY(Table2[[#This Row],[Transaction Date]], 2) + 4, "MMMM")</f>
        <v>March</v>
      </c>
      <c r="AC325" s="19">
        <f>ROUNDUP(MONTH(Table2[[#This Row],[Transaction Date]])/3, 0)</f>
        <v>1</v>
      </c>
    </row>
    <row r="326" spans="1:29" x14ac:dyDescent="0.3">
      <c r="A326" t="s">
        <v>352</v>
      </c>
      <c r="B326" t="s">
        <v>1068</v>
      </c>
      <c r="C326" t="s">
        <v>13</v>
      </c>
      <c r="D326" t="s">
        <v>20</v>
      </c>
      <c r="E326" t="s">
        <v>24</v>
      </c>
      <c r="F326" t="s">
        <v>25</v>
      </c>
      <c r="G326" s="3">
        <v>21.52</v>
      </c>
      <c r="H326">
        <v>6</v>
      </c>
      <c r="I326">
        <v>6.4560000000000004</v>
      </c>
      <c r="J326" s="3">
        <v>135.57599999999999</v>
      </c>
      <c r="K326" s="18">
        <v>43482</v>
      </c>
      <c r="L326" s="2">
        <v>0.53333333333333333</v>
      </c>
      <c r="M326" t="s">
        <v>26</v>
      </c>
      <c r="N326" s="3">
        <v>129.12</v>
      </c>
      <c r="O326">
        <v>4.7619047620000003</v>
      </c>
      <c r="P326" s="3">
        <v>6.4560000000000004</v>
      </c>
      <c r="Q326" s="1">
        <v>30348</v>
      </c>
      <c r="R326" s="5">
        <f t="shared" si="37"/>
        <v>35</v>
      </c>
      <c r="S326" s="5" t="str">
        <f t="shared" si="38"/>
        <v>30-44</v>
      </c>
      <c r="T326">
        <v>9.4</v>
      </c>
      <c r="U326" s="17" t="str">
        <f t="shared" si="35"/>
        <v>8-10 (Excellent)</v>
      </c>
      <c r="V326" s="17" t="str">
        <f t="shared" si="39"/>
        <v>Afternoon</v>
      </c>
      <c r="W326" t="str">
        <f t="shared" si="40"/>
        <v>Expensive</v>
      </c>
      <c r="X326" s="4">
        <f t="shared" si="41"/>
        <v>5</v>
      </c>
      <c r="Y326" s="3" t="str">
        <f t="shared" si="36"/>
        <v>Weekdays</v>
      </c>
      <c r="Z326" s="17">
        <f>_xlfn.ISOWEEKNUM(Table2[[#This Row],[Transaction Date]])</f>
        <v>3</v>
      </c>
      <c r="AA326" t="str">
        <f>IF(Table2[[#This Row],[WeekNum]] &gt; MAX(Table2[WeekNum]) - 13, "Show", "Hide")</f>
        <v>Show</v>
      </c>
      <c r="AB326" t="str">
        <f>TEXT(Table2[[#This Row],[Transaction Date]] - WEEKDAY(Table2[[#This Row],[Transaction Date]], 2) + 4, "MMMM")</f>
        <v>January</v>
      </c>
      <c r="AC326" s="19">
        <f>ROUNDUP(MONTH(Table2[[#This Row],[Transaction Date]])/3, 0)</f>
        <v>1</v>
      </c>
    </row>
    <row r="327" spans="1:29" x14ac:dyDescent="0.3">
      <c r="A327" t="s">
        <v>353</v>
      </c>
      <c r="B327" t="s">
        <v>1075</v>
      </c>
      <c r="C327" t="s">
        <v>35</v>
      </c>
      <c r="D327" t="s">
        <v>20</v>
      </c>
      <c r="E327" t="s">
        <v>24</v>
      </c>
      <c r="F327" t="s">
        <v>29</v>
      </c>
      <c r="G327" s="3">
        <v>97.74</v>
      </c>
      <c r="H327">
        <v>4</v>
      </c>
      <c r="I327">
        <v>19.547999999999998</v>
      </c>
      <c r="J327" s="3">
        <v>410.50799999999998</v>
      </c>
      <c r="K327" s="18">
        <v>43536</v>
      </c>
      <c r="L327" s="2">
        <v>0.82847222222222217</v>
      </c>
      <c r="M327" t="s">
        <v>17</v>
      </c>
      <c r="N327" s="3">
        <v>390.96</v>
      </c>
      <c r="O327">
        <v>4.7619047620000003</v>
      </c>
      <c r="P327" s="3">
        <v>19.547999999999998</v>
      </c>
      <c r="Q327" s="1">
        <v>29291</v>
      </c>
      <c r="R327" s="5">
        <f t="shared" si="37"/>
        <v>39</v>
      </c>
      <c r="S327" s="5" t="str">
        <f t="shared" si="38"/>
        <v>30-44</v>
      </c>
      <c r="T327">
        <v>6.4</v>
      </c>
      <c r="U327" s="17" t="str">
        <f t="shared" si="35"/>
        <v>6-8 (Good)</v>
      </c>
      <c r="V327" s="17" t="str">
        <f t="shared" si="39"/>
        <v>Night</v>
      </c>
      <c r="W327" t="str">
        <f t="shared" si="40"/>
        <v>Expensive</v>
      </c>
      <c r="X327" s="4">
        <f t="shared" si="41"/>
        <v>3</v>
      </c>
      <c r="Y327" s="3" t="str">
        <f t="shared" si="36"/>
        <v>Weekdays</v>
      </c>
      <c r="Z327" s="17">
        <f>_xlfn.ISOWEEKNUM(Table2[[#This Row],[Transaction Date]])</f>
        <v>11</v>
      </c>
      <c r="AA327" t="str">
        <f>IF(Table2[[#This Row],[WeekNum]] &gt; MAX(Table2[WeekNum]) - 13, "Show", "Hide")</f>
        <v>Show</v>
      </c>
      <c r="AB327" t="str">
        <f>TEXT(Table2[[#This Row],[Transaction Date]] - WEEKDAY(Table2[[#This Row],[Transaction Date]], 2) + 4, "MMMM")</f>
        <v>March</v>
      </c>
      <c r="AC327" s="19">
        <f>ROUNDUP(MONTH(Table2[[#This Row],[Transaction Date]])/3, 0)</f>
        <v>1</v>
      </c>
    </row>
    <row r="328" spans="1:29" x14ac:dyDescent="0.3">
      <c r="A328" t="s">
        <v>354</v>
      </c>
      <c r="B328" t="s">
        <v>1072</v>
      </c>
      <c r="C328" s="17" t="s">
        <v>1065</v>
      </c>
      <c r="D328" t="s">
        <v>14</v>
      </c>
      <c r="E328" t="s">
        <v>24</v>
      </c>
      <c r="F328" t="s">
        <v>36</v>
      </c>
      <c r="G328" s="3">
        <v>99.78</v>
      </c>
      <c r="H328">
        <v>5</v>
      </c>
      <c r="I328">
        <v>24.945</v>
      </c>
      <c r="J328" s="3">
        <v>523.84500000000003</v>
      </c>
      <c r="K328" s="18">
        <v>43533</v>
      </c>
      <c r="L328" s="2">
        <v>0.79791666666666661</v>
      </c>
      <c r="M328" t="s">
        <v>22</v>
      </c>
      <c r="N328" s="3">
        <v>498.9</v>
      </c>
      <c r="O328">
        <v>4.7619047620000003</v>
      </c>
      <c r="P328" s="3">
        <v>24.945</v>
      </c>
      <c r="Q328" s="1">
        <v>20222</v>
      </c>
      <c r="R328" s="5">
        <f t="shared" si="37"/>
        <v>63</v>
      </c>
      <c r="S328" s="5" t="str">
        <f t="shared" si="38"/>
        <v>60-74</v>
      </c>
      <c r="T328">
        <v>5.4</v>
      </c>
      <c r="U328" s="17" t="str">
        <f t="shared" si="35"/>
        <v>4-6 (Average)</v>
      </c>
      <c r="V328" s="17" t="str">
        <f t="shared" si="39"/>
        <v>Evening</v>
      </c>
      <c r="W328" t="str">
        <f t="shared" si="40"/>
        <v>Expensive</v>
      </c>
      <c r="X328" s="4">
        <f t="shared" si="41"/>
        <v>7</v>
      </c>
      <c r="Y328" s="3" t="str">
        <f t="shared" si="36"/>
        <v>Weekends</v>
      </c>
      <c r="Z328" s="17">
        <f>_xlfn.ISOWEEKNUM(Table2[[#This Row],[Transaction Date]])</f>
        <v>10</v>
      </c>
      <c r="AA328" t="str">
        <f>IF(Table2[[#This Row],[WeekNum]] &gt; MAX(Table2[WeekNum]) - 13, "Show", "Hide")</f>
        <v>Show</v>
      </c>
      <c r="AB328" t="str">
        <f>TEXT(Table2[[#This Row],[Transaction Date]] - WEEKDAY(Table2[[#This Row],[Transaction Date]], 2) + 4, "MMMM")</f>
        <v>March</v>
      </c>
      <c r="AC328" s="19">
        <f>ROUNDUP(MONTH(Table2[[#This Row],[Transaction Date]])/3, 0)</f>
        <v>1</v>
      </c>
    </row>
    <row r="329" spans="1:29" x14ac:dyDescent="0.3">
      <c r="A329" t="s">
        <v>355</v>
      </c>
      <c r="B329" t="s">
        <v>1073</v>
      </c>
      <c r="C329" s="17" t="s">
        <v>1066</v>
      </c>
      <c r="D329" t="s">
        <v>14</v>
      </c>
      <c r="E329" t="s">
        <v>24</v>
      </c>
      <c r="F329" t="s">
        <v>36</v>
      </c>
      <c r="G329" s="3">
        <v>94.26</v>
      </c>
      <c r="H329">
        <v>4</v>
      </c>
      <c r="I329">
        <v>18.852</v>
      </c>
      <c r="J329" s="3">
        <v>395.892</v>
      </c>
      <c r="K329" s="18">
        <v>43536</v>
      </c>
      <c r="L329" s="2">
        <v>0.6875</v>
      </c>
      <c r="M329" t="s">
        <v>22</v>
      </c>
      <c r="N329" s="3">
        <v>377.04</v>
      </c>
      <c r="O329">
        <v>4.7619047620000003</v>
      </c>
      <c r="P329" s="3">
        <v>18.852</v>
      </c>
      <c r="Q329" s="1">
        <v>33157</v>
      </c>
      <c r="R329" s="5">
        <f t="shared" si="37"/>
        <v>28</v>
      </c>
      <c r="S329" s="5" t="str">
        <f t="shared" si="38"/>
        <v>15-29</v>
      </c>
      <c r="T329">
        <v>8.6</v>
      </c>
      <c r="U329" s="17" t="str">
        <f t="shared" si="35"/>
        <v>8-10 (Excellent)</v>
      </c>
      <c r="V329" s="17" t="str">
        <f t="shared" si="39"/>
        <v>Evening</v>
      </c>
      <c r="W329" t="str">
        <f t="shared" si="40"/>
        <v>Expensive</v>
      </c>
      <c r="X329" s="4">
        <f t="shared" si="41"/>
        <v>3</v>
      </c>
      <c r="Y329" s="3" t="str">
        <f t="shared" si="36"/>
        <v>Weekdays</v>
      </c>
      <c r="Z329" s="17">
        <f>_xlfn.ISOWEEKNUM(Table2[[#This Row],[Transaction Date]])</f>
        <v>11</v>
      </c>
      <c r="AA329" t="str">
        <f>IF(Table2[[#This Row],[WeekNum]] &gt; MAX(Table2[WeekNum]) - 13, "Show", "Hide")</f>
        <v>Show</v>
      </c>
      <c r="AB329" t="str">
        <f>TEXT(Table2[[#This Row],[Transaction Date]] - WEEKDAY(Table2[[#This Row],[Transaction Date]], 2) + 4, "MMMM")</f>
        <v>March</v>
      </c>
      <c r="AC329" s="19">
        <f>ROUNDUP(MONTH(Table2[[#This Row],[Transaction Date]])/3, 0)</f>
        <v>1</v>
      </c>
    </row>
    <row r="330" spans="1:29" x14ac:dyDescent="0.3">
      <c r="A330" t="s">
        <v>356</v>
      </c>
      <c r="B330" t="s">
        <v>1070</v>
      </c>
      <c r="C330" t="s">
        <v>35</v>
      </c>
      <c r="D330" t="s">
        <v>14</v>
      </c>
      <c r="E330" t="s">
        <v>24</v>
      </c>
      <c r="F330" t="s">
        <v>16</v>
      </c>
      <c r="G330" s="3">
        <v>51.13</v>
      </c>
      <c r="H330">
        <v>4</v>
      </c>
      <c r="I330">
        <v>10.226000000000001</v>
      </c>
      <c r="J330" s="3">
        <v>214.74600000000001</v>
      </c>
      <c r="K330" s="18">
        <v>43490</v>
      </c>
      <c r="L330" s="2">
        <v>0.42430555555555555</v>
      </c>
      <c r="M330" t="s">
        <v>26</v>
      </c>
      <c r="N330" s="3">
        <v>204.52</v>
      </c>
      <c r="O330">
        <v>4.7619047620000003</v>
      </c>
      <c r="P330" s="3">
        <v>10.226000000000001</v>
      </c>
      <c r="Q330" s="1">
        <v>35910</v>
      </c>
      <c r="R330" s="5">
        <f t="shared" si="37"/>
        <v>20</v>
      </c>
      <c r="S330" s="5" t="str">
        <f t="shared" si="38"/>
        <v>15-29</v>
      </c>
      <c r="T330">
        <v>4</v>
      </c>
      <c r="U330" s="17" t="str">
        <f t="shared" si="35"/>
        <v>4-6 (Average)</v>
      </c>
      <c r="V330" s="17" t="str">
        <f t="shared" si="39"/>
        <v>Morning</v>
      </c>
      <c r="W330" t="str">
        <f t="shared" si="40"/>
        <v>Expensive</v>
      </c>
      <c r="X330" s="4">
        <f t="shared" si="41"/>
        <v>6</v>
      </c>
      <c r="Y330" s="3" t="str">
        <f t="shared" si="36"/>
        <v>Weekdays</v>
      </c>
      <c r="Z330" s="17">
        <f>_xlfn.ISOWEEKNUM(Table2[[#This Row],[Transaction Date]])</f>
        <v>4</v>
      </c>
      <c r="AA330" t="str">
        <f>IF(Table2[[#This Row],[WeekNum]] &gt; MAX(Table2[WeekNum]) - 13, "Show", "Hide")</f>
        <v>Show</v>
      </c>
      <c r="AB330" t="str">
        <f>TEXT(Table2[[#This Row],[Transaction Date]] - WEEKDAY(Table2[[#This Row],[Transaction Date]], 2) + 4, "MMMM")</f>
        <v>January</v>
      </c>
      <c r="AC330" s="19">
        <f>ROUNDUP(MONTH(Table2[[#This Row],[Transaction Date]])/3, 0)</f>
        <v>1</v>
      </c>
    </row>
    <row r="331" spans="1:29" x14ac:dyDescent="0.3">
      <c r="A331" t="s">
        <v>357</v>
      </c>
      <c r="B331" t="s">
        <v>1077</v>
      </c>
      <c r="C331" s="17" t="s">
        <v>1065</v>
      </c>
      <c r="D331" t="s">
        <v>14</v>
      </c>
      <c r="E331" t="s">
        <v>24</v>
      </c>
      <c r="F331" t="s">
        <v>21</v>
      </c>
      <c r="G331" s="3">
        <v>36.36</v>
      </c>
      <c r="H331">
        <v>4</v>
      </c>
      <c r="I331">
        <v>7.2720000000000002</v>
      </c>
      <c r="J331" s="3">
        <v>152.71199999999999</v>
      </c>
      <c r="K331" s="18">
        <v>43549</v>
      </c>
      <c r="L331" s="2">
        <v>0.54652777777777783</v>
      </c>
      <c r="M331" t="s">
        <v>22</v>
      </c>
      <c r="N331" s="3">
        <v>145.44</v>
      </c>
      <c r="O331">
        <v>4.7619047620000003</v>
      </c>
      <c r="P331" s="3">
        <v>7.2720000000000002</v>
      </c>
      <c r="Q331" s="1">
        <v>24199</v>
      </c>
      <c r="R331" s="5">
        <f t="shared" si="37"/>
        <v>52</v>
      </c>
      <c r="S331" s="5" t="str">
        <f t="shared" si="38"/>
        <v>45-59</v>
      </c>
      <c r="T331">
        <v>7.6</v>
      </c>
      <c r="U331" s="17" t="str">
        <f t="shared" si="35"/>
        <v>6-8 (Good)</v>
      </c>
      <c r="V331" s="17" t="str">
        <f t="shared" si="39"/>
        <v>Afternoon</v>
      </c>
      <c r="W331" t="str">
        <f t="shared" si="40"/>
        <v>Expensive</v>
      </c>
      <c r="X331" s="4">
        <f t="shared" si="41"/>
        <v>2</v>
      </c>
      <c r="Y331" s="3" t="str">
        <f t="shared" si="36"/>
        <v>Weekdays</v>
      </c>
      <c r="Z331" s="17">
        <f>_xlfn.ISOWEEKNUM(Table2[[#This Row],[Transaction Date]])</f>
        <v>13</v>
      </c>
      <c r="AA331" t="str">
        <f>IF(Table2[[#This Row],[WeekNum]] &gt; MAX(Table2[WeekNum]) - 13, "Show", "Hide")</f>
        <v>Show</v>
      </c>
      <c r="AB331" t="str">
        <f>TEXT(Table2[[#This Row],[Transaction Date]] - WEEKDAY(Table2[[#This Row],[Transaction Date]], 2) + 4, "MMMM")</f>
        <v>March</v>
      </c>
      <c r="AC331" s="19">
        <f>ROUNDUP(MONTH(Table2[[#This Row],[Transaction Date]])/3, 0)</f>
        <v>1</v>
      </c>
    </row>
    <row r="332" spans="1:29" x14ac:dyDescent="0.3">
      <c r="A332" t="s">
        <v>358</v>
      </c>
      <c r="B332" t="s">
        <v>1075</v>
      </c>
      <c r="C332" t="s">
        <v>35</v>
      </c>
      <c r="D332" t="s">
        <v>20</v>
      </c>
      <c r="E332" t="s">
        <v>24</v>
      </c>
      <c r="F332" t="s">
        <v>25</v>
      </c>
      <c r="G332" s="3">
        <v>22.02</v>
      </c>
      <c r="H332">
        <v>9</v>
      </c>
      <c r="I332">
        <v>9.9090000000000007</v>
      </c>
      <c r="J332" s="3">
        <v>208.089</v>
      </c>
      <c r="K332" s="18">
        <v>43503</v>
      </c>
      <c r="L332" s="2">
        <v>0.78333333333333333</v>
      </c>
      <c r="M332" t="s">
        <v>22</v>
      </c>
      <c r="N332" s="3">
        <v>198.18</v>
      </c>
      <c r="O332">
        <v>4.7619047620000003</v>
      </c>
      <c r="P332" s="3">
        <v>9.9090000000000007</v>
      </c>
      <c r="Q332" s="1">
        <v>30709</v>
      </c>
      <c r="R332" s="5">
        <f t="shared" si="37"/>
        <v>35</v>
      </c>
      <c r="S332" s="5" t="str">
        <f t="shared" si="38"/>
        <v>30-44</v>
      </c>
      <c r="T332">
        <v>6.8</v>
      </c>
      <c r="U332" s="17" t="str">
        <f t="shared" si="35"/>
        <v>6-8 (Good)</v>
      </c>
      <c r="V332" s="17" t="str">
        <f t="shared" si="39"/>
        <v>Evening</v>
      </c>
      <c r="W332" t="str">
        <f t="shared" si="40"/>
        <v>Expensive</v>
      </c>
      <c r="X332" s="4">
        <f t="shared" si="41"/>
        <v>5</v>
      </c>
      <c r="Y332" s="3" t="str">
        <f t="shared" si="36"/>
        <v>Weekdays</v>
      </c>
      <c r="Z332" s="17">
        <f>_xlfn.ISOWEEKNUM(Table2[[#This Row],[Transaction Date]])</f>
        <v>6</v>
      </c>
      <c r="AA332" t="str">
        <f>IF(Table2[[#This Row],[WeekNum]] &gt; MAX(Table2[WeekNum]) - 13, "Show", "Hide")</f>
        <v>Show</v>
      </c>
      <c r="AB332" t="str">
        <f>TEXT(Table2[[#This Row],[Transaction Date]] - WEEKDAY(Table2[[#This Row],[Transaction Date]], 2) + 4, "MMMM")</f>
        <v>February</v>
      </c>
      <c r="AC332" s="19">
        <f>ROUNDUP(MONTH(Table2[[#This Row],[Transaction Date]])/3, 0)</f>
        <v>1</v>
      </c>
    </row>
    <row r="333" spans="1:29" x14ac:dyDescent="0.3">
      <c r="A333" t="s">
        <v>359</v>
      </c>
      <c r="B333" t="s">
        <v>1067</v>
      </c>
      <c r="C333" t="s">
        <v>13</v>
      </c>
      <c r="D333" t="s">
        <v>20</v>
      </c>
      <c r="E333" t="s">
        <v>24</v>
      </c>
      <c r="F333" t="s">
        <v>36</v>
      </c>
      <c r="G333" s="3">
        <v>32.9</v>
      </c>
      <c r="H333">
        <v>3</v>
      </c>
      <c r="I333">
        <v>4.9349999999999996</v>
      </c>
      <c r="J333" s="3">
        <v>103.63500000000001</v>
      </c>
      <c r="K333" s="18">
        <v>43513</v>
      </c>
      <c r="L333" s="2">
        <v>0.7270833333333333</v>
      </c>
      <c r="M333" t="s">
        <v>26</v>
      </c>
      <c r="N333" s="3">
        <v>98.7</v>
      </c>
      <c r="O333">
        <v>4.7619047620000003</v>
      </c>
      <c r="P333" s="3">
        <v>4.9349999999999996</v>
      </c>
      <c r="Q333" s="1">
        <v>26677</v>
      </c>
      <c r="R333" s="5">
        <f t="shared" si="37"/>
        <v>46</v>
      </c>
      <c r="S333" s="5" t="str">
        <f t="shared" si="38"/>
        <v>45-59</v>
      </c>
      <c r="T333">
        <v>9.1</v>
      </c>
      <c r="U333" s="17" t="str">
        <f t="shared" si="35"/>
        <v>8-10 (Excellent)</v>
      </c>
      <c r="V333" s="17" t="str">
        <f t="shared" si="39"/>
        <v>Evening</v>
      </c>
      <c r="W333" t="str">
        <f t="shared" si="40"/>
        <v>Expensive</v>
      </c>
      <c r="X333" s="4">
        <f t="shared" si="41"/>
        <v>1</v>
      </c>
      <c r="Y333" s="3" t="str">
        <f t="shared" si="36"/>
        <v>Weekends</v>
      </c>
      <c r="Z333" s="17">
        <f>_xlfn.ISOWEEKNUM(Table2[[#This Row],[Transaction Date]])</f>
        <v>7</v>
      </c>
      <c r="AA333" t="str">
        <f>IF(Table2[[#This Row],[WeekNum]] &gt; MAX(Table2[WeekNum]) - 13, "Show", "Hide")</f>
        <v>Show</v>
      </c>
      <c r="AB333" t="str">
        <f>TEXT(Table2[[#This Row],[Transaction Date]] - WEEKDAY(Table2[[#This Row],[Transaction Date]], 2) + 4, "MMMM")</f>
        <v>February</v>
      </c>
      <c r="AC333" s="19">
        <f>ROUNDUP(MONTH(Table2[[#This Row],[Transaction Date]])/3, 0)</f>
        <v>1</v>
      </c>
    </row>
    <row r="334" spans="1:29" x14ac:dyDescent="0.3">
      <c r="A334" t="s">
        <v>360</v>
      </c>
      <c r="B334" t="s">
        <v>1072</v>
      </c>
      <c r="C334" s="17" t="s">
        <v>1065</v>
      </c>
      <c r="D334" t="s">
        <v>20</v>
      </c>
      <c r="E334" t="s">
        <v>24</v>
      </c>
      <c r="F334" t="s">
        <v>38</v>
      </c>
      <c r="G334" s="3">
        <v>77.02</v>
      </c>
      <c r="H334">
        <v>5</v>
      </c>
      <c r="I334">
        <v>19.254999999999999</v>
      </c>
      <c r="J334" s="3">
        <v>404.35500000000002</v>
      </c>
      <c r="K334" s="18">
        <v>43499</v>
      </c>
      <c r="L334" s="2">
        <v>0.66597222222222219</v>
      </c>
      <c r="M334" t="s">
        <v>22</v>
      </c>
      <c r="N334" s="3">
        <v>385.1</v>
      </c>
      <c r="O334">
        <v>4.7619047620000003</v>
      </c>
      <c r="P334" s="3">
        <v>19.254999999999999</v>
      </c>
      <c r="Q334" s="1">
        <v>20000</v>
      </c>
      <c r="R334" s="5">
        <f t="shared" si="37"/>
        <v>64</v>
      </c>
      <c r="S334" s="5" t="str">
        <f t="shared" si="38"/>
        <v>60-74</v>
      </c>
      <c r="T334">
        <v>5.5</v>
      </c>
      <c r="U334" s="17" t="str">
        <f t="shared" si="35"/>
        <v>4-6 (Average)</v>
      </c>
      <c r="V334" s="17" t="str">
        <f t="shared" si="39"/>
        <v>Afternoon</v>
      </c>
      <c r="W334" t="str">
        <f t="shared" si="40"/>
        <v>Expensive</v>
      </c>
      <c r="X334" s="4">
        <f t="shared" si="41"/>
        <v>1</v>
      </c>
      <c r="Y334" s="3" t="str">
        <f t="shared" si="36"/>
        <v>Weekends</v>
      </c>
      <c r="Z334" s="17">
        <f>_xlfn.ISOWEEKNUM(Table2[[#This Row],[Transaction Date]])</f>
        <v>5</v>
      </c>
      <c r="AA334" t="str">
        <f>IF(Table2[[#This Row],[WeekNum]] &gt; MAX(Table2[WeekNum]) - 13, "Show", "Hide")</f>
        <v>Show</v>
      </c>
      <c r="AB334" t="str">
        <f>TEXT(Table2[[#This Row],[Transaction Date]] - WEEKDAY(Table2[[#This Row],[Transaction Date]], 2) + 4, "MMMM")</f>
        <v>January</v>
      </c>
      <c r="AC334" s="19">
        <f>ROUNDUP(MONTH(Table2[[#This Row],[Transaction Date]])/3, 0)</f>
        <v>1</v>
      </c>
    </row>
    <row r="335" spans="1:29" x14ac:dyDescent="0.3">
      <c r="A335" t="s">
        <v>361</v>
      </c>
      <c r="B335" t="s">
        <v>1076</v>
      </c>
      <c r="C335" s="17" t="s">
        <v>1064</v>
      </c>
      <c r="D335" t="s">
        <v>14</v>
      </c>
      <c r="E335" t="s">
        <v>24</v>
      </c>
      <c r="F335" t="s">
        <v>36</v>
      </c>
      <c r="G335" s="3">
        <v>23.48</v>
      </c>
      <c r="H335">
        <v>2</v>
      </c>
      <c r="I335">
        <v>2.3479999999999999</v>
      </c>
      <c r="J335" s="3">
        <v>49.308</v>
      </c>
      <c r="K335" s="18">
        <v>43538</v>
      </c>
      <c r="L335" s="2">
        <v>0.47291666666666665</v>
      </c>
      <c r="M335" t="s">
        <v>26</v>
      </c>
      <c r="N335" s="3">
        <v>46.96</v>
      </c>
      <c r="O335">
        <v>4.7619047620000003</v>
      </c>
      <c r="P335" s="3">
        <v>2.3479999999999999</v>
      </c>
      <c r="Q335" s="1">
        <v>35997</v>
      </c>
      <c r="R335" s="5">
        <f t="shared" si="37"/>
        <v>20</v>
      </c>
      <c r="S335" s="5" t="str">
        <f t="shared" si="38"/>
        <v>15-29</v>
      </c>
      <c r="T335">
        <v>7.9</v>
      </c>
      <c r="U335" s="17" t="str">
        <f t="shared" si="35"/>
        <v>6-8 (Good)</v>
      </c>
      <c r="V335" s="17" t="str">
        <f t="shared" si="39"/>
        <v>Morning</v>
      </c>
      <c r="W335" t="str">
        <f t="shared" si="40"/>
        <v>Expensive</v>
      </c>
      <c r="X335" s="4">
        <f t="shared" si="41"/>
        <v>5</v>
      </c>
      <c r="Y335" s="3" t="str">
        <f t="shared" si="36"/>
        <v>Weekdays</v>
      </c>
      <c r="Z335" s="17">
        <f>_xlfn.ISOWEEKNUM(Table2[[#This Row],[Transaction Date]])</f>
        <v>11</v>
      </c>
      <c r="AA335" t="str">
        <f>IF(Table2[[#This Row],[WeekNum]] &gt; MAX(Table2[WeekNum]) - 13, "Show", "Hide")</f>
        <v>Show</v>
      </c>
      <c r="AB335" t="str">
        <f>TEXT(Table2[[#This Row],[Transaction Date]] - WEEKDAY(Table2[[#This Row],[Transaction Date]], 2) + 4, "MMMM")</f>
        <v>March</v>
      </c>
      <c r="AC335" s="19">
        <f>ROUNDUP(MONTH(Table2[[#This Row],[Transaction Date]])/3, 0)</f>
        <v>1</v>
      </c>
    </row>
    <row r="336" spans="1:29" x14ac:dyDescent="0.3">
      <c r="A336" t="s">
        <v>362</v>
      </c>
      <c r="B336" t="s">
        <v>1069</v>
      </c>
      <c r="C336" t="s">
        <v>19</v>
      </c>
      <c r="D336" t="s">
        <v>14</v>
      </c>
      <c r="E336" t="s">
        <v>24</v>
      </c>
      <c r="F336" t="s">
        <v>29</v>
      </c>
      <c r="G336" s="3">
        <v>14.7</v>
      </c>
      <c r="H336">
        <v>5</v>
      </c>
      <c r="I336">
        <v>3.6749999999999998</v>
      </c>
      <c r="J336" s="3">
        <v>77.174999999999997</v>
      </c>
      <c r="K336" s="18">
        <v>43548</v>
      </c>
      <c r="L336" s="2">
        <v>0.57500000000000007</v>
      </c>
      <c r="M336" t="s">
        <v>17</v>
      </c>
      <c r="N336" s="3">
        <v>73.5</v>
      </c>
      <c r="O336">
        <v>4.7619047620000003</v>
      </c>
      <c r="P336" s="3">
        <v>3.6749999999999998</v>
      </c>
      <c r="Q336" s="1">
        <v>19785</v>
      </c>
      <c r="R336" s="5">
        <f t="shared" si="37"/>
        <v>65</v>
      </c>
      <c r="S336" s="5" t="str">
        <f t="shared" si="38"/>
        <v>60-74</v>
      </c>
      <c r="T336">
        <v>8.5</v>
      </c>
      <c r="U336" s="17" t="str">
        <f t="shared" si="35"/>
        <v>8-10 (Excellent)</v>
      </c>
      <c r="V336" s="17" t="str">
        <f t="shared" si="39"/>
        <v>Afternoon</v>
      </c>
      <c r="W336" t="str">
        <f t="shared" si="40"/>
        <v>Less Expensive</v>
      </c>
      <c r="X336" s="4">
        <f t="shared" si="41"/>
        <v>1</v>
      </c>
      <c r="Y336" s="3" t="str">
        <f t="shared" si="36"/>
        <v>Weekends</v>
      </c>
      <c r="Z336" s="17">
        <f>_xlfn.ISOWEEKNUM(Table2[[#This Row],[Transaction Date]])</f>
        <v>12</v>
      </c>
      <c r="AA336" t="str">
        <f>IF(Table2[[#This Row],[WeekNum]] &gt; MAX(Table2[WeekNum]) - 13, "Show", "Hide")</f>
        <v>Show</v>
      </c>
      <c r="AB336" t="str">
        <f>TEXT(Table2[[#This Row],[Transaction Date]] - WEEKDAY(Table2[[#This Row],[Transaction Date]], 2) + 4, "MMMM")</f>
        <v>March</v>
      </c>
      <c r="AC336" s="19">
        <f>ROUNDUP(MONTH(Table2[[#This Row],[Transaction Date]])/3, 0)</f>
        <v>1</v>
      </c>
    </row>
    <row r="337" spans="1:29" x14ac:dyDescent="0.3">
      <c r="A337" t="s">
        <v>363</v>
      </c>
      <c r="B337" t="s">
        <v>1072</v>
      </c>
      <c r="C337" s="17" t="s">
        <v>1065</v>
      </c>
      <c r="D337" t="s">
        <v>14</v>
      </c>
      <c r="E337" t="s">
        <v>15</v>
      </c>
      <c r="F337" t="s">
        <v>21</v>
      </c>
      <c r="G337" s="3">
        <v>28.45</v>
      </c>
      <c r="H337">
        <v>5</v>
      </c>
      <c r="I337">
        <v>7.1124999999999998</v>
      </c>
      <c r="J337" s="3">
        <v>149.36250000000001</v>
      </c>
      <c r="K337" s="18">
        <v>43545</v>
      </c>
      <c r="L337" s="2">
        <v>0.4284722222222222</v>
      </c>
      <c r="M337" t="s">
        <v>26</v>
      </c>
      <c r="N337" s="3">
        <v>142.25</v>
      </c>
      <c r="O337">
        <v>4.7619047620000003</v>
      </c>
      <c r="P337" s="3">
        <v>7.1124999999999998</v>
      </c>
      <c r="Q337" s="1">
        <v>36227</v>
      </c>
      <c r="R337" s="5">
        <f t="shared" si="37"/>
        <v>20</v>
      </c>
      <c r="S337" s="5" t="str">
        <f t="shared" si="38"/>
        <v>15-29</v>
      </c>
      <c r="T337">
        <v>9.1</v>
      </c>
      <c r="U337" s="17" t="str">
        <f t="shared" si="35"/>
        <v>8-10 (Excellent)</v>
      </c>
      <c r="V337" s="17" t="str">
        <f t="shared" si="39"/>
        <v>Morning</v>
      </c>
      <c r="W337" t="str">
        <f t="shared" si="40"/>
        <v>Expensive</v>
      </c>
      <c r="X337" s="4">
        <f t="shared" si="41"/>
        <v>5</v>
      </c>
      <c r="Y337" s="3" t="str">
        <f t="shared" si="36"/>
        <v>Weekdays</v>
      </c>
      <c r="Z337" s="17">
        <f>_xlfn.ISOWEEKNUM(Table2[[#This Row],[Transaction Date]])</f>
        <v>12</v>
      </c>
      <c r="AA337" t="str">
        <f>IF(Table2[[#This Row],[WeekNum]] &gt; MAX(Table2[WeekNum]) - 13, "Show", "Hide")</f>
        <v>Show</v>
      </c>
      <c r="AB337" t="str">
        <f>TEXT(Table2[[#This Row],[Transaction Date]] - WEEKDAY(Table2[[#This Row],[Transaction Date]], 2) + 4, "MMMM")</f>
        <v>March</v>
      </c>
      <c r="AC337" s="19">
        <f>ROUNDUP(MONTH(Table2[[#This Row],[Transaction Date]])/3, 0)</f>
        <v>1</v>
      </c>
    </row>
    <row r="338" spans="1:29" x14ac:dyDescent="0.3">
      <c r="A338" t="s">
        <v>364</v>
      </c>
      <c r="B338" t="s">
        <v>1067</v>
      </c>
      <c r="C338" t="s">
        <v>13</v>
      </c>
      <c r="D338" t="s">
        <v>20</v>
      </c>
      <c r="E338" t="s">
        <v>24</v>
      </c>
      <c r="F338" t="s">
        <v>38</v>
      </c>
      <c r="G338" s="3">
        <v>76.400000000000006</v>
      </c>
      <c r="H338">
        <v>9</v>
      </c>
      <c r="I338">
        <v>34.380000000000003</v>
      </c>
      <c r="J338" s="3">
        <v>721.98</v>
      </c>
      <c r="K338" s="18">
        <v>43543</v>
      </c>
      <c r="L338" s="2">
        <v>0.65902777777777777</v>
      </c>
      <c r="M338" t="s">
        <v>17</v>
      </c>
      <c r="N338" s="3">
        <v>687.6</v>
      </c>
      <c r="O338">
        <v>4.7619047620000003</v>
      </c>
      <c r="P338" s="3">
        <v>34.380000000000003</v>
      </c>
      <c r="Q338" s="1">
        <v>21294</v>
      </c>
      <c r="R338" s="5">
        <f t="shared" si="37"/>
        <v>60</v>
      </c>
      <c r="S338" s="5" t="str">
        <f t="shared" si="38"/>
        <v>60-74</v>
      </c>
      <c r="T338">
        <v>7.5</v>
      </c>
      <c r="U338" s="17" t="str">
        <f t="shared" si="35"/>
        <v>6-8 (Good)</v>
      </c>
      <c r="V338" s="17" t="str">
        <f t="shared" si="39"/>
        <v>Afternoon</v>
      </c>
      <c r="W338" t="str">
        <f t="shared" si="40"/>
        <v>Expensive</v>
      </c>
      <c r="X338" s="4">
        <f t="shared" si="41"/>
        <v>3</v>
      </c>
      <c r="Y338" s="3" t="str">
        <f t="shared" si="36"/>
        <v>Weekdays</v>
      </c>
      <c r="Z338" s="17">
        <f>_xlfn.ISOWEEKNUM(Table2[[#This Row],[Transaction Date]])</f>
        <v>12</v>
      </c>
      <c r="AA338" t="str">
        <f>IF(Table2[[#This Row],[WeekNum]] &gt; MAX(Table2[WeekNum]) - 13, "Show", "Hide")</f>
        <v>Show</v>
      </c>
      <c r="AB338" t="str">
        <f>TEXT(Table2[[#This Row],[Transaction Date]] - WEEKDAY(Table2[[#This Row],[Transaction Date]], 2) + 4, "MMMM")</f>
        <v>March</v>
      </c>
      <c r="AC338" s="19">
        <f>ROUNDUP(MONTH(Table2[[#This Row],[Transaction Date]])/3, 0)</f>
        <v>1</v>
      </c>
    </row>
    <row r="339" spans="1:29" x14ac:dyDescent="0.3">
      <c r="A339" t="s">
        <v>365</v>
      </c>
      <c r="B339" t="s">
        <v>1070</v>
      </c>
      <c r="C339" t="s">
        <v>35</v>
      </c>
      <c r="D339" t="s">
        <v>20</v>
      </c>
      <c r="E339" t="s">
        <v>15</v>
      </c>
      <c r="F339" t="s">
        <v>29</v>
      </c>
      <c r="G339" s="3">
        <v>57.95</v>
      </c>
      <c r="H339">
        <v>6</v>
      </c>
      <c r="I339">
        <v>17.385000000000002</v>
      </c>
      <c r="J339" s="3">
        <v>365.08499999999998</v>
      </c>
      <c r="K339" s="18">
        <v>43520</v>
      </c>
      <c r="L339" s="2">
        <v>0.54305555555555551</v>
      </c>
      <c r="M339" t="s">
        <v>22</v>
      </c>
      <c r="N339" s="3">
        <v>347.7</v>
      </c>
      <c r="O339">
        <v>4.7619047620000003</v>
      </c>
      <c r="P339" s="3">
        <v>17.385000000000002</v>
      </c>
      <c r="Q339" s="1">
        <v>34213</v>
      </c>
      <c r="R339" s="5">
        <f t="shared" si="37"/>
        <v>25</v>
      </c>
      <c r="S339" s="5" t="str">
        <f t="shared" si="38"/>
        <v>15-29</v>
      </c>
      <c r="T339">
        <v>5.2</v>
      </c>
      <c r="U339" s="17" t="str">
        <f t="shared" si="35"/>
        <v>4-6 (Average)</v>
      </c>
      <c r="V339" s="17" t="str">
        <f t="shared" si="39"/>
        <v>Afternoon</v>
      </c>
      <c r="W339" t="str">
        <f t="shared" si="40"/>
        <v>Expensive</v>
      </c>
      <c r="X339" s="4">
        <f t="shared" si="41"/>
        <v>1</v>
      </c>
      <c r="Y339" s="3" t="str">
        <f t="shared" si="36"/>
        <v>Weekends</v>
      </c>
      <c r="Z339" s="17">
        <f>_xlfn.ISOWEEKNUM(Table2[[#This Row],[Transaction Date]])</f>
        <v>8</v>
      </c>
      <c r="AA339" t="str">
        <f>IF(Table2[[#This Row],[WeekNum]] &gt; MAX(Table2[WeekNum]) - 13, "Show", "Hide")</f>
        <v>Show</v>
      </c>
      <c r="AB339" t="str">
        <f>TEXT(Table2[[#This Row],[Transaction Date]] - WEEKDAY(Table2[[#This Row],[Transaction Date]], 2) + 4, "MMMM")</f>
        <v>February</v>
      </c>
      <c r="AC339" s="19">
        <f>ROUNDUP(MONTH(Table2[[#This Row],[Transaction Date]])/3, 0)</f>
        <v>1</v>
      </c>
    </row>
    <row r="340" spans="1:29" x14ac:dyDescent="0.3">
      <c r="A340" t="s">
        <v>366</v>
      </c>
      <c r="B340" t="s">
        <v>1074</v>
      </c>
      <c r="C340" t="s">
        <v>19</v>
      </c>
      <c r="D340" t="s">
        <v>20</v>
      </c>
      <c r="E340" t="s">
        <v>15</v>
      </c>
      <c r="F340" t="s">
        <v>21</v>
      </c>
      <c r="G340" s="3">
        <v>47.65</v>
      </c>
      <c r="H340">
        <v>3</v>
      </c>
      <c r="I340">
        <v>7.1475</v>
      </c>
      <c r="J340" s="3">
        <v>150.0975</v>
      </c>
      <c r="K340" s="18">
        <v>43552</v>
      </c>
      <c r="L340" s="2">
        <v>0.54027777777777775</v>
      </c>
      <c r="M340" t="s">
        <v>26</v>
      </c>
      <c r="N340" s="3">
        <v>142.94999999999999</v>
      </c>
      <c r="O340">
        <v>4.7619047620000003</v>
      </c>
      <c r="P340" s="3">
        <v>7.1475</v>
      </c>
      <c r="Q340" s="1">
        <v>19862</v>
      </c>
      <c r="R340" s="5">
        <f t="shared" si="37"/>
        <v>64</v>
      </c>
      <c r="S340" s="5" t="str">
        <f t="shared" si="38"/>
        <v>60-74</v>
      </c>
      <c r="T340">
        <v>9.5</v>
      </c>
      <c r="U340" s="17" t="str">
        <f t="shared" si="35"/>
        <v>8-10 (Excellent)</v>
      </c>
      <c r="V340" s="17" t="str">
        <f t="shared" si="39"/>
        <v>Afternoon</v>
      </c>
      <c r="W340" t="str">
        <f t="shared" si="40"/>
        <v>Expensive</v>
      </c>
      <c r="X340" s="4">
        <f t="shared" si="41"/>
        <v>5</v>
      </c>
      <c r="Y340" s="3" t="str">
        <f t="shared" si="36"/>
        <v>Weekdays</v>
      </c>
      <c r="Z340" s="17">
        <f>_xlfn.ISOWEEKNUM(Table2[[#This Row],[Transaction Date]])</f>
        <v>13</v>
      </c>
      <c r="AA340" t="str">
        <f>IF(Table2[[#This Row],[WeekNum]] &gt; MAX(Table2[WeekNum]) - 13, "Show", "Hide")</f>
        <v>Show</v>
      </c>
      <c r="AB340" t="str">
        <f>TEXT(Table2[[#This Row],[Transaction Date]] - WEEKDAY(Table2[[#This Row],[Transaction Date]], 2) + 4, "MMMM")</f>
        <v>March</v>
      </c>
      <c r="AC340" s="19">
        <f>ROUNDUP(MONTH(Table2[[#This Row],[Transaction Date]])/3, 0)</f>
        <v>1</v>
      </c>
    </row>
    <row r="341" spans="1:29" x14ac:dyDescent="0.3">
      <c r="A341" t="s">
        <v>367</v>
      </c>
      <c r="B341" t="s">
        <v>1075</v>
      </c>
      <c r="C341" t="s">
        <v>35</v>
      </c>
      <c r="D341" t="s">
        <v>14</v>
      </c>
      <c r="E341" t="s">
        <v>15</v>
      </c>
      <c r="F341" t="s">
        <v>36</v>
      </c>
      <c r="G341" s="3">
        <v>42.82</v>
      </c>
      <c r="H341">
        <v>9</v>
      </c>
      <c r="I341">
        <v>19.268999999999998</v>
      </c>
      <c r="J341" s="3">
        <v>404.649</v>
      </c>
      <c r="K341" s="18">
        <v>43501</v>
      </c>
      <c r="L341" s="2">
        <v>0.6430555555555556</v>
      </c>
      <c r="M341" t="s">
        <v>26</v>
      </c>
      <c r="N341" s="3">
        <v>385.38</v>
      </c>
      <c r="O341">
        <v>4.7619047620000003</v>
      </c>
      <c r="P341" s="3">
        <v>19.268999999999998</v>
      </c>
      <c r="Q341" s="1">
        <v>24796</v>
      </c>
      <c r="R341" s="5">
        <f t="shared" si="37"/>
        <v>51</v>
      </c>
      <c r="S341" s="5" t="str">
        <f t="shared" si="38"/>
        <v>45-59</v>
      </c>
      <c r="T341">
        <v>8.9</v>
      </c>
      <c r="U341" s="17" t="str">
        <f t="shared" si="35"/>
        <v>8-10 (Excellent)</v>
      </c>
      <c r="V341" s="17" t="str">
        <f t="shared" si="39"/>
        <v>Afternoon</v>
      </c>
      <c r="W341" t="str">
        <f t="shared" si="40"/>
        <v>Expensive</v>
      </c>
      <c r="X341" s="4">
        <f t="shared" si="41"/>
        <v>3</v>
      </c>
      <c r="Y341" s="3" t="str">
        <f t="shared" si="36"/>
        <v>Weekdays</v>
      </c>
      <c r="Z341" s="17">
        <f>_xlfn.ISOWEEKNUM(Table2[[#This Row],[Transaction Date]])</f>
        <v>6</v>
      </c>
      <c r="AA341" t="str">
        <f>IF(Table2[[#This Row],[WeekNum]] &gt; MAX(Table2[WeekNum]) - 13, "Show", "Hide")</f>
        <v>Show</v>
      </c>
      <c r="AB341" t="str">
        <f>TEXT(Table2[[#This Row],[Transaction Date]] - WEEKDAY(Table2[[#This Row],[Transaction Date]], 2) + 4, "MMMM")</f>
        <v>February</v>
      </c>
      <c r="AC341" s="19">
        <f>ROUNDUP(MONTH(Table2[[#This Row],[Transaction Date]])/3, 0)</f>
        <v>1</v>
      </c>
    </row>
    <row r="342" spans="1:29" x14ac:dyDescent="0.3">
      <c r="A342" t="s">
        <v>368</v>
      </c>
      <c r="B342" t="s">
        <v>1075</v>
      </c>
      <c r="C342" t="s">
        <v>35</v>
      </c>
      <c r="D342" t="s">
        <v>14</v>
      </c>
      <c r="E342" t="s">
        <v>24</v>
      </c>
      <c r="F342" t="s">
        <v>21</v>
      </c>
      <c r="G342" s="3">
        <v>48.09</v>
      </c>
      <c r="H342">
        <v>3</v>
      </c>
      <c r="I342">
        <v>7.2134999999999998</v>
      </c>
      <c r="J342" s="3">
        <v>151.48349999999999</v>
      </c>
      <c r="K342" s="18">
        <v>43506</v>
      </c>
      <c r="L342" s="2">
        <v>0.76597222222222217</v>
      </c>
      <c r="M342" t="s">
        <v>26</v>
      </c>
      <c r="N342" s="3">
        <v>144.27000000000001</v>
      </c>
      <c r="O342">
        <v>4.7619047620000003</v>
      </c>
      <c r="P342" s="3">
        <v>7.2134999999999998</v>
      </c>
      <c r="Q342" s="1">
        <v>36546</v>
      </c>
      <c r="R342" s="5">
        <f t="shared" si="37"/>
        <v>19</v>
      </c>
      <c r="S342" s="5" t="str">
        <f t="shared" si="38"/>
        <v>15-29</v>
      </c>
      <c r="T342">
        <v>7.8</v>
      </c>
      <c r="U342" s="17" t="str">
        <f t="shared" si="35"/>
        <v>6-8 (Good)</v>
      </c>
      <c r="V342" s="17" t="str">
        <f t="shared" si="39"/>
        <v>Evening</v>
      </c>
      <c r="W342" t="str">
        <f t="shared" si="40"/>
        <v>Expensive</v>
      </c>
      <c r="X342" s="4">
        <f t="shared" si="41"/>
        <v>1</v>
      </c>
      <c r="Y342" s="3" t="str">
        <f t="shared" si="36"/>
        <v>Weekends</v>
      </c>
      <c r="Z342" s="17">
        <f>_xlfn.ISOWEEKNUM(Table2[[#This Row],[Transaction Date]])</f>
        <v>6</v>
      </c>
      <c r="AA342" t="str">
        <f>IF(Table2[[#This Row],[WeekNum]] &gt; MAX(Table2[WeekNum]) - 13, "Show", "Hide")</f>
        <v>Show</v>
      </c>
      <c r="AB342" t="str">
        <f>TEXT(Table2[[#This Row],[Transaction Date]] - WEEKDAY(Table2[[#This Row],[Transaction Date]], 2) + 4, "MMMM")</f>
        <v>February</v>
      </c>
      <c r="AC342" s="19">
        <f>ROUNDUP(MONTH(Table2[[#This Row],[Transaction Date]])/3, 0)</f>
        <v>1</v>
      </c>
    </row>
    <row r="343" spans="1:29" x14ac:dyDescent="0.3">
      <c r="A343" t="s">
        <v>369</v>
      </c>
      <c r="B343" t="s">
        <v>1075</v>
      </c>
      <c r="C343" t="s">
        <v>35</v>
      </c>
      <c r="D343" t="s">
        <v>14</v>
      </c>
      <c r="E343" t="s">
        <v>15</v>
      </c>
      <c r="F343" t="s">
        <v>16</v>
      </c>
      <c r="G343" s="3">
        <v>55.97</v>
      </c>
      <c r="H343">
        <v>7</v>
      </c>
      <c r="I343">
        <v>19.589500000000001</v>
      </c>
      <c r="J343" s="3">
        <v>411.37950000000001</v>
      </c>
      <c r="K343" s="18">
        <v>43529</v>
      </c>
      <c r="L343" s="2">
        <v>0.79583333333333339</v>
      </c>
      <c r="M343" t="s">
        <v>17</v>
      </c>
      <c r="N343" s="3">
        <v>391.79</v>
      </c>
      <c r="O343">
        <v>4.7619047620000003</v>
      </c>
      <c r="P343" s="3">
        <v>19.589500000000001</v>
      </c>
      <c r="Q343" s="1">
        <v>23351</v>
      </c>
      <c r="R343" s="5">
        <f t="shared" si="37"/>
        <v>55</v>
      </c>
      <c r="S343" s="5" t="str">
        <f t="shared" si="38"/>
        <v>45-59</v>
      </c>
      <c r="T343">
        <v>8.9</v>
      </c>
      <c r="U343" s="17" t="str">
        <f t="shared" si="35"/>
        <v>8-10 (Excellent)</v>
      </c>
      <c r="V343" s="17" t="str">
        <f t="shared" si="39"/>
        <v>Evening</v>
      </c>
      <c r="W343" t="str">
        <f t="shared" si="40"/>
        <v>Expensive</v>
      </c>
      <c r="X343" s="4">
        <f t="shared" si="41"/>
        <v>3</v>
      </c>
      <c r="Y343" s="3" t="str">
        <f t="shared" si="36"/>
        <v>Weekdays</v>
      </c>
      <c r="Z343" s="17">
        <f>_xlfn.ISOWEEKNUM(Table2[[#This Row],[Transaction Date]])</f>
        <v>10</v>
      </c>
      <c r="AA343" t="str">
        <f>IF(Table2[[#This Row],[WeekNum]] &gt; MAX(Table2[WeekNum]) - 13, "Show", "Hide")</f>
        <v>Show</v>
      </c>
      <c r="AB343" t="str">
        <f>TEXT(Table2[[#This Row],[Transaction Date]] - WEEKDAY(Table2[[#This Row],[Transaction Date]], 2) + 4, "MMMM")</f>
        <v>March</v>
      </c>
      <c r="AC343" s="19">
        <f>ROUNDUP(MONTH(Table2[[#This Row],[Transaction Date]])/3, 0)</f>
        <v>1</v>
      </c>
    </row>
    <row r="344" spans="1:29" x14ac:dyDescent="0.3">
      <c r="A344" t="s">
        <v>370</v>
      </c>
      <c r="B344" t="s">
        <v>1070</v>
      </c>
      <c r="C344" t="s">
        <v>35</v>
      </c>
      <c r="D344" t="s">
        <v>14</v>
      </c>
      <c r="E344" t="s">
        <v>15</v>
      </c>
      <c r="F344" t="s">
        <v>16</v>
      </c>
      <c r="G344" s="3">
        <v>76.900000000000006</v>
      </c>
      <c r="H344">
        <v>7</v>
      </c>
      <c r="I344">
        <v>26.914999999999999</v>
      </c>
      <c r="J344" s="3">
        <v>565.21500000000003</v>
      </c>
      <c r="K344" s="18">
        <v>43511</v>
      </c>
      <c r="L344" s="2">
        <v>0.84791666666666676</v>
      </c>
      <c r="M344" t="s">
        <v>22</v>
      </c>
      <c r="N344" s="3">
        <v>538.29999999999995</v>
      </c>
      <c r="O344">
        <v>4.7619047620000003</v>
      </c>
      <c r="P344" s="3">
        <v>26.914999999999999</v>
      </c>
      <c r="Q344" s="1">
        <v>31235</v>
      </c>
      <c r="R344" s="5">
        <f t="shared" si="37"/>
        <v>33</v>
      </c>
      <c r="S344" s="5" t="str">
        <f t="shared" si="38"/>
        <v>30-44</v>
      </c>
      <c r="T344">
        <v>7.7</v>
      </c>
      <c r="U344" s="17" t="str">
        <f t="shared" si="35"/>
        <v>6-8 (Good)</v>
      </c>
      <c r="V344" s="17" t="str">
        <f t="shared" si="39"/>
        <v>Night</v>
      </c>
      <c r="W344" t="str">
        <f t="shared" si="40"/>
        <v>Expensive</v>
      </c>
      <c r="X344" s="4">
        <f t="shared" si="41"/>
        <v>6</v>
      </c>
      <c r="Y344" s="3" t="str">
        <f t="shared" si="36"/>
        <v>Weekdays</v>
      </c>
      <c r="Z344" s="17">
        <f>_xlfn.ISOWEEKNUM(Table2[[#This Row],[Transaction Date]])</f>
        <v>7</v>
      </c>
      <c r="AA344" t="str">
        <f>IF(Table2[[#This Row],[WeekNum]] &gt; MAX(Table2[WeekNum]) - 13, "Show", "Hide")</f>
        <v>Show</v>
      </c>
      <c r="AB344" t="str">
        <f>TEXT(Table2[[#This Row],[Transaction Date]] - WEEKDAY(Table2[[#This Row],[Transaction Date]], 2) + 4, "MMMM")</f>
        <v>February</v>
      </c>
      <c r="AC344" s="19">
        <f>ROUNDUP(MONTH(Table2[[#This Row],[Transaction Date]])/3, 0)</f>
        <v>1</v>
      </c>
    </row>
    <row r="345" spans="1:29" x14ac:dyDescent="0.3">
      <c r="A345" t="s">
        <v>371</v>
      </c>
      <c r="B345" t="s">
        <v>1078</v>
      </c>
      <c r="C345" s="17" t="s">
        <v>1066</v>
      </c>
      <c r="D345" t="s">
        <v>20</v>
      </c>
      <c r="E345" t="s">
        <v>15</v>
      </c>
      <c r="F345" t="s">
        <v>36</v>
      </c>
      <c r="G345" s="3">
        <v>97.03</v>
      </c>
      <c r="H345">
        <v>5</v>
      </c>
      <c r="I345">
        <v>24.2575</v>
      </c>
      <c r="J345" s="3">
        <v>509.40750000000003</v>
      </c>
      <c r="K345" s="18">
        <v>43495</v>
      </c>
      <c r="L345" s="2">
        <v>0.68333333333333324</v>
      </c>
      <c r="M345" t="s">
        <v>17</v>
      </c>
      <c r="N345" s="3">
        <v>485.15</v>
      </c>
      <c r="O345">
        <v>4.7619047620000003</v>
      </c>
      <c r="P345" s="3">
        <v>24.2575</v>
      </c>
      <c r="Q345" s="1">
        <v>36991</v>
      </c>
      <c r="R345" s="5">
        <f t="shared" si="37"/>
        <v>17</v>
      </c>
      <c r="S345" s="5" t="str">
        <f t="shared" si="38"/>
        <v>15-29</v>
      </c>
      <c r="T345">
        <v>9.3000000000000007</v>
      </c>
      <c r="U345" s="17" t="str">
        <f t="shared" si="35"/>
        <v>8-10 (Excellent)</v>
      </c>
      <c r="V345" s="17" t="str">
        <f t="shared" si="39"/>
        <v>Evening</v>
      </c>
      <c r="W345" t="str">
        <f t="shared" si="40"/>
        <v>Expensive</v>
      </c>
      <c r="X345" s="4">
        <f t="shared" si="41"/>
        <v>4</v>
      </c>
      <c r="Y345" s="3" t="str">
        <f t="shared" si="36"/>
        <v>Weekdays</v>
      </c>
      <c r="Z345" s="17">
        <f>_xlfn.ISOWEEKNUM(Table2[[#This Row],[Transaction Date]])</f>
        <v>5</v>
      </c>
      <c r="AA345" t="str">
        <f>IF(Table2[[#This Row],[WeekNum]] &gt; MAX(Table2[WeekNum]) - 13, "Show", "Hide")</f>
        <v>Show</v>
      </c>
      <c r="AB345" t="str">
        <f>TEXT(Table2[[#This Row],[Transaction Date]] - WEEKDAY(Table2[[#This Row],[Transaction Date]], 2) + 4, "MMMM")</f>
        <v>January</v>
      </c>
      <c r="AC345" s="19">
        <f>ROUNDUP(MONTH(Table2[[#This Row],[Transaction Date]])/3, 0)</f>
        <v>1</v>
      </c>
    </row>
    <row r="346" spans="1:29" x14ac:dyDescent="0.3">
      <c r="A346" t="s">
        <v>372</v>
      </c>
      <c r="B346" t="s">
        <v>1077</v>
      </c>
      <c r="C346" s="17" t="s">
        <v>1065</v>
      </c>
      <c r="D346" t="s">
        <v>20</v>
      </c>
      <c r="E346" t="s">
        <v>24</v>
      </c>
      <c r="F346" t="s">
        <v>29</v>
      </c>
      <c r="G346" s="3">
        <v>44.65</v>
      </c>
      <c r="H346">
        <v>3</v>
      </c>
      <c r="I346">
        <v>6.6974999999999998</v>
      </c>
      <c r="J346" s="3">
        <v>140.64750000000001</v>
      </c>
      <c r="K346" s="18">
        <v>43510</v>
      </c>
      <c r="L346" s="2">
        <v>0.62777777777777777</v>
      </c>
      <c r="M346" t="s">
        <v>22</v>
      </c>
      <c r="N346" s="3">
        <v>133.94999999999999</v>
      </c>
      <c r="O346">
        <v>4.7619047620000003</v>
      </c>
      <c r="P346" s="3">
        <v>6.6974999999999998</v>
      </c>
      <c r="Q346" s="1">
        <v>23609</v>
      </c>
      <c r="R346" s="5">
        <f t="shared" si="37"/>
        <v>54</v>
      </c>
      <c r="S346" s="5" t="str">
        <f t="shared" si="38"/>
        <v>45-59</v>
      </c>
      <c r="T346">
        <v>6.2</v>
      </c>
      <c r="U346" s="17" t="str">
        <f t="shared" si="35"/>
        <v>6-8 (Good)</v>
      </c>
      <c r="V346" s="17" t="str">
        <f t="shared" si="39"/>
        <v>Afternoon</v>
      </c>
      <c r="W346" t="str">
        <f t="shared" si="40"/>
        <v>Expensive</v>
      </c>
      <c r="X346" s="4">
        <f t="shared" si="41"/>
        <v>5</v>
      </c>
      <c r="Y346" s="3" t="str">
        <f t="shared" si="36"/>
        <v>Weekdays</v>
      </c>
      <c r="Z346" s="17">
        <f>_xlfn.ISOWEEKNUM(Table2[[#This Row],[Transaction Date]])</f>
        <v>7</v>
      </c>
      <c r="AA346" t="str">
        <f>IF(Table2[[#This Row],[WeekNum]] &gt; MAX(Table2[WeekNum]) - 13, "Show", "Hide")</f>
        <v>Show</v>
      </c>
      <c r="AB346" t="str">
        <f>TEXT(Table2[[#This Row],[Transaction Date]] - WEEKDAY(Table2[[#This Row],[Transaction Date]], 2) + 4, "MMMM")</f>
        <v>February</v>
      </c>
      <c r="AC346" s="19">
        <f>ROUNDUP(MONTH(Table2[[#This Row],[Transaction Date]])/3, 0)</f>
        <v>1</v>
      </c>
    </row>
    <row r="347" spans="1:29" x14ac:dyDescent="0.3">
      <c r="A347" t="s">
        <v>373</v>
      </c>
      <c r="B347" t="s">
        <v>1076</v>
      </c>
      <c r="C347" s="17" t="s">
        <v>1064</v>
      </c>
      <c r="D347" t="s">
        <v>20</v>
      </c>
      <c r="E347" t="s">
        <v>15</v>
      </c>
      <c r="F347" t="s">
        <v>38</v>
      </c>
      <c r="G347" s="3">
        <v>77.930000000000007</v>
      </c>
      <c r="H347">
        <v>9</v>
      </c>
      <c r="I347">
        <v>35.0685</v>
      </c>
      <c r="J347" s="3">
        <v>736.43849999999998</v>
      </c>
      <c r="K347" s="18">
        <v>43523</v>
      </c>
      <c r="L347" s="2">
        <v>0.67361111111111116</v>
      </c>
      <c r="M347" t="s">
        <v>17</v>
      </c>
      <c r="N347" s="3">
        <v>701.37</v>
      </c>
      <c r="O347">
        <v>4.7619047620000003</v>
      </c>
      <c r="P347" s="3">
        <v>35.0685</v>
      </c>
      <c r="Q347" s="1">
        <v>21070</v>
      </c>
      <c r="R347" s="5">
        <f t="shared" si="37"/>
        <v>61</v>
      </c>
      <c r="S347" s="5" t="str">
        <f t="shared" si="38"/>
        <v>60-74</v>
      </c>
      <c r="T347">
        <v>7.6</v>
      </c>
      <c r="U347" s="17" t="str">
        <f t="shared" si="35"/>
        <v>6-8 (Good)</v>
      </c>
      <c r="V347" s="17" t="str">
        <f t="shared" si="39"/>
        <v>Evening</v>
      </c>
      <c r="W347" t="str">
        <f t="shared" si="40"/>
        <v>Expensive</v>
      </c>
      <c r="X347" s="4">
        <f t="shared" si="41"/>
        <v>4</v>
      </c>
      <c r="Y347" s="3" t="str">
        <f t="shared" si="36"/>
        <v>Weekdays</v>
      </c>
      <c r="Z347" s="17">
        <f>_xlfn.ISOWEEKNUM(Table2[[#This Row],[Transaction Date]])</f>
        <v>9</v>
      </c>
      <c r="AA347" t="str">
        <f>IF(Table2[[#This Row],[WeekNum]] &gt; MAX(Table2[WeekNum]) - 13, "Show", "Hide")</f>
        <v>Show</v>
      </c>
      <c r="AB347" t="str">
        <f>TEXT(Table2[[#This Row],[Transaction Date]] - WEEKDAY(Table2[[#This Row],[Transaction Date]], 2) + 4, "MMMM")</f>
        <v>February</v>
      </c>
      <c r="AC347" s="19">
        <f>ROUNDUP(MONTH(Table2[[#This Row],[Transaction Date]])/3, 0)</f>
        <v>1</v>
      </c>
    </row>
    <row r="348" spans="1:29" x14ac:dyDescent="0.3">
      <c r="A348" t="s">
        <v>374</v>
      </c>
      <c r="B348" t="s">
        <v>1067</v>
      </c>
      <c r="C348" t="s">
        <v>13</v>
      </c>
      <c r="D348" t="s">
        <v>14</v>
      </c>
      <c r="E348" t="s">
        <v>24</v>
      </c>
      <c r="F348" t="s">
        <v>21</v>
      </c>
      <c r="G348" s="3">
        <v>71.95</v>
      </c>
      <c r="H348">
        <v>1</v>
      </c>
      <c r="I348">
        <v>3.5975000000000001</v>
      </c>
      <c r="J348" s="3">
        <v>75.547499999999999</v>
      </c>
      <c r="K348" s="18">
        <v>43500</v>
      </c>
      <c r="L348" s="2">
        <v>0.50972222222222219</v>
      </c>
      <c r="M348" t="s">
        <v>22</v>
      </c>
      <c r="N348" s="3">
        <v>71.95</v>
      </c>
      <c r="O348">
        <v>4.7619047620000003</v>
      </c>
      <c r="P348" s="3">
        <v>3.5975000000000001</v>
      </c>
      <c r="Q348" s="1">
        <v>22924</v>
      </c>
      <c r="R348" s="5">
        <f t="shared" si="37"/>
        <v>56</v>
      </c>
      <c r="S348" s="5" t="str">
        <f t="shared" si="38"/>
        <v>45-59</v>
      </c>
      <c r="T348">
        <v>7.3</v>
      </c>
      <c r="U348" s="17" t="str">
        <f t="shared" si="35"/>
        <v>6-8 (Good)</v>
      </c>
      <c r="V348" s="17" t="str">
        <f t="shared" si="39"/>
        <v>Afternoon</v>
      </c>
      <c r="W348" t="str">
        <f t="shared" si="40"/>
        <v>Expensive</v>
      </c>
      <c r="X348" s="4">
        <f t="shared" si="41"/>
        <v>2</v>
      </c>
      <c r="Y348" s="3" t="str">
        <f t="shared" si="36"/>
        <v>Weekdays</v>
      </c>
      <c r="Z348" s="17">
        <f>_xlfn.ISOWEEKNUM(Table2[[#This Row],[Transaction Date]])</f>
        <v>6</v>
      </c>
      <c r="AA348" t="str">
        <f>IF(Table2[[#This Row],[WeekNum]] &gt; MAX(Table2[WeekNum]) - 13, "Show", "Hide")</f>
        <v>Show</v>
      </c>
      <c r="AB348" t="str">
        <f>TEXT(Table2[[#This Row],[Transaction Date]] - WEEKDAY(Table2[[#This Row],[Transaction Date]], 2) + 4, "MMMM")</f>
        <v>February</v>
      </c>
      <c r="AC348" s="19">
        <f>ROUNDUP(MONTH(Table2[[#This Row],[Transaction Date]])/3, 0)</f>
        <v>1</v>
      </c>
    </row>
    <row r="349" spans="1:29" x14ac:dyDescent="0.3">
      <c r="A349" t="s">
        <v>375</v>
      </c>
      <c r="B349" t="s">
        <v>1073</v>
      </c>
      <c r="C349" s="17" t="s">
        <v>1066</v>
      </c>
      <c r="D349" t="s">
        <v>14</v>
      </c>
      <c r="E349" t="s">
        <v>15</v>
      </c>
      <c r="F349" t="s">
        <v>25</v>
      </c>
      <c r="G349" s="3">
        <v>89.25</v>
      </c>
      <c r="H349">
        <v>8</v>
      </c>
      <c r="I349">
        <v>35.700000000000003</v>
      </c>
      <c r="J349" s="3">
        <v>749.7</v>
      </c>
      <c r="K349" s="18">
        <v>43485</v>
      </c>
      <c r="L349" s="2">
        <v>0.42569444444444443</v>
      </c>
      <c r="M349" t="s">
        <v>22</v>
      </c>
      <c r="N349" s="3">
        <v>714</v>
      </c>
      <c r="O349">
        <v>4.7619047620000003</v>
      </c>
      <c r="P349" s="3">
        <v>35.700000000000003</v>
      </c>
      <c r="Q349" s="1">
        <v>32095</v>
      </c>
      <c r="R349" s="5">
        <f t="shared" si="37"/>
        <v>31</v>
      </c>
      <c r="S349" s="5" t="str">
        <f t="shared" si="38"/>
        <v>30-44</v>
      </c>
      <c r="T349">
        <v>4.7</v>
      </c>
      <c r="U349" s="17" t="str">
        <f t="shared" si="35"/>
        <v>4-6 (Average)</v>
      </c>
      <c r="V349" s="17" t="str">
        <f t="shared" si="39"/>
        <v>Morning</v>
      </c>
      <c r="W349" t="str">
        <f t="shared" si="40"/>
        <v>Expensive</v>
      </c>
      <c r="X349" s="4">
        <f t="shared" si="41"/>
        <v>1</v>
      </c>
      <c r="Y349" s="3" t="str">
        <f t="shared" si="36"/>
        <v>Weekends</v>
      </c>
      <c r="Z349" s="17">
        <f>_xlfn.ISOWEEKNUM(Table2[[#This Row],[Transaction Date]])</f>
        <v>3</v>
      </c>
      <c r="AA349" t="str">
        <f>IF(Table2[[#This Row],[WeekNum]] &gt; MAX(Table2[WeekNum]) - 13, "Show", "Hide")</f>
        <v>Show</v>
      </c>
      <c r="AB349" t="str">
        <f>TEXT(Table2[[#This Row],[Transaction Date]] - WEEKDAY(Table2[[#This Row],[Transaction Date]], 2) + 4, "MMMM")</f>
        <v>January</v>
      </c>
      <c r="AC349" s="19">
        <f>ROUNDUP(MONTH(Table2[[#This Row],[Transaction Date]])/3, 0)</f>
        <v>1</v>
      </c>
    </row>
    <row r="350" spans="1:29" x14ac:dyDescent="0.3">
      <c r="A350" t="s">
        <v>376</v>
      </c>
      <c r="B350" t="s">
        <v>1068</v>
      </c>
      <c r="C350" t="s">
        <v>13</v>
      </c>
      <c r="D350" t="s">
        <v>20</v>
      </c>
      <c r="E350" t="s">
        <v>24</v>
      </c>
      <c r="F350" t="s">
        <v>21</v>
      </c>
      <c r="G350" s="3">
        <v>26.02</v>
      </c>
      <c r="H350">
        <v>7</v>
      </c>
      <c r="I350">
        <v>9.1069999999999993</v>
      </c>
      <c r="J350" s="3">
        <v>191.24700000000001</v>
      </c>
      <c r="K350" s="18">
        <v>43552</v>
      </c>
      <c r="L350" s="2">
        <v>0.73472222222222217</v>
      </c>
      <c r="M350" t="s">
        <v>22</v>
      </c>
      <c r="N350" s="3">
        <v>182.14</v>
      </c>
      <c r="O350">
        <v>4.7619047620000003</v>
      </c>
      <c r="P350" s="3">
        <v>9.1069999999999993</v>
      </c>
      <c r="Q350" s="1">
        <v>36073</v>
      </c>
      <c r="R350" s="5">
        <f t="shared" si="37"/>
        <v>20</v>
      </c>
      <c r="S350" s="5" t="str">
        <f t="shared" si="38"/>
        <v>15-29</v>
      </c>
      <c r="T350">
        <v>5.0999999999999996</v>
      </c>
      <c r="U350" s="17" t="str">
        <f t="shared" si="35"/>
        <v>4-6 (Average)</v>
      </c>
      <c r="V350" s="17" t="str">
        <f t="shared" si="39"/>
        <v>Evening</v>
      </c>
      <c r="W350" t="str">
        <f t="shared" si="40"/>
        <v>Expensive</v>
      </c>
      <c r="X350" s="4">
        <f t="shared" si="41"/>
        <v>5</v>
      </c>
      <c r="Y350" s="3" t="str">
        <f t="shared" si="36"/>
        <v>Weekdays</v>
      </c>
      <c r="Z350" s="17">
        <f>_xlfn.ISOWEEKNUM(Table2[[#This Row],[Transaction Date]])</f>
        <v>13</v>
      </c>
      <c r="AA350" t="str">
        <f>IF(Table2[[#This Row],[WeekNum]] &gt; MAX(Table2[WeekNum]) - 13, "Show", "Hide")</f>
        <v>Show</v>
      </c>
      <c r="AB350" t="str">
        <f>TEXT(Table2[[#This Row],[Transaction Date]] - WEEKDAY(Table2[[#This Row],[Transaction Date]], 2) + 4, "MMMM")</f>
        <v>March</v>
      </c>
      <c r="AC350" s="19">
        <f>ROUNDUP(MONTH(Table2[[#This Row],[Transaction Date]])/3, 0)</f>
        <v>1</v>
      </c>
    </row>
    <row r="351" spans="1:29" x14ac:dyDescent="0.3">
      <c r="A351" t="s">
        <v>377</v>
      </c>
      <c r="B351" t="s">
        <v>1070</v>
      </c>
      <c r="C351" t="s">
        <v>35</v>
      </c>
      <c r="D351" t="s">
        <v>20</v>
      </c>
      <c r="E351" t="s">
        <v>15</v>
      </c>
      <c r="F351" t="s">
        <v>16</v>
      </c>
      <c r="G351" s="3">
        <v>13.5</v>
      </c>
      <c r="H351">
        <v>10</v>
      </c>
      <c r="I351">
        <v>6.75</v>
      </c>
      <c r="J351" s="3">
        <v>141.75</v>
      </c>
      <c r="K351" s="18">
        <v>43523</v>
      </c>
      <c r="L351" s="2">
        <v>0.46249999999999997</v>
      </c>
      <c r="M351" t="s">
        <v>26</v>
      </c>
      <c r="N351" s="3">
        <v>135</v>
      </c>
      <c r="O351">
        <v>4.7619047620000003</v>
      </c>
      <c r="P351" s="3">
        <v>6.75</v>
      </c>
      <c r="Q351" s="1">
        <v>31689</v>
      </c>
      <c r="R351" s="5">
        <f t="shared" si="37"/>
        <v>32</v>
      </c>
      <c r="S351" s="5" t="str">
        <f t="shared" si="38"/>
        <v>30-44</v>
      </c>
      <c r="T351">
        <v>4.8</v>
      </c>
      <c r="U351" s="17" t="str">
        <f t="shared" si="35"/>
        <v>4-6 (Average)</v>
      </c>
      <c r="V351" s="17" t="str">
        <f t="shared" si="39"/>
        <v>Morning</v>
      </c>
      <c r="W351" t="str">
        <f t="shared" si="40"/>
        <v>Less Expensive</v>
      </c>
      <c r="X351" s="4">
        <f t="shared" si="41"/>
        <v>4</v>
      </c>
      <c r="Y351" s="3" t="str">
        <f t="shared" si="36"/>
        <v>Weekdays</v>
      </c>
      <c r="Z351" s="17">
        <f>_xlfn.ISOWEEKNUM(Table2[[#This Row],[Transaction Date]])</f>
        <v>9</v>
      </c>
      <c r="AA351" t="str">
        <f>IF(Table2[[#This Row],[WeekNum]] &gt; MAX(Table2[WeekNum]) - 13, "Show", "Hide")</f>
        <v>Show</v>
      </c>
      <c r="AB351" t="str">
        <f>TEXT(Table2[[#This Row],[Transaction Date]] - WEEKDAY(Table2[[#This Row],[Transaction Date]], 2) + 4, "MMMM")</f>
        <v>February</v>
      </c>
      <c r="AC351" s="19">
        <f>ROUNDUP(MONTH(Table2[[#This Row],[Transaction Date]])/3, 0)</f>
        <v>1</v>
      </c>
    </row>
    <row r="352" spans="1:29" x14ac:dyDescent="0.3">
      <c r="A352" t="s">
        <v>378</v>
      </c>
      <c r="B352" t="s">
        <v>1069</v>
      </c>
      <c r="C352" t="s">
        <v>19</v>
      </c>
      <c r="D352" t="s">
        <v>14</v>
      </c>
      <c r="E352" t="s">
        <v>15</v>
      </c>
      <c r="F352" t="s">
        <v>38</v>
      </c>
      <c r="G352" s="3">
        <v>99.3</v>
      </c>
      <c r="H352">
        <v>10</v>
      </c>
      <c r="I352">
        <v>49.65</v>
      </c>
      <c r="J352" s="3">
        <v>1042.6500000000001</v>
      </c>
      <c r="K352" s="18">
        <v>43511</v>
      </c>
      <c r="L352" s="2">
        <v>0.62013888888888891</v>
      </c>
      <c r="M352" t="s">
        <v>26</v>
      </c>
      <c r="N352" s="3">
        <v>993</v>
      </c>
      <c r="O352">
        <v>4.7619047620000003</v>
      </c>
      <c r="P352" s="3">
        <v>49.65</v>
      </c>
      <c r="Q352" s="1">
        <v>27338</v>
      </c>
      <c r="R352" s="5">
        <f t="shared" si="37"/>
        <v>44</v>
      </c>
      <c r="S352" s="5" t="str">
        <f t="shared" si="38"/>
        <v>30-44</v>
      </c>
      <c r="T352">
        <v>6.6</v>
      </c>
      <c r="U352" s="17" t="str">
        <f t="shared" si="35"/>
        <v>6-8 (Good)</v>
      </c>
      <c r="V352" s="17" t="str">
        <f t="shared" si="39"/>
        <v>Afternoon</v>
      </c>
      <c r="W352" t="str">
        <f t="shared" si="40"/>
        <v>Expensive</v>
      </c>
      <c r="X352" s="4">
        <f t="shared" si="41"/>
        <v>6</v>
      </c>
      <c r="Y352" s="3" t="str">
        <f t="shared" si="36"/>
        <v>Weekdays</v>
      </c>
      <c r="Z352" s="17">
        <f>_xlfn.ISOWEEKNUM(Table2[[#This Row],[Transaction Date]])</f>
        <v>7</v>
      </c>
      <c r="AA352" t="str">
        <f>IF(Table2[[#This Row],[WeekNum]] &gt; MAX(Table2[WeekNum]) - 13, "Show", "Hide")</f>
        <v>Show</v>
      </c>
      <c r="AB352" t="str">
        <f>TEXT(Table2[[#This Row],[Transaction Date]] - WEEKDAY(Table2[[#This Row],[Transaction Date]], 2) + 4, "MMMM")</f>
        <v>February</v>
      </c>
      <c r="AC352" s="19">
        <f>ROUNDUP(MONTH(Table2[[#This Row],[Transaction Date]])/3, 0)</f>
        <v>1</v>
      </c>
    </row>
    <row r="353" spans="1:29" x14ac:dyDescent="0.3">
      <c r="A353" t="s">
        <v>379</v>
      </c>
      <c r="B353" t="s">
        <v>1067</v>
      </c>
      <c r="C353" t="s">
        <v>13</v>
      </c>
      <c r="D353" t="s">
        <v>20</v>
      </c>
      <c r="E353" t="s">
        <v>24</v>
      </c>
      <c r="F353" t="s">
        <v>21</v>
      </c>
      <c r="G353" s="3">
        <v>51.69</v>
      </c>
      <c r="H353">
        <v>7</v>
      </c>
      <c r="I353">
        <v>18.0915</v>
      </c>
      <c r="J353" s="3">
        <v>379.92149999999998</v>
      </c>
      <c r="K353" s="18">
        <v>43491</v>
      </c>
      <c r="L353" s="2">
        <v>0.76527777777777783</v>
      </c>
      <c r="M353" t="s">
        <v>22</v>
      </c>
      <c r="N353" s="3">
        <v>361.83</v>
      </c>
      <c r="O353">
        <v>4.7619047620000003</v>
      </c>
      <c r="P353" s="3">
        <v>18.0915</v>
      </c>
      <c r="Q353" s="1">
        <v>27853</v>
      </c>
      <c r="R353" s="5">
        <f t="shared" si="37"/>
        <v>42</v>
      </c>
      <c r="S353" s="5" t="str">
        <f t="shared" si="38"/>
        <v>30-44</v>
      </c>
      <c r="T353">
        <v>5.5</v>
      </c>
      <c r="U353" s="17" t="str">
        <f t="shared" si="35"/>
        <v>4-6 (Average)</v>
      </c>
      <c r="V353" s="17" t="str">
        <f t="shared" si="39"/>
        <v>Evening</v>
      </c>
      <c r="W353" t="str">
        <f t="shared" si="40"/>
        <v>Expensive</v>
      </c>
      <c r="X353" s="4">
        <f t="shared" si="41"/>
        <v>7</v>
      </c>
      <c r="Y353" s="3" t="str">
        <f t="shared" si="36"/>
        <v>Weekends</v>
      </c>
      <c r="Z353" s="17">
        <f>_xlfn.ISOWEEKNUM(Table2[[#This Row],[Transaction Date]])</f>
        <v>4</v>
      </c>
      <c r="AA353" t="str">
        <f>IF(Table2[[#This Row],[WeekNum]] &gt; MAX(Table2[WeekNum]) - 13, "Show", "Hide")</f>
        <v>Show</v>
      </c>
      <c r="AB353" t="str">
        <f>TEXT(Table2[[#This Row],[Transaction Date]] - WEEKDAY(Table2[[#This Row],[Transaction Date]], 2) + 4, "MMMM")</f>
        <v>January</v>
      </c>
      <c r="AC353" s="19">
        <f>ROUNDUP(MONTH(Table2[[#This Row],[Transaction Date]])/3, 0)</f>
        <v>1</v>
      </c>
    </row>
    <row r="354" spans="1:29" x14ac:dyDescent="0.3">
      <c r="A354" t="s">
        <v>380</v>
      </c>
      <c r="B354" t="s">
        <v>1070</v>
      </c>
      <c r="C354" t="s">
        <v>35</v>
      </c>
      <c r="D354" t="s">
        <v>14</v>
      </c>
      <c r="E354" t="s">
        <v>15</v>
      </c>
      <c r="F354" t="s">
        <v>38</v>
      </c>
      <c r="G354" s="3">
        <v>54.73</v>
      </c>
      <c r="H354">
        <v>7</v>
      </c>
      <c r="I354">
        <v>19.1555</v>
      </c>
      <c r="J354" s="3">
        <v>402.26549999999997</v>
      </c>
      <c r="K354" s="18">
        <v>43538</v>
      </c>
      <c r="L354" s="2">
        <v>0.79305555555555562</v>
      </c>
      <c r="M354" t="s">
        <v>26</v>
      </c>
      <c r="N354" s="3">
        <v>383.11</v>
      </c>
      <c r="O354">
        <v>4.7619047620000003</v>
      </c>
      <c r="P354" s="3">
        <v>19.1555</v>
      </c>
      <c r="Q354" s="1">
        <v>23460</v>
      </c>
      <c r="R354" s="5">
        <f t="shared" si="37"/>
        <v>54</v>
      </c>
      <c r="S354" s="5" t="str">
        <f t="shared" si="38"/>
        <v>45-59</v>
      </c>
      <c r="T354">
        <v>8.5</v>
      </c>
      <c r="U354" s="17" t="str">
        <f t="shared" si="35"/>
        <v>8-10 (Excellent)</v>
      </c>
      <c r="V354" s="17" t="str">
        <f t="shared" si="39"/>
        <v>Evening</v>
      </c>
      <c r="W354" t="str">
        <f t="shared" si="40"/>
        <v>Expensive</v>
      </c>
      <c r="X354" s="4">
        <f t="shared" si="41"/>
        <v>5</v>
      </c>
      <c r="Y354" s="3" t="str">
        <f t="shared" si="36"/>
        <v>Weekdays</v>
      </c>
      <c r="Z354" s="17">
        <f>_xlfn.ISOWEEKNUM(Table2[[#This Row],[Transaction Date]])</f>
        <v>11</v>
      </c>
      <c r="AA354" t="str">
        <f>IF(Table2[[#This Row],[WeekNum]] &gt; MAX(Table2[WeekNum]) - 13, "Show", "Hide")</f>
        <v>Show</v>
      </c>
      <c r="AB354" t="str">
        <f>TEXT(Table2[[#This Row],[Transaction Date]] - WEEKDAY(Table2[[#This Row],[Transaction Date]], 2) + 4, "MMMM")</f>
        <v>March</v>
      </c>
      <c r="AC354" s="19">
        <f>ROUNDUP(MONTH(Table2[[#This Row],[Transaction Date]])/3, 0)</f>
        <v>1</v>
      </c>
    </row>
    <row r="355" spans="1:29" x14ac:dyDescent="0.3">
      <c r="A355" t="s">
        <v>381</v>
      </c>
      <c r="B355" t="s">
        <v>1070</v>
      </c>
      <c r="C355" t="s">
        <v>35</v>
      </c>
      <c r="D355" t="s">
        <v>14</v>
      </c>
      <c r="E355" t="s">
        <v>24</v>
      </c>
      <c r="F355" t="s">
        <v>25</v>
      </c>
      <c r="G355" s="3">
        <v>27</v>
      </c>
      <c r="H355">
        <v>9</v>
      </c>
      <c r="I355">
        <v>12.15</v>
      </c>
      <c r="J355" s="3">
        <v>255.15</v>
      </c>
      <c r="K355" s="18">
        <v>43526</v>
      </c>
      <c r="L355" s="2">
        <v>0.59444444444444444</v>
      </c>
      <c r="M355" t="s">
        <v>22</v>
      </c>
      <c r="N355" s="3">
        <v>243</v>
      </c>
      <c r="O355">
        <v>4.7619047620000003</v>
      </c>
      <c r="P355" s="3">
        <v>12.15</v>
      </c>
      <c r="Q355" s="1">
        <v>28201</v>
      </c>
      <c r="R355" s="5">
        <f t="shared" si="37"/>
        <v>41</v>
      </c>
      <c r="S355" s="5" t="str">
        <f t="shared" si="38"/>
        <v>30-44</v>
      </c>
      <c r="T355">
        <v>4.8</v>
      </c>
      <c r="U355" s="17" t="str">
        <f t="shared" si="35"/>
        <v>4-6 (Average)</v>
      </c>
      <c r="V355" s="17" t="str">
        <f t="shared" si="39"/>
        <v>Afternoon</v>
      </c>
      <c r="W355" t="str">
        <f t="shared" si="40"/>
        <v>Expensive</v>
      </c>
      <c r="X355" s="4">
        <f t="shared" si="41"/>
        <v>7</v>
      </c>
      <c r="Y355" s="3" t="str">
        <f t="shared" si="36"/>
        <v>Weekends</v>
      </c>
      <c r="Z355" s="17">
        <f>_xlfn.ISOWEEKNUM(Table2[[#This Row],[Transaction Date]])</f>
        <v>9</v>
      </c>
      <c r="AA355" t="str">
        <f>IF(Table2[[#This Row],[WeekNum]] &gt; MAX(Table2[WeekNum]) - 13, "Show", "Hide")</f>
        <v>Show</v>
      </c>
      <c r="AB355" t="str">
        <f>TEXT(Table2[[#This Row],[Transaction Date]] - WEEKDAY(Table2[[#This Row],[Transaction Date]], 2) + 4, "MMMM")</f>
        <v>February</v>
      </c>
      <c r="AC355" s="19">
        <f>ROUNDUP(MONTH(Table2[[#This Row],[Transaction Date]])/3, 0)</f>
        <v>1</v>
      </c>
    </row>
    <row r="356" spans="1:29" x14ac:dyDescent="0.3">
      <c r="A356" t="s">
        <v>382</v>
      </c>
      <c r="B356" t="s">
        <v>1073</v>
      </c>
      <c r="C356" s="17" t="s">
        <v>1066</v>
      </c>
      <c r="D356" t="s">
        <v>20</v>
      </c>
      <c r="E356" t="s">
        <v>15</v>
      </c>
      <c r="F356" t="s">
        <v>21</v>
      </c>
      <c r="G356" s="3">
        <v>30.24</v>
      </c>
      <c r="H356">
        <v>1</v>
      </c>
      <c r="I356">
        <v>1.512</v>
      </c>
      <c r="J356" s="3">
        <v>31.751999999999999</v>
      </c>
      <c r="K356" s="18">
        <v>43528</v>
      </c>
      <c r="L356" s="2">
        <v>0.65555555555555556</v>
      </c>
      <c r="M356" t="s">
        <v>22</v>
      </c>
      <c r="N356" s="3">
        <v>30.24</v>
      </c>
      <c r="O356">
        <v>4.7619047620000003</v>
      </c>
      <c r="P356" s="3">
        <v>1.512</v>
      </c>
      <c r="Q356" s="1">
        <v>25072</v>
      </c>
      <c r="R356" s="5">
        <f t="shared" si="37"/>
        <v>50</v>
      </c>
      <c r="S356" s="5" t="str">
        <f t="shared" si="38"/>
        <v>45-59</v>
      </c>
      <c r="T356">
        <v>8.4</v>
      </c>
      <c r="U356" s="17" t="str">
        <f t="shared" si="35"/>
        <v>8-10 (Excellent)</v>
      </c>
      <c r="V356" s="17" t="str">
        <f t="shared" si="39"/>
        <v>Afternoon</v>
      </c>
      <c r="W356" t="str">
        <f t="shared" si="40"/>
        <v>Expensive</v>
      </c>
      <c r="X356" s="4">
        <f t="shared" si="41"/>
        <v>2</v>
      </c>
      <c r="Y356" s="3" t="str">
        <f t="shared" si="36"/>
        <v>Weekdays</v>
      </c>
      <c r="Z356" s="17">
        <f>_xlfn.ISOWEEKNUM(Table2[[#This Row],[Transaction Date]])</f>
        <v>10</v>
      </c>
      <c r="AA356" t="str">
        <f>IF(Table2[[#This Row],[WeekNum]] &gt; MAX(Table2[WeekNum]) - 13, "Show", "Hide")</f>
        <v>Show</v>
      </c>
      <c r="AB356" t="str">
        <f>TEXT(Table2[[#This Row],[Transaction Date]] - WEEKDAY(Table2[[#This Row],[Transaction Date]], 2) + 4, "MMMM")</f>
        <v>March</v>
      </c>
      <c r="AC356" s="19">
        <f>ROUNDUP(MONTH(Table2[[#This Row],[Transaction Date]])/3, 0)</f>
        <v>1</v>
      </c>
    </row>
    <row r="357" spans="1:29" x14ac:dyDescent="0.3">
      <c r="A357" t="s">
        <v>383</v>
      </c>
      <c r="B357" t="s">
        <v>1070</v>
      </c>
      <c r="C357" t="s">
        <v>35</v>
      </c>
      <c r="D357" t="s">
        <v>14</v>
      </c>
      <c r="E357" t="s">
        <v>15</v>
      </c>
      <c r="F357" t="s">
        <v>36</v>
      </c>
      <c r="G357" s="3">
        <v>89.14</v>
      </c>
      <c r="H357">
        <v>4</v>
      </c>
      <c r="I357">
        <v>17.827999999999999</v>
      </c>
      <c r="J357" s="3">
        <v>374.38799999999998</v>
      </c>
      <c r="K357" s="18">
        <v>43472</v>
      </c>
      <c r="L357" s="2">
        <v>0.51388888888888895</v>
      </c>
      <c r="M357" t="s">
        <v>26</v>
      </c>
      <c r="N357" s="3">
        <v>356.56</v>
      </c>
      <c r="O357">
        <v>4.7619047620000003</v>
      </c>
      <c r="P357" s="3">
        <v>17.827999999999999</v>
      </c>
      <c r="Q357" s="1">
        <v>20537</v>
      </c>
      <c r="R357" s="5">
        <f t="shared" si="37"/>
        <v>62</v>
      </c>
      <c r="S357" s="5" t="str">
        <f t="shared" si="38"/>
        <v>60-74</v>
      </c>
      <c r="T357">
        <v>7.8</v>
      </c>
      <c r="U357" s="17" t="str">
        <f t="shared" si="35"/>
        <v>6-8 (Good)</v>
      </c>
      <c r="V357" s="17" t="str">
        <f t="shared" si="39"/>
        <v>Afternoon</v>
      </c>
      <c r="W357" t="str">
        <f t="shared" si="40"/>
        <v>Expensive</v>
      </c>
      <c r="X357" s="4">
        <f t="shared" si="41"/>
        <v>2</v>
      </c>
      <c r="Y357" s="3" t="str">
        <f t="shared" si="36"/>
        <v>Weekdays</v>
      </c>
      <c r="Z357" s="17">
        <f>_xlfn.ISOWEEKNUM(Table2[[#This Row],[Transaction Date]])</f>
        <v>2</v>
      </c>
      <c r="AA357" t="str">
        <f>IF(Table2[[#This Row],[WeekNum]] &gt; MAX(Table2[WeekNum]) - 13, "Show", "Hide")</f>
        <v>Show</v>
      </c>
      <c r="AB357" t="str">
        <f>TEXT(Table2[[#This Row],[Transaction Date]] - WEEKDAY(Table2[[#This Row],[Transaction Date]], 2) + 4, "MMMM")</f>
        <v>January</v>
      </c>
      <c r="AC357" s="19">
        <f>ROUNDUP(MONTH(Table2[[#This Row],[Transaction Date]])/3, 0)</f>
        <v>1</v>
      </c>
    </row>
    <row r="358" spans="1:29" x14ac:dyDescent="0.3">
      <c r="A358" t="s">
        <v>384</v>
      </c>
      <c r="B358" t="s">
        <v>1069</v>
      </c>
      <c r="C358" t="s">
        <v>19</v>
      </c>
      <c r="D358" t="s">
        <v>20</v>
      </c>
      <c r="E358" t="s">
        <v>15</v>
      </c>
      <c r="F358" t="s">
        <v>38</v>
      </c>
      <c r="G358" s="3">
        <v>37.549999999999997</v>
      </c>
      <c r="H358">
        <v>10</v>
      </c>
      <c r="I358">
        <v>18.774999999999999</v>
      </c>
      <c r="J358" s="3">
        <v>394.27499999999998</v>
      </c>
      <c r="K358" s="18">
        <v>43532</v>
      </c>
      <c r="L358" s="2">
        <v>0.8340277777777777</v>
      </c>
      <c r="M358" t="s">
        <v>26</v>
      </c>
      <c r="N358" s="3">
        <v>375.5</v>
      </c>
      <c r="O358">
        <v>4.7619047620000003</v>
      </c>
      <c r="P358" s="3">
        <v>18.774999999999999</v>
      </c>
      <c r="Q358" s="1">
        <v>23316</v>
      </c>
      <c r="R358" s="5">
        <f t="shared" si="37"/>
        <v>55</v>
      </c>
      <c r="S358" s="5" t="str">
        <f t="shared" si="38"/>
        <v>45-59</v>
      </c>
      <c r="T358">
        <v>9.3000000000000007</v>
      </c>
      <c r="U358" s="17" t="str">
        <f t="shared" si="35"/>
        <v>8-10 (Excellent)</v>
      </c>
      <c r="V358" s="17" t="str">
        <f t="shared" si="39"/>
        <v>Night</v>
      </c>
      <c r="W358" t="str">
        <f t="shared" si="40"/>
        <v>Expensive</v>
      </c>
      <c r="X358" s="4">
        <f t="shared" si="41"/>
        <v>6</v>
      </c>
      <c r="Y358" s="3" t="str">
        <f t="shared" si="36"/>
        <v>Weekdays</v>
      </c>
      <c r="Z358" s="17">
        <f>_xlfn.ISOWEEKNUM(Table2[[#This Row],[Transaction Date]])</f>
        <v>10</v>
      </c>
      <c r="AA358" t="str">
        <f>IF(Table2[[#This Row],[WeekNum]] &gt; MAX(Table2[WeekNum]) - 13, "Show", "Hide")</f>
        <v>Show</v>
      </c>
      <c r="AB358" t="str">
        <f>TEXT(Table2[[#This Row],[Transaction Date]] - WEEKDAY(Table2[[#This Row],[Transaction Date]], 2) + 4, "MMMM")</f>
        <v>March</v>
      </c>
      <c r="AC358" s="19">
        <f>ROUNDUP(MONTH(Table2[[#This Row],[Transaction Date]])/3, 0)</f>
        <v>1</v>
      </c>
    </row>
    <row r="359" spans="1:29" x14ac:dyDescent="0.3">
      <c r="A359" t="s">
        <v>385</v>
      </c>
      <c r="B359" t="s">
        <v>1073</v>
      </c>
      <c r="C359" s="17" t="s">
        <v>1066</v>
      </c>
      <c r="D359" t="s">
        <v>20</v>
      </c>
      <c r="E359" t="s">
        <v>15</v>
      </c>
      <c r="F359" t="s">
        <v>29</v>
      </c>
      <c r="G359" s="3">
        <v>95.44</v>
      </c>
      <c r="H359">
        <v>10</v>
      </c>
      <c r="I359">
        <v>47.72</v>
      </c>
      <c r="J359" s="3">
        <v>1002.12</v>
      </c>
      <c r="K359" s="18">
        <v>43474</v>
      </c>
      <c r="L359" s="2">
        <v>0.57291666666666663</v>
      </c>
      <c r="M359" t="s">
        <v>22</v>
      </c>
      <c r="N359" s="3">
        <v>954.4</v>
      </c>
      <c r="O359">
        <v>4.7619047620000003</v>
      </c>
      <c r="P359" s="3">
        <v>47.72</v>
      </c>
      <c r="Q359" s="1">
        <v>21778</v>
      </c>
      <c r="R359" s="5">
        <f t="shared" si="37"/>
        <v>59</v>
      </c>
      <c r="S359" s="5" t="str">
        <f t="shared" si="38"/>
        <v>45-59</v>
      </c>
      <c r="T359">
        <v>5.2</v>
      </c>
      <c r="U359" s="17" t="str">
        <f t="shared" si="35"/>
        <v>4-6 (Average)</v>
      </c>
      <c r="V359" s="17" t="str">
        <f t="shared" si="39"/>
        <v>Afternoon</v>
      </c>
      <c r="W359" t="str">
        <f t="shared" si="40"/>
        <v>Expensive</v>
      </c>
      <c r="X359" s="4">
        <f t="shared" si="41"/>
        <v>4</v>
      </c>
      <c r="Y359" s="3" t="str">
        <f t="shared" si="36"/>
        <v>Weekdays</v>
      </c>
      <c r="Z359" s="17">
        <f>_xlfn.ISOWEEKNUM(Table2[[#This Row],[Transaction Date]])</f>
        <v>2</v>
      </c>
      <c r="AA359" t="str">
        <f>IF(Table2[[#This Row],[WeekNum]] &gt; MAX(Table2[WeekNum]) - 13, "Show", "Hide")</f>
        <v>Show</v>
      </c>
      <c r="AB359" t="str">
        <f>TEXT(Table2[[#This Row],[Transaction Date]] - WEEKDAY(Table2[[#This Row],[Transaction Date]], 2) + 4, "MMMM")</f>
        <v>January</v>
      </c>
      <c r="AC359" s="19">
        <f>ROUNDUP(MONTH(Table2[[#This Row],[Transaction Date]])/3, 0)</f>
        <v>1</v>
      </c>
    </row>
    <row r="360" spans="1:29" x14ac:dyDescent="0.3">
      <c r="A360" t="s">
        <v>386</v>
      </c>
      <c r="B360" t="s">
        <v>1075</v>
      </c>
      <c r="C360" t="s">
        <v>35</v>
      </c>
      <c r="D360" t="s">
        <v>20</v>
      </c>
      <c r="E360" t="s">
        <v>24</v>
      </c>
      <c r="F360" t="s">
        <v>21</v>
      </c>
      <c r="G360" s="3">
        <v>27.5</v>
      </c>
      <c r="H360">
        <v>3</v>
      </c>
      <c r="I360">
        <v>4.125</v>
      </c>
      <c r="J360" s="3">
        <v>86.625</v>
      </c>
      <c r="K360" s="18">
        <v>43525</v>
      </c>
      <c r="L360" s="2">
        <v>0.65277777777777779</v>
      </c>
      <c r="M360" t="s">
        <v>17</v>
      </c>
      <c r="N360" s="3">
        <v>82.5</v>
      </c>
      <c r="O360">
        <v>4.7619047620000003</v>
      </c>
      <c r="P360" s="3">
        <v>4.125</v>
      </c>
      <c r="Q360" s="1">
        <v>29240</v>
      </c>
      <c r="R360" s="5">
        <f t="shared" si="37"/>
        <v>39</v>
      </c>
      <c r="S360" s="5" t="str">
        <f t="shared" si="38"/>
        <v>30-44</v>
      </c>
      <c r="T360">
        <v>6.5</v>
      </c>
      <c r="U360" s="17" t="str">
        <f t="shared" si="35"/>
        <v>6-8 (Good)</v>
      </c>
      <c r="V360" s="17" t="str">
        <f t="shared" si="39"/>
        <v>Afternoon</v>
      </c>
      <c r="W360" t="str">
        <f t="shared" si="40"/>
        <v>Expensive</v>
      </c>
      <c r="X360" s="4">
        <f t="shared" si="41"/>
        <v>6</v>
      </c>
      <c r="Y360" s="3" t="str">
        <f t="shared" si="36"/>
        <v>Weekdays</v>
      </c>
      <c r="Z360" s="17">
        <f>_xlfn.ISOWEEKNUM(Table2[[#This Row],[Transaction Date]])</f>
        <v>9</v>
      </c>
      <c r="AA360" t="str">
        <f>IF(Table2[[#This Row],[WeekNum]] &gt; MAX(Table2[WeekNum]) - 13, "Show", "Hide")</f>
        <v>Show</v>
      </c>
      <c r="AB360" t="str">
        <f>TEXT(Table2[[#This Row],[Transaction Date]] - WEEKDAY(Table2[[#This Row],[Transaction Date]], 2) + 4, "MMMM")</f>
        <v>February</v>
      </c>
      <c r="AC360" s="19">
        <f>ROUNDUP(MONTH(Table2[[#This Row],[Transaction Date]])/3, 0)</f>
        <v>1</v>
      </c>
    </row>
    <row r="361" spans="1:29" x14ac:dyDescent="0.3">
      <c r="A361" t="s">
        <v>387</v>
      </c>
      <c r="B361" t="s">
        <v>1070</v>
      </c>
      <c r="C361" t="s">
        <v>35</v>
      </c>
      <c r="D361" t="s">
        <v>20</v>
      </c>
      <c r="E361" t="s">
        <v>24</v>
      </c>
      <c r="F361" t="s">
        <v>29</v>
      </c>
      <c r="G361" s="3">
        <v>74.97</v>
      </c>
      <c r="H361">
        <v>1</v>
      </c>
      <c r="I361">
        <v>3.7484999999999999</v>
      </c>
      <c r="J361" s="3">
        <v>78.718500000000006</v>
      </c>
      <c r="K361" s="18">
        <v>43540</v>
      </c>
      <c r="L361" s="2">
        <v>0.70694444444444438</v>
      </c>
      <c r="M361" t="s">
        <v>22</v>
      </c>
      <c r="N361" s="3">
        <v>74.97</v>
      </c>
      <c r="O361">
        <v>4.7619047620000003</v>
      </c>
      <c r="P361" s="3">
        <v>3.7484999999999999</v>
      </c>
      <c r="Q361" s="1">
        <v>28501</v>
      </c>
      <c r="R361" s="5">
        <f t="shared" si="37"/>
        <v>41</v>
      </c>
      <c r="S361" s="5" t="str">
        <f t="shared" si="38"/>
        <v>30-44</v>
      </c>
      <c r="T361">
        <v>5.6</v>
      </c>
      <c r="U361" s="17" t="str">
        <f t="shared" si="35"/>
        <v>4-6 (Average)</v>
      </c>
      <c r="V361" s="17" t="str">
        <f t="shared" si="39"/>
        <v>Evening</v>
      </c>
      <c r="W361" t="str">
        <f t="shared" si="40"/>
        <v>Expensive</v>
      </c>
      <c r="X361" s="4">
        <f t="shared" si="41"/>
        <v>7</v>
      </c>
      <c r="Y361" s="3" t="str">
        <f t="shared" si="36"/>
        <v>Weekends</v>
      </c>
      <c r="Z361" s="17">
        <f>_xlfn.ISOWEEKNUM(Table2[[#This Row],[Transaction Date]])</f>
        <v>11</v>
      </c>
      <c r="AA361" t="str">
        <f>IF(Table2[[#This Row],[WeekNum]] &gt; MAX(Table2[WeekNum]) - 13, "Show", "Hide")</f>
        <v>Show</v>
      </c>
      <c r="AB361" t="str">
        <f>TEXT(Table2[[#This Row],[Transaction Date]] - WEEKDAY(Table2[[#This Row],[Transaction Date]], 2) + 4, "MMMM")</f>
        <v>March</v>
      </c>
      <c r="AC361" s="19">
        <f>ROUNDUP(MONTH(Table2[[#This Row],[Transaction Date]])/3, 0)</f>
        <v>1</v>
      </c>
    </row>
    <row r="362" spans="1:29" x14ac:dyDescent="0.3">
      <c r="A362" t="s">
        <v>388</v>
      </c>
      <c r="B362" t="s">
        <v>1068</v>
      </c>
      <c r="C362" t="s">
        <v>13</v>
      </c>
      <c r="D362" t="s">
        <v>14</v>
      </c>
      <c r="E362" t="s">
        <v>24</v>
      </c>
      <c r="F362" t="s">
        <v>36</v>
      </c>
      <c r="G362" s="3">
        <v>80.959999999999994</v>
      </c>
      <c r="H362">
        <v>8</v>
      </c>
      <c r="I362">
        <v>32.384</v>
      </c>
      <c r="J362" s="3">
        <v>680.06399999999996</v>
      </c>
      <c r="K362" s="18">
        <v>43513</v>
      </c>
      <c r="L362" s="2">
        <v>0.46666666666666662</v>
      </c>
      <c r="M362" t="s">
        <v>26</v>
      </c>
      <c r="N362" s="3">
        <v>647.67999999999995</v>
      </c>
      <c r="O362">
        <v>4.7619047620000003</v>
      </c>
      <c r="P362" s="3">
        <v>32.384</v>
      </c>
      <c r="Q362" s="1">
        <v>28791</v>
      </c>
      <c r="R362" s="5">
        <f t="shared" si="37"/>
        <v>40</v>
      </c>
      <c r="S362" s="5" t="str">
        <f t="shared" si="38"/>
        <v>30-44</v>
      </c>
      <c r="T362">
        <v>7.4</v>
      </c>
      <c r="U362" s="17" t="str">
        <f t="shared" si="35"/>
        <v>6-8 (Good)</v>
      </c>
      <c r="V362" s="17" t="str">
        <f t="shared" si="39"/>
        <v>Morning</v>
      </c>
      <c r="W362" t="str">
        <f t="shared" si="40"/>
        <v>Expensive</v>
      </c>
      <c r="X362" s="4">
        <f t="shared" si="41"/>
        <v>1</v>
      </c>
      <c r="Y362" s="3" t="str">
        <f t="shared" si="36"/>
        <v>Weekends</v>
      </c>
      <c r="Z362" s="17">
        <f>_xlfn.ISOWEEKNUM(Table2[[#This Row],[Transaction Date]])</f>
        <v>7</v>
      </c>
      <c r="AA362" t="str">
        <f>IF(Table2[[#This Row],[WeekNum]] &gt; MAX(Table2[WeekNum]) - 13, "Show", "Hide")</f>
        <v>Show</v>
      </c>
      <c r="AB362" t="str">
        <f>TEXT(Table2[[#This Row],[Transaction Date]] - WEEKDAY(Table2[[#This Row],[Transaction Date]], 2) + 4, "MMMM")</f>
        <v>February</v>
      </c>
      <c r="AC362" s="19">
        <f>ROUNDUP(MONTH(Table2[[#This Row],[Transaction Date]])/3, 0)</f>
        <v>1</v>
      </c>
    </row>
    <row r="363" spans="1:29" x14ac:dyDescent="0.3">
      <c r="A363" t="s">
        <v>389</v>
      </c>
      <c r="B363" t="s">
        <v>1073</v>
      </c>
      <c r="C363" s="17" t="s">
        <v>1066</v>
      </c>
      <c r="D363" t="s">
        <v>20</v>
      </c>
      <c r="E363" t="s">
        <v>15</v>
      </c>
      <c r="F363" t="s">
        <v>36</v>
      </c>
      <c r="G363" s="3">
        <v>94.47</v>
      </c>
      <c r="H363">
        <v>8</v>
      </c>
      <c r="I363">
        <v>37.787999999999997</v>
      </c>
      <c r="J363" s="3">
        <v>793.548</v>
      </c>
      <c r="K363" s="18">
        <v>43523</v>
      </c>
      <c r="L363" s="2">
        <v>0.6333333333333333</v>
      </c>
      <c r="M363" t="s">
        <v>22</v>
      </c>
      <c r="N363" s="3">
        <v>755.76</v>
      </c>
      <c r="O363">
        <v>4.7619047620000003</v>
      </c>
      <c r="P363" s="3">
        <v>37.787999999999997</v>
      </c>
      <c r="Q363" s="1">
        <v>21721</v>
      </c>
      <c r="R363" s="5">
        <f t="shared" si="37"/>
        <v>59</v>
      </c>
      <c r="S363" s="5" t="str">
        <f t="shared" si="38"/>
        <v>45-59</v>
      </c>
      <c r="T363">
        <v>9.1</v>
      </c>
      <c r="U363" s="17" t="str">
        <f t="shared" si="35"/>
        <v>8-10 (Excellent)</v>
      </c>
      <c r="V363" s="17" t="str">
        <f t="shared" si="39"/>
        <v>Afternoon</v>
      </c>
      <c r="W363" t="str">
        <f t="shared" si="40"/>
        <v>Expensive</v>
      </c>
      <c r="X363" s="4">
        <f t="shared" si="41"/>
        <v>4</v>
      </c>
      <c r="Y363" s="3" t="str">
        <f t="shared" si="36"/>
        <v>Weekdays</v>
      </c>
      <c r="Z363" s="17">
        <f>_xlfn.ISOWEEKNUM(Table2[[#This Row],[Transaction Date]])</f>
        <v>9</v>
      </c>
      <c r="AA363" t="str">
        <f>IF(Table2[[#This Row],[WeekNum]] &gt; MAX(Table2[WeekNum]) - 13, "Show", "Hide")</f>
        <v>Show</v>
      </c>
      <c r="AB363" t="str">
        <f>TEXT(Table2[[#This Row],[Transaction Date]] - WEEKDAY(Table2[[#This Row],[Transaction Date]], 2) + 4, "MMMM")</f>
        <v>February</v>
      </c>
      <c r="AC363" s="19">
        <f>ROUNDUP(MONTH(Table2[[#This Row],[Transaction Date]])/3, 0)</f>
        <v>1</v>
      </c>
    </row>
    <row r="364" spans="1:29" x14ac:dyDescent="0.3">
      <c r="A364" t="s">
        <v>390</v>
      </c>
      <c r="B364" t="s">
        <v>1078</v>
      </c>
      <c r="C364" s="17" t="s">
        <v>1066</v>
      </c>
      <c r="D364" t="s">
        <v>20</v>
      </c>
      <c r="E364" t="s">
        <v>24</v>
      </c>
      <c r="F364" t="s">
        <v>36</v>
      </c>
      <c r="G364" s="3">
        <v>99.79</v>
      </c>
      <c r="H364">
        <v>2</v>
      </c>
      <c r="I364">
        <v>9.9789999999999992</v>
      </c>
      <c r="J364" s="3">
        <v>209.559</v>
      </c>
      <c r="K364" s="18">
        <v>43531</v>
      </c>
      <c r="L364" s="2">
        <v>0.85902777777777783</v>
      </c>
      <c r="M364" t="s">
        <v>17</v>
      </c>
      <c r="N364" s="3">
        <v>199.58</v>
      </c>
      <c r="O364">
        <v>4.7619047620000003</v>
      </c>
      <c r="P364" s="3">
        <v>9.9789999999999992</v>
      </c>
      <c r="Q364" s="1">
        <v>24376</v>
      </c>
      <c r="R364" s="5">
        <f t="shared" si="37"/>
        <v>52</v>
      </c>
      <c r="S364" s="5" t="str">
        <f t="shared" si="38"/>
        <v>45-59</v>
      </c>
      <c r="T364">
        <v>8</v>
      </c>
      <c r="U364" s="17" t="str">
        <f t="shared" si="35"/>
        <v>8-10 (Excellent)</v>
      </c>
      <c r="V364" s="17" t="str">
        <f t="shared" si="39"/>
        <v>Night</v>
      </c>
      <c r="W364" t="str">
        <f t="shared" si="40"/>
        <v>Expensive</v>
      </c>
      <c r="X364" s="4">
        <f t="shared" si="41"/>
        <v>5</v>
      </c>
      <c r="Y364" s="3" t="str">
        <f t="shared" si="36"/>
        <v>Weekdays</v>
      </c>
      <c r="Z364" s="17">
        <f>_xlfn.ISOWEEKNUM(Table2[[#This Row],[Transaction Date]])</f>
        <v>10</v>
      </c>
      <c r="AA364" t="str">
        <f>IF(Table2[[#This Row],[WeekNum]] &gt; MAX(Table2[WeekNum]) - 13, "Show", "Hide")</f>
        <v>Show</v>
      </c>
      <c r="AB364" t="str">
        <f>TEXT(Table2[[#This Row],[Transaction Date]] - WEEKDAY(Table2[[#This Row],[Transaction Date]], 2) + 4, "MMMM")</f>
        <v>March</v>
      </c>
      <c r="AC364" s="19">
        <f>ROUNDUP(MONTH(Table2[[#This Row],[Transaction Date]])/3, 0)</f>
        <v>1</v>
      </c>
    </row>
    <row r="365" spans="1:29" x14ac:dyDescent="0.3">
      <c r="A365" t="s">
        <v>391</v>
      </c>
      <c r="B365" t="s">
        <v>1076</v>
      </c>
      <c r="C365" s="17" t="s">
        <v>1064</v>
      </c>
      <c r="D365" t="s">
        <v>20</v>
      </c>
      <c r="E365" t="s">
        <v>24</v>
      </c>
      <c r="F365" t="s">
        <v>25</v>
      </c>
      <c r="G365" s="3">
        <v>73.22</v>
      </c>
      <c r="H365">
        <v>6</v>
      </c>
      <c r="I365">
        <v>21.966000000000001</v>
      </c>
      <c r="J365" s="3">
        <v>461.286</v>
      </c>
      <c r="K365" s="18">
        <v>43486</v>
      </c>
      <c r="L365" s="2">
        <v>0.73888888888888893</v>
      </c>
      <c r="M365" t="s">
        <v>22</v>
      </c>
      <c r="N365" s="3">
        <v>439.32</v>
      </c>
      <c r="O365">
        <v>4.7619047620000003</v>
      </c>
      <c r="P365" s="3">
        <v>21.966000000000001</v>
      </c>
      <c r="Q365" s="1">
        <v>24382</v>
      </c>
      <c r="R365" s="5">
        <f t="shared" si="37"/>
        <v>52</v>
      </c>
      <c r="S365" s="5" t="str">
        <f t="shared" si="38"/>
        <v>45-59</v>
      </c>
      <c r="T365">
        <v>7.2</v>
      </c>
      <c r="U365" s="17" t="str">
        <f t="shared" si="35"/>
        <v>6-8 (Good)</v>
      </c>
      <c r="V365" s="17" t="str">
        <f t="shared" si="39"/>
        <v>Evening</v>
      </c>
      <c r="W365" t="str">
        <f t="shared" si="40"/>
        <v>Expensive</v>
      </c>
      <c r="X365" s="4">
        <f t="shared" si="41"/>
        <v>2</v>
      </c>
      <c r="Y365" s="3" t="str">
        <f t="shared" si="36"/>
        <v>Weekdays</v>
      </c>
      <c r="Z365" s="17">
        <f>_xlfn.ISOWEEKNUM(Table2[[#This Row],[Transaction Date]])</f>
        <v>4</v>
      </c>
      <c r="AA365" t="str">
        <f>IF(Table2[[#This Row],[WeekNum]] &gt; MAX(Table2[WeekNum]) - 13, "Show", "Hide")</f>
        <v>Show</v>
      </c>
      <c r="AB365" t="str">
        <f>TEXT(Table2[[#This Row],[Transaction Date]] - WEEKDAY(Table2[[#This Row],[Transaction Date]], 2) + 4, "MMMM")</f>
        <v>January</v>
      </c>
      <c r="AC365" s="19">
        <f>ROUNDUP(MONTH(Table2[[#This Row],[Transaction Date]])/3, 0)</f>
        <v>1</v>
      </c>
    </row>
    <row r="366" spans="1:29" x14ac:dyDescent="0.3">
      <c r="A366" t="s">
        <v>392</v>
      </c>
      <c r="B366" t="s">
        <v>1078</v>
      </c>
      <c r="C366" s="17" t="s">
        <v>1066</v>
      </c>
      <c r="D366" t="s">
        <v>20</v>
      </c>
      <c r="E366" t="s">
        <v>15</v>
      </c>
      <c r="F366" t="s">
        <v>36</v>
      </c>
      <c r="G366" s="3">
        <v>41.24</v>
      </c>
      <c r="H366">
        <v>4</v>
      </c>
      <c r="I366">
        <v>8.2479999999999993</v>
      </c>
      <c r="J366" s="3">
        <v>173.208</v>
      </c>
      <c r="K366" s="18">
        <v>43515</v>
      </c>
      <c r="L366" s="2">
        <v>0.68263888888888891</v>
      </c>
      <c r="M366" t="s">
        <v>22</v>
      </c>
      <c r="N366" s="3">
        <v>164.96</v>
      </c>
      <c r="O366">
        <v>4.7619047620000003</v>
      </c>
      <c r="P366" s="3">
        <v>8.2479999999999993</v>
      </c>
      <c r="Q366" s="1">
        <v>36277</v>
      </c>
      <c r="R366" s="5">
        <f t="shared" si="37"/>
        <v>19</v>
      </c>
      <c r="S366" s="5" t="str">
        <f t="shared" si="38"/>
        <v>15-29</v>
      </c>
      <c r="T366">
        <v>7.1</v>
      </c>
      <c r="U366" s="17" t="str">
        <f t="shared" si="35"/>
        <v>6-8 (Good)</v>
      </c>
      <c r="V366" s="17" t="str">
        <f t="shared" si="39"/>
        <v>Evening</v>
      </c>
      <c r="W366" t="str">
        <f t="shared" si="40"/>
        <v>Expensive</v>
      </c>
      <c r="X366" s="4">
        <f t="shared" si="41"/>
        <v>3</v>
      </c>
      <c r="Y366" s="3" t="str">
        <f t="shared" si="36"/>
        <v>Weekdays</v>
      </c>
      <c r="Z366" s="17">
        <f>_xlfn.ISOWEEKNUM(Table2[[#This Row],[Transaction Date]])</f>
        <v>8</v>
      </c>
      <c r="AA366" t="str">
        <f>IF(Table2[[#This Row],[WeekNum]] &gt; MAX(Table2[WeekNum]) - 13, "Show", "Hide")</f>
        <v>Show</v>
      </c>
      <c r="AB366" t="str">
        <f>TEXT(Table2[[#This Row],[Transaction Date]] - WEEKDAY(Table2[[#This Row],[Transaction Date]], 2) + 4, "MMMM")</f>
        <v>February</v>
      </c>
      <c r="AC366" s="19">
        <f>ROUNDUP(MONTH(Table2[[#This Row],[Transaction Date]])/3, 0)</f>
        <v>1</v>
      </c>
    </row>
    <row r="367" spans="1:29" x14ac:dyDescent="0.3">
      <c r="A367" t="s">
        <v>393</v>
      </c>
      <c r="B367" t="s">
        <v>1074</v>
      </c>
      <c r="C367" t="s">
        <v>19</v>
      </c>
      <c r="D367" t="s">
        <v>20</v>
      </c>
      <c r="E367" t="s">
        <v>15</v>
      </c>
      <c r="F367" t="s">
        <v>38</v>
      </c>
      <c r="G367" s="3">
        <v>81.680000000000007</v>
      </c>
      <c r="H367">
        <v>4</v>
      </c>
      <c r="I367">
        <v>16.335999999999999</v>
      </c>
      <c r="J367" s="3">
        <v>343.05599999999998</v>
      </c>
      <c r="K367" s="18">
        <v>43471</v>
      </c>
      <c r="L367" s="2">
        <v>0.5083333333333333</v>
      </c>
      <c r="M367" t="s">
        <v>22</v>
      </c>
      <c r="N367" s="3">
        <v>326.72000000000003</v>
      </c>
      <c r="O367">
        <v>4.7619047620000003</v>
      </c>
      <c r="P367" s="3">
        <v>16.335999999999999</v>
      </c>
      <c r="Q367" s="1">
        <v>24910</v>
      </c>
      <c r="R367" s="5">
        <f t="shared" si="37"/>
        <v>50</v>
      </c>
      <c r="S367" s="5" t="str">
        <f t="shared" si="38"/>
        <v>45-59</v>
      </c>
      <c r="T367">
        <v>9.1</v>
      </c>
      <c r="U367" s="17" t="str">
        <f t="shared" si="35"/>
        <v>8-10 (Excellent)</v>
      </c>
      <c r="V367" s="17" t="str">
        <f t="shared" si="39"/>
        <v>Afternoon</v>
      </c>
      <c r="W367" t="str">
        <f t="shared" si="40"/>
        <v>Expensive</v>
      </c>
      <c r="X367" s="4">
        <f t="shared" si="41"/>
        <v>1</v>
      </c>
      <c r="Y367" s="3" t="str">
        <f t="shared" si="36"/>
        <v>Weekends</v>
      </c>
      <c r="Z367" s="17">
        <f>_xlfn.ISOWEEKNUM(Table2[[#This Row],[Transaction Date]])</f>
        <v>1</v>
      </c>
      <c r="AA367" t="str">
        <f>IF(Table2[[#This Row],[WeekNum]] &gt; MAX(Table2[WeekNum]) - 13, "Show", "Hide")</f>
        <v>Show</v>
      </c>
      <c r="AB367" t="str">
        <f>TEXT(Table2[[#This Row],[Transaction Date]] - WEEKDAY(Table2[[#This Row],[Transaction Date]], 2) + 4, "MMMM")</f>
        <v>January</v>
      </c>
      <c r="AC367" s="19">
        <f>ROUNDUP(MONTH(Table2[[#This Row],[Transaction Date]])/3, 0)</f>
        <v>1</v>
      </c>
    </row>
    <row r="368" spans="1:29" x14ac:dyDescent="0.3">
      <c r="A368" t="s">
        <v>394</v>
      </c>
      <c r="B368" t="s">
        <v>1073</v>
      </c>
      <c r="C368" s="17" t="s">
        <v>1066</v>
      </c>
      <c r="D368" t="s">
        <v>20</v>
      </c>
      <c r="E368" t="s">
        <v>15</v>
      </c>
      <c r="F368" t="s">
        <v>21</v>
      </c>
      <c r="G368" s="3">
        <v>51.32</v>
      </c>
      <c r="H368">
        <v>9</v>
      </c>
      <c r="I368">
        <v>23.094000000000001</v>
      </c>
      <c r="J368" s="3">
        <v>484.97399999999999</v>
      </c>
      <c r="K368" s="18">
        <v>43538</v>
      </c>
      <c r="L368" s="2">
        <v>0.81458333333333333</v>
      </c>
      <c r="M368" t="s">
        <v>22</v>
      </c>
      <c r="N368" s="3">
        <v>461.88</v>
      </c>
      <c r="O368">
        <v>4.7619047620000003</v>
      </c>
      <c r="P368" s="3">
        <v>23.094000000000001</v>
      </c>
      <c r="Q368" s="1">
        <v>21186</v>
      </c>
      <c r="R368" s="5">
        <f t="shared" si="37"/>
        <v>61</v>
      </c>
      <c r="S368" s="5" t="str">
        <f t="shared" si="38"/>
        <v>60-74</v>
      </c>
      <c r="T368">
        <v>5.6</v>
      </c>
      <c r="U368" s="17" t="str">
        <f t="shared" si="35"/>
        <v>4-6 (Average)</v>
      </c>
      <c r="V368" s="17" t="str">
        <f t="shared" si="39"/>
        <v>Night</v>
      </c>
      <c r="W368" t="str">
        <f t="shared" si="40"/>
        <v>Expensive</v>
      </c>
      <c r="X368" s="4">
        <f t="shared" si="41"/>
        <v>5</v>
      </c>
      <c r="Y368" s="3" t="str">
        <f t="shared" si="36"/>
        <v>Weekdays</v>
      </c>
      <c r="Z368" s="17">
        <f>_xlfn.ISOWEEKNUM(Table2[[#This Row],[Transaction Date]])</f>
        <v>11</v>
      </c>
      <c r="AA368" t="str">
        <f>IF(Table2[[#This Row],[WeekNum]] &gt; MAX(Table2[WeekNum]) - 13, "Show", "Hide")</f>
        <v>Show</v>
      </c>
      <c r="AB368" t="str">
        <f>TEXT(Table2[[#This Row],[Transaction Date]] - WEEKDAY(Table2[[#This Row],[Transaction Date]], 2) + 4, "MMMM")</f>
        <v>March</v>
      </c>
      <c r="AC368" s="19">
        <f>ROUNDUP(MONTH(Table2[[#This Row],[Transaction Date]])/3, 0)</f>
        <v>1</v>
      </c>
    </row>
    <row r="369" spans="1:29" x14ac:dyDescent="0.3">
      <c r="A369" t="s">
        <v>395</v>
      </c>
      <c r="B369" t="s">
        <v>1067</v>
      </c>
      <c r="C369" t="s">
        <v>13</v>
      </c>
      <c r="D369" t="s">
        <v>14</v>
      </c>
      <c r="E369" t="s">
        <v>24</v>
      </c>
      <c r="F369" t="s">
        <v>25</v>
      </c>
      <c r="G369" s="3">
        <v>65.94</v>
      </c>
      <c r="H369">
        <v>4</v>
      </c>
      <c r="I369">
        <v>13.188000000000001</v>
      </c>
      <c r="J369" s="3">
        <v>276.94799999999998</v>
      </c>
      <c r="K369" s="18">
        <v>43548</v>
      </c>
      <c r="L369" s="2">
        <v>0.4368055555555555</v>
      </c>
      <c r="M369" t="s">
        <v>22</v>
      </c>
      <c r="N369" s="3">
        <v>263.76</v>
      </c>
      <c r="O369">
        <v>4.7619047620000003</v>
      </c>
      <c r="P369" s="3">
        <v>13.188000000000001</v>
      </c>
      <c r="Q369" s="1">
        <v>29448</v>
      </c>
      <c r="R369" s="5">
        <f t="shared" si="37"/>
        <v>38</v>
      </c>
      <c r="S369" s="5" t="str">
        <f t="shared" si="38"/>
        <v>30-44</v>
      </c>
      <c r="T369">
        <v>6</v>
      </c>
      <c r="U369" s="17" t="str">
        <f t="shared" si="35"/>
        <v>6-8 (Good)</v>
      </c>
      <c r="V369" s="17" t="str">
        <f t="shared" si="39"/>
        <v>Morning</v>
      </c>
      <c r="W369" t="str">
        <f t="shared" si="40"/>
        <v>Expensive</v>
      </c>
      <c r="X369" s="4">
        <f t="shared" si="41"/>
        <v>1</v>
      </c>
      <c r="Y369" s="3" t="str">
        <f t="shared" si="36"/>
        <v>Weekends</v>
      </c>
      <c r="Z369" s="17">
        <f>_xlfn.ISOWEEKNUM(Table2[[#This Row],[Transaction Date]])</f>
        <v>12</v>
      </c>
      <c r="AA369" t="str">
        <f>IF(Table2[[#This Row],[WeekNum]] &gt; MAX(Table2[WeekNum]) - 13, "Show", "Hide")</f>
        <v>Show</v>
      </c>
      <c r="AB369" t="str">
        <f>TEXT(Table2[[#This Row],[Transaction Date]] - WEEKDAY(Table2[[#This Row],[Transaction Date]], 2) + 4, "MMMM")</f>
        <v>March</v>
      </c>
      <c r="AC369" s="19">
        <f>ROUNDUP(MONTH(Table2[[#This Row],[Transaction Date]])/3, 0)</f>
        <v>1</v>
      </c>
    </row>
    <row r="370" spans="1:29" x14ac:dyDescent="0.3">
      <c r="A370" t="s">
        <v>396</v>
      </c>
      <c r="B370" t="s">
        <v>1073</v>
      </c>
      <c r="C370" s="17" t="s">
        <v>1066</v>
      </c>
      <c r="D370" t="s">
        <v>20</v>
      </c>
      <c r="E370" t="s">
        <v>15</v>
      </c>
      <c r="F370" t="s">
        <v>29</v>
      </c>
      <c r="G370" s="3">
        <v>14.36</v>
      </c>
      <c r="H370">
        <v>10</v>
      </c>
      <c r="I370">
        <v>7.18</v>
      </c>
      <c r="J370" s="3">
        <v>150.78</v>
      </c>
      <c r="K370" s="18">
        <v>43492</v>
      </c>
      <c r="L370" s="2">
        <v>0.60277777777777775</v>
      </c>
      <c r="M370" t="s">
        <v>22</v>
      </c>
      <c r="N370" s="3">
        <v>143.6</v>
      </c>
      <c r="O370">
        <v>4.7619047620000003</v>
      </c>
      <c r="P370" s="3">
        <v>7.18</v>
      </c>
      <c r="Q370" s="1">
        <v>31882</v>
      </c>
      <c r="R370" s="5">
        <f t="shared" si="37"/>
        <v>31</v>
      </c>
      <c r="S370" s="5" t="str">
        <f t="shared" si="38"/>
        <v>30-44</v>
      </c>
      <c r="T370">
        <v>5.4</v>
      </c>
      <c r="U370" s="17" t="str">
        <f t="shared" si="35"/>
        <v>4-6 (Average)</v>
      </c>
      <c r="V370" s="17" t="str">
        <f t="shared" si="39"/>
        <v>Afternoon</v>
      </c>
      <c r="W370" t="str">
        <f t="shared" si="40"/>
        <v>Less Expensive</v>
      </c>
      <c r="X370" s="4">
        <f t="shared" si="41"/>
        <v>1</v>
      </c>
      <c r="Y370" s="3" t="str">
        <f t="shared" si="36"/>
        <v>Weekends</v>
      </c>
      <c r="Z370" s="17">
        <f>_xlfn.ISOWEEKNUM(Table2[[#This Row],[Transaction Date]])</f>
        <v>4</v>
      </c>
      <c r="AA370" t="str">
        <f>IF(Table2[[#This Row],[WeekNum]] &gt; MAX(Table2[WeekNum]) - 13, "Show", "Hide")</f>
        <v>Show</v>
      </c>
      <c r="AB370" t="str">
        <f>TEXT(Table2[[#This Row],[Transaction Date]] - WEEKDAY(Table2[[#This Row],[Transaction Date]], 2) + 4, "MMMM")</f>
        <v>January</v>
      </c>
      <c r="AC370" s="19">
        <f>ROUNDUP(MONTH(Table2[[#This Row],[Transaction Date]])/3, 0)</f>
        <v>1</v>
      </c>
    </row>
    <row r="371" spans="1:29" x14ac:dyDescent="0.3">
      <c r="A371" t="s">
        <v>397</v>
      </c>
      <c r="B371" t="s">
        <v>1068</v>
      </c>
      <c r="C371" t="s">
        <v>13</v>
      </c>
      <c r="D371" t="s">
        <v>14</v>
      </c>
      <c r="E371" t="s">
        <v>24</v>
      </c>
      <c r="F371" t="s">
        <v>21</v>
      </c>
      <c r="G371" s="3">
        <v>21.5</v>
      </c>
      <c r="H371">
        <v>9</v>
      </c>
      <c r="I371">
        <v>9.6750000000000007</v>
      </c>
      <c r="J371" s="3">
        <v>203.17500000000001</v>
      </c>
      <c r="K371" s="18">
        <v>43530</v>
      </c>
      <c r="L371" s="2">
        <v>0.53194444444444444</v>
      </c>
      <c r="M371" t="s">
        <v>26</v>
      </c>
      <c r="N371" s="3">
        <v>193.5</v>
      </c>
      <c r="O371">
        <v>4.7619047620000003</v>
      </c>
      <c r="P371" s="3">
        <v>9.6750000000000007</v>
      </c>
      <c r="Q371" s="1">
        <v>20174</v>
      </c>
      <c r="R371" s="5">
        <f t="shared" si="37"/>
        <v>63</v>
      </c>
      <c r="S371" s="5" t="str">
        <f t="shared" si="38"/>
        <v>60-74</v>
      </c>
      <c r="T371">
        <v>7.8</v>
      </c>
      <c r="U371" s="17" t="str">
        <f t="shared" si="35"/>
        <v>6-8 (Good)</v>
      </c>
      <c r="V371" s="17" t="str">
        <f t="shared" si="39"/>
        <v>Afternoon</v>
      </c>
      <c r="W371" t="str">
        <f t="shared" si="40"/>
        <v>Expensive</v>
      </c>
      <c r="X371" s="4">
        <f t="shared" si="41"/>
        <v>4</v>
      </c>
      <c r="Y371" s="3" t="str">
        <f t="shared" si="36"/>
        <v>Weekdays</v>
      </c>
      <c r="Z371" s="17">
        <f>_xlfn.ISOWEEKNUM(Table2[[#This Row],[Transaction Date]])</f>
        <v>10</v>
      </c>
      <c r="AA371" t="str">
        <f>IF(Table2[[#This Row],[WeekNum]] &gt; MAX(Table2[WeekNum]) - 13, "Show", "Hide")</f>
        <v>Show</v>
      </c>
      <c r="AB371" t="str">
        <f>TEXT(Table2[[#This Row],[Transaction Date]] - WEEKDAY(Table2[[#This Row],[Transaction Date]], 2) + 4, "MMMM")</f>
        <v>March</v>
      </c>
      <c r="AC371" s="19">
        <f>ROUNDUP(MONTH(Table2[[#This Row],[Transaction Date]])/3, 0)</f>
        <v>1</v>
      </c>
    </row>
    <row r="372" spans="1:29" x14ac:dyDescent="0.3">
      <c r="A372" t="s">
        <v>398</v>
      </c>
      <c r="B372" t="s">
        <v>1075</v>
      </c>
      <c r="C372" t="s">
        <v>35</v>
      </c>
      <c r="D372" t="s">
        <v>14</v>
      </c>
      <c r="E372" t="s">
        <v>15</v>
      </c>
      <c r="F372" t="s">
        <v>21</v>
      </c>
      <c r="G372" s="3">
        <v>26.26</v>
      </c>
      <c r="H372">
        <v>7</v>
      </c>
      <c r="I372">
        <v>9.1910000000000007</v>
      </c>
      <c r="J372" s="3">
        <v>193.011</v>
      </c>
      <c r="K372" s="18">
        <v>43498</v>
      </c>
      <c r="L372" s="2">
        <v>0.81944444444444453</v>
      </c>
      <c r="M372" t="s">
        <v>22</v>
      </c>
      <c r="N372" s="3">
        <v>183.82</v>
      </c>
      <c r="O372">
        <v>4.7619047620000003</v>
      </c>
      <c r="P372" s="3">
        <v>9.1910000000000007</v>
      </c>
      <c r="Q372" s="1">
        <v>32222</v>
      </c>
      <c r="R372" s="5">
        <f t="shared" si="37"/>
        <v>30</v>
      </c>
      <c r="S372" s="5" t="str">
        <f t="shared" si="38"/>
        <v>30-44</v>
      </c>
      <c r="T372">
        <v>9.9</v>
      </c>
      <c r="U372" s="17" t="str">
        <f t="shared" si="35"/>
        <v>8-10 (Excellent)</v>
      </c>
      <c r="V372" s="17" t="str">
        <f t="shared" si="39"/>
        <v>Night</v>
      </c>
      <c r="W372" t="str">
        <f t="shared" si="40"/>
        <v>Expensive</v>
      </c>
      <c r="X372" s="4">
        <f t="shared" si="41"/>
        <v>7</v>
      </c>
      <c r="Y372" s="3" t="str">
        <f t="shared" si="36"/>
        <v>Weekends</v>
      </c>
      <c r="Z372" s="17">
        <f>_xlfn.ISOWEEKNUM(Table2[[#This Row],[Transaction Date]])</f>
        <v>5</v>
      </c>
      <c r="AA372" t="str">
        <f>IF(Table2[[#This Row],[WeekNum]] &gt; MAX(Table2[WeekNum]) - 13, "Show", "Hide")</f>
        <v>Show</v>
      </c>
      <c r="AB372" t="str">
        <f>TEXT(Table2[[#This Row],[Transaction Date]] - WEEKDAY(Table2[[#This Row],[Transaction Date]], 2) + 4, "MMMM")</f>
        <v>January</v>
      </c>
      <c r="AC372" s="19">
        <f>ROUNDUP(MONTH(Table2[[#This Row],[Transaction Date]])/3, 0)</f>
        <v>1</v>
      </c>
    </row>
    <row r="373" spans="1:29" x14ac:dyDescent="0.3">
      <c r="A373" t="s">
        <v>399</v>
      </c>
      <c r="B373" t="s">
        <v>1075</v>
      </c>
      <c r="C373" t="s">
        <v>35</v>
      </c>
      <c r="D373" t="s">
        <v>20</v>
      </c>
      <c r="E373" t="s">
        <v>15</v>
      </c>
      <c r="F373" t="s">
        <v>38</v>
      </c>
      <c r="G373" s="3">
        <v>60.96</v>
      </c>
      <c r="H373">
        <v>2</v>
      </c>
      <c r="I373">
        <v>6.0960000000000001</v>
      </c>
      <c r="J373" s="3">
        <v>128.01599999999999</v>
      </c>
      <c r="K373" s="18">
        <v>43490</v>
      </c>
      <c r="L373" s="2">
        <v>0.81874999999999998</v>
      </c>
      <c r="M373" t="s">
        <v>26</v>
      </c>
      <c r="N373" s="3">
        <v>121.92</v>
      </c>
      <c r="O373">
        <v>4.7619047620000003</v>
      </c>
      <c r="P373" s="3">
        <v>6.0960000000000001</v>
      </c>
      <c r="Q373" s="1">
        <v>36666</v>
      </c>
      <c r="R373" s="5">
        <f t="shared" si="37"/>
        <v>18</v>
      </c>
      <c r="S373" s="5" t="str">
        <f t="shared" si="38"/>
        <v>15-29</v>
      </c>
      <c r="T373">
        <v>4.9000000000000004</v>
      </c>
      <c r="U373" s="17" t="str">
        <f t="shared" si="35"/>
        <v>4-6 (Average)</v>
      </c>
      <c r="V373" s="17" t="str">
        <f t="shared" si="39"/>
        <v>Night</v>
      </c>
      <c r="W373" t="str">
        <f t="shared" si="40"/>
        <v>Expensive</v>
      </c>
      <c r="X373" s="4">
        <f t="shared" si="41"/>
        <v>6</v>
      </c>
      <c r="Y373" s="3" t="str">
        <f t="shared" si="36"/>
        <v>Weekdays</v>
      </c>
      <c r="Z373" s="17">
        <f>_xlfn.ISOWEEKNUM(Table2[[#This Row],[Transaction Date]])</f>
        <v>4</v>
      </c>
      <c r="AA373" t="str">
        <f>IF(Table2[[#This Row],[WeekNum]] &gt; MAX(Table2[WeekNum]) - 13, "Show", "Hide")</f>
        <v>Show</v>
      </c>
      <c r="AB373" t="str">
        <f>TEXT(Table2[[#This Row],[Transaction Date]] - WEEKDAY(Table2[[#This Row],[Transaction Date]], 2) + 4, "MMMM")</f>
        <v>January</v>
      </c>
      <c r="AC373" s="19">
        <f>ROUNDUP(MONTH(Table2[[#This Row],[Transaction Date]])/3, 0)</f>
        <v>1</v>
      </c>
    </row>
    <row r="374" spans="1:29" x14ac:dyDescent="0.3">
      <c r="A374" t="s">
        <v>400</v>
      </c>
      <c r="B374" t="s">
        <v>1073</v>
      </c>
      <c r="C374" s="17" t="s">
        <v>1066</v>
      </c>
      <c r="D374" t="s">
        <v>20</v>
      </c>
      <c r="E374" t="s">
        <v>15</v>
      </c>
      <c r="F374" t="s">
        <v>25</v>
      </c>
      <c r="G374" s="3">
        <v>70.11</v>
      </c>
      <c r="H374">
        <v>6</v>
      </c>
      <c r="I374">
        <v>21.033000000000001</v>
      </c>
      <c r="J374" s="3">
        <v>441.69299999999998</v>
      </c>
      <c r="K374" s="18">
        <v>43538</v>
      </c>
      <c r="L374" s="2">
        <v>0.74583333333333324</v>
      </c>
      <c r="M374" t="s">
        <v>17</v>
      </c>
      <c r="N374" s="3">
        <v>420.66</v>
      </c>
      <c r="O374">
        <v>4.7619047620000003</v>
      </c>
      <c r="P374" s="3">
        <v>21.033000000000001</v>
      </c>
      <c r="Q374" s="1">
        <v>34146</v>
      </c>
      <c r="R374" s="5">
        <f t="shared" si="37"/>
        <v>25</v>
      </c>
      <c r="S374" s="5" t="str">
        <f t="shared" si="38"/>
        <v>15-29</v>
      </c>
      <c r="T374">
        <v>5.2</v>
      </c>
      <c r="U374" s="17" t="str">
        <f t="shared" si="35"/>
        <v>4-6 (Average)</v>
      </c>
      <c r="V374" s="17" t="str">
        <f t="shared" si="39"/>
        <v>Evening</v>
      </c>
      <c r="W374" t="str">
        <f t="shared" si="40"/>
        <v>Expensive</v>
      </c>
      <c r="X374" s="4">
        <f t="shared" si="41"/>
        <v>5</v>
      </c>
      <c r="Y374" s="3" t="str">
        <f t="shared" si="36"/>
        <v>Weekdays</v>
      </c>
      <c r="Z374" s="17">
        <f>_xlfn.ISOWEEKNUM(Table2[[#This Row],[Transaction Date]])</f>
        <v>11</v>
      </c>
      <c r="AA374" t="str">
        <f>IF(Table2[[#This Row],[WeekNum]] &gt; MAX(Table2[WeekNum]) - 13, "Show", "Hide")</f>
        <v>Show</v>
      </c>
      <c r="AB374" t="str">
        <f>TEXT(Table2[[#This Row],[Transaction Date]] - WEEKDAY(Table2[[#This Row],[Transaction Date]], 2) + 4, "MMMM")</f>
        <v>March</v>
      </c>
      <c r="AC374" s="19">
        <f>ROUNDUP(MONTH(Table2[[#This Row],[Transaction Date]])/3, 0)</f>
        <v>1</v>
      </c>
    </row>
    <row r="375" spans="1:29" x14ac:dyDescent="0.3">
      <c r="A375" t="s">
        <v>401</v>
      </c>
      <c r="B375" t="s">
        <v>1073</v>
      </c>
      <c r="C375" s="17" t="s">
        <v>1066</v>
      </c>
      <c r="D375" t="s">
        <v>20</v>
      </c>
      <c r="E375" t="s">
        <v>24</v>
      </c>
      <c r="F375" t="s">
        <v>38</v>
      </c>
      <c r="G375" s="3">
        <v>42.08</v>
      </c>
      <c r="H375">
        <v>6</v>
      </c>
      <c r="I375">
        <v>12.624000000000001</v>
      </c>
      <c r="J375" s="3">
        <v>265.10399999999998</v>
      </c>
      <c r="K375" s="18">
        <v>43494</v>
      </c>
      <c r="L375" s="2">
        <v>0.51736111111111105</v>
      </c>
      <c r="M375" t="s">
        <v>22</v>
      </c>
      <c r="N375" s="3">
        <v>252.48</v>
      </c>
      <c r="O375">
        <v>4.7619047620000003</v>
      </c>
      <c r="P375" s="3">
        <v>12.624000000000001</v>
      </c>
      <c r="Q375" s="1">
        <v>20674</v>
      </c>
      <c r="R375" s="5">
        <f t="shared" si="37"/>
        <v>62</v>
      </c>
      <c r="S375" s="5" t="str">
        <f t="shared" si="38"/>
        <v>60-74</v>
      </c>
      <c r="T375">
        <v>8.9</v>
      </c>
      <c r="U375" s="17" t="str">
        <f t="shared" si="35"/>
        <v>8-10 (Excellent)</v>
      </c>
      <c r="V375" s="17" t="str">
        <f t="shared" si="39"/>
        <v>Afternoon</v>
      </c>
      <c r="W375" t="str">
        <f t="shared" si="40"/>
        <v>Expensive</v>
      </c>
      <c r="X375" s="4">
        <f t="shared" si="41"/>
        <v>3</v>
      </c>
      <c r="Y375" s="3" t="str">
        <f t="shared" si="36"/>
        <v>Weekdays</v>
      </c>
      <c r="Z375" s="17">
        <f>_xlfn.ISOWEEKNUM(Table2[[#This Row],[Transaction Date]])</f>
        <v>5</v>
      </c>
      <c r="AA375" t="str">
        <f>IF(Table2[[#This Row],[WeekNum]] &gt; MAX(Table2[WeekNum]) - 13, "Show", "Hide")</f>
        <v>Show</v>
      </c>
      <c r="AB375" t="str">
        <f>TEXT(Table2[[#This Row],[Transaction Date]] - WEEKDAY(Table2[[#This Row],[Transaction Date]], 2) + 4, "MMMM")</f>
        <v>January</v>
      </c>
      <c r="AC375" s="19">
        <f>ROUNDUP(MONTH(Table2[[#This Row],[Transaction Date]])/3, 0)</f>
        <v>1</v>
      </c>
    </row>
    <row r="376" spans="1:29" x14ac:dyDescent="0.3">
      <c r="A376" t="s">
        <v>402</v>
      </c>
      <c r="B376" t="s">
        <v>1067</v>
      </c>
      <c r="C376" t="s">
        <v>13</v>
      </c>
      <c r="D376" t="s">
        <v>20</v>
      </c>
      <c r="E376" t="s">
        <v>15</v>
      </c>
      <c r="F376" t="s">
        <v>25</v>
      </c>
      <c r="G376" s="3">
        <v>67.09</v>
      </c>
      <c r="H376">
        <v>5</v>
      </c>
      <c r="I376">
        <v>16.772500000000001</v>
      </c>
      <c r="J376" s="3">
        <v>352.22250000000003</v>
      </c>
      <c r="K376" s="18">
        <v>43468</v>
      </c>
      <c r="L376" s="2">
        <v>0.69930555555555562</v>
      </c>
      <c r="M376" t="s">
        <v>26</v>
      </c>
      <c r="N376" s="3">
        <v>335.45</v>
      </c>
      <c r="O376">
        <v>4.7619047620000003</v>
      </c>
      <c r="P376" s="3">
        <v>16.772500000000001</v>
      </c>
      <c r="Q376" s="1">
        <v>34919</v>
      </c>
      <c r="R376" s="5">
        <f t="shared" si="37"/>
        <v>23</v>
      </c>
      <c r="S376" s="5" t="str">
        <f t="shared" si="38"/>
        <v>15-29</v>
      </c>
      <c r="T376">
        <v>9.1</v>
      </c>
      <c r="U376" s="17" t="str">
        <f t="shared" si="35"/>
        <v>8-10 (Excellent)</v>
      </c>
      <c r="V376" s="17" t="str">
        <f t="shared" si="39"/>
        <v>Evening</v>
      </c>
      <c r="W376" t="str">
        <f t="shared" si="40"/>
        <v>Expensive</v>
      </c>
      <c r="X376" s="4">
        <f t="shared" si="41"/>
        <v>5</v>
      </c>
      <c r="Y376" s="3" t="str">
        <f t="shared" si="36"/>
        <v>Weekdays</v>
      </c>
      <c r="Z376" s="17">
        <f>_xlfn.ISOWEEKNUM(Table2[[#This Row],[Transaction Date]])</f>
        <v>1</v>
      </c>
      <c r="AA376" t="str">
        <f>IF(Table2[[#This Row],[WeekNum]] &gt; MAX(Table2[WeekNum]) - 13, "Show", "Hide")</f>
        <v>Show</v>
      </c>
      <c r="AB376" t="str">
        <f>TEXT(Table2[[#This Row],[Transaction Date]] - WEEKDAY(Table2[[#This Row],[Transaction Date]], 2) + 4, "MMMM")</f>
        <v>January</v>
      </c>
      <c r="AC376" s="19">
        <f>ROUNDUP(MONTH(Table2[[#This Row],[Transaction Date]])/3, 0)</f>
        <v>1</v>
      </c>
    </row>
    <row r="377" spans="1:29" x14ac:dyDescent="0.3">
      <c r="A377" t="s">
        <v>403</v>
      </c>
      <c r="B377" t="s">
        <v>1068</v>
      </c>
      <c r="C377" t="s">
        <v>13</v>
      </c>
      <c r="D377" t="s">
        <v>14</v>
      </c>
      <c r="E377" t="s">
        <v>15</v>
      </c>
      <c r="F377" t="s">
        <v>38</v>
      </c>
      <c r="G377" s="3">
        <v>96.7</v>
      </c>
      <c r="H377">
        <v>5</v>
      </c>
      <c r="I377">
        <v>24.175000000000001</v>
      </c>
      <c r="J377" s="3">
        <v>507.67500000000001</v>
      </c>
      <c r="K377" s="18">
        <v>43479</v>
      </c>
      <c r="L377" s="2">
        <v>0.53611111111111109</v>
      </c>
      <c r="M377" t="s">
        <v>17</v>
      </c>
      <c r="N377" s="3">
        <v>483.5</v>
      </c>
      <c r="O377">
        <v>4.7619047620000003</v>
      </c>
      <c r="P377" s="3">
        <v>24.175000000000001</v>
      </c>
      <c r="Q377" s="1">
        <v>32516</v>
      </c>
      <c r="R377" s="5">
        <f t="shared" si="37"/>
        <v>30</v>
      </c>
      <c r="S377" s="5" t="str">
        <f t="shared" si="38"/>
        <v>30-44</v>
      </c>
      <c r="T377">
        <v>7</v>
      </c>
      <c r="U377" s="17" t="str">
        <f t="shared" si="35"/>
        <v>6-8 (Good)</v>
      </c>
      <c r="V377" s="17" t="str">
        <f t="shared" si="39"/>
        <v>Afternoon</v>
      </c>
      <c r="W377" t="str">
        <f t="shared" si="40"/>
        <v>Expensive</v>
      </c>
      <c r="X377" s="4">
        <f t="shared" si="41"/>
        <v>2</v>
      </c>
      <c r="Y377" s="3" t="str">
        <f t="shared" si="36"/>
        <v>Weekdays</v>
      </c>
      <c r="Z377" s="17">
        <f>_xlfn.ISOWEEKNUM(Table2[[#This Row],[Transaction Date]])</f>
        <v>3</v>
      </c>
      <c r="AA377" t="str">
        <f>IF(Table2[[#This Row],[WeekNum]] &gt; MAX(Table2[WeekNum]) - 13, "Show", "Hide")</f>
        <v>Show</v>
      </c>
      <c r="AB377" t="str">
        <f>TEXT(Table2[[#This Row],[Transaction Date]] - WEEKDAY(Table2[[#This Row],[Transaction Date]], 2) + 4, "MMMM")</f>
        <v>January</v>
      </c>
      <c r="AC377" s="19">
        <f>ROUNDUP(MONTH(Table2[[#This Row],[Transaction Date]])/3, 0)</f>
        <v>1</v>
      </c>
    </row>
    <row r="378" spans="1:29" x14ac:dyDescent="0.3">
      <c r="A378" t="s">
        <v>404</v>
      </c>
      <c r="B378" t="s">
        <v>1075</v>
      </c>
      <c r="C378" t="s">
        <v>35</v>
      </c>
      <c r="D378" t="s">
        <v>14</v>
      </c>
      <c r="E378" t="s">
        <v>15</v>
      </c>
      <c r="F378" t="s">
        <v>25</v>
      </c>
      <c r="G378" s="3">
        <v>35.380000000000003</v>
      </c>
      <c r="H378">
        <v>9</v>
      </c>
      <c r="I378">
        <v>15.920999999999999</v>
      </c>
      <c r="J378" s="3">
        <v>334.34100000000001</v>
      </c>
      <c r="K378" s="18">
        <v>43470</v>
      </c>
      <c r="L378" s="2">
        <v>0.82638888888888884</v>
      </c>
      <c r="M378" t="s">
        <v>26</v>
      </c>
      <c r="N378" s="3">
        <v>318.42</v>
      </c>
      <c r="O378">
        <v>4.7619047620000003</v>
      </c>
      <c r="P378" s="3">
        <v>15.920999999999999</v>
      </c>
      <c r="Q378" s="1">
        <v>20551</v>
      </c>
      <c r="R378" s="5">
        <f t="shared" si="37"/>
        <v>62</v>
      </c>
      <c r="S378" s="5" t="str">
        <f t="shared" si="38"/>
        <v>60-74</v>
      </c>
      <c r="T378">
        <v>9.6</v>
      </c>
      <c r="U378" s="17" t="str">
        <f t="shared" si="35"/>
        <v>8-10 (Excellent)</v>
      </c>
      <c r="V378" s="17" t="str">
        <f t="shared" si="39"/>
        <v>Night</v>
      </c>
      <c r="W378" t="str">
        <f t="shared" si="40"/>
        <v>Expensive</v>
      </c>
      <c r="X378" s="4">
        <f t="shared" si="41"/>
        <v>7</v>
      </c>
      <c r="Y378" s="3" t="str">
        <f t="shared" si="36"/>
        <v>Weekends</v>
      </c>
      <c r="Z378" s="17">
        <f>_xlfn.ISOWEEKNUM(Table2[[#This Row],[Transaction Date]])</f>
        <v>1</v>
      </c>
      <c r="AA378" t="str">
        <f>IF(Table2[[#This Row],[WeekNum]] &gt; MAX(Table2[WeekNum]) - 13, "Show", "Hide")</f>
        <v>Show</v>
      </c>
      <c r="AB378" t="str">
        <f>TEXT(Table2[[#This Row],[Transaction Date]] - WEEKDAY(Table2[[#This Row],[Transaction Date]], 2) + 4, "MMMM")</f>
        <v>January</v>
      </c>
      <c r="AC378" s="19">
        <f>ROUNDUP(MONTH(Table2[[#This Row],[Transaction Date]])/3, 0)</f>
        <v>1</v>
      </c>
    </row>
    <row r="379" spans="1:29" x14ac:dyDescent="0.3">
      <c r="A379" t="s">
        <v>405</v>
      </c>
      <c r="B379" t="s">
        <v>1069</v>
      </c>
      <c r="C379" t="s">
        <v>19</v>
      </c>
      <c r="D379" t="s">
        <v>20</v>
      </c>
      <c r="E379" t="s">
        <v>24</v>
      </c>
      <c r="F379" t="s">
        <v>29</v>
      </c>
      <c r="G379" s="3">
        <v>95.49</v>
      </c>
      <c r="H379">
        <v>7</v>
      </c>
      <c r="I379">
        <v>33.421500000000002</v>
      </c>
      <c r="J379" s="3">
        <v>701.85149999999999</v>
      </c>
      <c r="K379" s="18">
        <v>43518</v>
      </c>
      <c r="L379" s="2">
        <v>0.76180555555555562</v>
      </c>
      <c r="M379" t="s">
        <v>17</v>
      </c>
      <c r="N379" s="3">
        <v>668.43</v>
      </c>
      <c r="O379">
        <v>4.7619047620000003</v>
      </c>
      <c r="P379" s="3">
        <v>33.421500000000002</v>
      </c>
      <c r="Q379" s="1">
        <v>28347</v>
      </c>
      <c r="R379" s="5">
        <f t="shared" si="37"/>
        <v>41</v>
      </c>
      <c r="S379" s="5" t="str">
        <f t="shared" si="38"/>
        <v>30-44</v>
      </c>
      <c r="T379">
        <v>8.6999999999999993</v>
      </c>
      <c r="U379" s="17" t="str">
        <f t="shared" si="35"/>
        <v>8-10 (Excellent)</v>
      </c>
      <c r="V379" s="17" t="str">
        <f t="shared" si="39"/>
        <v>Evening</v>
      </c>
      <c r="W379" t="str">
        <f t="shared" si="40"/>
        <v>Expensive</v>
      </c>
      <c r="X379" s="4">
        <f t="shared" si="41"/>
        <v>6</v>
      </c>
      <c r="Y379" s="3" t="str">
        <f t="shared" si="36"/>
        <v>Weekdays</v>
      </c>
      <c r="Z379" s="17">
        <f>_xlfn.ISOWEEKNUM(Table2[[#This Row],[Transaction Date]])</f>
        <v>8</v>
      </c>
      <c r="AA379" t="str">
        <f>IF(Table2[[#This Row],[WeekNum]] &gt; MAX(Table2[WeekNum]) - 13, "Show", "Hide")</f>
        <v>Show</v>
      </c>
      <c r="AB379" t="str">
        <f>TEXT(Table2[[#This Row],[Transaction Date]] - WEEKDAY(Table2[[#This Row],[Transaction Date]], 2) + 4, "MMMM")</f>
        <v>February</v>
      </c>
      <c r="AC379" s="19">
        <f>ROUNDUP(MONTH(Table2[[#This Row],[Transaction Date]])/3, 0)</f>
        <v>1</v>
      </c>
    </row>
    <row r="380" spans="1:29" x14ac:dyDescent="0.3">
      <c r="A380" t="s">
        <v>406</v>
      </c>
      <c r="B380" t="s">
        <v>1069</v>
      </c>
      <c r="C380" t="s">
        <v>19</v>
      </c>
      <c r="D380" t="s">
        <v>14</v>
      </c>
      <c r="E380" t="s">
        <v>24</v>
      </c>
      <c r="F380" t="s">
        <v>38</v>
      </c>
      <c r="G380" s="3">
        <v>96.98</v>
      </c>
      <c r="H380">
        <v>4</v>
      </c>
      <c r="I380">
        <v>19.396000000000001</v>
      </c>
      <c r="J380" s="3">
        <v>407.31599999999997</v>
      </c>
      <c r="K380" s="18">
        <v>43502</v>
      </c>
      <c r="L380" s="2">
        <v>0.72222222222222221</v>
      </c>
      <c r="M380" t="s">
        <v>17</v>
      </c>
      <c r="N380" s="3">
        <v>387.92</v>
      </c>
      <c r="O380">
        <v>4.7619047620000003</v>
      </c>
      <c r="P380" s="3">
        <v>19.396000000000001</v>
      </c>
      <c r="Q380" s="1">
        <v>22313</v>
      </c>
      <c r="R380" s="5">
        <f t="shared" si="37"/>
        <v>58</v>
      </c>
      <c r="S380" s="5" t="str">
        <f t="shared" si="38"/>
        <v>45-59</v>
      </c>
      <c r="T380">
        <v>9.4</v>
      </c>
      <c r="U380" s="17" t="str">
        <f t="shared" si="35"/>
        <v>8-10 (Excellent)</v>
      </c>
      <c r="V380" s="17" t="str">
        <f t="shared" si="39"/>
        <v>Evening</v>
      </c>
      <c r="W380" t="str">
        <f t="shared" si="40"/>
        <v>Expensive</v>
      </c>
      <c r="X380" s="4">
        <f t="shared" si="41"/>
        <v>4</v>
      </c>
      <c r="Y380" s="3" t="str">
        <f t="shared" si="36"/>
        <v>Weekdays</v>
      </c>
      <c r="Z380" s="17">
        <f>_xlfn.ISOWEEKNUM(Table2[[#This Row],[Transaction Date]])</f>
        <v>6</v>
      </c>
      <c r="AA380" t="str">
        <f>IF(Table2[[#This Row],[WeekNum]] &gt; MAX(Table2[WeekNum]) - 13, "Show", "Hide")</f>
        <v>Show</v>
      </c>
      <c r="AB380" t="str">
        <f>TEXT(Table2[[#This Row],[Transaction Date]] - WEEKDAY(Table2[[#This Row],[Transaction Date]], 2) + 4, "MMMM")</f>
        <v>February</v>
      </c>
      <c r="AC380" s="19">
        <f>ROUNDUP(MONTH(Table2[[#This Row],[Transaction Date]])/3, 0)</f>
        <v>1</v>
      </c>
    </row>
    <row r="381" spans="1:29" x14ac:dyDescent="0.3">
      <c r="A381" t="s">
        <v>407</v>
      </c>
      <c r="B381" t="s">
        <v>1075</v>
      </c>
      <c r="C381" t="s">
        <v>35</v>
      </c>
      <c r="D381" t="s">
        <v>20</v>
      </c>
      <c r="E381" t="s">
        <v>15</v>
      </c>
      <c r="F381" t="s">
        <v>21</v>
      </c>
      <c r="G381" s="3">
        <v>23.65</v>
      </c>
      <c r="H381">
        <v>4</v>
      </c>
      <c r="I381">
        <v>4.7300000000000004</v>
      </c>
      <c r="J381" s="3">
        <v>99.33</v>
      </c>
      <c r="K381" s="18">
        <v>43495</v>
      </c>
      <c r="L381" s="2">
        <v>0.56388888888888888</v>
      </c>
      <c r="M381" t="s">
        <v>26</v>
      </c>
      <c r="N381" s="3">
        <v>94.6</v>
      </c>
      <c r="O381">
        <v>4.7619047620000003</v>
      </c>
      <c r="P381" s="3">
        <v>4.7300000000000004</v>
      </c>
      <c r="Q381" s="1">
        <v>29450</v>
      </c>
      <c r="R381" s="5">
        <f t="shared" si="37"/>
        <v>38</v>
      </c>
      <c r="S381" s="5" t="str">
        <f t="shared" si="38"/>
        <v>30-44</v>
      </c>
      <c r="T381">
        <v>4</v>
      </c>
      <c r="U381" s="17" t="str">
        <f t="shared" si="35"/>
        <v>4-6 (Average)</v>
      </c>
      <c r="V381" s="17" t="str">
        <f t="shared" si="39"/>
        <v>Afternoon</v>
      </c>
      <c r="W381" t="str">
        <f t="shared" si="40"/>
        <v>Expensive</v>
      </c>
      <c r="X381" s="4">
        <f t="shared" si="41"/>
        <v>4</v>
      </c>
      <c r="Y381" s="3" t="str">
        <f t="shared" si="36"/>
        <v>Weekdays</v>
      </c>
      <c r="Z381" s="17">
        <f>_xlfn.ISOWEEKNUM(Table2[[#This Row],[Transaction Date]])</f>
        <v>5</v>
      </c>
      <c r="AA381" t="str">
        <f>IF(Table2[[#This Row],[WeekNum]] &gt; MAX(Table2[WeekNum]) - 13, "Show", "Hide")</f>
        <v>Show</v>
      </c>
      <c r="AB381" t="str">
        <f>TEXT(Table2[[#This Row],[Transaction Date]] - WEEKDAY(Table2[[#This Row],[Transaction Date]], 2) + 4, "MMMM")</f>
        <v>January</v>
      </c>
      <c r="AC381" s="19">
        <f>ROUNDUP(MONTH(Table2[[#This Row],[Transaction Date]])/3, 0)</f>
        <v>1</v>
      </c>
    </row>
    <row r="382" spans="1:29" x14ac:dyDescent="0.3">
      <c r="A382" t="s">
        <v>408</v>
      </c>
      <c r="B382" t="s">
        <v>1072</v>
      </c>
      <c r="C382" s="17" t="s">
        <v>1065</v>
      </c>
      <c r="D382" t="s">
        <v>14</v>
      </c>
      <c r="E382" t="s">
        <v>24</v>
      </c>
      <c r="F382" t="s">
        <v>29</v>
      </c>
      <c r="G382" s="3">
        <v>82.33</v>
      </c>
      <c r="H382">
        <v>4</v>
      </c>
      <c r="I382">
        <v>16.466000000000001</v>
      </c>
      <c r="J382" s="3">
        <v>345.786</v>
      </c>
      <c r="K382" s="18">
        <v>43476</v>
      </c>
      <c r="L382" s="2">
        <v>0.44236111111111115</v>
      </c>
      <c r="M382" t="s">
        <v>26</v>
      </c>
      <c r="N382" s="3">
        <v>329.32</v>
      </c>
      <c r="O382">
        <v>4.7619047620000003</v>
      </c>
      <c r="P382" s="3">
        <v>16.466000000000001</v>
      </c>
      <c r="Q382" s="1">
        <v>28629</v>
      </c>
      <c r="R382" s="5">
        <f t="shared" si="37"/>
        <v>40</v>
      </c>
      <c r="S382" s="5" t="str">
        <f t="shared" si="38"/>
        <v>30-44</v>
      </c>
      <c r="T382">
        <v>7.5</v>
      </c>
      <c r="U382" s="17" t="str">
        <f t="shared" si="35"/>
        <v>6-8 (Good)</v>
      </c>
      <c r="V382" s="17" t="str">
        <f t="shared" si="39"/>
        <v>Morning</v>
      </c>
      <c r="W382" t="str">
        <f t="shared" si="40"/>
        <v>Expensive</v>
      </c>
      <c r="X382" s="4">
        <f t="shared" si="41"/>
        <v>6</v>
      </c>
      <c r="Y382" s="3" t="str">
        <f t="shared" si="36"/>
        <v>Weekdays</v>
      </c>
      <c r="Z382" s="17">
        <f>_xlfn.ISOWEEKNUM(Table2[[#This Row],[Transaction Date]])</f>
        <v>2</v>
      </c>
      <c r="AA382" t="str">
        <f>IF(Table2[[#This Row],[WeekNum]] &gt; MAX(Table2[WeekNum]) - 13, "Show", "Hide")</f>
        <v>Show</v>
      </c>
      <c r="AB382" t="str">
        <f>TEXT(Table2[[#This Row],[Transaction Date]] - WEEKDAY(Table2[[#This Row],[Transaction Date]], 2) + 4, "MMMM")</f>
        <v>January</v>
      </c>
      <c r="AC382" s="19">
        <f>ROUNDUP(MONTH(Table2[[#This Row],[Transaction Date]])/3, 0)</f>
        <v>1</v>
      </c>
    </row>
    <row r="383" spans="1:29" x14ac:dyDescent="0.3">
      <c r="A383" t="s">
        <v>409</v>
      </c>
      <c r="B383" t="s">
        <v>1078</v>
      </c>
      <c r="C383" s="17" t="s">
        <v>1066</v>
      </c>
      <c r="D383" t="s">
        <v>20</v>
      </c>
      <c r="E383" t="s">
        <v>15</v>
      </c>
      <c r="F383" t="s">
        <v>21</v>
      </c>
      <c r="G383" s="3">
        <v>26.61</v>
      </c>
      <c r="H383">
        <v>2</v>
      </c>
      <c r="I383">
        <v>2.661</v>
      </c>
      <c r="J383" s="3">
        <v>55.881</v>
      </c>
      <c r="K383" s="18">
        <v>43543</v>
      </c>
      <c r="L383" s="2">
        <v>0.60763888888888895</v>
      </c>
      <c r="M383" t="s">
        <v>22</v>
      </c>
      <c r="N383" s="3">
        <v>53.22</v>
      </c>
      <c r="O383">
        <v>4.7619047620000003</v>
      </c>
      <c r="P383" s="3">
        <v>2.661</v>
      </c>
      <c r="Q383" s="1">
        <v>34597</v>
      </c>
      <c r="R383" s="5">
        <f t="shared" si="37"/>
        <v>24</v>
      </c>
      <c r="S383" s="5" t="str">
        <f t="shared" si="38"/>
        <v>15-29</v>
      </c>
      <c r="T383">
        <v>4.2</v>
      </c>
      <c r="U383" s="17" t="str">
        <f t="shared" si="35"/>
        <v>4-6 (Average)</v>
      </c>
      <c r="V383" s="17" t="str">
        <f t="shared" si="39"/>
        <v>Afternoon</v>
      </c>
      <c r="W383" t="str">
        <f t="shared" si="40"/>
        <v>Expensive</v>
      </c>
      <c r="X383" s="4">
        <f t="shared" si="41"/>
        <v>3</v>
      </c>
      <c r="Y383" s="3" t="str">
        <f t="shared" si="36"/>
        <v>Weekdays</v>
      </c>
      <c r="Z383" s="17">
        <f>_xlfn.ISOWEEKNUM(Table2[[#This Row],[Transaction Date]])</f>
        <v>12</v>
      </c>
      <c r="AA383" t="str">
        <f>IF(Table2[[#This Row],[WeekNum]] &gt; MAX(Table2[WeekNum]) - 13, "Show", "Hide")</f>
        <v>Show</v>
      </c>
      <c r="AB383" t="str">
        <f>TEXT(Table2[[#This Row],[Transaction Date]] - WEEKDAY(Table2[[#This Row],[Transaction Date]], 2) + 4, "MMMM")</f>
        <v>March</v>
      </c>
      <c r="AC383" s="19">
        <f>ROUNDUP(MONTH(Table2[[#This Row],[Transaction Date]])/3, 0)</f>
        <v>1</v>
      </c>
    </row>
    <row r="384" spans="1:29" x14ac:dyDescent="0.3">
      <c r="A384" t="s">
        <v>410</v>
      </c>
      <c r="B384" t="s">
        <v>1075</v>
      </c>
      <c r="C384" t="s">
        <v>35</v>
      </c>
      <c r="D384" t="s">
        <v>20</v>
      </c>
      <c r="E384" t="s">
        <v>15</v>
      </c>
      <c r="F384" t="s">
        <v>36</v>
      </c>
      <c r="G384" s="3">
        <v>99.69</v>
      </c>
      <c r="H384">
        <v>5</v>
      </c>
      <c r="I384">
        <v>24.922499999999999</v>
      </c>
      <c r="J384" s="3">
        <v>523.37249999999995</v>
      </c>
      <c r="K384" s="18">
        <v>43479</v>
      </c>
      <c r="L384" s="2">
        <v>0.50624999999999998</v>
      </c>
      <c r="M384" t="s">
        <v>22</v>
      </c>
      <c r="N384" s="3">
        <v>498.45</v>
      </c>
      <c r="O384">
        <v>4.7619047620000003</v>
      </c>
      <c r="P384" s="3">
        <v>24.922499999999999</v>
      </c>
      <c r="Q384" s="1">
        <v>21370</v>
      </c>
      <c r="R384" s="5">
        <f t="shared" si="37"/>
        <v>60</v>
      </c>
      <c r="S384" s="5" t="str">
        <f t="shared" si="38"/>
        <v>60-74</v>
      </c>
      <c r="T384">
        <v>9.9</v>
      </c>
      <c r="U384" s="17" t="str">
        <f t="shared" si="35"/>
        <v>8-10 (Excellent)</v>
      </c>
      <c r="V384" s="17" t="str">
        <f t="shared" si="39"/>
        <v>Afternoon</v>
      </c>
      <c r="W384" t="str">
        <f t="shared" si="40"/>
        <v>Expensive</v>
      </c>
      <c r="X384" s="4">
        <f t="shared" si="41"/>
        <v>2</v>
      </c>
      <c r="Y384" s="3" t="str">
        <f t="shared" si="36"/>
        <v>Weekdays</v>
      </c>
      <c r="Z384" s="17">
        <f>_xlfn.ISOWEEKNUM(Table2[[#This Row],[Transaction Date]])</f>
        <v>3</v>
      </c>
      <c r="AA384" t="str">
        <f>IF(Table2[[#This Row],[WeekNum]] &gt; MAX(Table2[WeekNum]) - 13, "Show", "Hide")</f>
        <v>Show</v>
      </c>
      <c r="AB384" t="str">
        <f>TEXT(Table2[[#This Row],[Transaction Date]] - WEEKDAY(Table2[[#This Row],[Transaction Date]], 2) + 4, "MMMM")</f>
        <v>January</v>
      </c>
      <c r="AC384" s="19">
        <f>ROUNDUP(MONTH(Table2[[#This Row],[Transaction Date]])/3, 0)</f>
        <v>1</v>
      </c>
    </row>
    <row r="385" spans="1:29" x14ac:dyDescent="0.3">
      <c r="A385" t="s">
        <v>411</v>
      </c>
      <c r="B385" t="s">
        <v>1069</v>
      </c>
      <c r="C385" t="s">
        <v>19</v>
      </c>
      <c r="D385" t="s">
        <v>14</v>
      </c>
      <c r="E385" t="s">
        <v>15</v>
      </c>
      <c r="F385" t="s">
        <v>36</v>
      </c>
      <c r="G385" s="3">
        <v>74.89</v>
      </c>
      <c r="H385">
        <v>4</v>
      </c>
      <c r="I385">
        <v>14.978</v>
      </c>
      <c r="J385" s="3">
        <v>314.53800000000001</v>
      </c>
      <c r="K385" s="18">
        <v>43525</v>
      </c>
      <c r="L385" s="2">
        <v>0.64722222222222225</v>
      </c>
      <c r="M385" t="s">
        <v>17</v>
      </c>
      <c r="N385" s="3">
        <v>299.56</v>
      </c>
      <c r="O385">
        <v>4.7619047620000003</v>
      </c>
      <c r="P385" s="3">
        <v>14.978</v>
      </c>
      <c r="Q385" s="1">
        <v>28890</v>
      </c>
      <c r="R385" s="5">
        <f t="shared" si="37"/>
        <v>40</v>
      </c>
      <c r="S385" s="5" t="str">
        <f t="shared" si="38"/>
        <v>30-44</v>
      </c>
      <c r="T385">
        <v>4.2</v>
      </c>
      <c r="U385" s="17" t="str">
        <f t="shared" si="35"/>
        <v>4-6 (Average)</v>
      </c>
      <c r="V385" s="17" t="str">
        <f t="shared" si="39"/>
        <v>Afternoon</v>
      </c>
      <c r="W385" t="str">
        <f t="shared" si="40"/>
        <v>Expensive</v>
      </c>
      <c r="X385" s="4">
        <f t="shared" si="41"/>
        <v>6</v>
      </c>
      <c r="Y385" s="3" t="str">
        <f t="shared" si="36"/>
        <v>Weekdays</v>
      </c>
      <c r="Z385" s="17">
        <f>_xlfn.ISOWEEKNUM(Table2[[#This Row],[Transaction Date]])</f>
        <v>9</v>
      </c>
      <c r="AA385" t="str">
        <f>IF(Table2[[#This Row],[WeekNum]] &gt; MAX(Table2[WeekNum]) - 13, "Show", "Hide")</f>
        <v>Show</v>
      </c>
      <c r="AB385" t="str">
        <f>TEXT(Table2[[#This Row],[Transaction Date]] - WEEKDAY(Table2[[#This Row],[Transaction Date]], 2) + 4, "MMMM")</f>
        <v>February</v>
      </c>
      <c r="AC385" s="19">
        <f>ROUNDUP(MONTH(Table2[[#This Row],[Transaction Date]])/3, 0)</f>
        <v>1</v>
      </c>
    </row>
    <row r="386" spans="1:29" x14ac:dyDescent="0.3">
      <c r="A386" t="s">
        <v>412</v>
      </c>
      <c r="B386" t="s">
        <v>1076</v>
      </c>
      <c r="C386" s="17" t="s">
        <v>1064</v>
      </c>
      <c r="D386" t="s">
        <v>20</v>
      </c>
      <c r="E386" t="s">
        <v>15</v>
      </c>
      <c r="F386" t="s">
        <v>36</v>
      </c>
      <c r="G386" s="3">
        <v>40.94</v>
      </c>
      <c r="H386">
        <v>5</v>
      </c>
      <c r="I386">
        <v>10.234999999999999</v>
      </c>
      <c r="J386" s="3">
        <v>214.935</v>
      </c>
      <c r="K386" s="18">
        <v>43471</v>
      </c>
      <c r="L386" s="2">
        <v>0.58194444444444449</v>
      </c>
      <c r="M386" t="s">
        <v>17</v>
      </c>
      <c r="N386" s="3">
        <v>204.7</v>
      </c>
      <c r="O386">
        <v>4.7619047620000003</v>
      </c>
      <c r="P386" s="3">
        <v>10.234999999999999</v>
      </c>
      <c r="Q386" s="1">
        <v>23006</v>
      </c>
      <c r="R386" s="5">
        <f t="shared" si="37"/>
        <v>56</v>
      </c>
      <c r="S386" s="5" t="str">
        <f t="shared" si="38"/>
        <v>45-59</v>
      </c>
      <c r="T386">
        <v>9.9</v>
      </c>
      <c r="U386" s="17" t="str">
        <f t="shared" ref="U386:U449" si="42">IF(T386&lt;2, "0-2 (Critical)",
  IF(T386&lt;4, "2-4 (Poor)",
  IF(T386&lt;6, "4-6 (Average)",
  IF(T386&lt;8, "6-8 (Good)", "8-10 (Excellent)"))))</f>
        <v>8-10 (Excellent)</v>
      </c>
      <c r="V386" s="17" t="str">
        <f t="shared" si="39"/>
        <v>Afternoon</v>
      </c>
      <c r="W386" t="str">
        <f t="shared" si="40"/>
        <v>Expensive</v>
      </c>
      <c r="X386" s="4">
        <f t="shared" si="41"/>
        <v>1</v>
      </c>
      <c r="Y386" s="3" t="str">
        <f t="shared" ref="Y386:Y449" si="43">IF(WEEKDAY(K386,2)&lt;=5, "Weekdays", "Weekends")</f>
        <v>Weekends</v>
      </c>
      <c r="Z386" s="17">
        <f>_xlfn.ISOWEEKNUM(Table2[[#This Row],[Transaction Date]])</f>
        <v>1</v>
      </c>
      <c r="AA386" t="str">
        <f>IF(Table2[[#This Row],[WeekNum]] &gt; MAX(Table2[WeekNum]) - 13, "Show", "Hide")</f>
        <v>Show</v>
      </c>
      <c r="AB386" t="str">
        <f>TEXT(Table2[[#This Row],[Transaction Date]] - WEEKDAY(Table2[[#This Row],[Transaction Date]], 2) + 4, "MMMM")</f>
        <v>January</v>
      </c>
      <c r="AC386" s="19">
        <f>ROUNDUP(MONTH(Table2[[#This Row],[Transaction Date]])/3, 0)</f>
        <v>1</v>
      </c>
    </row>
    <row r="387" spans="1:29" x14ac:dyDescent="0.3">
      <c r="A387" t="s">
        <v>413</v>
      </c>
      <c r="B387" t="s">
        <v>1075</v>
      </c>
      <c r="C387" t="s">
        <v>35</v>
      </c>
      <c r="D387" t="s">
        <v>14</v>
      </c>
      <c r="E387" t="s">
        <v>24</v>
      </c>
      <c r="F387" t="s">
        <v>29</v>
      </c>
      <c r="G387" s="3">
        <v>75.819999999999993</v>
      </c>
      <c r="H387">
        <v>1</v>
      </c>
      <c r="I387">
        <v>3.7909999999999999</v>
      </c>
      <c r="J387" s="3">
        <v>79.611000000000004</v>
      </c>
      <c r="K387" s="18">
        <v>43496</v>
      </c>
      <c r="L387" s="2">
        <v>0.55486111111111114</v>
      </c>
      <c r="M387" t="s">
        <v>22</v>
      </c>
      <c r="N387" s="3">
        <v>75.819999999999993</v>
      </c>
      <c r="O387">
        <v>4.7619047620000003</v>
      </c>
      <c r="P387" s="3">
        <v>3.7909999999999999</v>
      </c>
      <c r="Q387" s="1">
        <v>28953</v>
      </c>
      <c r="R387" s="5">
        <f t="shared" ref="R387:R450" si="44">DATEDIF(Q387,K387,"Y")</f>
        <v>39</v>
      </c>
      <c r="S387" s="5" t="str">
        <f t="shared" ref="S387:S450" si="45">FLOOR(R387, 15)&amp;"-"&amp;FLOOR(R387,15)+14</f>
        <v>30-44</v>
      </c>
      <c r="T387">
        <v>5.8</v>
      </c>
      <c r="U387" s="17" t="str">
        <f t="shared" si="42"/>
        <v>4-6 (Average)</v>
      </c>
      <c r="V387" s="17" t="str">
        <f t="shared" ref="V387:V450" si="46">IF(L387&lt;TIME(12,0,0), "Morning", IF(L387&lt;TIME(16,0,0), "Afternoon", IF(L387&lt;TIME(19,30,0), "Evening", "Night")))</f>
        <v>Afternoon</v>
      </c>
      <c r="W387" t="str">
        <f t="shared" ref="W387:W450" si="47">IF(G387&lt;=20, "Less Expensive", "Expensive")</f>
        <v>Expensive</v>
      </c>
      <c r="X387" s="4">
        <f t="shared" ref="X387:X450" si="48">WEEKDAY(K387)</f>
        <v>5</v>
      </c>
      <c r="Y387" s="3" t="str">
        <f t="shared" si="43"/>
        <v>Weekdays</v>
      </c>
      <c r="Z387" s="17">
        <f>_xlfn.ISOWEEKNUM(Table2[[#This Row],[Transaction Date]])</f>
        <v>5</v>
      </c>
      <c r="AA387" t="str">
        <f>IF(Table2[[#This Row],[WeekNum]] &gt; MAX(Table2[WeekNum]) - 13, "Show", "Hide")</f>
        <v>Show</v>
      </c>
      <c r="AB387" t="str">
        <f>TEXT(Table2[[#This Row],[Transaction Date]] - WEEKDAY(Table2[[#This Row],[Transaction Date]], 2) + 4, "MMMM")</f>
        <v>January</v>
      </c>
      <c r="AC387" s="19">
        <f>ROUNDUP(MONTH(Table2[[#This Row],[Transaction Date]])/3, 0)</f>
        <v>1</v>
      </c>
    </row>
    <row r="388" spans="1:29" x14ac:dyDescent="0.3">
      <c r="A388" t="s">
        <v>414</v>
      </c>
      <c r="B388" t="s">
        <v>1074</v>
      </c>
      <c r="C388" t="s">
        <v>19</v>
      </c>
      <c r="D388" t="s">
        <v>20</v>
      </c>
      <c r="E388" t="s">
        <v>24</v>
      </c>
      <c r="F388" t="s">
        <v>36</v>
      </c>
      <c r="G388" s="3">
        <v>46.77</v>
      </c>
      <c r="H388">
        <v>6</v>
      </c>
      <c r="I388">
        <v>14.031000000000001</v>
      </c>
      <c r="J388" s="3">
        <v>294.65100000000001</v>
      </c>
      <c r="K388" s="18">
        <v>43535</v>
      </c>
      <c r="L388" s="2">
        <v>0.56736111111111109</v>
      </c>
      <c r="M388" t="s">
        <v>22</v>
      </c>
      <c r="N388" s="3">
        <v>280.62</v>
      </c>
      <c r="O388">
        <v>4.7619047620000003</v>
      </c>
      <c r="P388" s="3">
        <v>14.031000000000001</v>
      </c>
      <c r="Q388" s="1">
        <v>28340</v>
      </c>
      <c r="R388" s="5">
        <f t="shared" si="44"/>
        <v>41</v>
      </c>
      <c r="S388" s="5" t="str">
        <f t="shared" si="45"/>
        <v>30-44</v>
      </c>
      <c r="T388">
        <v>6</v>
      </c>
      <c r="U388" s="17" t="str">
        <f t="shared" si="42"/>
        <v>6-8 (Good)</v>
      </c>
      <c r="V388" s="17" t="str">
        <f t="shared" si="46"/>
        <v>Afternoon</v>
      </c>
      <c r="W388" t="str">
        <f t="shared" si="47"/>
        <v>Expensive</v>
      </c>
      <c r="X388" s="4">
        <f t="shared" si="48"/>
        <v>2</v>
      </c>
      <c r="Y388" s="3" t="str">
        <f t="shared" si="43"/>
        <v>Weekdays</v>
      </c>
      <c r="Z388" s="17">
        <f>_xlfn.ISOWEEKNUM(Table2[[#This Row],[Transaction Date]])</f>
        <v>11</v>
      </c>
      <c r="AA388" t="str">
        <f>IF(Table2[[#This Row],[WeekNum]] &gt; MAX(Table2[WeekNum]) - 13, "Show", "Hide")</f>
        <v>Show</v>
      </c>
      <c r="AB388" t="str">
        <f>TEXT(Table2[[#This Row],[Transaction Date]] - WEEKDAY(Table2[[#This Row],[Transaction Date]], 2) + 4, "MMMM")</f>
        <v>March</v>
      </c>
      <c r="AC388" s="19">
        <f>ROUNDUP(MONTH(Table2[[#This Row],[Transaction Date]])/3, 0)</f>
        <v>1</v>
      </c>
    </row>
    <row r="389" spans="1:29" x14ac:dyDescent="0.3">
      <c r="A389" t="s">
        <v>415</v>
      </c>
      <c r="B389" t="s">
        <v>1067</v>
      </c>
      <c r="C389" t="s">
        <v>13</v>
      </c>
      <c r="D389" t="s">
        <v>20</v>
      </c>
      <c r="E389" t="s">
        <v>15</v>
      </c>
      <c r="F389" t="s">
        <v>16</v>
      </c>
      <c r="G389" s="3">
        <v>32.32</v>
      </c>
      <c r="H389">
        <v>10</v>
      </c>
      <c r="I389">
        <v>16.16</v>
      </c>
      <c r="J389" s="3">
        <v>339.36</v>
      </c>
      <c r="K389" s="18">
        <v>43516</v>
      </c>
      <c r="L389" s="2">
        <v>0.7006944444444444</v>
      </c>
      <c r="M389" t="s">
        <v>26</v>
      </c>
      <c r="N389" s="3">
        <v>323.2</v>
      </c>
      <c r="O389">
        <v>4.7619047620000003</v>
      </c>
      <c r="P389" s="3">
        <v>16.16</v>
      </c>
      <c r="Q389" s="1">
        <v>25014</v>
      </c>
      <c r="R389" s="5">
        <f t="shared" si="44"/>
        <v>50</v>
      </c>
      <c r="S389" s="5" t="str">
        <f t="shared" si="45"/>
        <v>45-59</v>
      </c>
      <c r="T389">
        <v>10</v>
      </c>
      <c r="U389" s="17" t="str">
        <f t="shared" si="42"/>
        <v>8-10 (Excellent)</v>
      </c>
      <c r="V389" s="17" t="str">
        <f t="shared" si="46"/>
        <v>Evening</v>
      </c>
      <c r="W389" t="str">
        <f t="shared" si="47"/>
        <v>Expensive</v>
      </c>
      <c r="X389" s="4">
        <f t="shared" si="48"/>
        <v>4</v>
      </c>
      <c r="Y389" s="3" t="str">
        <f t="shared" si="43"/>
        <v>Weekdays</v>
      </c>
      <c r="Z389" s="17">
        <f>_xlfn.ISOWEEKNUM(Table2[[#This Row],[Transaction Date]])</f>
        <v>8</v>
      </c>
      <c r="AA389" t="str">
        <f>IF(Table2[[#This Row],[WeekNum]] &gt; MAX(Table2[WeekNum]) - 13, "Show", "Hide")</f>
        <v>Show</v>
      </c>
      <c r="AB389" t="str">
        <f>TEXT(Table2[[#This Row],[Transaction Date]] - WEEKDAY(Table2[[#This Row],[Transaction Date]], 2) + 4, "MMMM")</f>
        <v>February</v>
      </c>
      <c r="AC389" s="19">
        <f>ROUNDUP(MONTH(Table2[[#This Row],[Transaction Date]])/3, 0)</f>
        <v>1</v>
      </c>
    </row>
    <row r="390" spans="1:29" x14ac:dyDescent="0.3">
      <c r="A390" t="s">
        <v>416</v>
      </c>
      <c r="B390" t="s">
        <v>1078</v>
      </c>
      <c r="C390" s="17" t="s">
        <v>1066</v>
      </c>
      <c r="D390" t="s">
        <v>14</v>
      </c>
      <c r="E390" t="s">
        <v>15</v>
      </c>
      <c r="F390" t="s">
        <v>38</v>
      </c>
      <c r="G390" s="3">
        <v>54.07</v>
      </c>
      <c r="H390">
        <v>9</v>
      </c>
      <c r="I390">
        <v>24.331499999999998</v>
      </c>
      <c r="J390" s="3">
        <v>510.9615</v>
      </c>
      <c r="K390" s="18">
        <v>43492</v>
      </c>
      <c r="L390" s="2">
        <v>0.62152777777777779</v>
      </c>
      <c r="M390" t="s">
        <v>17</v>
      </c>
      <c r="N390" s="3">
        <v>486.63</v>
      </c>
      <c r="O390">
        <v>4.7619047620000003</v>
      </c>
      <c r="P390" s="3">
        <v>24.331499999999998</v>
      </c>
      <c r="Q390" s="1">
        <v>26146</v>
      </c>
      <c r="R390" s="5">
        <f t="shared" si="44"/>
        <v>47</v>
      </c>
      <c r="S390" s="5" t="str">
        <f t="shared" si="45"/>
        <v>45-59</v>
      </c>
      <c r="T390">
        <v>9.5</v>
      </c>
      <c r="U390" s="17" t="str">
        <f t="shared" si="42"/>
        <v>8-10 (Excellent)</v>
      </c>
      <c r="V390" s="17" t="str">
        <f t="shared" si="46"/>
        <v>Afternoon</v>
      </c>
      <c r="W390" t="str">
        <f t="shared" si="47"/>
        <v>Expensive</v>
      </c>
      <c r="X390" s="4">
        <f t="shared" si="48"/>
        <v>1</v>
      </c>
      <c r="Y390" s="3" t="str">
        <f t="shared" si="43"/>
        <v>Weekends</v>
      </c>
      <c r="Z390" s="17">
        <f>_xlfn.ISOWEEKNUM(Table2[[#This Row],[Transaction Date]])</f>
        <v>4</v>
      </c>
      <c r="AA390" t="str">
        <f>IF(Table2[[#This Row],[WeekNum]] &gt; MAX(Table2[WeekNum]) - 13, "Show", "Hide")</f>
        <v>Show</v>
      </c>
      <c r="AB390" t="str">
        <f>TEXT(Table2[[#This Row],[Transaction Date]] - WEEKDAY(Table2[[#This Row],[Transaction Date]], 2) + 4, "MMMM")</f>
        <v>January</v>
      </c>
      <c r="AC390" s="19">
        <f>ROUNDUP(MONTH(Table2[[#This Row],[Transaction Date]])/3, 0)</f>
        <v>1</v>
      </c>
    </row>
    <row r="391" spans="1:29" x14ac:dyDescent="0.3">
      <c r="A391" t="s">
        <v>417</v>
      </c>
      <c r="B391" t="s">
        <v>1070</v>
      </c>
      <c r="C391" t="s">
        <v>35</v>
      </c>
      <c r="D391" t="s">
        <v>20</v>
      </c>
      <c r="E391" t="s">
        <v>24</v>
      </c>
      <c r="F391" t="s">
        <v>36</v>
      </c>
      <c r="G391" s="3">
        <v>18.22</v>
      </c>
      <c r="H391">
        <v>7</v>
      </c>
      <c r="I391">
        <v>6.3769999999999998</v>
      </c>
      <c r="J391" s="3">
        <v>133.917</v>
      </c>
      <c r="K391" s="18">
        <v>43534</v>
      </c>
      <c r="L391" s="2">
        <v>0.58611111111111114</v>
      </c>
      <c r="M391" t="s">
        <v>26</v>
      </c>
      <c r="N391" s="3">
        <v>127.54</v>
      </c>
      <c r="O391">
        <v>4.7619047620000003</v>
      </c>
      <c r="P391" s="3">
        <v>6.3769999999999998</v>
      </c>
      <c r="Q391" s="1">
        <v>29543</v>
      </c>
      <c r="R391" s="5">
        <f t="shared" si="44"/>
        <v>38</v>
      </c>
      <c r="S391" s="5" t="str">
        <f t="shared" si="45"/>
        <v>30-44</v>
      </c>
      <c r="T391">
        <v>6.6</v>
      </c>
      <c r="U391" s="17" t="str">
        <f t="shared" si="42"/>
        <v>6-8 (Good)</v>
      </c>
      <c r="V391" s="17" t="str">
        <f t="shared" si="46"/>
        <v>Afternoon</v>
      </c>
      <c r="W391" t="str">
        <f t="shared" si="47"/>
        <v>Less Expensive</v>
      </c>
      <c r="X391" s="4">
        <f t="shared" si="48"/>
        <v>1</v>
      </c>
      <c r="Y391" s="3" t="str">
        <f t="shared" si="43"/>
        <v>Weekends</v>
      </c>
      <c r="Z391" s="17">
        <f>_xlfn.ISOWEEKNUM(Table2[[#This Row],[Transaction Date]])</f>
        <v>10</v>
      </c>
      <c r="AA391" t="str">
        <f>IF(Table2[[#This Row],[WeekNum]] &gt; MAX(Table2[WeekNum]) - 13, "Show", "Hide")</f>
        <v>Show</v>
      </c>
      <c r="AB391" t="str">
        <f>TEXT(Table2[[#This Row],[Transaction Date]] - WEEKDAY(Table2[[#This Row],[Transaction Date]], 2) + 4, "MMMM")</f>
        <v>March</v>
      </c>
      <c r="AC391" s="19">
        <f>ROUNDUP(MONTH(Table2[[#This Row],[Transaction Date]])/3, 0)</f>
        <v>1</v>
      </c>
    </row>
    <row r="392" spans="1:29" x14ac:dyDescent="0.3">
      <c r="A392" t="s">
        <v>418</v>
      </c>
      <c r="B392" t="s">
        <v>1069</v>
      </c>
      <c r="C392" t="s">
        <v>19</v>
      </c>
      <c r="D392" t="s">
        <v>14</v>
      </c>
      <c r="E392" t="s">
        <v>15</v>
      </c>
      <c r="F392" t="s">
        <v>38</v>
      </c>
      <c r="G392" s="3">
        <v>80.48</v>
      </c>
      <c r="H392">
        <v>3</v>
      </c>
      <c r="I392">
        <v>12.071999999999999</v>
      </c>
      <c r="J392" s="3">
        <v>253.512</v>
      </c>
      <c r="K392" s="18">
        <v>43511</v>
      </c>
      <c r="L392" s="2">
        <v>0.52152777777777781</v>
      </c>
      <c r="M392" t="s">
        <v>22</v>
      </c>
      <c r="N392" s="3">
        <v>241.44</v>
      </c>
      <c r="O392">
        <v>4.7619047620000003</v>
      </c>
      <c r="P392" s="3">
        <v>12.071999999999999</v>
      </c>
      <c r="Q392" s="1">
        <v>21311</v>
      </c>
      <c r="R392" s="5">
        <f t="shared" si="44"/>
        <v>60</v>
      </c>
      <c r="S392" s="5" t="str">
        <f t="shared" si="45"/>
        <v>60-74</v>
      </c>
      <c r="T392">
        <v>8.1</v>
      </c>
      <c r="U392" s="17" t="str">
        <f t="shared" si="42"/>
        <v>8-10 (Excellent)</v>
      </c>
      <c r="V392" s="17" t="str">
        <f t="shared" si="46"/>
        <v>Afternoon</v>
      </c>
      <c r="W392" t="str">
        <f t="shared" si="47"/>
        <v>Expensive</v>
      </c>
      <c r="X392" s="4">
        <f t="shared" si="48"/>
        <v>6</v>
      </c>
      <c r="Y392" s="3" t="str">
        <f t="shared" si="43"/>
        <v>Weekdays</v>
      </c>
      <c r="Z392" s="17">
        <f>_xlfn.ISOWEEKNUM(Table2[[#This Row],[Transaction Date]])</f>
        <v>7</v>
      </c>
      <c r="AA392" t="str">
        <f>IF(Table2[[#This Row],[WeekNum]] &gt; MAX(Table2[WeekNum]) - 13, "Show", "Hide")</f>
        <v>Show</v>
      </c>
      <c r="AB392" t="str">
        <f>TEXT(Table2[[#This Row],[Transaction Date]] - WEEKDAY(Table2[[#This Row],[Transaction Date]], 2) + 4, "MMMM")</f>
        <v>February</v>
      </c>
      <c r="AC392" s="19">
        <f>ROUNDUP(MONTH(Table2[[#This Row],[Transaction Date]])/3, 0)</f>
        <v>1</v>
      </c>
    </row>
    <row r="393" spans="1:29" x14ac:dyDescent="0.3">
      <c r="A393" t="s">
        <v>419</v>
      </c>
      <c r="B393" t="s">
        <v>1070</v>
      </c>
      <c r="C393" t="s">
        <v>35</v>
      </c>
      <c r="D393" t="s">
        <v>20</v>
      </c>
      <c r="E393" t="s">
        <v>15</v>
      </c>
      <c r="F393" t="s">
        <v>38</v>
      </c>
      <c r="G393" s="3">
        <v>37.950000000000003</v>
      </c>
      <c r="H393">
        <v>10</v>
      </c>
      <c r="I393">
        <v>18.975000000000001</v>
      </c>
      <c r="J393" s="3">
        <v>398.47500000000002</v>
      </c>
      <c r="K393" s="18">
        <v>43491</v>
      </c>
      <c r="L393" s="2">
        <v>0.61875000000000002</v>
      </c>
      <c r="M393" t="s">
        <v>22</v>
      </c>
      <c r="N393" s="3">
        <v>379.5</v>
      </c>
      <c r="O393">
        <v>4.7619047620000003</v>
      </c>
      <c r="P393" s="3">
        <v>18.975000000000001</v>
      </c>
      <c r="Q393" s="1">
        <v>33738</v>
      </c>
      <c r="R393" s="5">
        <f t="shared" si="44"/>
        <v>26</v>
      </c>
      <c r="S393" s="5" t="str">
        <f t="shared" si="45"/>
        <v>15-29</v>
      </c>
      <c r="T393">
        <v>9.6999999999999993</v>
      </c>
      <c r="U393" s="17" t="str">
        <f t="shared" si="42"/>
        <v>8-10 (Excellent)</v>
      </c>
      <c r="V393" s="17" t="str">
        <f t="shared" si="46"/>
        <v>Afternoon</v>
      </c>
      <c r="W393" t="str">
        <f t="shared" si="47"/>
        <v>Expensive</v>
      </c>
      <c r="X393" s="4">
        <f t="shared" si="48"/>
        <v>7</v>
      </c>
      <c r="Y393" s="3" t="str">
        <f t="shared" si="43"/>
        <v>Weekends</v>
      </c>
      <c r="Z393" s="17">
        <f>_xlfn.ISOWEEKNUM(Table2[[#This Row],[Transaction Date]])</f>
        <v>4</v>
      </c>
      <c r="AA393" t="str">
        <f>IF(Table2[[#This Row],[WeekNum]] &gt; MAX(Table2[WeekNum]) - 13, "Show", "Hide")</f>
        <v>Show</v>
      </c>
      <c r="AB393" t="str">
        <f>TEXT(Table2[[#This Row],[Transaction Date]] - WEEKDAY(Table2[[#This Row],[Transaction Date]], 2) + 4, "MMMM")</f>
        <v>January</v>
      </c>
      <c r="AC393" s="19">
        <f>ROUNDUP(MONTH(Table2[[#This Row],[Transaction Date]])/3, 0)</f>
        <v>1</v>
      </c>
    </row>
    <row r="394" spans="1:29" x14ac:dyDescent="0.3">
      <c r="A394" t="s">
        <v>420</v>
      </c>
      <c r="B394" t="s">
        <v>1068</v>
      </c>
      <c r="C394" t="s">
        <v>13</v>
      </c>
      <c r="D394" t="s">
        <v>14</v>
      </c>
      <c r="E394" t="s">
        <v>24</v>
      </c>
      <c r="F394" t="s">
        <v>21</v>
      </c>
      <c r="G394" s="3">
        <v>76.819999999999993</v>
      </c>
      <c r="H394">
        <v>1</v>
      </c>
      <c r="I394">
        <v>3.8410000000000002</v>
      </c>
      <c r="J394" s="3">
        <v>80.661000000000001</v>
      </c>
      <c r="K394" s="18">
        <v>43509</v>
      </c>
      <c r="L394" s="2">
        <v>0.76874999999999993</v>
      </c>
      <c r="M394" t="s">
        <v>17</v>
      </c>
      <c r="N394" s="3">
        <v>76.819999999999993</v>
      </c>
      <c r="O394">
        <v>4.7619047620000003</v>
      </c>
      <c r="P394" s="3">
        <v>3.8410000000000002</v>
      </c>
      <c r="Q394" s="1">
        <v>23682</v>
      </c>
      <c r="R394" s="5">
        <f t="shared" si="44"/>
        <v>54</v>
      </c>
      <c r="S394" s="5" t="str">
        <f t="shared" si="45"/>
        <v>45-59</v>
      </c>
      <c r="T394">
        <v>7.2</v>
      </c>
      <c r="U394" s="17" t="str">
        <f t="shared" si="42"/>
        <v>6-8 (Good)</v>
      </c>
      <c r="V394" s="17" t="str">
        <f t="shared" si="46"/>
        <v>Evening</v>
      </c>
      <c r="W394" t="str">
        <f t="shared" si="47"/>
        <v>Expensive</v>
      </c>
      <c r="X394" s="4">
        <f t="shared" si="48"/>
        <v>4</v>
      </c>
      <c r="Y394" s="3" t="str">
        <f t="shared" si="43"/>
        <v>Weekdays</v>
      </c>
      <c r="Z394" s="17">
        <f>_xlfn.ISOWEEKNUM(Table2[[#This Row],[Transaction Date]])</f>
        <v>7</v>
      </c>
      <c r="AA394" t="str">
        <f>IF(Table2[[#This Row],[WeekNum]] &gt; MAX(Table2[WeekNum]) - 13, "Show", "Hide")</f>
        <v>Show</v>
      </c>
      <c r="AB394" t="str">
        <f>TEXT(Table2[[#This Row],[Transaction Date]] - WEEKDAY(Table2[[#This Row],[Transaction Date]], 2) + 4, "MMMM")</f>
        <v>February</v>
      </c>
      <c r="AC394" s="19">
        <f>ROUNDUP(MONTH(Table2[[#This Row],[Transaction Date]])/3, 0)</f>
        <v>1</v>
      </c>
    </row>
    <row r="395" spans="1:29" x14ac:dyDescent="0.3">
      <c r="A395" t="s">
        <v>421</v>
      </c>
      <c r="B395" t="s">
        <v>1072</v>
      </c>
      <c r="C395" s="17" t="s">
        <v>1065</v>
      </c>
      <c r="D395" t="s">
        <v>14</v>
      </c>
      <c r="E395" t="s">
        <v>15</v>
      </c>
      <c r="F395" t="s">
        <v>29</v>
      </c>
      <c r="G395" s="3">
        <v>52.26</v>
      </c>
      <c r="H395">
        <v>10</v>
      </c>
      <c r="I395">
        <v>26.13</v>
      </c>
      <c r="J395" s="3">
        <v>548.73</v>
      </c>
      <c r="K395" s="18">
        <v>43533</v>
      </c>
      <c r="L395" s="2">
        <v>0.53125</v>
      </c>
      <c r="M395" t="s">
        <v>26</v>
      </c>
      <c r="N395" s="3">
        <v>522.6</v>
      </c>
      <c r="O395">
        <v>4.7619047620000003</v>
      </c>
      <c r="P395" s="3">
        <v>26.13</v>
      </c>
      <c r="Q395" s="1">
        <v>30112</v>
      </c>
      <c r="R395" s="5">
        <f t="shared" si="44"/>
        <v>36</v>
      </c>
      <c r="S395" s="5" t="str">
        <f t="shared" si="45"/>
        <v>30-44</v>
      </c>
      <c r="T395">
        <v>6.2</v>
      </c>
      <c r="U395" s="17" t="str">
        <f t="shared" si="42"/>
        <v>6-8 (Good)</v>
      </c>
      <c r="V395" s="17" t="str">
        <f t="shared" si="46"/>
        <v>Afternoon</v>
      </c>
      <c r="W395" t="str">
        <f t="shared" si="47"/>
        <v>Expensive</v>
      </c>
      <c r="X395" s="4">
        <f t="shared" si="48"/>
        <v>7</v>
      </c>
      <c r="Y395" s="3" t="str">
        <f t="shared" si="43"/>
        <v>Weekends</v>
      </c>
      <c r="Z395" s="17">
        <f>_xlfn.ISOWEEKNUM(Table2[[#This Row],[Transaction Date]])</f>
        <v>10</v>
      </c>
      <c r="AA395" t="str">
        <f>IF(Table2[[#This Row],[WeekNum]] &gt; MAX(Table2[WeekNum]) - 13, "Show", "Hide")</f>
        <v>Show</v>
      </c>
      <c r="AB395" t="str">
        <f>TEXT(Table2[[#This Row],[Transaction Date]] - WEEKDAY(Table2[[#This Row],[Transaction Date]], 2) + 4, "MMMM")</f>
        <v>March</v>
      </c>
      <c r="AC395" s="19">
        <f>ROUNDUP(MONTH(Table2[[#This Row],[Transaction Date]])/3, 0)</f>
        <v>1</v>
      </c>
    </row>
    <row r="396" spans="1:29" x14ac:dyDescent="0.3">
      <c r="A396" t="s">
        <v>422</v>
      </c>
      <c r="B396" t="s">
        <v>1067</v>
      </c>
      <c r="C396" t="s">
        <v>13</v>
      </c>
      <c r="D396" t="s">
        <v>20</v>
      </c>
      <c r="E396" t="s">
        <v>15</v>
      </c>
      <c r="F396" t="s">
        <v>16</v>
      </c>
      <c r="G396" s="3">
        <v>79.739999999999995</v>
      </c>
      <c r="H396">
        <v>1</v>
      </c>
      <c r="I396">
        <v>3.9870000000000001</v>
      </c>
      <c r="J396" s="3">
        <v>83.727000000000004</v>
      </c>
      <c r="K396" s="18">
        <v>43530</v>
      </c>
      <c r="L396" s="2">
        <v>0.44166666666666665</v>
      </c>
      <c r="M396" t="s">
        <v>17</v>
      </c>
      <c r="N396" s="3">
        <v>79.739999999999995</v>
      </c>
      <c r="O396">
        <v>4.7619047620000003</v>
      </c>
      <c r="P396" s="3">
        <v>3.9870000000000001</v>
      </c>
      <c r="Q396" s="1">
        <v>33264</v>
      </c>
      <c r="R396" s="5">
        <f t="shared" si="44"/>
        <v>28</v>
      </c>
      <c r="S396" s="5" t="str">
        <f t="shared" si="45"/>
        <v>15-29</v>
      </c>
      <c r="T396">
        <v>7.3</v>
      </c>
      <c r="U396" s="17" t="str">
        <f t="shared" si="42"/>
        <v>6-8 (Good)</v>
      </c>
      <c r="V396" s="17" t="str">
        <f t="shared" si="46"/>
        <v>Morning</v>
      </c>
      <c r="W396" t="str">
        <f t="shared" si="47"/>
        <v>Expensive</v>
      </c>
      <c r="X396" s="4">
        <f t="shared" si="48"/>
        <v>4</v>
      </c>
      <c r="Y396" s="3" t="str">
        <f t="shared" si="43"/>
        <v>Weekdays</v>
      </c>
      <c r="Z396" s="17">
        <f>_xlfn.ISOWEEKNUM(Table2[[#This Row],[Transaction Date]])</f>
        <v>10</v>
      </c>
      <c r="AA396" t="str">
        <f>IF(Table2[[#This Row],[WeekNum]] &gt; MAX(Table2[WeekNum]) - 13, "Show", "Hide")</f>
        <v>Show</v>
      </c>
      <c r="AB396" t="str">
        <f>TEXT(Table2[[#This Row],[Transaction Date]] - WEEKDAY(Table2[[#This Row],[Transaction Date]], 2) + 4, "MMMM")</f>
        <v>March</v>
      </c>
      <c r="AC396" s="19">
        <f>ROUNDUP(MONTH(Table2[[#This Row],[Transaction Date]])/3, 0)</f>
        <v>1</v>
      </c>
    </row>
    <row r="397" spans="1:29" x14ac:dyDescent="0.3">
      <c r="A397" t="s">
        <v>423</v>
      </c>
      <c r="B397" t="s">
        <v>1068</v>
      </c>
      <c r="C397" t="s">
        <v>13</v>
      </c>
      <c r="D397" t="s">
        <v>20</v>
      </c>
      <c r="E397" t="s">
        <v>15</v>
      </c>
      <c r="F397" t="s">
        <v>16</v>
      </c>
      <c r="G397" s="3">
        <v>77.5</v>
      </c>
      <c r="H397">
        <v>5</v>
      </c>
      <c r="I397">
        <v>19.375</v>
      </c>
      <c r="J397" s="3">
        <v>406.875</v>
      </c>
      <c r="K397" s="18">
        <v>43489</v>
      </c>
      <c r="L397" s="2">
        <v>0.85833333333333339</v>
      </c>
      <c r="M397" t="s">
        <v>17</v>
      </c>
      <c r="N397" s="3">
        <v>387.5</v>
      </c>
      <c r="O397">
        <v>4.7619047620000003</v>
      </c>
      <c r="P397" s="3">
        <v>19.375</v>
      </c>
      <c r="Q397" s="1">
        <v>25655</v>
      </c>
      <c r="R397" s="5">
        <f t="shared" si="44"/>
        <v>48</v>
      </c>
      <c r="S397" s="5" t="str">
        <f t="shared" si="45"/>
        <v>45-59</v>
      </c>
      <c r="T397">
        <v>4.3</v>
      </c>
      <c r="U397" s="17" t="str">
        <f t="shared" si="42"/>
        <v>4-6 (Average)</v>
      </c>
      <c r="V397" s="17" t="str">
        <f t="shared" si="46"/>
        <v>Night</v>
      </c>
      <c r="W397" t="str">
        <f t="shared" si="47"/>
        <v>Expensive</v>
      </c>
      <c r="X397" s="4">
        <f t="shared" si="48"/>
        <v>5</v>
      </c>
      <c r="Y397" s="3" t="str">
        <f t="shared" si="43"/>
        <v>Weekdays</v>
      </c>
      <c r="Z397" s="17">
        <f>_xlfn.ISOWEEKNUM(Table2[[#This Row],[Transaction Date]])</f>
        <v>4</v>
      </c>
      <c r="AA397" t="str">
        <f>IF(Table2[[#This Row],[WeekNum]] &gt; MAX(Table2[WeekNum]) - 13, "Show", "Hide")</f>
        <v>Show</v>
      </c>
      <c r="AB397" t="str">
        <f>TEXT(Table2[[#This Row],[Transaction Date]] - WEEKDAY(Table2[[#This Row],[Transaction Date]], 2) + 4, "MMMM")</f>
        <v>January</v>
      </c>
      <c r="AC397" s="19">
        <f>ROUNDUP(MONTH(Table2[[#This Row],[Transaction Date]])/3, 0)</f>
        <v>1</v>
      </c>
    </row>
    <row r="398" spans="1:29" x14ac:dyDescent="0.3">
      <c r="A398" t="s">
        <v>424</v>
      </c>
      <c r="B398" t="s">
        <v>1076</v>
      </c>
      <c r="C398" s="17" t="s">
        <v>1064</v>
      </c>
      <c r="D398" t="s">
        <v>20</v>
      </c>
      <c r="E398" t="s">
        <v>15</v>
      </c>
      <c r="F398" t="s">
        <v>36</v>
      </c>
      <c r="G398" s="3">
        <v>54.27</v>
      </c>
      <c r="H398">
        <v>5</v>
      </c>
      <c r="I398">
        <v>13.567500000000001</v>
      </c>
      <c r="J398" s="3">
        <v>284.91750000000002</v>
      </c>
      <c r="K398" s="18">
        <v>43537</v>
      </c>
      <c r="L398" s="2">
        <v>0.59444444444444444</v>
      </c>
      <c r="M398" t="s">
        <v>17</v>
      </c>
      <c r="N398" s="3">
        <v>271.35000000000002</v>
      </c>
      <c r="O398">
        <v>4.7619047620000003</v>
      </c>
      <c r="P398" s="3">
        <v>13.567500000000001</v>
      </c>
      <c r="Q398" s="1">
        <v>33124</v>
      </c>
      <c r="R398" s="5">
        <f t="shared" si="44"/>
        <v>28</v>
      </c>
      <c r="S398" s="5" t="str">
        <f t="shared" si="45"/>
        <v>15-29</v>
      </c>
      <c r="T398">
        <v>4.5999999999999996</v>
      </c>
      <c r="U398" s="17" t="str">
        <f t="shared" si="42"/>
        <v>4-6 (Average)</v>
      </c>
      <c r="V398" s="17" t="str">
        <f t="shared" si="46"/>
        <v>Afternoon</v>
      </c>
      <c r="W398" t="str">
        <f t="shared" si="47"/>
        <v>Expensive</v>
      </c>
      <c r="X398" s="4">
        <f t="shared" si="48"/>
        <v>4</v>
      </c>
      <c r="Y398" s="3" t="str">
        <f t="shared" si="43"/>
        <v>Weekdays</v>
      </c>
      <c r="Z398" s="17">
        <f>_xlfn.ISOWEEKNUM(Table2[[#This Row],[Transaction Date]])</f>
        <v>11</v>
      </c>
      <c r="AA398" t="str">
        <f>IF(Table2[[#This Row],[WeekNum]] &gt; MAX(Table2[WeekNum]) - 13, "Show", "Hide")</f>
        <v>Show</v>
      </c>
      <c r="AB398" t="str">
        <f>TEXT(Table2[[#This Row],[Transaction Date]] - WEEKDAY(Table2[[#This Row],[Transaction Date]], 2) + 4, "MMMM")</f>
        <v>March</v>
      </c>
      <c r="AC398" s="19">
        <f>ROUNDUP(MONTH(Table2[[#This Row],[Transaction Date]])/3, 0)</f>
        <v>1</v>
      </c>
    </row>
    <row r="399" spans="1:29" x14ac:dyDescent="0.3">
      <c r="A399" t="s">
        <v>425</v>
      </c>
      <c r="B399" t="s">
        <v>1070</v>
      </c>
      <c r="C399" t="s">
        <v>35</v>
      </c>
      <c r="D399" t="s">
        <v>20</v>
      </c>
      <c r="E399" t="s">
        <v>24</v>
      </c>
      <c r="F399" t="s">
        <v>25</v>
      </c>
      <c r="G399" s="3">
        <v>13.59</v>
      </c>
      <c r="H399">
        <v>9</v>
      </c>
      <c r="I399">
        <v>6.1154999999999999</v>
      </c>
      <c r="J399" s="3">
        <v>128.4255</v>
      </c>
      <c r="K399" s="18">
        <v>43539</v>
      </c>
      <c r="L399" s="2">
        <v>0.43472222222222223</v>
      </c>
      <c r="M399" t="s">
        <v>22</v>
      </c>
      <c r="N399" s="3">
        <v>122.31</v>
      </c>
      <c r="O399">
        <v>4.7619047620000003</v>
      </c>
      <c r="P399" s="3">
        <v>6.1154999999999999</v>
      </c>
      <c r="Q399" s="1">
        <v>22324</v>
      </c>
      <c r="R399" s="5">
        <f t="shared" si="44"/>
        <v>58</v>
      </c>
      <c r="S399" s="5" t="str">
        <f t="shared" si="45"/>
        <v>45-59</v>
      </c>
      <c r="T399">
        <v>5.8</v>
      </c>
      <c r="U399" s="17" t="str">
        <f t="shared" si="42"/>
        <v>4-6 (Average)</v>
      </c>
      <c r="V399" s="17" t="str">
        <f t="shared" si="46"/>
        <v>Morning</v>
      </c>
      <c r="W399" t="str">
        <f t="shared" si="47"/>
        <v>Less Expensive</v>
      </c>
      <c r="X399" s="4">
        <f t="shared" si="48"/>
        <v>6</v>
      </c>
      <c r="Y399" s="3" t="str">
        <f t="shared" si="43"/>
        <v>Weekdays</v>
      </c>
      <c r="Z399" s="17">
        <f>_xlfn.ISOWEEKNUM(Table2[[#This Row],[Transaction Date]])</f>
        <v>11</v>
      </c>
      <c r="AA399" t="str">
        <f>IF(Table2[[#This Row],[WeekNum]] &gt; MAX(Table2[WeekNum]) - 13, "Show", "Hide")</f>
        <v>Show</v>
      </c>
      <c r="AB399" t="str">
        <f>TEXT(Table2[[#This Row],[Transaction Date]] - WEEKDAY(Table2[[#This Row],[Transaction Date]], 2) + 4, "MMMM")</f>
        <v>March</v>
      </c>
      <c r="AC399" s="19">
        <f>ROUNDUP(MONTH(Table2[[#This Row],[Transaction Date]])/3, 0)</f>
        <v>1</v>
      </c>
    </row>
    <row r="400" spans="1:29" x14ac:dyDescent="0.3">
      <c r="A400" t="s">
        <v>426</v>
      </c>
      <c r="B400" t="s">
        <v>1075</v>
      </c>
      <c r="C400" t="s">
        <v>35</v>
      </c>
      <c r="D400" t="s">
        <v>14</v>
      </c>
      <c r="E400" t="s">
        <v>15</v>
      </c>
      <c r="F400" t="s">
        <v>16</v>
      </c>
      <c r="G400" s="3">
        <v>41.06</v>
      </c>
      <c r="H400">
        <v>6</v>
      </c>
      <c r="I400">
        <v>12.318</v>
      </c>
      <c r="J400" s="3">
        <v>258.678</v>
      </c>
      <c r="K400" s="18">
        <v>43529</v>
      </c>
      <c r="L400" s="2">
        <v>0.5625</v>
      </c>
      <c r="M400" t="s">
        <v>26</v>
      </c>
      <c r="N400" s="3">
        <v>246.36</v>
      </c>
      <c r="O400">
        <v>4.7619047620000003</v>
      </c>
      <c r="P400" s="3">
        <v>12.318</v>
      </c>
      <c r="Q400" s="1">
        <v>27326</v>
      </c>
      <c r="R400" s="5">
        <f t="shared" si="44"/>
        <v>44</v>
      </c>
      <c r="S400" s="5" t="str">
        <f t="shared" si="45"/>
        <v>30-44</v>
      </c>
      <c r="T400">
        <v>8.3000000000000007</v>
      </c>
      <c r="U400" s="17" t="str">
        <f t="shared" si="42"/>
        <v>8-10 (Excellent)</v>
      </c>
      <c r="V400" s="17" t="str">
        <f t="shared" si="46"/>
        <v>Afternoon</v>
      </c>
      <c r="W400" t="str">
        <f t="shared" si="47"/>
        <v>Expensive</v>
      </c>
      <c r="X400" s="4">
        <f t="shared" si="48"/>
        <v>3</v>
      </c>
      <c r="Y400" s="3" t="str">
        <f t="shared" si="43"/>
        <v>Weekdays</v>
      </c>
      <c r="Z400" s="17">
        <f>_xlfn.ISOWEEKNUM(Table2[[#This Row],[Transaction Date]])</f>
        <v>10</v>
      </c>
      <c r="AA400" t="str">
        <f>IF(Table2[[#This Row],[WeekNum]] &gt; MAX(Table2[WeekNum]) - 13, "Show", "Hide")</f>
        <v>Show</v>
      </c>
      <c r="AB400" t="str">
        <f>TEXT(Table2[[#This Row],[Transaction Date]] - WEEKDAY(Table2[[#This Row],[Transaction Date]], 2) + 4, "MMMM")</f>
        <v>March</v>
      </c>
      <c r="AC400" s="19">
        <f>ROUNDUP(MONTH(Table2[[#This Row],[Transaction Date]])/3, 0)</f>
        <v>1</v>
      </c>
    </row>
    <row r="401" spans="1:29" x14ac:dyDescent="0.3">
      <c r="A401" t="s">
        <v>427</v>
      </c>
      <c r="B401" t="s">
        <v>1070</v>
      </c>
      <c r="C401" t="s">
        <v>35</v>
      </c>
      <c r="D401" t="s">
        <v>14</v>
      </c>
      <c r="E401" t="s">
        <v>24</v>
      </c>
      <c r="F401" t="s">
        <v>21</v>
      </c>
      <c r="G401" s="3">
        <v>19.239999999999998</v>
      </c>
      <c r="H401">
        <v>9</v>
      </c>
      <c r="I401">
        <v>8.6579999999999995</v>
      </c>
      <c r="J401" s="3">
        <v>181.81800000000001</v>
      </c>
      <c r="K401" s="18">
        <v>43528</v>
      </c>
      <c r="L401" s="2">
        <v>0.68611111111111101</v>
      </c>
      <c r="M401" t="s">
        <v>22</v>
      </c>
      <c r="N401" s="3">
        <v>173.16</v>
      </c>
      <c r="O401">
        <v>4.7619047620000003</v>
      </c>
      <c r="P401" s="3">
        <v>8.6579999999999995</v>
      </c>
      <c r="Q401" s="1">
        <v>25725</v>
      </c>
      <c r="R401" s="5">
        <f t="shared" si="44"/>
        <v>48</v>
      </c>
      <c r="S401" s="5" t="str">
        <f t="shared" si="45"/>
        <v>45-59</v>
      </c>
      <c r="T401">
        <v>8</v>
      </c>
      <c r="U401" s="17" t="str">
        <f t="shared" si="42"/>
        <v>8-10 (Excellent)</v>
      </c>
      <c r="V401" s="17" t="str">
        <f t="shared" si="46"/>
        <v>Evening</v>
      </c>
      <c r="W401" t="str">
        <f t="shared" si="47"/>
        <v>Less Expensive</v>
      </c>
      <c r="X401" s="4">
        <f t="shared" si="48"/>
        <v>2</v>
      </c>
      <c r="Y401" s="3" t="str">
        <f t="shared" si="43"/>
        <v>Weekdays</v>
      </c>
      <c r="Z401" s="17">
        <f>_xlfn.ISOWEEKNUM(Table2[[#This Row],[Transaction Date]])</f>
        <v>10</v>
      </c>
      <c r="AA401" t="str">
        <f>IF(Table2[[#This Row],[WeekNum]] &gt; MAX(Table2[WeekNum]) - 13, "Show", "Hide")</f>
        <v>Show</v>
      </c>
      <c r="AB401" t="str">
        <f>TEXT(Table2[[#This Row],[Transaction Date]] - WEEKDAY(Table2[[#This Row],[Transaction Date]], 2) + 4, "MMMM")</f>
        <v>March</v>
      </c>
      <c r="AC401" s="19">
        <f>ROUNDUP(MONTH(Table2[[#This Row],[Transaction Date]])/3, 0)</f>
        <v>1</v>
      </c>
    </row>
    <row r="402" spans="1:29" x14ac:dyDescent="0.3">
      <c r="A402" t="s">
        <v>428</v>
      </c>
      <c r="B402" t="s">
        <v>1073</v>
      </c>
      <c r="C402" s="17" t="s">
        <v>1066</v>
      </c>
      <c r="D402" t="s">
        <v>20</v>
      </c>
      <c r="E402" t="s">
        <v>15</v>
      </c>
      <c r="F402" t="s">
        <v>36</v>
      </c>
      <c r="G402" s="3">
        <v>39.43</v>
      </c>
      <c r="H402">
        <v>6</v>
      </c>
      <c r="I402">
        <v>11.829000000000001</v>
      </c>
      <c r="J402" s="3">
        <v>248.40899999999999</v>
      </c>
      <c r="K402" s="18">
        <v>43549</v>
      </c>
      <c r="L402" s="2">
        <v>0.84583333333333333</v>
      </c>
      <c r="M402" t="s">
        <v>26</v>
      </c>
      <c r="N402" s="3">
        <v>236.58</v>
      </c>
      <c r="O402">
        <v>4.7619047620000003</v>
      </c>
      <c r="P402" s="3">
        <v>11.829000000000001</v>
      </c>
      <c r="Q402" s="1">
        <v>32649</v>
      </c>
      <c r="R402" s="5">
        <f t="shared" si="44"/>
        <v>29</v>
      </c>
      <c r="S402" s="5" t="str">
        <f t="shared" si="45"/>
        <v>15-29</v>
      </c>
      <c r="T402">
        <v>9.4</v>
      </c>
      <c r="U402" s="17" t="str">
        <f t="shared" si="42"/>
        <v>8-10 (Excellent)</v>
      </c>
      <c r="V402" s="17" t="str">
        <f t="shared" si="46"/>
        <v>Night</v>
      </c>
      <c r="W402" t="str">
        <f t="shared" si="47"/>
        <v>Expensive</v>
      </c>
      <c r="X402" s="4">
        <f t="shared" si="48"/>
        <v>2</v>
      </c>
      <c r="Y402" s="3" t="str">
        <f t="shared" si="43"/>
        <v>Weekdays</v>
      </c>
      <c r="Z402" s="17">
        <f>_xlfn.ISOWEEKNUM(Table2[[#This Row],[Transaction Date]])</f>
        <v>13</v>
      </c>
      <c r="AA402" t="str">
        <f>IF(Table2[[#This Row],[WeekNum]] &gt; MAX(Table2[WeekNum]) - 13, "Show", "Hide")</f>
        <v>Show</v>
      </c>
      <c r="AB402" t="str">
        <f>TEXT(Table2[[#This Row],[Transaction Date]] - WEEKDAY(Table2[[#This Row],[Transaction Date]], 2) + 4, "MMMM")</f>
        <v>March</v>
      </c>
      <c r="AC402" s="19">
        <f>ROUNDUP(MONTH(Table2[[#This Row],[Transaction Date]])/3, 0)</f>
        <v>1</v>
      </c>
    </row>
    <row r="403" spans="1:29" x14ac:dyDescent="0.3">
      <c r="A403" t="s">
        <v>429</v>
      </c>
      <c r="B403" t="s">
        <v>1069</v>
      </c>
      <c r="C403" t="s">
        <v>19</v>
      </c>
      <c r="D403" t="s">
        <v>20</v>
      </c>
      <c r="E403" t="s">
        <v>24</v>
      </c>
      <c r="F403" t="s">
        <v>25</v>
      </c>
      <c r="G403" s="3">
        <v>46.22</v>
      </c>
      <c r="H403">
        <v>4</v>
      </c>
      <c r="I403">
        <v>9.2439999999999998</v>
      </c>
      <c r="J403" s="3">
        <v>194.124</v>
      </c>
      <c r="K403" s="18">
        <v>43536</v>
      </c>
      <c r="L403" s="2">
        <v>0.83611111111111114</v>
      </c>
      <c r="M403" t="s">
        <v>26</v>
      </c>
      <c r="N403" s="3">
        <v>184.88</v>
      </c>
      <c r="O403">
        <v>4.7619047620000003</v>
      </c>
      <c r="P403" s="3">
        <v>9.2439999999999998</v>
      </c>
      <c r="Q403" s="1">
        <v>34800</v>
      </c>
      <c r="R403" s="5">
        <f t="shared" si="44"/>
        <v>23</v>
      </c>
      <c r="S403" s="5" t="str">
        <f t="shared" si="45"/>
        <v>15-29</v>
      </c>
      <c r="T403">
        <v>6.2</v>
      </c>
      <c r="U403" s="17" t="str">
        <f t="shared" si="42"/>
        <v>6-8 (Good)</v>
      </c>
      <c r="V403" s="17" t="str">
        <f t="shared" si="46"/>
        <v>Night</v>
      </c>
      <c r="W403" t="str">
        <f t="shared" si="47"/>
        <v>Expensive</v>
      </c>
      <c r="X403" s="4">
        <f t="shared" si="48"/>
        <v>3</v>
      </c>
      <c r="Y403" s="3" t="str">
        <f t="shared" si="43"/>
        <v>Weekdays</v>
      </c>
      <c r="Z403" s="17">
        <f>_xlfn.ISOWEEKNUM(Table2[[#This Row],[Transaction Date]])</f>
        <v>11</v>
      </c>
      <c r="AA403" t="str">
        <f>IF(Table2[[#This Row],[WeekNum]] &gt; MAX(Table2[WeekNum]) - 13, "Show", "Hide")</f>
        <v>Show</v>
      </c>
      <c r="AB403" t="str">
        <f>TEXT(Table2[[#This Row],[Transaction Date]] - WEEKDAY(Table2[[#This Row],[Transaction Date]], 2) + 4, "MMMM")</f>
        <v>March</v>
      </c>
      <c r="AC403" s="19">
        <f>ROUNDUP(MONTH(Table2[[#This Row],[Transaction Date]])/3, 0)</f>
        <v>1</v>
      </c>
    </row>
    <row r="404" spans="1:29" x14ac:dyDescent="0.3">
      <c r="A404" t="s">
        <v>430</v>
      </c>
      <c r="B404" t="s">
        <v>1078</v>
      </c>
      <c r="C404" s="17" t="s">
        <v>1066</v>
      </c>
      <c r="D404" t="s">
        <v>14</v>
      </c>
      <c r="E404" t="s">
        <v>24</v>
      </c>
      <c r="F404" t="s">
        <v>25</v>
      </c>
      <c r="G404" s="3">
        <v>13.98</v>
      </c>
      <c r="H404">
        <v>1</v>
      </c>
      <c r="I404">
        <v>0.69899999999999995</v>
      </c>
      <c r="J404" s="3">
        <v>14.679</v>
      </c>
      <c r="K404" s="18">
        <v>43500</v>
      </c>
      <c r="L404" s="2">
        <v>0.56805555555555554</v>
      </c>
      <c r="M404" t="s">
        <v>17</v>
      </c>
      <c r="N404" s="3">
        <v>13.98</v>
      </c>
      <c r="O404">
        <v>4.7619047620000003</v>
      </c>
      <c r="P404" s="3">
        <v>0.69899999999999995</v>
      </c>
      <c r="Q404" s="1">
        <v>33403</v>
      </c>
      <c r="R404" s="5">
        <f t="shared" si="44"/>
        <v>27</v>
      </c>
      <c r="S404" s="5" t="str">
        <f t="shared" si="45"/>
        <v>15-29</v>
      </c>
      <c r="T404">
        <v>9.8000000000000007</v>
      </c>
      <c r="U404" s="17" t="str">
        <f t="shared" si="42"/>
        <v>8-10 (Excellent)</v>
      </c>
      <c r="V404" s="17" t="str">
        <f t="shared" si="46"/>
        <v>Afternoon</v>
      </c>
      <c r="W404" t="str">
        <f t="shared" si="47"/>
        <v>Less Expensive</v>
      </c>
      <c r="X404" s="4">
        <f t="shared" si="48"/>
        <v>2</v>
      </c>
      <c r="Y404" s="3" t="str">
        <f t="shared" si="43"/>
        <v>Weekdays</v>
      </c>
      <c r="Z404" s="17">
        <f>_xlfn.ISOWEEKNUM(Table2[[#This Row],[Transaction Date]])</f>
        <v>6</v>
      </c>
      <c r="AA404" t="str">
        <f>IF(Table2[[#This Row],[WeekNum]] &gt; MAX(Table2[WeekNum]) - 13, "Show", "Hide")</f>
        <v>Show</v>
      </c>
      <c r="AB404" t="str">
        <f>TEXT(Table2[[#This Row],[Transaction Date]] - WEEKDAY(Table2[[#This Row],[Transaction Date]], 2) + 4, "MMMM")</f>
        <v>February</v>
      </c>
      <c r="AC404" s="19">
        <f>ROUNDUP(MONTH(Table2[[#This Row],[Transaction Date]])/3, 0)</f>
        <v>1</v>
      </c>
    </row>
    <row r="405" spans="1:29" x14ac:dyDescent="0.3">
      <c r="A405" t="s">
        <v>431</v>
      </c>
      <c r="B405" t="s">
        <v>1075</v>
      </c>
      <c r="C405" t="s">
        <v>35</v>
      </c>
      <c r="D405" t="s">
        <v>20</v>
      </c>
      <c r="E405" t="s">
        <v>15</v>
      </c>
      <c r="F405" t="s">
        <v>38</v>
      </c>
      <c r="G405" s="3">
        <v>39.75</v>
      </c>
      <c r="H405">
        <v>5</v>
      </c>
      <c r="I405">
        <v>9.9375</v>
      </c>
      <c r="J405" s="3">
        <v>208.6875</v>
      </c>
      <c r="K405" s="18">
        <v>43518</v>
      </c>
      <c r="L405" s="2">
        <v>0.4465277777777778</v>
      </c>
      <c r="M405" t="s">
        <v>17</v>
      </c>
      <c r="N405" s="3">
        <v>198.75</v>
      </c>
      <c r="O405">
        <v>4.7619047620000003</v>
      </c>
      <c r="P405" s="3">
        <v>9.9375</v>
      </c>
      <c r="Q405" s="1">
        <v>33113</v>
      </c>
      <c r="R405" s="5">
        <f t="shared" si="44"/>
        <v>28</v>
      </c>
      <c r="S405" s="5" t="str">
        <f t="shared" si="45"/>
        <v>15-29</v>
      </c>
      <c r="T405">
        <v>9.6</v>
      </c>
      <c r="U405" s="17" t="str">
        <f t="shared" si="42"/>
        <v>8-10 (Excellent)</v>
      </c>
      <c r="V405" s="17" t="str">
        <f t="shared" si="46"/>
        <v>Morning</v>
      </c>
      <c r="W405" t="str">
        <f t="shared" si="47"/>
        <v>Expensive</v>
      </c>
      <c r="X405" s="4">
        <f t="shared" si="48"/>
        <v>6</v>
      </c>
      <c r="Y405" s="3" t="str">
        <f t="shared" si="43"/>
        <v>Weekdays</v>
      </c>
      <c r="Z405" s="17">
        <f>_xlfn.ISOWEEKNUM(Table2[[#This Row],[Transaction Date]])</f>
        <v>8</v>
      </c>
      <c r="AA405" t="str">
        <f>IF(Table2[[#This Row],[WeekNum]] &gt; MAX(Table2[WeekNum]) - 13, "Show", "Hide")</f>
        <v>Show</v>
      </c>
      <c r="AB405" t="str">
        <f>TEXT(Table2[[#This Row],[Transaction Date]] - WEEKDAY(Table2[[#This Row],[Transaction Date]], 2) + 4, "MMMM")</f>
        <v>February</v>
      </c>
      <c r="AC405" s="19">
        <f>ROUNDUP(MONTH(Table2[[#This Row],[Transaction Date]])/3, 0)</f>
        <v>1</v>
      </c>
    </row>
    <row r="406" spans="1:29" x14ac:dyDescent="0.3">
      <c r="A406" t="s">
        <v>432</v>
      </c>
      <c r="B406" t="s">
        <v>1078</v>
      </c>
      <c r="C406" s="17" t="s">
        <v>1066</v>
      </c>
      <c r="D406" t="s">
        <v>14</v>
      </c>
      <c r="E406" t="s">
        <v>15</v>
      </c>
      <c r="F406" t="s">
        <v>38</v>
      </c>
      <c r="G406" s="3">
        <v>97.79</v>
      </c>
      <c r="H406">
        <v>7</v>
      </c>
      <c r="I406">
        <v>34.226500000000001</v>
      </c>
      <c r="J406" s="3">
        <v>718.75649999999996</v>
      </c>
      <c r="K406" s="18">
        <v>43512</v>
      </c>
      <c r="L406" s="2">
        <v>0.72916666666666663</v>
      </c>
      <c r="M406" t="s">
        <v>17</v>
      </c>
      <c r="N406" s="3">
        <v>684.53</v>
      </c>
      <c r="O406">
        <v>4.7619047620000003</v>
      </c>
      <c r="P406" s="3">
        <v>34.226500000000001</v>
      </c>
      <c r="Q406" s="1">
        <v>33417</v>
      </c>
      <c r="R406" s="5">
        <f t="shared" si="44"/>
        <v>27</v>
      </c>
      <c r="S406" s="5" t="str">
        <f t="shared" si="45"/>
        <v>15-29</v>
      </c>
      <c r="T406">
        <v>4.9000000000000004</v>
      </c>
      <c r="U406" s="17" t="str">
        <f t="shared" si="42"/>
        <v>4-6 (Average)</v>
      </c>
      <c r="V406" s="17" t="str">
        <f t="shared" si="46"/>
        <v>Evening</v>
      </c>
      <c r="W406" t="str">
        <f t="shared" si="47"/>
        <v>Expensive</v>
      </c>
      <c r="X406" s="4">
        <f t="shared" si="48"/>
        <v>7</v>
      </c>
      <c r="Y406" s="3" t="str">
        <f t="shared" si="43"/>
        <v>Weekends</v>
      </c>
      <c r="Z406" s="17">
        <f>_xlfn.ISOWEEKNUM(Table2[[#This Row],[Transaction Date]])</f>
        <v>7</v>
      </c>
      <c r="AA406" t="str">
        <f>IF(Table2[[#This Row],[WeekNum]] &gt; MAX(Table2[WeekNum]) - 13, "Show", "Hide")</f>
        <v>Show</v>
      </c>
      <c r="AB406" t="str">
        <f>TEXT(Table2[[#This Row],[Transaction Date]] - WEEKDAY(Table2[[#This Row],[Transaction Date]], 2) + 4, "MMMM")</f>
        <v>February</v>
      </c>
      <c r="AC406" s="19">
        <f>ROUNDUP(MONTH(Table2[[#This Row],[Transaction Date]])/3, 0)</f>
        <v>1</v>
      </c>
    </row>
    <row r="407" spans="1:29" x14ac:dyDescent="0.3">
      <c r="A407" t="s">
        <v>433</v>
      </c>
      <c r="B407" t="s">
        <v>1067</v>
      </c>
      <c r="C407" t="s">
        <v>13</v>
      </c>
      <c r="D407" t="s">
        <v>14</v>
      </c>
      <c r="E407" t="s">
        <v>24</v>
      </c>
      <c r="F407" t="s">
        <v>29</v>
      </c>
      <c r="G407" s="3">
        <v>67.260000000000005</v>
      </c>
      <c r="H407">
        <v>4</v>
      </c>
      <c r="I407">
        <v>13.452</v>
      </c>
      <c r="J407" s="3">
        <v>282.49200000000002</v>
      </c>
      <c r="K407" s="18">
        <v>43484</v>
      </c>
      <c r="L407" s="2">
        <v>0.64444444444444449</v>
      </c>
      <c r="M407" t="s">
        <v>26</v>
      </c>
      <c r="N407" s="3">
        <v>269.04000000000002</v>
      </c>
      <c r="O407">
        <v>4.7619047620000003</v>
      </c>
      <c r="P407" s="3">
        <v>13.452</v>
      </c>
      <c r="Q407" s="1">
        <v>24056</v>
      </c>
      <c r="R407" s="5">
        <f t="shared" si="44"/>
        <v>53</v>
      </c>
      <c r="S407" s="5" t="str">
        <f t="shared" si="45"/>
        <v>45-59</v>
      </c>
      <c r="T407">
        <v>8</v>
      </c>
      <c r="U407" s="17" t="str">
        <f t="shared" si="42"/>
        <v>8-10 (Excellent)</v>
      </c>
      <c r="V407" s="17" t="str">
        <f t="shared" si="46"/>
        <v>Afternoon</v>
      </c>
      <c r="W407" t="str">
        <f t="shared" si="47"/>
        <v>Expensive</v>
      </c>
      <c r="X407" s="4">
        <f t="shared" si="48"/>
        <v>7</v>
      </c>
      <c r="Y407" s="3" t="str">
        <f t="shared" si="43"/>
        <v>Weekends</v>
      </c>
      <c r="Z407" s="17">
        <f>_xlfn.ISOWEEKNUM(Table2[[#This Row],[Transaction Date]])</f>
        <v>3</v>
      </c>
      <c r="AA407" t="str">
        <f>IF(Table2[[#This Row],[WeekNum]] &gt; MAX(Table2[WeekNum]) - 13, "Show", "Hide")</f>
        <v>Show</v>
      </c>
      <c r="AB407" t="str">
        <f>TEXT(Table2[[#This Row],[Transaction Date]] - WEEKDAY(Table2[[#This Row],[Transaction Date]], 2) + 4, "MMMM")</f>
        <v>January</v>
      </c>
      <c r="AC407" s="19">
        <f>ROUNDUP(MONTH(Table2[[#This Row],[Transaction Date]])/3, 0)</f>
        <v>1</v>
      </c>
    </row>
    <row r="408" spans="1:29" x14ac:dyDescent="0.3">
      <c r="A408" t="s">
        <v>434</v>
      </c>
      <c r="B408" t="s">
        <v>1071</v>
      </c>
      <c r="C408" s="17" t="s">
        <v>1064</v>
      </c>
      <c r="D408" t="s">
        <v>20</v>
      </c>
      <c r="E408" t="s">
        <v>24</v>
      </c>
      <c r="F408" t="s">
        <v>36</v>
      </c>
      <c r="G408" s="3">
        <v>13.79</v>
      </c>
      <c r="H408">
        <v>5</v>
      </c>
      <c r="I408">
        <v>3.4474999999999998</v>
      </c>
      <c r="J408" s="3">
        <v>72.397499999999994</v>
      </c>
      <c r="K408" s="18">
        <v>43476</v>
      </c>
      <c r="L408" s="2">
        <v>0.79652777777777783</v>
      </c>
      <c r="M408" t="s">
        <v>26</v>
      </c>
      <c r="N408" s="3">
        <v>68.95</v>
      </c>
      <c r="O408">
        <v>4.7619047620000003</v>
      </c>
      <c r="P408" s="3">
        <v>3.4474999999999998</v>
      </c>
      <c r="Q408" s="1">
        <v>20672</v>
      </c>
      <c r="R408" s="5">
        <f t="shared" si="44"/>
        <v>62</v>
      </c>
      <c r="S408" s="5" t="str">
        <f t="shared" si="45"/>
        <v>60-74</v>
      </c>
      <c r="T408">
        <v>7.8</v>
      </c>
      <c r="U408" s="17" t="str">
        <f t="shared" si="42"/>
        <v>6-8 (Good)</v>
      </c>
      <c r="V408" s="17" t="str">
        <f t="shared" si="46"/>
        <v>Evening</v>
      </c>
      <c r="W408" t="str">
        <f t="shared" si="47"/>
        <v>Less Expensive</v>
      </c>
      <c r="X408" s="4">
        <f t="shared" si="48"/>
        <v>6</v>
      </c>
      <c r="Y408" s="3" t="str">
        <f t="shared" si="43"/>
        <v>Weekdays</v>
      </c>
      <c r="Z408" s="17">
        <f>_xlfn.ISOWEEKNUM(Table2[[#This Row],[Transaction Date]])</f>
        <v>2</v>
      </c>
      <c r="AA408" t="str">
        <f>IF(Table2[[#This Row],[WeekNum]] &gt; MAX(Table2[WeekNum]) - 13, "Show", "Hide")</f>
        <v>Show</v>
      </c>
      <c r="AB408" t="str">
        <f>TEXT(Table2[[#This Row],[Transaction Date]] - WEEKDAY(Table2[[#This Row],[Transaction Date]], 2) + 4, "MMMM")</f>
        <v>January</v>
      </c>
      <c r="AC408" s="19">
        <f>ROUNDUP(MONTH(Table2[[#This Row],[Transaction Date]])/3, 0)</f>
        <v>1</v>
      </c>
    </row>
    <row r="409" spans="1:29" x14ac:dyDescent="0.3">
      <c r="A409" t="s">
        <v>435</v>
      </c>
      <c r="B409" t="s">
        <v>1070</v>
      </c>
      <c r="C409" t="s">
        <v>35</v>
      </c>
      <c r="D409" t="s">
        <v>14</v>
      </c>
      <c r="E409" t="s">
        <v>15</v>
      </c>
      <c r="F409" t="s">
        <v>38</v>
      </c>
      <c r="G409" s="3">
        <v>68.709999999999994</v>
      </c>
      <c r="H409">
        <v>4</v>
      </c>
      <c r="I409">
        <v>13.742000000000001</v>
      </c>
      <c r="J409" s="3">
        <v>288.58199999999999</v>
      </c>
      <c r="K409" s="18">
        <v>43469</v>
      </c>
      <c r="L409" s="2">
        <v>0.79236111111111107</v>
      </c>
      <c r="M409" t="s">
        <v>22</v>
      </c>
      <c r="N409" s="3">
        <v>274.83999999999997</v>
      </c>
      <c r="O409">
        <v>4.7619047620000003</v>
      </c>
      <c r="P409" s="3">
        <v>13.742000000000001</v>
      </c>
      <c r="Q409" s="1">
        <v>31787</v>
      </c>
      <c r="R409" s="5">
        <f t="shared" si="44"/>
        <v>31</v>
      </c>
      <c r="S409" s="5" t="str">
        <f t="shared" si="45"/>
        <v>30-44</v>
      </c>
      <c r="T409">
        <v>4.0999999999999996</v>
      </c>
      <c r="U409" s="17" t="str">
        <f t="shared" si="42"/>
        <v>4-6 (Average)</v>
      </c>
      <c r="V409" s="17" t="str">
        <f t="shared" si="46"/>
        <v>Evening</v>
      </c>
      <c r="W409" t="str">
        <f t="shared" si="47"/>
        <v>Expensive</v>
      </c>
      <c r="X409" s="4">
        <f t="shared" si="48"/>
        <v>6</v>
      </c>
      <c r="Y409" s="3" t="str">
        <f t="shared" si="43"/>
        <v>Weekdays</v>
      </c>
      <c r="Z409" s="17">
        <f>_xlfn.ISOWEEKNUM(Table2[[#This Row],[Transaction Date]])</f>
        <v>1</v>
      </c>
      <c r="AA409" t="str">
        <f>IF(Table2[[#This Row],[WeekNum]] &gt; MAX(Table2[WeekNum]) - 13, "Show", "Hide")</f>
        <v>Show</v>
      </c>
      <c r="AB409" t="str">
        <f>TEXT(Table2[[#This Row],[Transaction Date]] - WEEKDAY(Table2[[#This Row],[Transaction Date]], 2) + 4, "MMMM")</f>
        <v>January</v>
      </c>
      <c r="AC409" s="19">
        <f>ROUNDUP(MONTH(Table2[[#This Row],[Transaction Date]])/3, 0)</f>
        <v>1</v>
      </c>
    </row>
    <row r="410" spans="1:29" x14ac:dyDescent="0.3">
      <c r="A410" t="s">
        <v>436</v>
      </c>
      <c r="B410" t="s">
        <v>1077</v>
      </c>
      <c r="C410" s="17" t="s">
        <v>1065</v>
      </c>
      <c r="D410" t="s">
        <v>20</v>
      </c>
      <c r="E410" t="s">
        <v>15</v>
      </c>
      <c r="F410" t="s">
        <v>25</v>
      </c>
      <c r="G410" s="3">
        <v>56.53</v>
      </c>
      <c r="H410">
        <v>4</v>
      </c>
      <c r="I410">
        <v>11.305999999999999</v>
      </c>
      <c r="J410" s="3">
        <v>237.42599999999999</v>
      </c>
      <c r="K410" s="18">
        <v>43528</v>
      </c>
      <c r="L410" s="2">
        <v>0.82500000000000007</v>
      </c>
      <c r="M410" t="s">
        <v>17</v>
      </c>
      <c r="N410" s="3">
        <v>226.12</v>
      </c>
      <c r="O410">
        <v>4.7619047620000003</v>
      </c>
      <c r="P410" s="3">
        <v>11.305999999999999</v>
      </c>
      <c r="Q410" s="1">
        <v>20974</v>
      </c>
      <c r="R410" s="5">
        <f t="shared" si="44"/>
        <v>61</v>
      </c>
      <c r="S410" s="5" t="str">
        <f t="shared" si="45"/>
        <v>60-74</v>
      </c>
      <c r="T410">
        <v>5.5</v>
      </c>
      <c r="U410" s="17" t="str">
        <f t="shared" si="42"/>
        <v>4-6 (Average)</v>
      </c>
      <c r="V410" s="17" t="str">
        <f t="shared" si="46"/>
        <v>Night</v>
      </c>
      <c r="W410" t="str">
        <f t="shared" si="47"/>
        <v>Expensive</v>
      </c>
      <c r="X410" s="4">
        <f t="shared" si="48"/>
        <v>2</v>
      </c>
      <c r="Y410" s="3" t="str">
        <f t="shared" si="43"/>
        <v>Weekdays</v>
      </c>
      <c r="Z410" s="17">
        <f>_xlfn.ISOWEEKNUM(Table2[[#This Row],[Transaction Date]])</f>
        <v>10</v>
      </c>
      <c r="AA410" t="str">
        <f>IF(Table2[[#This Row],[WeekNum]] &gt; MAX(Table2[WeekNum]) - 13, "Show", "Hide")</f>
        <v>Show</v>
      </c>
      <c r="AB410" t="str">
        <f>TEXT(Table2[[#This Row],[Transaction Date]] - WEEKDAY(Table2[[#This Row],[Transaction Date]], 2) + 4, "MMMM")</f>
        <v>March</v>
      </c>
      <c r="AC410" s="19">
        <f>ROUNDUP(MONTH(Table2[[#This Row],[Transaction Date]])/3, 0)</f>
        <v>1</v>
      </c>
    </row>
    <row r="411" spans="1:29" x14ac:dyDescent="0.3">
      <c r="A411" t="s">
        <v>437</v>
      </c>
      <c r="B411" t="s">
        <v>1073</v>
      </c>
      <c r="C411" s="17" t="s">
        <v>1066</v>
      </c>
      <c r="D411" t="s">
        <v>20</v>
      </c>
      <c r="E411" t="s">
        <v>15</v>
      </c>
      <c r="F411" t="s">
        <v>38</v>
      </c>
      <c r="G411" s="3">
        <v>23.82</v>
      </c>
      <c r="H411">
        <v>5</v>
      </c>
      <c r="I411">
        <v>5.9550000000000001</v>
      </c>
      <c r="J411" s="3">
        <v>125.05500000000001</v>
      </c>
      <c r="K411" s="18">
        <v>43493</v>
      </c>
      <c r="L411" s="2">
        <v>0.80833333333333324</v>
      </c>
      <c r="M411" t="s">
        <v>17</v>
      </c>
      <c r="N411" s="3">
        <v>119.1</v>
      </c>
      <c r="O411">
        <v>4.7619047620000003</v>
      </c>
      <c r="P411" s="3">
        <v>5.9550000000000001</v>
      </c>
      <c r="Q411" s="1">
        <v>25344</v>
      </c>
      <c r="R411" s="5">
        <f t="shared" si="44"/>
        <v>49</v>
      </c>
      <c r="S411" s="5" t="str">
        <f t="shared" si="45"/>
        <v>45-59</v>
      </c>
      <c r="T411">
        <v>5.4</v>
      </c>
      <c r="U411" s="17" t="str">
        <f t="shared" si="42"/>
        <v>4-6 (Average)</v>
      </c>
      <c r="V411" s="17" t="str">
        <f t="shared" si="46"/>
        <v>Evening</v>
      </c>
      <c r="W411" t="str">
        <f t="shared" si="47"/>
        <v>Expensive</v>
      </c>
      <c r="X411" s="4">
        <f t="shared" si="48"/>
        <v>2</v>
      </c>
      <c r="Y411" s="3" t="str">
        <f t="shared" si="43"/>
        <v>Weekdays</v>
      </c>
      <c r="Z411" s="17">
        <f>_xlfn.ISOWEEKNUM(Table2[[#This Row],[Transaction Date]])</f>
        <v>5</v>
      </c>
      <c r="AA411" t="str">
        <f>IF(Table2[[#This Row],[WeekNum]] &gt; MAX(Table2[WeekNum]) - 13, "Show", "Hide")</f>
        <v>Show</v>
      </c>
      <c r="AB411" t="str">
        <f>TEXT(Table2[[#This Row],[Transaction Date]] - WEEKDAY(Table2[[#This Row],[Transaction Date]], 2) + 4, "MMMM")</f>
        <v>January</v>
      </c>
      <c r="AC411" s="19">
        <f>ROUNDUP(MONTH(Table2[[#This Row],[Transaction Date]])/3, 0)</f>
        <v>1</v>
      </c>
    </row>
    <row r="412" spans="1:29" x14ac:dyDescent="0.3">
      <c r="A412" t="s">
        <v>438</v>
      </c>
      <c r="B412" t="s">
        <v>1075</v>
      </c>
      <c r="C412" t="s">
        <v>35</v>
      </c>
      <c r="D412" t="s">
        <v>20</v>
      </c>
      <c r="E412" t="s">
        <v>15</v>
      </c>
      <c r="F412" t="s">
        <v>16</v>
      </c>
      <c r="G412" s="3">
        <v>34.21</v>
      </c>
      <c r="H412">
        <v>10</v>
      </c>
      <c r="I412">
        <v>17.105</v>
      </c>
      <c r="J412" s="3">
        <v>359.20499999999998</v>
      </c>
      <c r="K412" s="18">
        <v>43467</v>
      </c>
      <c r="L412" s="2">
        <v>0.54166666666666663</v>
      </c>
      <c r="M412" t="s">
        <v>22</v>
      </c>
      <c r="N412" s="3">
        <v>342.1</v>
      </c>
      <c r="O412">
        <v>4.7619047620000003</v>
      </c>
      <c r="P412" s="3">
        <v>17.105</v>
      </c>
      <c r="Q412" s="1">
        <v>20838</v>
      </c>
      <c r="R412" s="5">
        <f t="shared" si="44"/>
        <v>61</v>
      </c>
      <c r="S412" s="5" t="str">
        <f t="shared" si="45"/>
        <v>60-74</v>
      </c>
      <c r="T412">
        <v>5.0999999999999996</v>
      </c>
      <c r="U412" s="17" t="str">
        <f t="shared" si="42"/>
        <v>4-6 (Average)</v>
      </c>
      <c r="V412" s="17" t="str">
        <f t="shared" si="46"/>
        <v>Afternoon</v>
      </c>
      <c r="W412" t="str">
        <f t="shared" si="47"/>
        <v>Expensive</v>
      </c>
      <c r="X412" s="4">
        <f t="shared" si="48"/>
        <v>4</v>
      </c>
      <c r="Y412" s="3" t="str">
        <f t="shared" si="43"/>
        <v>Weekdays</v>
      </c>
      <c r="Z412" s="17">
        <f>_xlfn.ISOWEEKNUM(Table2[[#This Row],[Transaction Date]])</f>
        <v>1</v>
      </c>
      <c r="AA412" t="str">
        <f>IF(Table2[[#This Row],[WeekNum]] &gt; MAX(Table2[WeekNum]) - 13, "Show", "Hide")</f>
        <v>Show</v>
      </c>
      <c r="AB412" t="str">
        <f>TEXT(Table2[[#This Row],[Transaction Date]] - WEEKDAY(Table2[[#This Row],[Transaction Date]], 2) + 4, "MMMM")</f>
        <v>January</v>
      </c>
      <c r="AC412" s="19">
        <f>ROUNDUP(MONTH(Table2[[#This Row],[Transaction Date]])/3, 0)</f>
        <v>1</v>
      </c>
    </row>
    <row r="413" spans="1:29" x14ac:dyDescent="0.3">
      <c r="A413" t="s">
        <v>439</v>
      </c>
      <c r="B413" t="s">
        <v>1070</v>
      </c>
      <c r="C413" t="s">
        <v>35</v>
      </c>
      <c r="D413" t="s">
        <v>20</v>
      </c>
      <c r="E413" t="s">
        <v>24</v>
      </c>
      <c r="F413" t="s">
        <v>29</v>
      </c>
      <c r="G413" s="3">
        <v>21.87</v>
      </c>
      <c r="H413">
        <v>2</v>
      </c>
      <c r="I413">
        <v>2.1869999999999998</v>
      </c>
      <c r="J413" s="3">
        <v>45.927</v>
      </c>
      <c r="K413" s="18">
        <v>43490</v>
      </c>
      <c r="L413" s="2">
        <v>0.60347222222222219</v>
      </c>
      <c r="M413" t="s">
        <v>17</v>
      </c>
      <c r="N413" s="3">
        <v>43.74</v>
      </c>
      <c r="O413">
        <v>4.7619047620000003</v>
      </c>
      <c r="P413" s="3">
        <v>2.1869999999999998</v>
      </c>
      <c r="Q413" s="1">
        <v>23032</v>
      </c>
      <c r="R413" s="5">
        <f t="shared" si="44"/>
        <v>56</v>
      </c>
      <c r="S413" s="5" t="str">
        <f t="shared" si="45"/>
        <v>45-59</v>
      </c>
      <c r="T413">
        <v>6.9</v>
      </c>
      <c r="U413" s="17" t="str">
        <f t="shared" si="42"/>
        <v>6-8 (Good)</v>
      </c>
      <c r="V413" s="17" t="str">
        <f t="shared" si="46"/>
        <v>Afternoon</v>
      </c>
      <c r="W413" t="str">
        <f t="shared" si="47"/>
        <v>Expensive</v>
      </c>
      <c r="X413" s="4">
        <f t="shared" si="48"/>
        <v>6</v>
      </c>
      <c r="Y413" s="3" t="str">
        <f t="shared" si="43"/>
        <v>Weekdays</v>
      </c>
      <c r="Z413" s="17">
        <f>_xlfn.ISOWEEKNUM(Table2[[#This Row],[Transaction Date]])</f>
        <v>4</v>
      </c>
      <c r="AA413" t="str">
        <f>IF(Table2[[#This Row],[WeekNum]] &gt; MAX(Table2[WeekNum]) - 13, "Show", "Hide")</f>
        <v>Show</v>
      </c>
      <c r="AB413" t="str">
        <f>TEXT(Table2[[#This Row],[Transaction Date]] - WEEKDAY(Table2[[#This Row],[Transaction Date]], 2) + 4, "MMMM")</f>
        <v>January</v>
      </c>
      <c r="AC413" s="19">
        <f>ROUNDUP(MONTH(Table2[[#This Row],[Transaction Date]])/3, 0)</f>
        <v>1</v>
      </c>
    </row>
    <row r="414" spans="1:29" x14ac:dyDescent="0.3">
      <c r="A414" t="s">
        <v>440</v>
      </c>
      <c r="B414" t="s">
        <v>1068</v>
      </c>
      <c r="C414" t="s">
        <v>13</v>
      </c>
      <c r="D414" t="s">
        <v>14</v>
      </c>
      <c r="E414" t="s">
        <v>24</v>
      </c>
      <c r="F414" t="s">
        <v>16</v>
      </c>
      <c r="G414" s="3">
        <v>20.97</v>
      </c>
      <c r="H414">
        <v>5</v>
      </c>
      <c r="I414">
        <v>5.2424999999999997</v>
      </c>
      <c r="J414" s="3">
        <v>110.0925</v>
      </c>
      <c r="K414" s="18">
        <v>43469</v>
      </c>
      <c r="L414" s="2">
        <v>0.55625000000000002</v>
      </c>
      <c r="M414" t="s">
        <v>22</v>
      </c>
      <c r="N414" s="3">
        <v>104.85</v>
      </c>
      <c r="O414">
        <v>4.7619047620000003</v>
      </c>
      <c r="P414" s="3">
        <v>5.2424999999999997</v>
      </c>
      <c r="Q414" s="1">
        <v>21683</v>
      </c>
      <c r="R414" s="5">
        <f t="shared" si="44"/>
        <v>59</v>
      </c>
      <c r="S414" s="5" t="str">
        <f t="shared" si="45"/>
        <v>45-59</v>
      </c>
      <c r="T414">
        <v>7.8</v>
      </c>
      <c r="U414" s="17" t="str">
        <f t="shared" si="42"/>
        <v>6-8 (Good)</v>
      </c>
      <c r="V414" s="17" t="str">
        <f t="shared" si="46"/>
        <v>Afternoon</v>
      </c>
      <c r="W414" t="str">
        <f t="shared" si="47"/>
        <v>Expensive</v>
      </c>
      <c r="X414" s="4">
        <f t="shared" si="48"/>
        <v>6</v>
      </c>
      <c r="Y414" s="3" t="str">
        <f t="shared" si="43"/>
        <v>Weekdays</v>
      </c>
      <c r="Z414" s="17">
        <f>_xlfn.ISOWEEKNUM(Table2[[#This Row],[Transaction Date]])</f>
        <v>1</v>
      </c>
      <c r="AA414" t="str">
        <f>IF(Table2[[#This Row],[WeekNum]] &gt; MAX(Table2[WeekNum]) - 13, "Show", "Hide")</f>
        <v>Show</v>
      </c>
      <c r="AB414" t="str">
        <f>TEXT(Table2[[#This Row],[Transaction Date]] - WEEKDAY(Table2[[#This Row],[Transaction Date]], 2) + 4, "MMMM")</f>
        <v>January</v>
      </c>
      <c r="AC414" s="19">
        <f>ROUNDUP(MONTH(Table2[[#This Row],[Transaction Date]])/3, 0)</f>
        <v>1</v>
      </c>
    </row>
    <row r="415" spans="1:29" x14ac:dyDescent="0.3">
      <c r="A415" t="s">
        <v>441</v>
      </c>
      <c r="B415" t="s">
        <v>1071</v>
      </c>
      <c r="C415" s="17" t="s">
        <v>1064</v>
      </c>
      <c r="D415" t="s">
        <v>20</v>
      </c>
      <c r="E415" t="s">
        <v>24</v>
      </c>
      <c r="F415" t="s">
        <v>29</v>
      </c>
      <c r="G415" s="3">
        <v>25.84</v>
      </c>
      <c r="H415">
        <v>3</v>
      </c>
      <c r="I415">
        <v>3.8759999999999999</v>
      </c>
      <c r="J415" s="3">
        <v>81.396000000000001</v>
      </c>
      <c r="K415" s="18">
        <v>43534</v>
      </c>
      <c r="L415" s="2">
        <v>0.78819444444444453</v>
      </c>
      <c r="M415" t="s">
        <v>17</v>
      </c>
      <c r="N415" s="3">
        <v>77.52</v>
      </c>
      <c r="O415">
        <v>4.7619047620000003</v>
      </c>
      <c r="P415" s="3">
        <v>3.8759999999999999</v>
      </c>
      <c r="Q415" s="1">
        <v>31001</v>
      </c>
      <c r="R415" s="5">
        <f t="shared" si="44"/>
        <v>34</v>
      </c>
      <c r="S415" s="5" t="str">
        <f t="shared" si="45"/>
        <v>30-44</v>
      </c>
      <c r="T415">
        <v>6.6</v>
      </c>
      <c r="U415" s="17" t="str">
        <f t="shared" si="42"/>
        <v>6-8 (Good)</v>
      </c>
      <c r="V415" s="17" t="str">
        <f t="shared" si="46"/>
        <v>Evening</v>
      </c>
      <c r="W415" t="str">
        <f t="shared" si="47"/>
        <v>Expensive</v>
      </c>
      <c r="X415" s="4">
        <f t="shared" si="48"/>
        <v>1</v>
      </c>
      <c r="Y415" s="3" t="str">
        <f t="shared" si="43"/>
        <v>Weekends</v>
      </c>
      <c r="Z415" s="17">
        <f>_xlfn.ISOWEEKNUM(Table2[[#This Row],[Transaction Date]])</f>
        <v>10</v>
      </c>
      <c r="AA415" t="str">
        <f>IF(Table2[[#This Row],[WeekNum]] &gt; MAX(Table2[WeekNum]) - 13, "Show", "Hide")</f>
        <v>Show</v>
      </c>
      <c r="AB415" t="str">
        <f>TEXT(Table2[[#This Row],[Transaction Date]] - WEEKDAY(Table2[[#This Row],[Transaction Date]], 2) + 4, "MMMM")</f>
        <v>March</v>
      </c>
      <c r="AC415" s="19">
        <f>ROUNDUP(MONTH(Table2[[#This Row],[Transaction Date]])/3, 0)</f>
        <v>1</v>
      </c>
    </row>
    <row r="416" spans="1:29" x14ac:dyDescent="0.3">
      <c r="A416" t="s">
        <v>442</v>
      </c>
      <c r="B416" t="s">
        <v>1076</v>
      </c>
      <c r="C416" s="17" t="s">
        <v>1064</v>
      </c>
      <c r="D416" t="s">
        <v>20</v>
      </c>
      <c r="E416" t="s">
        <v>24</v>
      </c>
      <c r="F416" t="s">
        <v>25</v>
      </c>
      <c r="G416" s="3">
        <v>50.93</v>
      </c>
      <c r="H416">
        <v>8</v>
      </c>
      <c r="I416">
        <v>20.372</v>
      </c>
      <c r="J416" s="3">
        <v>427.81200000000001</v>
      </c>
      <c r="K416" s="18">
        <v>43546</v>
      </c>
      <c r="L416" s="2">
        <v>0.81666666666666676</v>
      </c>
      <c r="M416" t="s">
        <v>17</v>
      </c>
      <c r="N416" s="3">
        <v>407.44</v>
      </c>
      <c r="O416">
        <v>4.7619047620000003</v>
      </c>
      <c r="P416" s="3">
        <v>20.372</v>
      </c>
      <c r="Q416" s="1">
        <v>22268</v>
      </c>
      <c r="R416" s="5">
        <f t="shared" si="44"/>
        <v>58</v>
      </c>
      <c r="S416" s="5" t="str">
        <f t="shared" si="45"/>
        <v>45-59</v>
      </c>
      <c r="T416">
        <v>9.1999999999999993</v>
      </c>
      <c r="U416" s="17" t="str">
        <f t="shared" si="42"/>
        <v>8-10 (Excellent)</v>
      </c>
      <c r="V416" s="17" t="str">
        <f t="shared" si="46"/>
        <v>Night</v>
      </c>
      <c r="W416" t="str">
        <f t="shared" si="47"/>
        <v>Expensive</v>
      </c>
      <c r="X416" s="4">
        <f t="shared" si="48"/>
        <v>6</v>
      </c>
      <c r="Y416" s="3" t="str">
        <f t="shared" si="43"/>
        <v>Weekdays</v>
      </c>
      <c r="Z416" s="17">
        <f>_xlfn.ISOWEEKNUM(Table2[[#This Row],[Transaction Date]])</f>
        <v>12</v>
      </c>
      <c r="AA416" t="str">
        <f>IF(Table2[[#This Row],[WeekNum]] &gt; MAX(Table2[WeekNum]) - 13, "Show", "Hide")</f>
        <v>Show</v>
      </c>
      <c r="AB416" t="str">
        <f>TEXT(Table2[[#This Row],[Transaction Date]] - WEEKDAY(Table2[[#This Row],[Transaction Date]], 2) + 4, "MMMM")</f>
        <v>March</v>
      </c>
      <c r="AC416" s="19">
        <f>ROUNDUP(MONTH(Table2[[#This Row],[Transaction Date]])/3, 0)</f>
        <v>1</v>
      </c>
    </row>
    <row r="417" spans="1:29" x14ac:dyDescent="0.3">
      <c r="A417" t="s">
        <v>443</v>
      </c>
      <c r="B417" t="s">
        <v>1075</v>
      </c>
      <c r="C417" t="s">
        <v>35</v>
      </c>
      <c r="D417" t="s">
        <v>20</v>
      </c>
      <c r="E417" t="s">
        <v>24</v>
      </c>
      <c r="F417" t="s">
        <v>16</v>
      </c>
      <c r="G417" s="3">
        <v>96.11</v>
      </c>
      <c r="H417">
        <v>1</v>
      </c>
      <c r="I417">
        <v>4.8055000000000003</v>
      </c>
      <c r="J417" s="3">
        <v>100.91549999999999</v>
      </c>
      <c r="K417" s="18">
        <v>43490</v>
      </c>
      <c r="L417" s="2">
        <v>0.68611111111111101</v>
      </c>
      <c r="M417" t="s">
        <v>17</v>
      </c>
      <c r="N417" s="3">
        <v>96.11</v>
      </c>
      <c r="O417">
        <v>4.7619047620000003</v>
      </c>
      <c r="P417" s="3">
        <v>4.8055000000000003</v>
      </c>
      <c r="Q417" s="1">
        <v>28787</v>
      </c>
      <c r="R417" s="5">
        <f t="shared" si="44"/>
        <v>40</v>
      </c>
      <c r="S417" s="5" t="str">
        <f t="shared" si="45"/>
        <v>30-44</v>
      </c>
      <c r="T417">
        <v>7.8</v>
      </c>
      <c r="U417" s="17" t="str">
        <f t="shared" si="42"/>
        <v>6-8 (Good)</v>
      </c>
      <c r="V417" s="17" t="str">
        <f t="shared" si="46"/>
        <v>Evening</v>
      </c>
      <c r="W417" t="str">
        <f t="shared" si="47"/>
        <v>Expensive</v>
      </c>
      <c r="X417" s="4">
        <f t="shared" si="48"/>
        <v>6</v>
      </c>
      <c r="Y417" s="3" t="str">
        <f t="shared" si="43"/>
        <v>Weekdays</v>
      </c>
      <c r="Z417" s="17">
        <f>_xlfn.ISOWEEKNUM(Table2[[#This Row],[Transaction Date]])</f>
        <v>4</v>
      </c>
      <c r="AA417" t="str">
        <f>IF(Table2[[#This Row],[WeekNum]] &gt; MAX(Table2[WeekNum]) - 13, "Show", "Hide")</f>
        <v>Show</v>
      </c>
      <c r="AB417" t="str">
        <f>TEXT(Table2[[#This Row],[Transaction Date]] - WEEKDAY(Table2[[#This Row],[Transaction Date]], 2) + 4, "MMMM")</f>
        <v>January</v>
      </c>
      <c r="AC417" s="19">
        <f>ROUNDUP(MONTH(Table2[[#This Row],[Transaction Date]])/3, 0)</f>
        <v>1</v>
      </c>
    </row>
    <row r="418" spans="1:29" x14ac:dyDescent="0.3">
      <c r="A418" t="s">
        <v>444</v>
      </c>
      <c r="B418" t="s">
        <v>1069</v>
      </c>
      <c r="C418" t="s">
        <v>19</v>
      </c>
      <c r="D418" t="s">
        <v>20</v>
      </c>
      <c r="E418" t="s">
        <v>15</v>
      </c>
      <c r="F418" t="s">
        <v>25</v>
      </c>
      <c r="G418" s="3">
        <v>45.38</v>
      </c>
      <c r="H418">
        <v>4</v>
      </c>
      <c r="I418">
        <v>9.0760000000000005</v>
      </c>
      <c r="J418" s="3">
        <v>190.596</v>
      </c>
      <c r="K418" s="18">
        <v>43473</v>
      </c>
      <c r="L418" s="2">
        <v>0.57500000000000007</v>
      </c>
      <c r="M418" t="s">
        <v>26</v>
      </c>
      <c r="N418" s="3">
        <v>181.52</v>
      </c>
      <c r="O418">
        <v>4.7619047620000003</v>
      </c>
      <c r="P418" s="3">
        <v>9.0760000000000005</v>
      </c>
      <c r="Q418" s="1">
        <v>24590</v>
      </c>
      <c r="R418" s="5">
        <f t="shared" si="44"/>
        <v>51</v>
      </c>
      <c r="S418" s="5" t="str">
        <f t="shared" si="45"/>
        <v>45-59</v>
      </c>
      <c r="T418">
        <v>8.6999999999999993</v>
      </c>
      <c r="U418" s="17" t="str">
        <f t="shared" si="42"/>
        <v>8-10 (Excellent)</v>
      </c>
      <c r="V418" s="17" t="str">
        <f t="shared" si="46"/>
        <v>Afternoon</v>
      </c>
      <c r="W418" t="str">
        <f t="shared" si="47"/>
        <v>Expensive</v>
      </c>
      <c r="X418" s="4">
        <f t="shared" si="48"/>
        <v>3</v>
      </c>
      <c r="Y418" s="3" t="str">
        <f t="shared" si="43"/>
        <v>Weekdays</v>
      </c>
      <c r="Z418" s="17">
        <f>_xlfn.ISOWEEKNUM(Table2[[#This Row],[Transaction Date]])</f>
        <v>2</v>
      </c>
      <c r="AA418" t="str">
        <f>IF(Table2[[#This Row],[WeekNum]] &gt; MAX(Table2[WeekNum]) - 13, "Show", "Hide")</f>
        <v>Show</v>
      </c>
      <c r="AB418" t="str">
        <f>TEXT(Table2[[#This Row],[Transaction Date]] - WEEKDAY(Table2[[#This Row],[Transaction Date]], 2) + 4, "MMMM")</f>
        <v>January</v>
      </c>
      <c r="AC418" s="19">
        <f>ROUNDUP(MONTH(Table2[[#This Row],[Transaction Date]])/3, 0)</f>
        <v>1</v>
      </c>
    </row>
    <row r="419" spans="1:29" x14ac:dyDescent="0.3">
      <c r="A419" t="s">
        <v>445</v>
      </c>
      <c r="B419" t="s">
        <v>1069</v>
      </c>
      <c r="C419" t="s">
        <v>19</v>
      </c>
      <c r="D419" t="s">
        <v>14</v>
      </c>
      <c r="E419" t="s">
        <v>15</v>
      </c>
      <c r="F419" t="s">
        <v>16</v>
      </c>
      <c r="G419" s="3">
        <v>81.510000000000005</v>
      </c>
      <c r="H419">
        <v>1</v>
      </c>
      <c r="I419">
        <v>4.0754999999999999</v>
      </c>
      <c r="J419" s="3">
        <v>85.585499999999996</v>
      </c>
      <c r="K419" s="18">
        <v>43487</v>
      </c>
      <c r="L419" s="2">
        <v>0.45624999999999999</v>
      </c>
      <c r="M419" t="s">
        <v>17</v>
      </c>
      <c r="N419" s="3">
        <v>81.510000000000005</v>
      </c>
      <c r="O419">
        <v>4.7619047620000003</v>
      </c>
      <c r="P419" s="3">
        <v>4.0754999999999999</v>
      </c>
      <c r="Q419" s="1">
        <v>21260</v>
      </c>
      <c r="R419" s="5">
        <f t="shared" si="44"/>
        <v>60</v>
      </c>
      <c r="S419" s="5" t="str">
        <f t="shared" si="45"/>
        <v>60-74</v>
      </c>
      <c r="T419">
        <v>9.1999999999999993</v>
      </c>
      <c r="U419" s="17" t="str">
        <f t="shared" si="42"/>
        <v>8-10 (Excellent)</v>
      </c>
      <c r="V419" s="17" t="str">
        <f t="shared" si="46"/>
        <v>Morning</v>
      </c>
      <c r="W419" t="str">
        <f t="shared" si="47"/>
        <v>Expensive</v>
      </c>
      <c r="X419" s="4">
        <f t="shared" si="48"/>
        <v>3</v>
      </c>
      <c r="Y419" s="3" t="str">
        <f t="shared" si="43"/>
        <v>Weekdays</v>
      </c>
      <c r="Z419" s="17">
        <f>_xlfn.ISOWEEKNUM(Table2[[#This Row],[Transaction Date]])</f>
        <v>4</v>
      </c>
      <c r="AA419" t="str">
        <f>IF(Table2[[#This Row],[WeekNum]] &gt; MAX(Table2[WeekNum]) - 13, "Show", "Hide")</f>
        <v>Show</v>
      </c>
      <c r="AB419" t="str">
        <f>TEXT(Table2[[#This Row],[Transaction Date]] - WEEKDAY(Table2[[#This Row],[Transaction Date]], 2) + 4, "MMMM")</f>
        <v>January</v>
      </c>
      <c r="AC419" s="19">
        <f>ROUNDUP(MONTH(Table2[[#This Row],[Transaction Date]])/3, 0)</f>
        <v>1</v>
      </c>
    </row>
    <row r="420" spans="1:29" x14ac:dyDescent="0.3">
      <c r="A420" t="s">
        <v>446</v>
      </c>
      <c r="B420" t="s">
        <v>1070</v>
      </c>
      <c r="C420" t="s">
        <v>35</v>
      </c>
      <c r="D420" t="s">
        <v>20</v>
      </c>
      <c r="E420" t="s">
        <v>15</v>
      </c>
      <c r="F420" t="s">
        <v>16</v>
      </c>
      <c r="G420" s="3">
        <v>57.22</v>
      </c>
      <c r="H420">
        <v>2</v>
      </c>
      <c r="I420">
        <v>5.7220000000000004</v>
      </c>
      <c r="J420" s="3">
        <v>120.16200000000001</v>
      </c>
      <c r="K420" s="18">
        <v>43477</v>
      </c>
      <c r="L420" s="2">
        <v>0.71736111111111101</v>
      </c>
      <c r="M420" t="s">
        <v>17</v>
      </c>
      <c r="N420" s="3">
        <v>114.44</v>
      </c>
      <c r="O420">
        <v>4.7619047620000003</v>
      </c>
      <c r="P420" s="3">
        <v>5.7220000000000004</v>
      </c>
      <c r="Q420" s="1">
        <v>32853</v>
      </c>
      <c r="R420" s="5">
        <f t="shared" si="44"/>
        <v>29</v>
      </c>
      <c r="S420" s="5" t="str">
        <f t="shared" si="45"/>
        <v>15-29</v>
      </c>
      <c r="T420">
        <v>8.3000000000000007</v>
      </c>
      <c r="U420" s="17" t="str">
        <f t="shared" si="42"/>
        <v>8-10 (Excellent)</v>
      </c>
      <c r="V420" s="17" t="str">
        <f t="shared" si="46"/>
        <v>Evening</v>
      </c>
      <c r="W420" t="str">
        <f t="shared" si="47"/>
        <v>Expensive</v>
      </c>
      <c r="X420" s="4">
        <f t="shared" si="48"/>
        <v>7</v>
      </c>
      <c r="Y420" s="3" t="str">
        <f t="shared" si="43"/>
        <v>Weekends</v>
      </c>
      <c r="Z420" s="17">
        <f>_xlfn.ISOWEEKNUM(Table2[[#This Row],[Transaction Date]])</f>
        <v>2</v>
      </c>
      <c r="AA420" t="str">
        <f>IF(Table2[[#This Row],[WeekNum]] &gt; MAX(Table2[WeekNum]) - 13, "Show", "Hide")</f>
        <v>Show</v>
      </c>
      <c r="AB420" t="str">
        <f>TEXT(Table2[[#This Row],[Transaction Date]] - WEEKDAY(Table2[[#This Row],[Transaction Date]], 2) + 4, "MMMM")</f>
        <v>January</v>
      </c>
      <c r="AC420" s="19">
        <f>ROUNDUP(MONTH(Table2[[#This Row],[Transaction Date]])/3, 0)</f>
        <v>1</v>
      </c>
    </row>
    <row r="421" spans="1:29" x14ac:dyDescent="0.3">
      <c r="A421" t="s">
        <v>447</v>
      </c>
      <c r="B421" t="s">
        <v>1072</v>
      </c>
      <c r="C421" s="17" t="s">
        <v>1065</v>
      </c>
      <c r="D421" t="s">
        <v>14</v>
      </c>
      <c r="E421" t="s">
        <v>15</v>
      </c>
      <c r="F421" t="s">
        <v>21</v>
      </c>
      <c r="G421" s="3">
        <v>25.22</v>
      </c>
      <c r="H421">
        <v>7</v>
      </c>
      <c r="I421">
        <v>8.827</v>
      </c>
      <c r="J421" s="3">
        <v>185.36699999999999</v>
      </c>
      <c r="K421" s="18">
        <v>43500</v>
      </c>
      <c r="L421" s="2">
        <v>0.43263888888888885</v>
      </c>
      <c r="M421" t="s">
        <v>22</v>
      </c>
      <c r="N421" s="3">
        <v>176.54</v>
      </c>
      <c r="O421">
        <v>4.7619047620000003</v>
      </c>
      <c r="P421" s="3">
        <v>8.827</v>
      </c>
      <c r="Q421" s="1">
        <v>24058</v>
      </c>
      <c r="R421" s="5">
        <f t="shared" si="44"/>
        <v>53</v>
      </c>
      <c r="S421" s="5" t="str">
        <f t="shared" si="45"/>
        <v>45-59</v>
      </c>
      <c r="T421">
        <v>8.1999999999999993</v>
      </c>
      <c r="U421" s="17" t="str">
        <f t="shared" si="42"/>
        <v>8-10 (Excellent)</v>
      </c>
      <c r="V421" s="17" t="str">
        <f t="shared" si="46"/>
        <v>Morning</v>
      </c>
      <c r="W421" t="str">
        <f t="shared" si="47"/>
        <v>Expensive</v>
      </c>
      <c r="X421" s="4">
        <f t="shared" si="48"/>
        <v>2</v>
      </c>
      <c r="Y421" s="3" t="str">
        <f t="shared" si="43"/>
        <v>Weekdays</v>
      </c>
      <c r="Z421" s="17">
        <f>_xlfn.ISOWEEKNUM(Table2[[#This Row],[Transaction Date]])</f>
        <v>6</v>
      </c>
      <c r="AA421" t="str">
        <f>IF(Table2[[#This Row],[WeekNum]] &gt; MAX(Table2[WeekNum]) - 13, "Show", "Hide")</f>
        <v>Show</v>
      </c>
      <c r="AB421" t="str">
        <f>TEXT(Table2[[#This Row],[Transaction Date]] - WEEKDAY(Table2[[#This Row],[Transaction Date]], 2) + 4, "MMMM")</f>
        <v>February</v>
      </c>
      <c r="AC421" s="19">
        <f>ROUNDUP(MONTH(Table2[[#This Row],[Transaction Date]])/3, 0)</f>
        <v>1</v>
      </c>
    </row>
    <row r="422" spans="1:29" x14ac:dyDescent="0.3">
      <c r="A422" t="s">
        <v>448</v>
      </c>
      <c r="B422" t="s">
        <v>1074</v>
      </c>
      <c r="C422" t="s">
        <v>19</v>
      </c>
      <c r="D422" t="s">
        <v>14</v>
      </c>
      <c r="E422" t="s">
        <v>15</v>
      </c>
      <c r="F422" t="s">
        <v>36</v>
      </c>
      <c r="G422" s="3">
        <v>38.6</v>
      </c>
      <c r="H422">
        <v>3</v>
      </c>
      <c r="I422">
        <v>5.79</v>
      </c>
      <c r="J422" s="3">
        <v>121.59</v>
      </c>
      <c r="K422" s="18">
        <v>43552</v>
      </c>
      <c r="L422" s="2">
        <v>0.58124999999999993</v>
      </c>
      <c r="M422" t="s">
        <v>17</v>
      </c>
      <c r="N422" s="3">
        <v>115.8</v>
      </c>
      <c r="O422">
        <v>4.7619047620000003</v>
      </c>
      <c r="P422" s="3">
        <v>5.79</v>
      </c>
      <c r="Q422" s="1">
        <v>31590</v>
      </c>
      <c r="R422" s="5">
        <f t="shared" si="44"/>
        <v>32</v>
      </c>
      <c r="S422" s="5" t="str">
        <f t="shared" si="45"/>
        <v>30-44</v>
      </c>
      <c r="T422">
        <v>7.5</v>
      </c>
      <c r="U422" s="17" t="str">
        <f t="shared" si="42"/>
        <v>6-8 (Good)</v>
      </c>
      <c r="V422" s="17" t="str">
        <f t="shared" si="46"/>
        <v>Afternoon</v>
      </c>
      <c r="W422" t="str">
        <f t="shared" si="47"/>
        <v>Expensive</v>
      </c>
      <c r="X422" s="4">
        <f t="shared" si="48"/>
        <v>5</v>
      </c>
      <c r="Y422" s="3" t="str">
        <f t="shared" si="43"/>
        <v>Weekdays</v>
      </c>
      <c r="Z422" s="17">
        <f>_xlfn.ISOWEEKNUM(Table2[[#This Row],[Transaction Date]])</f>
        <v>13</v>
      </c>
      <c r="AA422" t="str">
        <f>IF(Table2[[#This Row],[WeekNum]] &gt; MAX(Table2[WeekNum]) - 13, "Show", "Hide")</f>
        <v>Show</v>
      </c>
      <c r="AB422" t="str">
        <f>TEXT(Table2[[#This Row],[Transaction Date]] - WEEKDAY(Table2[[#This Row],[Transaction Date]], 2) + 4, "MMMM")</f>
        <v>March</v>
      </c>
      <c r="AC422" s="19">
        <f>ROUNDUP(MONTH(Table2[[#This Row],[Transaction Date]])/3, 0)</f>
        <v>1</v>
      </c>
    </row>
    <row r="423" spans="1:29" x14ac:dyDescent="0.3">
      <c r="A423" t="s">
        <v>449</v>
      </c>
      <c r="B423" t="s">
        <v>1073</v>
      </c>
      <c r="C423" s="17" t="s">
        <v>1066</v>
      </c>
      <c r="D423" t="s">
        <v>20</v>
      </c>
      <c r="E423" t="s">
        <v>15</v>
      </c>
      <c r="F423" t="s">
        <v>21</v>
      </c>
      <c r="G423" s="3">
        <v>84.05</v>
      </c>
      <c r="H423">
        <v>3</v>
      </c>
      <c r="I423">
        <v>12.6075</v>
      </c>
      <c r="J423" s="3">
        <v>264.75749999999999</v>
      </c>
      <c r="K423" s="18">
        <v>43488</v>
      </c>
      <c r="L423" s="2">
        <v>0.56180555555555556</v>
      </c>
      <c r="M423" t="s">
        <v>22</v>
      </c>
      <c r="N423" s="3">
        <v>252.15</v>
      </c>
      <c r="O423">
        <v>4.7619047620000003</v>
      </c>
      <c r="P423" s="3">
        <v>12.6075</v>
      </c>
      <c r="Q423" s="1">
        <v>26499</v>
      </c>
      <c r="R423" s="5">
        <f t="shared" si="44"/>
        <v>46</v>
      </c>
      <c r="S423" s="5" t="str">
        <f t="shared" si="45"/>
        <v>45-59</v>
      </c>
      <c r="T423">
        <v>9.8000000000000007</v>
      </c>
      <c r="U423" s="17" t="str">
        <f t="shared" si="42"/>
        <v>8-10 (Excellent)</v>
      </c>
      <c r="V423" s="17" t="str">
        <f t="shared" si="46"/>
        <v>Afternoon</v>
      </c>
      <c r="W423" t="str">
        <f t="shared" si="47"/>
        <v>Expensive</v>
      </c>
      <c r="X423" s="4">
        <f t="shared" si="48"/>
        <v>4</v>
      </c>
      <c r="Y423" s="3" t="str">
        <f t="shared" si="43"/>
        <v>Weekdays</v>
      </c>
      <c r="Z423" s="17">
        <f>_xlfn.ISOWEEKNUM(Table2[[#This Row],[Transaction Date]])</f>
        <v>4</v>
      </c>
      <c r="AA423" t="str">
        <f>IF(Table2[[#This Row],[WeekNum]] &gt; MAX(Table2[WeekNum]) - 13, "Show", "Hide")</f>
        <v>Show</v>
      </c>
      <c r="AB423" t="str">
        <f>TEXT(Table2[[#This Row],[Transaction Date]] - WEEKDAY(Table2[[#This Row],[Transaction Date]], 2) + 4, "MMMM")</f>
        <v>January</v>
      </c>
      <c r="AC423" s="19">
        <f>ROUNDUP(MONTH(Table2[[#This Row],[Transaction Date]])/3, 0)</f>
        <v>1</v>
      </c>
    </row>
    <row r="424" spans="1:29" x14ac:dyDescent="0.3">
      <c r="A424" t="s">
        <v>450</v>
      </c>
      <c r="B424" t="s">
        <v>1069</v>
      </c>
      <c r="C424" t="s">
        <v>19</v>
      </c>
      <c r="D424" t="s">
        <v>14</v>
      </c>
      <c r="E424" t="s">
        <v>15</v>
      </c>
      <c r="F424" t="s">
        <v>38</v>
      </c>
      <c r="G424" s="3">
        <v>97.21</v>
      </c>
      <c r="H424">
        <v>10</v>
      </c>
      <c r="I424">
        <v>48.604999999999997</v>
      </c>
      <c r="J424" s="3">
        <v>1020.705</v>
      </c>
      <c r="K424" s="18">
        <v>43504</v>
      </c>
      <c r="L424" s="2">
        <v>0.54166666666666663</v>
      </c>
      <c r="M424" t="s">
        <v>26</v>
      </c>
      <c r="N424" s="3">
        <v>972.1</v>
      </c>
      <c r="O424">
        <v>4.7619047620000003</v>
      </c>
      <c r="P424" s="3">
        <v>48.604999999999997</v>
      </c>
      <c r="Q424" s="1">
        <v>22081</v>
      </c>
      <c r="R424" s="5">
        <f t="shared" si="44"/>
        <v>58</v>
      </c>
      <c r="S424" s="5" t="str">
        <f t="shared" si="45"/>
        <v>45-59</v>
      </c>
      <c r="T424">
        <v>8.6999999999999993</v>
      </c>
      <c r="U424" s="17" t="str">
        <f t="shared" si="42"/>
        <v>8-10 (Excellent)</v>
      </c>
      <c r="V424" s="17" t="str">
        <f t="shared" si="46"/>
        <v>Afternoon</v>
      </c>
      <c r="W424" t="str">
        <f t="shared" si="47"/>
        <v>Expensive</v>
      </c>
      <c r="X424" s="4">
        <f t="shared" si="48"/>
        <v>6</v>
      </c>
      <c r="Y424" s="3" t="str">
        <f t="shared" si="43"/>
        <v>Weekdays</v>
      </c>
      <c r="Z424" s="17">
        <f>_xlfn.ISOWEEKNUM(Table2[[#This Row],[Transaction Date]])</f>
        <v>6</v>
      </c>
      <c r="AA424" t="str">
        <f>IF(Table2[[#This Row],[WeekNum]] &gt; MAX(Table2[WeekNum]) - 13, "Show", "Hide")</f>
        <v>Show</v>
      </c>
      <c r="AB424" t="str">
        <f>TEXT(Table2[[#This Row],[Transaction Date]] - WEEKDAY(Table2[[#This Row],[Transaction Date]], 2) + 4, "MMMM")</f>
        <v>February</v>
      </c>
      <c r="AC424" s="19">
        <f>ROUNDUP(MONTH(Table2[[#This Row],[Transaction Date]])/3, 0)</f>
        <v>1</v>
      </c>
    </row>
    <row r="425" spans="1:29" x14ac:dyDescent="0.3">
      <c r="A425" t="s">
        <v>451</v>
      </c>
      <c r="B425" t="s">
        <v>1075</v>
      </c>
      <c r="C425" t="s">
        <v>35</v>
      </c>
      <c r="D425" t="s">
        <v>14</v>
      </c>
      <c r="E425" t="s">
        <v>24</v>
      </c>
      <c r="F425" t="s">
        <v>38</v>
      </c>
      <c r="G425" s="3">
        <v>25.42</v>
      </c>
      <c r="H425">
        <v>8</v>
      </c>
      <c r="I425">
        <v>10.167999999999999</v>
      </c>
      <c r="J425" s="3">
        <v>213.52799999999999</v>
      </c>
      <c r="K425" s="18">
        <v>43543</v>
      </c>
      <c r="L425" s="2">
        <v>0.8208333333333333</v>
      </c>
      <c r="M425" t="s">
        <v>26</v>
      </c>
      <c r="N425" s="3">
        <v>203.36</v>
      </c>
      <c r="O425">
        <v>4.7619047620000003</v>
      </c>
      <c r="P425" s="3">
        <v>10.167999999999999</v>
      </c>
      <c r="Q425" s="1">
        <v>22299</v>
      </c>
      <c r="R425" s="5">
        <f t="shared" si="44"/>
        <v>58</v>
      </c>
      <c r="S425" s="5" t="str">
        <f t="shared" si="45"/>
        <v>45-59</v>
      </c>
      <c r="T425">
        <v>6.7</v>
      </c>
      <c r="U425" s="17" t="str">
        <f t="shared" si="42"/>
        <v>6-8 (Good)</v>
      </c>
      <c r="V425" s="17" t="str">
        <f t="shared" si="46"/>
        <v>Night</v>
      </c>
      <c r="W425" t="str">
        <f t="shared" si="47"/>
        <v>Expensive</v>
      </c>
      <c r="X425" s="4">
        <f t="shared" si="48"/>
        <v>3</v>
      </c>
      <c r="Y425" s="3" t="str">
        <f t="shared" si="43"/>
        <v>Weekdays</v>
      </c>
      <c r="Z425" s="17">
        <f>_xlfn.ISOWEEKNUM(Table2[[#This Row],[Transaction Date]])</f>
        <v>12</v>
      </c>
      <c r="AA425" t="str">
        <f>IF(Table2[[#This Row],[WeekNum]] &gt; MAX(Table2[WeekNum]) - 13, "Show", "Hide")</f>
        <v>Show</v>
      </c>
      <c r="AB425" t="str">
        <f>TEXT(Table2[[#This Row],[Transaction Date]] - WEEKDAY(Table2[[#This Row],[Transaction Date]], 2) + 4, "MMMM")</f>
        <v>March</v>
      </c>
      <c r="AC425" s="19">
        <f>ROUNDUP(MONTH(Table2[[#This Row],[Transaction Date]])/3, 0)</f>
        <v>1</v>
      </c>
    </row>
    <row r="426" spans="1:29" x14ac:dyDescent="0.3">
      <c r="A426" t="s">
        <v>452</v>
      </c>
      <c r="B426" t="s">
        <v>1078</v>
      </c>
      <c r="C426" s="17" t="s">
        <v>1066</v>
      </c>
      <c r="D426" t="s">
        <v>20</v>
      </c>
      <c r="E426" t="s">
        <v>24</v>
      </c>
      <c r="F426" t="s">
        <v>38</v>
      </c>
      <c r="G426" s="3">
        <v>16.28</v>
      </c>
      <c r="H426">
        <v>1</v>
      </c>
      <c r="I426">
        <v>0.81399999999999995</v>
      </c>
      <c r="J426" s="3">
        <v>17.094000000000001</v>
      </c>
      <c r="K426" s="18">
        <v>43533</v>
      </c>
      <c r="L426" s="2">
        <v>0.65</v>
      </c>
      <c r="M426" t="s">
        <v>22</v>
      </c>
      <c r="N426" s="3">
        <v>16.28</v>
      </c>
      <c r="O426">
        <v>4.7619047620000003</v>
      </c>
      <c r="P426" s="3">
        <v>0.81399999999999995</v>
      </c>
      <c r="Q426" s="1">
        <v>24768</v>
      </c>
      <c r="R426" s="5">
        <f t="shared" si="44"/>
        <v>51</v>
      </c>
      <c r="S426" s="5" t="str">
        <f t="shared" si="45"/>
        <v>45-59</v>
      </c>
      <c r="T426">
        <v>5</v>
      </c>
      <c r="U426" s="17" t="str">
        <f t="shared" si="42"/>
        <v>4-6 (Average)</v>
      </c>
      <c r="V426" s="17" t="str">
        <f t="shared" si="46"/>
        <v>Afternoon</v>
      </c>
      <c r="W426" t="str">
        <f t="shared" si="47"/>
        <v>Less Expensive</v>
      </c>
      <c r="X426" s="4">
        <f t="shared" si="48"/>
        <v>7</v>
      </c>
      <c r="Y426" s="3" t="str">
        <f t="shared" si="43"/>
        <v>Weekends</v>
      </c>
      <c r="Z426" s="17">
        <f>_xlfn.ISOWEEKNUM(Table2[[#This Row],[Transaction Date]])</f>
        <v>10</v>
      </c>
      <c r="AA426" t="str">
        <f>IF(Table2[[#This Row],[WeekNum]] &gt; MAX(Table2[WeekNum]) - 13, "Show", "Hide")</f>
        <v>Show</v>
      </c>
      <c r="AB426" t="str">
        <f>TEXT(Table2[[#This Row],[Transaction Date]] - WEEKDAY(Table2[[#This Row],[Transaction Date]], 2) + 4, "MMMM")</f>
        <v>March</v>
      </c>
      <c r="AC426" s="19">
        <f>ROUNDUP(MONTH(Table2[[#This Row],[Transaction Date]])/3, 0)</f>
        <v>1</v>
      </c>
    </row>
    <row r="427" spans="1:29" x14ac:dyDescent="0.3">
      <c r="A427" t="s">
        <v>453</v>
      </c>
      <c r="B427" t="s">
        <v>1070</v>
      </c>
      <c r="C427" t="s">
        <v>35</v>
      </c>
      <c r="D427" t="s">
        <v>14</v>
      </c>
      <c r="E427" t="s">
        <v>24</v>
      </c>
      <c r="F427" t="s">
        <v>38</v>
      </c>
      <c r="G427" s="3">
        <v>40.61</v>
      </c>
      <c r="H427">
        <v>9</v>
      </c>
      <c r="I427">
        <v>18.2745</v>
      </c>
      <c r="J427" s="3">
        <v>383.7645</v>
      </c>
      <c r="K427" s="18">
        <v>43467</v>
      </c>
      <c r="L427" s="2">
        <v>0.56944444444444442</v>
      </c>
      <c r="M427" t="s">
        <v>22</v>
      </c>
      <c r="N427" s="3">
        <v>365.49</v>
      </c>
      <c r="O427">
        <v>4.7619047620000003</v>
      </c>
      <c r="P427" s="3">
        <v>18.2745</v>
      </c>
      <c r="Q427" s="1">
        <v>33000</v>
      </c>
      <c r="R427" s="5">
        <f t="shared" si="44"/>
        <v>28</v>
      </c>
      <c r="S427" s="5" t="str">
        <f t="shared" si="45"/>
        <v>15-29</v>
      </c>
      <c r="T427">
        <v>7</v>
      </c>
      <c r="U427" s="17" t="str">
        <f t="shared" si="42"/>
        <v>6-8 (Good)</v>
      </c>
      <c r="V427" s="17" t="str">
        <f t="shared" si="46"/>
        <v>Afternoon</v>
      </c>
      <c r="W427" t="str">
        <f t="shared" si="47"/>
        <v>Expensive</v>
      </c>
      <c r="X427" s="4">
        <f t="shared" si="48"/>
        <v>4</v>
      </c>
      <c r="Y427" s="3" t="str">
        <f t="shared" si="43"/>
        <v>Weekdays</v>
      </c>
      <c r="Z427" s="17">
        <f>_xlfn.ISOWEEKNUM(Table2[[#This Row],[Transaction Date]])</f>
        <v>1</v>
      </c>
      <c r="AA427" t="str">
        <f>IF(Table2[[#This Row],[WeekNum]] &gt; MAX(Table2[WeekNum]) - 13, "Show", "Hide")</f>
        <v>Show</v>
      </c>
      <c r="AB427" t="str">
        <f>TEXT(Table2[[#This Row],[Transaction Date]] - WEEKDAY(Table2[[#This Row],[Transaction Date]], 2) + 4, "MMMM")</f>
        <v>January</v>
      </c>
      <c r="AC427" s="19">
        <f>ROUNDUP(MONTH(Table2[[#This Row],[Transaction Date]])/3, 0)</f>
        <v>1</v>
      </c>
    </row>
    <row r="428" spans="1:29" x14ac:dyDescent="0.3">
      <c r="A428" t="s">
        <v>454</v>
      </c>
      <c r="B428" t="s">
        <v>1071</v>
      </c>
      <c r="C428" s="17" t="s">
        <v>1064</v>
      </c>
      <c r="D428" t="s">
        <v>14</v>
      </c>
      <c r="E428" t="s">
        <v>24</v>
      </c>
      <c r="F428" t="s">
        <v>16</v>
      </c>
      <c r="G428" s="3">
        <v>53.17</v>
      </c>
      <c r="H428">
        <v>7</v>
      </c>
      <c r="I428">
        <v>18.609500000000001</v>
      </c>
      <c r="J428" s="3">
        <v>390.79950000000002</v>
      </c>
      <c r="K428" s="18">
        <v>43486</v>
      </c>
      <c r="L428" s="2">
        <v>0.75069444444444444</v>
      </c>
      <c r="M428" t="s">
        <v>22</v>
      </c>
      <c r="N428" s="3">
        <v>372.19</v>
      </c>
      <c r="O428">
        <v>4.7619047620000003</v>
      </c>
      <c r="P428" s="3">
        <v>18.609500000000001</v>
      </c>
      <c r="Q428" s="1">
        <v>27017</v>
      </c>
      <c r="R428" s="5">
        <f t="shared" si="44"/>
        <v>45</v>
      </c>
      <c r="S428" s="5" t="str">
        <f t="shared" si="45"/>
        <v>45-59</v>
      </c>
      <c r="T428">
        <v>8.9</v>
      </c>
      <c r="U428" s="17" t="str">
        <f t="shared" si="42"/>
        <v>8-10 (Excellent)</v>
      </c>
      <c r="V428" s="17" t="str">
        <f t="shared" si="46"/>
        <v>Evening</v>
      </c>
      <c r="W428" t="str">
        <f t="shared" si="47"/>
        <v>Expensive</v>
      </c>
      <c r="X428" s="4">
        <f t="shared" si="48"/>
        <v>2</v>
      </c>
      <c r="Y428" s="3" t="str">
        <f t="shared" si="43"/>
        <v>Weekdays</v>
      </c>
      <c r="Z428" s="17">
        <f>_xlfn.ISOWEEKNUM(Table2[[#This Row],[Transaction Date]])</f>
        <v>4</v>
      </c>
      <c r="AA428" t="str">
        <f>IF(Table2[[#This Row],[WeekNum]] &gt; MAX(Table2[WeekNum]) - 13, "Show", "Hide")</f>
        <v>Show</v>
      </c>
      <c r="AB428" t="str">
        <f>TEXT(Table2[[#This Row],[Transaction Date]] - WEEKDAY(Table2[[#This Row],[Transaction Date]], 2) + 4, "MMMM")</f>
        <v>January</v>
      </c>
      <c r="AC428" s="19">
        <f>ROUNDUP(MONTH(Table2[[#This Row],[Transaction Date]])/3, 0)</f>
        <v>1</v>
      </c>
    </row>
    <row r="429" spans="1:29" x14ac:dyDescent="0.3">
      <c r="A429" t="s">
        <v>455</v>
      </c>
      <c r="B429" t="s">
        <v>1075</v>
      </c>
      <c r="C429" t="s">
        <v>35</v>
      </c>
      <c r="D429" t="s">
        <v>14</v>
      </c>
      <c r="E429" t="s">
        <v>15</v>
      </c>
      <c r="F429" t="s">
        <v>36</v>
      </c>
      <c r="G429" s="3">
        <v>20.87</v>
      </c>
      <c r="H429">
        <v>3</v>
      </c>
      <c r="I429">
        <v>3.1305000000000001</v>
      </c>
      <c r="J429" s="3">
        <v>65.740499999999997</v>
      </c>
      <c r="K429" s="18">
        <v>43544</v>
      </c>
      <c r="L429" s="2">
        <v>0.57847222222222217</v>
      </c>
      <c r="M429" t="s">
        <v>26</v>
      </c>
      <c r="N429" s="3">
        <v>62.61</v>
      </c>
      <c r="O429">
        <v>4.7619047620000003</v>
      </c>
      <c r="P429" s="3">
        <v>3.1305000000000001</v>
      </c>
      <c r="Q429" s="1">
        <v>33836</v>
      </c>
      <c r="R429" s="5">
        <f t="shared" si="44"/>
        <v>26</v>
      </c>
      <c r="S429" s="5" t="str">
        <f t="shared" si="45"/>
        <v>15-29</v>
      </c>
      <c r="T429">
        <v>8</v>
      </c>
      <c r="U429" s="17" t="str">
        <f t="shared" si="42"/>
        <v>8-10 (Excellent)</v>
      </c>
      <c r="V429" s="17" t="str">
        <f t="shared" si="46"/>
        <v>Afternoon</v>
      </c>
      <c r="W429" t="str">
        <f t="shared" si="47"/>
        <v>Expensive</v>
      </c>
      <c r="X429" s="4">
        <f t="shared" si="48"/>
        <v>4</v>
      </c>
      <c r="Y429" s="3" t="str">
        <f t="shared" si="43"/>
        <v>Weekdays</v>
      </c>
      <c r="Z429" s="17">
        <f>_xlfn.ISOWEEKNUM(Table2[[#This Row],[Transaction Date]])</f>
        <v>12</v>
      </c>
      <c r="AA429" t="str">
        <f>IF(Table2[[#This Row],[WeekNum]] &gt; MAX(Table2[WeekNum]) - 13, "Show", "Hide")</f>
        <v>Show</v>
      </c>
      <c r="AB429" t="str">
        <f>TEXT(Table2[[#This Row],[Transaction Date]] - WEEKDAY(Table2[[#This Row],[Transaction Date]], 2) + 4, "MMMM")</f>
        <v>March</v>
      </c>
      <c r="AC429" s="19">
        <f>ROUNDUP(MONTH(Table2[[#This Row],[Transaction Date]])/3, 0)</f>
        <v>1</v>
      </c>
    </row>
    <row r="430" spans="1:29" x14ac:dyDescent="0.3">
      <c r="A430" t="s">
        <v>456</v>
      </c>
      <c r="B430" t="s">
        <v>1075</v>
      </c>
      <c r="C430" t="s">
        <v>35</v>
      </c>
      <c r="D430" t="s">
        <v>20</v>
      </c>
      <c r="E430" t="s">
        <v>24</v>
      </c>
      <c r="F430" t="s">
        <v>29</v>
      </c>
      <c r="G430" s="3">
        <v>67.27</v>
      </c>
      <c r="H430">
        <v>5</v>
      </c>
      <c r="I430">
        <v>16.817499999999999</v>
      </c>
      <c r="J430" s="3">
        <v>353.16750000000002</v>
      </c>
      <c r="K430" s="18">
        <v>43523</v>
      </c>
      <c r="L430" s="2">
        <v>0.7270833333333333</v>
      </c>
      <c r="M430" t="s">
        <v>22</v>
      </c>
      <c r="N430" s="3">
        <v>336.35</v>
      </c>
      <c r="O430">
        <v>4.7619047620000003</v>
      </c>
      <c r="P430" s="3">
        <v>16.817499999999999</v>
      </c>
      <c r="Q430" s="1">
        <v>30669</v>
      </c>
      <c r="R430" s="5">
        <f t="shared" si="44"/>
        <v>35</v>
      </c>
      <c r="S430" s="5" t="str">
        <f t="shared" si="45"/>
        <v>30-44</v>
      </c>
      <c r="T430">
        <v>6.9</v>
      </c>
      <c r="U430" s="17" t="str">
        <f t="shared" si="42"/>
        <v>6-8 (Good)</v>
      </c>
      <c r="V430" s="17" t="str">
        <f t="shared" si="46"/>
        <v>Evening</v>
      </c>
      <c r="W430" t="str">
        <f t="shared" si="47"/>
        <v>Expensive</v>
      </c>
      <c r="X430" s="4">
        <f t="shared" si="48"/>
        <v>4</v>
      </c>
      <c r="Y430" s="3" t="str">
        <f t="shared" si="43"/>
        <v>Weekdays</v>
      </c>
      <c r="Z430" s="17">
        <f>_xlfn.ISOWEEKNUM(Table2[[#This Row],[Transaction Date]])</f>
        <v>9</v>
      </c>
      <c r="AA430" t="str">
        <f>IF(Table2[[#This Row],[WeekNum]] &gt; MAX(Table2[WeekNum]) - 13, "Show", "Hide")</f>
        <v>Show</v>
      </c>
      <c r="AB430" t="str">
        <f>TEXT(Table2[[#This Row],[Transaction Date]] - WEEKDAY(Table2[[#This Row],[Transaction Date]], 2) + 4, "MMMM")</f>
        <v>February</v>
      </c>
      <c r="AC430" s="19">
        <f>ROUNDUP(MONTH(Table2[[#This Row],[Transaction Date]])/3, 0)</f>
        <v>1</v>
      </c>
    </row>
    <row r="431" spans="1:29" x14ac:dyDescent="0.3">
      <c r="A431" t="s">
        <v>457</v>
      </c>
      <c r="B431" t="s">
        <v>1067</v>
      </c>
      <c r="C431" t="s">
        <v>13</v>
      </c>
      <c r="D431" t="s">
        <v>14</v>
      </c>
      <c r="E431" t="s">
        <v>15</v>
      </c>
      <c r="F431" t="s">
        <v>25</v>
      </c>
      <c r="G431" s="3">
        <v>90.65</v>
      </c>
      <c r="H431">
        <v>10</v>
      </c>
      <c r="I431">
        <v>45.325000000000003</v>
      </c>
      <c r="J431" s="3">
        <v>951.82500000000005</v>
      </c>
      <c r="K431" s="18">
        <v>43532</v>
      </c>
      <c r="L431" s="2">
        <v>0.45347222222222222</v>
      </c>
      <c r="M431" t="s">
        <v>17</v>
      </c>
      <c r="N431" s="3">
        <v>906.5</v>
      </c>
      <c r="O431">
        <v>4.7619047620000003</v>
      </c>
      <c r="P431" s="3">
        <v>45.325000000000003</v>
      </c>
      <c r="Q431" s="1">
        <v>35406</v>
      </c>
      <c r="R431" s="5">
        <f t="shared" si="44"/>
        <v>22</v>
      </c>
      <c r="S431" s="5" t="str">
        <f t="shared" si="45"/>
        <v>15-29</v>
      </c>
      <c r="T431">
        <v>7.3</v>
      </c>
      <c r="U431" s="17" t="str">
        <f t="shared" si="42"/>
        <v>6-8 (Good)</v>
      </c>
      <c r="V431" s="17" t="str">
        <f t="shared" si="46"/>
        <v>Morning</v>
      </c>
      <c r="W431" t="str">
        <f t="shared" si="47"/>
        <v>Expensive</v>
      </c>
      <c r="X431" s="4">
        <f t="shared" si="48"/>
        <v>6</v>
      </c>
      <c r="Y431" s="3" t="str">
        <f t="shared" si="43"/>
        <v>Weekdays</v>
      </c>
      <c r="Z431" s="17">
        <f>_xlfn.ISOWEEKNUM(Table2[[#This Row],[Transaction Date]])</f>
        <v>10</v>
      </c>
      <c r="AA431" t="str">
        <f>IF(Table2[[#This Row],[WeekNum]] &gt; MAX(Table2[WeekNum]) - 13, "Show", "Hide")</f>
        <v>Show</v>
      </c>
      <c r="AB431" t="str">
        <f>TEXT(Table2[[#This Row],[Transaction Date]] - WEEKDAY(Table2[[#This Row],[Transaction Date]], 2) + 4, "MMMM")</f>
        <v>March</v>
      </c>
      <c r="AC431" s="19">
        <f>ROUNDUP(MONTH(Table2[[#This Row],[Transaction Date]])/3, 0)</f>
        <v>1</v>
      </c>
    </row>
    <row r="432" spans="1:29" x14ac:dyDescent="0.3">
      <c r="A432" t="s">
        <v>458</v>
      </c>
      <c r="B432" t="s">
        <v>1070</v>
      </c>
      <c r="C432" t="s">
        <v>35</v>
      </c>
      <c r="D432" t="s">
        <v>20</v>
      </c>
      <c r="E432" t="s">
        <v>24</v>
      </c>
      <c r="F432" t="s">
        <v>38</v>
      </c>
      <c r="G432" s="3">
        <v>69.08</v>
      </c>
      <c r="H432">
        <v>2</v>
      </c>
      <c r="I432">
        <v>6.9080000000000004</v>
      </c>
      <c r="J432" s="3">
        <v>145.06800000000001</v>
      </c>
      <c r="K432" s="18">
        <v>43496</v>
      </c>
      <c r="L432" s="2">
        <v>0.82500000000000007</v>
      </c>
      <c r="M432" t="s">
        <v>26</v>
      </c>
      <c r="N432" s="3">
        <v>138.16</v>
      </c>
      <c r="O432">
        <v>4.7619047620000003</v>
      </c>
      <c r="P432" s="3">
        <v>6.9080000000000004</v>
      </c>
      <c r="Q432" s="1">
        <v>28465</v>
      </c>
      <c r="R432" s="5">
        <f t="shared" si="44"/>
        <v>41</v>
      </c>
      <c r="S432" s="5" t="str">
        <f t="shared" si="45"/>
        <v>30-44</v>
      </c>
      <c r="T432">
        <v>6.9</v>
      </c>
      <c r="U432" s="17" t="str">
        <f t="shared" si="42"/>
        <v>6-8 (Good)</v>
      </c>
      <c r="V432" s="17" t="str">
        <f t="shared" si="46"/>
        <v>Night</v>
      </c>
      <c r="W432" t="str">
        <f t="shared" si="47"/>
        <v>Expensive</v>
      </c>
      <c r="X432" s="4">
        <f t="shared" si="48"/>
        <v>5</v>
      </c>
      <c r="Y432" s="3" t="str">
        <f t="shared" si="43"/>
        <v>Weekdays</v>
      </c>
      <c r="Z432" s="17">
        <f>_xlfn.ISOWEEKNUM(Table2[[#This Row],[Transaction Date]])</f>
        <v>5</v>
      </c>
      <c r="AA432" t="str">
        <f>IF(Table2[[#This Row],[WeekNum]] &gt; MAX(Table2[WeekNum]) - 13, "Show", "Hide")</f>
        <v>Show</v>
      </c>
      <c r="AB432" t="str">
        <f>TEXT(Table2[[#This Row],[Transaction Date]] - WEEKDAY(Table2[[#This Row],[Transaction Date]], 2) + 4, "MMMM")</f>
        <v>January</v>
      </c>
      <c r="AC432" s="19">
        <f>ROUNDUP(MONTH(Table2[[#This Row],[Transaction Date]])/3, 0)</f>
        <v>1</v>
      </c>
    </row>
    <row r="433" spans="1:29" x14ac:dyDescent="0.3">
      <c r="A433" t="s">
        <v>459</v>
      </c>
      <c r="B433" t="s">
        <v>1074</v>
      </c>
      <c r="C433" t="s">
        <v>19</v>
      </c>
      <c r="D433" t="s">
        <v>20</v>
      </c>
      <c r="E433" t="s">
        <v>24</v>
      </c>
      <c r="F433" t="s">
        <v>36</v>
      </c>
      <c r="G433" s="3">
        <v>43.27</v>
      </c>
      <c r="H433">
        <v>2</v>
      </c>
      <c r="I433">
        <v>4.327</v>
      </c>
      <c r="J433" s="3">
        <v>90.867000000000004</v>
      </c>
      <c r="K433" s="18">
        <v>43532</v>
      </c>
      <c r="L433" s="2">
        <v>0.70347222222222217</v>
      </c>
      <c r="M433" t="s">
        <v>17</v>
      </c>
      <c r="N433" s="3">
        <v>86.54</v>
      </c>
      <c r="O433">
        <v>4.7619047620000003</v>
      </c>
      <c r="P433" s="3">
        <v>4.327</v>
      </c>
      <c r="Q433" s="1">
        <v>24770</v>
      </c>
      <c r="R433" s="5">
        <f t="shared" si="44"/>
        <v>51</v>
      </c>
      <c r="S433" s="5" t="str">
        <f t="shared" si="45"/>
        <v>45-59</v>
      </c>
      <c r="T433">
        <v>5.7</v>
      </c>
      <c r="U433" s="17" t="str">
        <f t="shared" si="42"/>
        <v>4-6 (Average)</v>
      </c>
      <c r="V433" s="17" t="str">
        <f t="shared" si="46"/>
        <v>Evening</v>
      </c>
      <c r="W433" t="str">
        <f t="shared" si="47"/>
        <v>Expensive</v>
      </c>
      <c r="X433" s="4">
        <f t="shared" si="48"/>
        <v>6</v>
      </c>
      <c r="Y433" s="3" t="str">
        <f t="shared" si="43"/>
        <v>Weekdays</v>
      </c>
      <c r="Z433" s="17">
        <f>_xlfn.ISOWEEKNUM(Table2[[#This Row],[Transaction Date]])</f>
        <v>10</v>
      </c>
      <c r="AA433" t="str">
        <f>IF(Table2[[#This Row],[WeekNum]] &gt; MAX(Table2[WeekNum]) - 13, "Show", "Hide")</f>
        <v>Show</v>
      </c>
      <c r="AB433" t="str">
        <f>TEXT(Table2[[#This Row],[Transaction Date]] - WEEKDAY(Table2[[#This Row],[Transaction Date]], 2) + 4, "MMMM")</f>
        <v>March</v>
      </c>
      <c r="AC433" s="19">
        <f>ROUNDUP(MONTH(Table2[[#This Row],[Transaction Date]])/3, 0)</f>
        <v>1</v>
      </c>
    </row>
    <row r="434" spans="1:29" x14ac:dyDescent="0.3">
      <c r="A434" t="s">
        <v>460</v>
      </c>
      <c r="B434" t="s">
        <v>1071</v>
      </c>
      <c r="C434" s="17" t="s">
        <v>1064</v>
      </c>
      <c r="D434" t="s">
        <v>20</v>
      </c>
      <c r="E434" t="s">
        <v>15</v>
      </c>
      <c r="F434" t="s">
        <v>21</v>
      </c>
      <c r="G434" s="3">
        <v>23.46</v>
      </c>
      <c r="H434">
        <v>6</v>
      </c>
      <c r="I434">
        <v>7.0380000000000003</v>
      </c>
      <c r="J434" s="3">
        <v>147.798</v>
      </c>
      <c r="K434" s="18">
        <v>43478</v>
      </c>
      <c r="L434" s="2">
        <v>0.80138888888888893</v>
      </c>
      <c r="M434" t="s">
        <v>17</v>
      </c>
      <c r="N434" s="3">
        <v>140.76</v>
      </c>
      <c r="O434">
        <v>4.7619047620000003</v>
      </c>
      <c r="P434" s="3">
        <v>7.0380000000000003</v>
      </c>
      <c r="Q434" s="1">
        <v>21036</v>
      </c>
      <c r="R434" s="5">
        <f t="shared" si="44"/>
        <v>61</v>
      </c>
      <c r="S434" s="5" t="str">
        <f t="shared" si="45"/>
        <v>60-74</v>
      </c>
      <c r="T434">
        <v>6.4</v>
      </c>
      <c r="U434" s="17" t="str">
        <f t="shared" si="42"/>
        <v>6-8 (Good)</v>
      </c>
      <c r="V434" s="17" t="str">
        <f t="shared" si="46"/>
        <v>Evening</v>
      </c>
      <c r="W434" t="str">
        <f t="shared" si="47"/>
        <v>Expensive</v>
      </c>
      <c r="X434" s="4">
        <f t="shared" si="48"/>
        <v>1</v>
      </c>
      <c r="Y434" s="3" t="str">
        <f t="shared" si="43"/>
        <v>Weekends</v>
      </c>
      <c r="Z434" s="17">
        <f>_xlfn.ISOWEEKNUM(Table2[[#This Row],[Transaction Date]])</f>
        <v>2</v>
      </c>
      <c r="AA434" t="str">
        <f>IF(Table2[[#This Row],[WeekNum]] &gt; MAX(Table2[WeekNum]) - 13, "Show", "Hide")</f>
        <v>Show</v>
      </c>
      <c r="AB434" t="str">
        <f>TEXT(Table2[[#This Row],[Transaction Date]] - WEEKDAY(Table2[[#This Row],[Transaction Date]], 2) + 4, "MMMM")</f>
        <v>January</v>
      </c>
      <c r="AC434" s="19">
        <f>ROUNDUP(MONTH(Table2[[#This Row],[Transaction Date]])/3, 0)</f>
        <v>1</v>
      </c>
    </row>
    <row r="435" spans="1:29" x14ac:dyDescent="0.3">
      <c r="A435" t="s">
        <v>461</v>
      </c>
      <c r="B435" t="s">
        <v>1070</v>
      </c>
      <c r="C435" t="s">
        <v>35</v>
      </c>
      <c r="D435" t="s">
        <v>20</v>
      </c>
      <c r="E435" t="s">
        <v>24</v>
      </c>
      <c r="F435" t="s">
        <v>38</v>
      </c>
      <c r="G435" s="3">
        <v>95.54</v>
      </c>
      <c r="H435">
        <v>7</v>
      </c>
      <c r="I435">
        <v>33.439</v>
      </c>
      <c r="J435" s="3">
        <v>702.21900000000005</v>
      </c>
      <c r="K435" s="18">
        <v>43533</v>
      </c>
      <c r="L435" s="2">
        <v>0.60833333333333328</v>
      </c>
      <c r="M435" t="s">
        <v>26</v>
      </c>
      <c r="N435" s="3">
        <v>668.78</v>
      </c>
      <c r="O435">
        <v>4.7619047620000003</v>
      </c>
      <c r="P435" s="3">
        <v>33.439</v>
      </c>
      <c r="Q435" s="1">
        <v>36944</v>
      </c>
      <c r="R435" s="5">
        <f t="shared" si="44"/>
        <v>18</v>
      </c>
      <c r="S435" s="5" t="str">
        <f t="shared" si="45"/>
        <v>15-29</v>
      </c>
      <c r="T435">
        <v>9.6</v>
      </c>
      <c r="U435" s="17" t="str">
        <f t="shared" si="42"/>
        <v>8-10 (Excellent)</v>
      </c>
      <c r="V435" s="17" t="str">
        <f t="shared" si="46"/>
        <v>Afternoon</v>
      </c>
      <c r="W435" t="str">
        <f t="shared" si="47"/>
        <v>Expensive</v>
      </c>
      <c r="X435" s="4">
        <f t="shared" si="48"/>
        <v>7</v>
      </c>
      <c r="Y435" s="3" t="str">
        <f t="shared" si="43"/>
        <v>Weekends</v>
      </c>
      <c r="Z435" s="17">
        <f>_xlfn.ISOWEEKNUM(Table2[[#This Row],[Transaction Date]])</f>
        <v>10</v>
      </c>
      <c r="AA435" t="str">
        <f>IF(Table2[[#This Row],[WeekNum]] &gt; MAX(Table2[WeekNum]) - 13, "Show", "Hide")</f>
        <v>Show</v>
      </c>
      <c r="AB435" t="str">
        <f>TEXT(Table2[[#This Row],[Transaction Date]] - WEEKDAY(Table2[[#This Row],[Transaction Date]], 2) + 4, "MMMM")</f>
        <v>March</v>
      </c>
      <c r="AC435" s="19">
        <f>ROUNDUP(MONTH(Table2[[#This Row],[Transaction Date]])/3, 0)</f>
        <v>1</v>
      </c>
    </row>
    <row r="436" spans="1:29" x14ac:dyDescent="0.3">
      <c r="A436" t="s">
        <v>462</v>
      </c>
      <c r="B436" t="s">
        <v>1070</v>
      </c>
      <c r="C436" t="s">
        <v>35</v>
      </c>
      <c r="D436" t="s">
        <v>20</v>
      </c>
      <c r="E436" t="s">
        <v>15</v>
      </c>
      <c r="F436" t="s">
        <v>38</v>
      </c>
      <c r="G436" s="3">
        <v>47.44</v>
      </c>
      <c r="H436">
        <v>1</v>
      </c>
      <c r="I436">
        <v>2.3719999999999999</v>
      </c>
      <c r="J436" s="3">
        <v>49.811999999999998</v>
      </c>
      <c r="K436" s="18">
        <v>43518</v>
      </c>
      <c r="L436" s="2">
        <v>0.7631944444444444</v>
      </c>
      <c r="M436" t="s">
        <v>26</v>
      </c>
      <c r="N436" s="3">
        <v>47.44</v>
      </c>
      <c r="O436">
        <v>4.7619047620000003</v>
      </c>
      <c r="P436" s="3">
        <v>2.3719999999999999</v>
      </c>
      <c r="Q436" s="1">
        <v>25631</v>
      </c>
      <c r="R436" s="5">
        <f t="shared" si="44"/>
        <v>48</v>
      </c>
      <c r="S436" s="5" t="str">
        <f t="shared" si="45"/>
        <v>45-59</v>
      </c>
      <c r="T436">
        <v>6.8</v>
      </c>
      <c r="U436" s="17" t="str">
        <f t="shared" si="42"/>
        <v>6-8 (Good)</v>
      </c>
      <c r="V436" s="17" t="str">
        <f t="shared" si="46"/>
        <v>Evening</v>
      </c>
      <c r="W436" t="str">
        <f t="shared" si="47"/>
        <v>Expensive</v>
      </c>
      <c r="X436" s="4">
        <f t="shared" si="48"/>
        <v>6</v>
      </c>
      <c r="Y436" s="3" t="str">
        <f t="shared" si="43"/>
        <v>Weekdays</v>
      </c>
      <c r="Z436" s="17">
        <f>_xlfn.ISOWEEKNUM(Table2[[#This Row],[Transaction Date]])</f>
        <v>8</v>
      </c>
      <c r="AA436" t="str">
        <f>IF(Table2[[#This Row],[WeekNum]] &gt; MAX(Table2[WeekNum]) - 13, "Show", "Hide")</f>
        <v>Show</v>
      </c>
      <c r="AB436" t="str">
        <f>TEXT(Table2[[#This Row],[Transaction Date]] - WEEKDAY(Table2[[#This Row],[Transaction Date]], 2) + 4, "MMMM")</f>
        <v>February</v>
      </c>
      <c r="AC436" s="19">
        <f>ROUNDUP(MONTH(Table2[[#This Row],[Transaction Date]])/3, 0)</f>
        <v>1</v>
      </c>
    </row>
    <row r="437" spans="1:29" x14ac:dyDescent="0.3">
      <c r="A437" t="s">
        <v>463</v>
      </c>
      <c r="B437" t="s">
        <v>1074</v>
      </c>
      <c r="C437" t="s">
        <v>19</v>
      </c>
      <c r="D437" t="s">
        <v>20</v>
      </c>
      <c r="E437" t="s">
        <v>24</v>
      </c>
      <c r="F437" t="s">
        <v>29</v>
      </c>
      <c r="G437" s="3">
        <v>99.24</v>
      </c>
      <c r="H437">
        <v>9</v>
      </c>
      <c r="I437">
        <v>44.658000000000001</v>
      </c>
      <c r="J437" s="3">
        <v>937.81799999999998</v>
      </c>
      <c r="K437" s="18">
        <v>43543</v>
      </c>
      <c r="L437" s="2">
        <v>0.79791666666666661</v>
      </c>
      <c r="M437" t="s">
        <v>17</v>
      </c>
      <c r="N437" s="3">
        <v>893.16</v>
      </c>
      <c r="O437">
        <v>4.7619047620000003</v>
      </c>
      <c r="P437" s="3">
        <v>44.658000000000001</v>
      </c>
      <c r="Q437" s="1">
        <v>22807</v>
      </c>
      <c r="R437" s="5">
        <f t="shared" si="44"/>
        <v>56</v>
      </c>
      <c r="S437" s="5" t="str">
        <f t="shared" si="45"/>
        <v>45-59</v>
      </c>
      <c r="T437">
        <v>9</v>
      </c>
      <c r="U437" s="17" t="str">
        <f t="shared" si="42"/>
        <v>8-10 (Excellent)</v>
      </c>
      <c r="V437" s="17" t="str">
        <f t="shared" si="46"/>
        <v>Evening</v>
      </c>
      <c r="W437" t="str">
        <f t="shared" si="47"/>
        <v>Expensive</v>
      </c>
      <c r="X437" s="4">
        <f t="shared" si="48"/>
        <v>3</v>
      </c>
      <c r="Y437" s="3" t="str">
        <f t="shared" si="43"/>
        <v>Weekdays</v>
      </c>
      <c r="Z437" s="17">
        <f>_xlfn.ISOWEEKNUM(Table2[[#This Row],[Transaction Date]])</f>
        <v>12</v>
      </c>
      <c r="AA437" t="str">
        <f>IF(Table2[[#This Row],[WeekNum]] &gt; MAX(Table2[WeekNum]) - 13, "Show", "Hide")</f>
        <v>Show</v>
      </c>
      <c r="AB437" t="str">
        <f>TEXT(Table2[[#This Row],[Transaction Date]] - WEEKDAY(Table2[[#This Row],[Transaction Date]], 2) + 4, "MMMM")</f>
        <v>March</v>
      </c>
      <c r="AC437" s="19">
        <f>ROUNDUP(MONTH(Table2[[#This Row],[Transaction Date]])/3, 0)</f>
        <v>1</v>
      </c>
    </row>
    <row r="438" spans="1:29" x14ac:dyDescent="0.3">
      <c r="A438" t="s">
        <v>464</v>
      </c>
      <c r="B438" t="s">
        <v>1074</v>
      </c>
      <c r="C438" t="s">
        <v>19</v>
      </c>
      <c r="D438" t="s">
        <v>14</v>
      </c>
      <c r="E438" t="s">
        <v>24</v>
      </c>
      <c r="F438" t="s">
        <v>29</v>
      </c>
      <c r="G438" s="3">
        <v>82.93</v>
      </c>
      <c r="H438">
        <v>4</v>
      </c>
      <c r="I438">
        <v>16.585999999999999</v>
      </c>
      <c r="J438" s="3">
        <v>348.30599999999998</v>
      </c>
      <c r="K438" s="18">
        <v>43485</v>
      </c>
      <c r="L438" s="2">
        <v>0.70208333333333339</v>
      </c>
      <c r="M438" t="s">
        <v>17</v>
      </c>
      <c r="N438" s="3">
        <v>331.72</v>
      </c>
      <c r="O438">
        <v>4.7619047620000003</v>
      </c>
      <c r="P438" s="3">
        <v>16.585999999999999</v>
      </c>
      <c r="Q438" s="1">
        <v>31555</v>
      </c>
      <c r="R438" s="5">
        <f t="shared" si="44"/>
        <v>32</v>
      </c>
      <c r="S438" s="5" t="str">
        <f t="shared" si="45"/>
        <v>30-44</v>
      </c>
      <c r="T438">
        <v>9.6</v>
      </c>
      <c r="U438" s="17" t="str">
        <f t="shared" si="42"/>
        <v>8-10 (Excellent)</v>
      </c>
      <c r="V438" s="17" t="str">
        <f t="shared" si="46"/>
        <v>Evening</v>
      </c>
      <c r="W438" t="str">
        <f t="shared" si="47"/>
        <v>Expensive</v>
      </c>
      <c r="X438" s="4">
        <f t="shared" si="48"/>
        <v>1</v>
      </c>
      <c r="Y438" s="3" t="str">
        <f t="shared" si="43"/>
        <v>Weekends</v>
      </c>
      <c r="Z438" s="17">
        <f>_xlfn.ISOWEEKNUM(Table2[[#This Row],[Transaction Date]])</f>
        <v>3</v>
      </c>
      <c r="AA438" t="str">
        <f>IF(Table2[[#This Row],[WeekNum]] &gt; MAX(Table2[WeekNum]) - 13, "Show", "Hide")</f>
        <v>Show</v>
      </c>
      <c r="AB438" t="str">
        <f>TEXT(Table2[[#This Row],[Transaction Date]] - WEEKDAY(Table2[[#This Row],[Transaction Date]], 2) + 4, "MMMM")</f>
        <v>January</v>
      </c>
      <c r="AC438" s="19">
        <f>ROUNDUP(MONTH(Table2[[#This Row],[Transaction Date]])/3, 0)</f>
        <v>1</v>
      </c>
    </row>
    <row r="439" spans="1:29" x14ac:dyDescent="0.3">
      <c r="A439" t="s">
        <v>465</v>
      </c>
      <c r="B439" t="s">
        <v>1071</v>
      </c>
      <c r="C439" s="17" t="s">
        <v>1064</v>
      </c>
      <c r="D439" t="s">
        <v>20</v>
      </c>
      <c r="E439" t="s">
        <v>24</v>
      </c>
      <c r="F439" t="s">
        <v>25</v>
      </c>
      <c r="G439" s="3">
        <v>33.99</v>
      </c>
      <c r="H439">
        <v>6</v>
      </c>
      <c r="I439">
        <v>10.196999999999999</v>
      </c>
      <c r="J439" s="3">
        <v>214.137</v>
      </c>
      <c r="K439" s="18">
        <v>43532</v>
      </c>
      <c r="L439" s="2">
        <v>0.65069444444444446</v>
      </c>
      <c r="M439" t="s">
        <v>26</v>
      </c>
      <c r="N439" s="3">
        <v>203.94</v>
      </c>
      <c r="O439">
        <v>4.7619047620000003</v>
      </c>
      <c r="P439" s="3">
        <v>10.196999999999999</v>
      </c>
      <c r="Q439" s="1">
        <v>26773</v>
      </c>
      <c r="R439" s="5">
        <f t="shared" si="44"/>
        <v>45</v>
      </c>
      <c r="S439" s="5" t="str">
        <f t="shared" si="45"/>
        <v>45-59</v>
      </c>
      <c r="T439">
        <v>7.7</v>
      </c>
      <c r="U439" s="17" t="str">
        <f t="shared" si="42"/>
        <v>6-8 (Good)</v>
      </c>
      <c r="V439" s="17" t="str">
        <f t="shared" si="46"/>
        <v>Afternoon</v>
      </c>
      <c r="W439" t="str">
        <f t="shared" si="47"/>
        <v>Expensive</v>
      </c>
      <c r="X439" s="4">
        <f t="shared" si="48"/>
        <v>6</v>
      </c>
      <c r="Y439" s="3" t="str">
        <f t="shared" si="43"/>
        <v>Weekdays</v>
      </c>
      <c r="Z439" s="17">
        <f>_xlfn.ISOWEEKNUM(Table2[[#This Row],[Transaction Date]])</f>
        <v>10</v>
      </c>
      <c r="AA439" t="str">
        <f>IF(Table2[[#This Row],[WeekNum]] &gt; MAX(Table2[WeekNum]) - 13, "Show", "Hide")</f>
        <v>Show</v>
      </c>
      <c r="AB439" t="str">
        <f>TEXT(Table2[[#This Row],[Transaction Date]] - WEEKDAY(Table2[[#This Row],[Transaction Date]], 2) + 4, "MMMM")</f>
        <v>March</v>
      </c>
      <c r="AC439" s="19">
        <f>ROUNDUP(MONTH(Table2[[#This Row],[Transaction Date]])/3, 0)</f>
        <v>1</v>
      </c>
    </row>
    <row r="440" spans="1:29" x14ac:dyDescent="0.3">
      <c r="A440" t="s">
        <v>466</v>
      </c>
      <c r="B440" t="s">
        <v>1074</v>
      </c>
      <c r="C440" t="s">
        <v>19</v>
      </c>
      <c r="D440" t="s">
        <v>14</v>
      </c>
      <c r="E440" t="s">
        <v>24</v>
      </c>
      <c r="F440" t="s">
        <v>36</v>
      </c>
      <c r="G440" s="3">
        <v>17.04</v>
      </c>
      <c r="H440">
        <v>4</v>
      </c>
      <c r="I440">
        <v>3.4079999999999999</v>
      </c>
      <c r="J440" s="3">
        <v>71.567999999999998</v>
      </c>
      <c r="K440" s="18">
        <v>43532</v>
      </c>
      <c r="L440" s="2">
        <v>0.84375</v>
      </c>
      <c r="M440" t="s">
        <v>17</v>
      </c>
      <c r="N440" s="3">
        <v>68.16</v>
      </c>
      <c r="O440">
        <v>4.7619047620000003</v>
      </c>
      <c r="P440" s="3">
        <v>3.4079999999999999</v>
      </c>
      <c r="Q440" s="1">
        <v>21359</v>
      </c>
      <c r="R440" s="5">
        <f t="shared" si="44"/>
        <v>60</v>
      </c>
      <c r="S440" s="5" t="str">
        <f t="shared" si="45"/>
        <v>60-74</v>
      </c>
      <c r="T440">
        <v>7</v>
      </c>
      <c r="U440" s="17" t="str">
        <f t="shared" si="42"/>
        <v>6-8 (Good)</v>
      </c>
      <c r="V440" s="17" t="str">
        <f t="shared" si="46"/>
        <v>Night</v>
      </c>
      <c r="W440" t="str">
        <f t="shared" si="47"/>
        <v>Less Expensive</v>
      </c>
      <c r="X440" s="4">
        <f t="shared" si="48"/>
        <v>6</v>
      </c>
      <c r="Y440" s="3" t="str">
        <f t="shared" si="43"/>
        <v>Weekdays</v>
      </c>
      <c r="Z440" s="17">
        <f>_xlfn.ISOWEEKNUM(Table2[[#This Row],[Transaction Date]])</f>
        <v>10</v>
      </c>
      <c r="AA440" t="str">
        <f>IF(Table2[[#This Row],[WeekNum]] &gt; MAX(Table2[WeekNum]) - 13, "Show", "Hide")</f>
        <v>Show</v>
      </c>
      <c r="AB440" t="str">
        <f>TEXT(Table2[[#This Row],[Transaction Date]] - WEEKDAY(Table2[[#This Row],[Transaction Date]], 2) + 4, "MMMM")</f>
        <v>March</v>
      </c>
      <c r="AC440" s="19">
        <f>ROUNDUP(MONTH(Table2[[#This Row],[Transaction Date]])/3, 0)</f>
        <v>1</v>
      </c>
    </row>
    <row r="441" spans="1:29" x14ac:dyDescent="0.3">
      <c r="A441" t="s">
        <v>467</v>
      </c>
      <c r="B441" t="s">
        <v>1078</v>
      </c>
      <c r="C441" s="17" t="s">
        <v>1066</v>
      </c>
      <c r="D441" t="s">
        <v>20</v>
      </c>
      <c r="E441" t="s">
        <v>15</v>
      </c>
      <c r="F441" t="s">
        <v>21</v>
      </c>
      <c r="G441" s="3">
        <v>40.86</v>
      </c>
      <c r="H441">
        <v>8</v>
      </c>
      <c r="I441">
        <v>16.344000000000001</v>
      </c>
      <c r="J441" s="3">
        <v>343.22399999999999</v>
      </c>
      <c r="K441" s="18">
        <v>43503</v>
      </c>
      <c r="L441" s="2">
        <v>0.60972222222222217</v>
      </c>
      <c r="M441" t="s">
        <v>26</v>
      </c>
      <c r="N441" s="3">
        <v>326.88</v>
      </c>
      <c r="O441">
        <v>4.7619047620000003</v>
      </c>
      <c r="P441" s="3">
        <v>16.344000000000001</v>
      </c>
      <c r="Q441" s="1">
        <v>32395</v>
      </c>
      <c r="R441" s="5">
        <f t="shared" si="44"/>
        <v>30</v>
      </c>
      <c r="S441" s="5" t="str">
        <f t="shared" si="45"/>
        <v>30-44</v>
      </c>
      <c r="T441">
        <v>6.5</v>
      </c>
      <c r="U441" s="17" t="str">
        <f t="shared" si="42"/>
        <v>6-8 (Good)</v>
      </c>
      <c r="V441" s="17" t="str">
        <f t="shared" si="46"/>
        <v>Afternoon</v>
      </c>
      <c r="W441" t="str">
        <f t="shared" si="47"/>
        <v>Expensive</v>
      </c>
      <c r="X441" s="4">
        <f t="shared" si="48"/>
        <v>5</v>
      </c>
      <c r="Y441" s="3" t="str">
        <f t="shared" si="43"/>
        <v>Weekdays</v>
      </c>
      <c r="Z441" s="17">
        <f>_xlfn.ISOWEEKNUM(Table2[[#This Row],[Transaction Date]])</f>
        <v>6</v>
      </c>
      <c r="AA441" t="str">
        <f>IF(Table2[[#This Row],[WeekNum]] &gt; MAX(Table2[WeekNum]) - 13, "Show", "Hide")</f>
        <v>Show</v>
      </c>
      <c r="AB441" t="str">
        <f>TEXT(Table2[[#This Row],[Transaction Date]] - WEEKDAY(Table2[[#This Row],[Transaction Date]], 2) + 4, "MMMM")</f>
        <v>February</v>
      </c>
      <c r="AC441" s="19">
        <f>ROUNDUP(MONTH(Table2[[#This Row],[Transaction Date]])/3, 0)</f>
        <v>1</v>
      </c>
    </row>
    <row r="442" spans="1:29" x14ac:dyDescent="0.3">
      <c r="A442" t="s">
        <v>468</v>
      </c>
      <c r="B442" t="s">
        <v>1078</v>
      </c>
      <c r="C442" s="17" t="s">
        <v>1066</v>
      </c>
      <c r="D442" t="s">
        <v>14</v>
      </c>
      <c r="E442" t="s">
        <v>24</v>
      </c>
      <c r="F442" t="s">
        <v>36</v>
      </c>
      <c r="G442" s="3">
        <v>17.440000000000001</v>
      </c>
      <c r="H442">
        <v>5</v>
      </c>
      <c r="I442">
        <v>4.3600000000000003</v>
      </c>
      <c r="J442" s="3">
        <v>91.56</v>
      </c>
      <c r="K442" s="18">
        <v>43480</v>
      </c>
      <c r="L442" s="2">
        <v>0.80902777777777779</v>
      </c>
      <c r="M442" t="s">
        <v>22</v>
      </c>
      <c r="N442" s="3">
        <v>87.2</v>
      </c>
      <c r="O442">
        <v>4.7619047620000003</v>
      </c>
      <c r="P442" s="3">
        <v>4.3600000000000003</v>
      </c>
      <c r="Q442" s="1">
        <v>20825</v>
      </c>
      <c r="R442" s="5">
        <f t="shared" si="44"/>
        <v>62</v>
      </c>
      <c r="S442" s="5" t="str">
        <f t="shared" si="45"/>
        <v>60-74</v>
      </c>
      <c r="T442">
        <v>8.1</v>
      </c>
      <c r="U442" s="17" t="str">
        <f t="shared" si="42"/>
        <v>8-10 (Excellent)</v>
      </c>
      <c r="V442" s="17" t="str">
        <f t="shared" si="46"/>
        <v>Evening</v>
      </c>
      <c r="W442" t="str">
        <f t="shared" si="47"/>
        <v>Less Expensive</v>
      </c>
      <c r="X442" s="4">
        <f t="shared" si="48"/>
        <v>3</v>
      </c>
      <c r="Y442" s="3" t="str">
        <f t="shared" si="43"/>
        <v>Weekdays</v>
      </c>
      <c r="Z442" s="17">
        <f>_xlfn.ISOWEEKNUM(Table2[[#This Row],[Transaction Date]])</f>
        <v>3</v>
      </c>
      <c r="AA442" t="str">
        <f>IF(Table2[[#This Row],[WeekNum]] &gt; MAX(Table2[WeekNum]) - 13, "Show", "Hide")</f>
        <v>Show</v>
      </c>
      <c r="AB442" t="str">
        <f>TEXT(Table2[[#This Row],[Transaction Date]] - WEEKDAY(Table2[[#This Row],[Transaction Date]], 2) + 4, "MMMM")</f>
        <v>January</v>
      </c>
      <c r="AC442" s="19">
        <f>ROUNDUP(MONTH(Table2[[#This Row],[Transaction Date]])/3, 0)</f>
        <v>1</v>
      </c>
    </row>
    <row r="443" spans="1:29" x14ac:dyDescent="0.3">
      <c r="A443" t="s">
        <v>469</v>
      </c>
      <c r="B443" t="s">
        <v>1070</v>
      </c>
      <c r="C443" t="s">
        <v>35</v>
      </c>
      <c r="D443" t="s">
        <v>14</v>
      </c>
      <c r="E443" t="s">
        <v>15</v>
      </c>
      <c r="F443" t="s">
        <v>29</v>
      </c>
      <c r="G443" s="3">
        <v>88.43</v>
      </c>
      <c r="H443">
        <v>8</v>
      </c>
      <c r="I443">
        <v>35.372</v>
      </c>
      <c r="J443" s="3">
        <v>742.81200000000001</v>
      </c>
      <c r="K443" s="18">
        <v>43546</v>
      </c>
      <c r="L443" s="2">
        <v>0.81597222222222221</v>
      </c>
      <c r="M443" t="s">
        <v>26</v>
      </c>
      <c r="N443" s="3">
        <v>707.44</v>
      </c>
      <c r="O443">
        <v>4.7619047620000003</v>
      </c>
      <c r="P443" s="3">
        <v>35.372</v>
      </c>
      <c r="Q443" s="1">
        <v>23911</v>
      </c>
      <c r="R443" s="5">
        <f t="shared" si="44"/>
        <v>53</v>
      </c>
      <c r="S443" s="5" t="str">
        <f t="shared" si="45"/>
        <v>45-59</v>
      </c>
      <c r="T443">
        <v>4.3</v>
      </c>
      <c r="U443" s="17" t="str">
        <f t="shared" si="42"/>
        <v>4-6 (Average)</v>
      </c>
      <c r="V443" s="17" t="str">
        <f t="shared" si="46"/>
        <v>Night</v>
      </c>
      <c r="W443" t="str">
        <f t="shared" si="47"/>
        <v>Expensive</v>
      </c>
      <c r="X443" s="4">
        <f t="shared" si="48"/>
        <v>6</v>
      </c>
      <c r="Y443" s="3" t="str">
        <f t="shared" si="43"/>
        <v>Weekdays</v>
      </c>
      <c r="Z443" s="17">
        <f>_xlfn.ISOWEEKNUM(Table2[[#This Row],[Transaction Date]])</f>
        <v>12</v>
      </c>
      <c r="AA443" t="str">
        <f>IF(Table2[[#This Row],[WeekNum]] &gt; MAX(Table2[WeekNum]) - 13, "Show", "Hide")</f>
        <v>Show</v>
      </c>
      <c r="AB443" t="str">
        <f>TEXT(Table2[[#This Row],[Transaction Date]] - WEEKDAY(Table2[[#This Row],[Transaction Date]], 2) + 4, "MMMM")</f>
        <v>March</v>
      </c>
      <c r="AC443" s="19">
        <f>ROUNDUP(MONTH(Table2[[#This Row],[Transaction Date]])/3, 0)</f>
        <v>1</v>
      </c>
    </row>
    <row r="444" spans="1:29" x14ac:dyDescent="0.3">
      <c r="A444" t="s">
        <v>470</v>
      </c>
      <c r="B444" t="s">
        <v>1068</v>
      </c>
      <c r="C444" t="s">
        <v>13</v>
      </c>
      <c r="D444" t="s">
        <v>14</v>
      </c>
      <c r="E444" t="s">
        <v>15</v>
      </c>
      <c r="F444" t="s">
        <v>25</v>
      </c>
      <c r="G444" s="3">
        <v>89.21</v>
      </c>
      <c r="H444">
        <v>9</v>
      </c>
      <c r="I444">
        <v>40.144500000000001</v>
      </c>
      <c r="J444" s="3">
        <v>843.03449999999998</v>
      </c>
      <c r="K444" s="18">
        <v>43480</v>
      </c>
      <c r="L444" s="2">
        <v>0.65416666666666667</v>
      </c>
      <c r="M444" t="s">
        <v>26</v>
      </c>
      <c r="N444" s="3">
        <v>802.89</v>
      </c>
      <c r="O444">
        <v>4.7619047620000003</v>
      </c>
      <c r="P444" s="3">
        <v>40.144500000000001</v>
      </c>
      <c r="Q444" s="1">
        <v>24824</v>
      </c>
      <c r="R444" s="5">
        <f t="shared" si="44"/>
        <v>51</v>
      </c>
      <c r="S444" s="5" t="str">
        <f t="shared" si="45"/>
        <v>45-59</v>
      </c>
      <c r="T444">
        <v>6.5</v>
      </c>
      <c r="U444" s="17" t="str">
        <f t="shared" si="42"/>
        <v>6-8 (Good)</v>
      </c>
      <c r="V444" s="17" t="str">
        <f t="shared" si="46"/>
        <v>Afternoon</v>
      </c>
      <c r="W444" t="str">
        <f t="shared" si="47"/>
        <v>Expensive</v>
      </c>
      <c r="X444" s="4">
        <f t="shared" si="48"/>
        <v>3</v>
      </c>
      <c r="Y444" s="3" t="str">
        <f t="shared" si="43"/>
        <v>Weekdays</v>
      </c>
      <c r="Z444" s="17">
        <f>_xlfn.ISOWEEKNUM(Table2[[#This Row],[Transaction Date]])</f>
        <v>3</v>
      </c>
      <c r="AA444" t="str">
        <f>IF(Table2[[#This Row],[WeekNum]] &gt; MAX(Table2[WeekNum]) - 13, "Show", "Hide")</f>
        <v>Show</v>
      </c>
      <c r="AB444" t="str">
        <f>TEXT(Table2[[#This Row],[Transaction Date]] - WEEKDAY(Table2[[#This Row],[Transaction Date]], 2) + 4, "MMMM")</f>
        <v>January</v>
      </c>
      <c r="AC444" s="19">
        <f>ROUNDUP(MONTH(Table2[[#This Row],[Transaction Date]])/3, 0)</f>
        <v>1</v>
      </c>
    </row>
    <row r="445" spans="1:29" x14ac:dyDescent="0.3">
      <c r="A445" t="s">
        <v>471</v>
      </c>
      <c r="B445" t="s">
        <v>1073</v>
      </c>
      <c r="C445" s="17" t="s">
        <v>1066</v>
      </c>
      <c r="D445" t="s">
        <v>20</v>
      </c>
      <c r="E445" t="s">
        <v>24</v>
      </c>
      <c r="F445" t="s">
        <v>38</v>
      </c>
      <c r="G445" s="3">
        <v>12.78</v>
      </c>
      <c r="H445">
        <v>1</v>
      </c>
      <c r="I445">
        <v>0.63900000000000001</v>
      </c>
      <c r="J445" s="3">
        <v>13.419</v>
      </c>
      <c r="K445" s="18">
        <v>43473</v>
      </c>
      <c r="L445" s="2">
        <v>0.59097222222222223</v>
      </c>
      <c r="M445" t="s">
        <v>17</v>
      </c>
      <c r="N445" s="3">
        <v>12.78</v>
      </c>
      <c r="O445">
        <v>4.7619047620000003</v>
      </c>
      <c r="P445" s="3">
        <v>0.63900000000000001</v>
      </c>
      <c r="Q445" s="1">
        <v>21589</v>
      </c>
      <c r="R445" s="5">
        <f t="shared" si="44"/>
        <v>59</v>
      </c>
      <c r="S445" s="5" t="str">
        <f t="shared" si="45"/>
        <v>45-59</v>
      </c>
      <c r="T445">
        <v>9.5</v>
      </c>
      <c r="U445" s="17" t="str">
        <f t="shared" si="42"/>
        <v>8-10 (Excellent)</v>
      </c>
      <c r="V445" s="17" t="str">
        <f t="shared" si="46"/>
        <v>Afternoon</v>
      </c>
      <c r="W445" t="str">
        <f t="shared" si="47"/>
        <v>Less Expensive</v>
      </c>
      <c r="X445" s="4">
        <f t="shared" si="48"/>
        <v>3</v>
      </c>
      <c r="Y445" s="3" t="str">
        <f t="shared" si="43"/>
        <v>Weekdays</v>
      </c>
      <c r="Z445" s="17">
        <f>_xlfn.ISOWEEKNUM(Table2[[#This Row],[Transaction Date]])</f>
        <v>2</v>
      </c>
      <c r="AA445" t="str">
        <f>IF(Table2[[#This Row],[WeekNum]] &gt; MAX(Table2[WeekNum]) - 13, "Show", "Hide")</f>
        <v>Show</v>
      </c>
      <c r="AB445" t="str">
        <f>TEXT(Table2[[#This Row],[Transaction Date]] - WEEKDAY(Table2[[#This Row],[Transaction Date]], 2) + 4, "MMMM")</f>
        <v>January</v>
      </c>
      <c r="AC445" s="19">
        <f>ROUNDUP(MONTH(Table2[[#This Row],[Transaction Date]])/3, 0)</f>
        <v>1</v>
      </c>
    </row>
    <row r="446" spans="1:29" x14ac:dyDescent="0.3">
      <c r="A446" t="s">
        <v>472</v>
      </c>
      <c r="B446" t="s">
        <v>1067</v>
      </c>
      <c r="C446" t="s">
        <v>13</v>
      </c>
      <c r="D446" t="s">
        <v>20</v>
      </c>
      <c r="E446" t="s">
        <v>15</v>
      </c>
      <c r="F446" t="s">
        <v>29</v>
      </c>
      <c r="G446" s="3">
        <v>19.100000000000001</v>
      </c>
      <c r="H446">
        <v>7</v>
      </c>
      <c r="I446">
        <v>6.6849999999999996</v>
      </c>
      <c r="J446" s="3">
        <v>140.38499999999999</v>
      </c>
      <c r="K446" s="18">
        <v>43480</v>
      </c>
      <c r="L446" s="2">
        <v>0.4465277777777778</v>
      </c>
      <c r="M446" t="s">
        <v>22</v>
      </c>
      <c r="N446" s="3">
        <v>133.69999999999999</v>
      </c>
      <c r="O446">
        <v>4.7619047620000003</v>
      </c>
      <c r="P446" s="3">
        <v>6.6849999999999996</v>
      </c>
      <c r="Q446" s="1">
        <v>30994</v>
      </c>
      <c r="R446" s="5">
        <f t="shared" si="44"/>
        <v>34</v>
      </c>
      <c r="S446" s="5" t="str">
        <f t="shared" si="45"/>
        <v>30-44</v>
      </c>
      <c r="T446">
        <v>9.6999999999999993</v>
      </c>
      <c r="U446" s="17" t="str">
        <f t="shared" si="42"/>
        <v>8-10 (Excellent)</v>
      </c>
      <c r="V446" s="17" t="str">
        <f t="shared" si="46"/>
        <v>Morning</v>
      </c>
      <c r="W446" t="str">
        <f t="shared" si="47"/>
        <v>Less Expensive</v>
      </c>
      <c r="X446" s="4">
        <f t="shared" si="48"/>
        <v>3</v>
      </c>
      <c r="Y446" s="3" t="str">
        <f t="shared" si="43"/>
        <v>Weekdays</v>
      </c>
      <c r="Z446" s="17">
        <f>_xlfn.ISOWEEKNUM(Table2[[#This Row],[Transaction Date]])</f>
        <v>3</v>
      </c>
      <c r="AA446" t="str">
        <f>IF(Table2[[#This Row],[WeekNum]] &gt; MAX(Table2[WeekNum]) - 13, "Show", "Hide")</f>
        <v>Show</v>
      </c>
      <c r="AB446" t="str">
        <f>TEXT(Table2[[#This Row],[Transaction Date]] - WEEKDAY(Table2[[#This Row],[Transaction Date]], 2) + 4, "MMMM")</f>
        <v>January</v>
      </c>
      <c r="AC446" s="19">
        <f>ROUNDUP(MONTH(Table2[[#This Row],[Transaction Date]])/3, 0)</f>
        <v>1</v>
      </c>
    </row>
    <row r="447" spans="1:29" x14ac:dyDescent="0.3">
      <c r="A447" t="s">
        <v>473</v>
      </c>
      <c r="B447" t="s">
        <v>1070</v>
      </c>
      <c r="C447" t="s">
        <v>35</v>
      </c>
      <c r="D447" t="s">
        <v>14</v>
      </c>
      <c r="E447" t="s">
        <v>15</v>
      </c>
      <c r="F447" t="s">
        <v>16</v>
      </c>
      <c r="G447" s="3">
        <v>19.149999999999999</v>
      </c>
      <c r="H447">
        <v>1</v>
      </c>
      <c r="I447">
        <v>0.95750000000000002</v>
      </c>
      <c r="J447" s="3">
        <v>20.107500000000002</v>
      </c>
      <c r="K447" s="18">
        <v>43493</v>
      </c>
      <c r="L447" s="2">
        <v>0.74861111111111101</v>
      </c>
      <c r="M447" t="s">
        <v>26</v>
      </c>
      <c r="N447" s="3">
        <v>19.149999999999999</v>
      </c>
      <c r="O447">
        <v>4.7619047620000003</v>
      </c>
      <c r="P447" s="3">
        <v>0.95750000000000002</v>
      </c>
      <c r="Q447" s="1">
        <v>36624</v>
      </c>
      <c r="R447" s="5">
        <f t="shared" si="44"/>
        <v>18</v>
      </c>
      <c r="S447" s="5" t="str">
        <f t="shared" si="45"/>
        <v>15-29</v>
      </c>
      <c r="T447">
        <v>9.5</v>
      </c>
      <c r="U447" s="17" t="str">
        <f t="shared" si="42"/>
        <v>8-10 (Excellent)</v>
      </c>
      <c r="V447" s="17" t="str">
        <f t="shared" si="46"/>
        <v>Evening</v>
      </c>
      <c r="W447" t="str">
        <f t="shared" si="47"/>
        <v>Less Expensive</v>
      </c>
      <c r="X447" s="4">
        <f t="shared" si="48"/>
        <v>2</v>
      </c>
      <c r="Y447" s="3" t="str">
        <f t="shared" si="43"/>
        <v>Weekdays</v>
      </c>
      <c r="Z447" s="17">
        <f>_xlfn.ISOWEEKNUM(Table2[[#This Row],[Transaction Date]])</f>
        <v>5</v>
      </c>
      <c r="AA447" t="str">
        <f>IF(Table2[[#This Row],[WeekNum]] &gt; MAX(Table2[WeekNum]) - 13, "Show", "Hide")</f>
        <v>Show</v>
      </c>
      <c r="AB447" t="str">
        <f>TEXT(Table2[[#This Row],[Transaction Date]] - WEEKDAY(Table2[[#This Row],[Transaction Date]], 2) + 4, "MMMM")</f>
        <v>January</v>
      </c>
      <c r="AC447" s="19">
        <f>ROUNDUP(MONTH(Table2[[#This Row],[Transaction Date]])/3, 0)</f>
        <v>1</v>
      </c>
    </row>
    <row r="448" spans="1:29" x14ac:dyDescent="0.3">
      <c r="A448" t="s">
        <v>474</v>
      </c>
      <c r="B448" t="s">
        <v>1073</v>
      </c>
      <c r="C448" s="17" t="s">
        <v>1066</v>
      </c>
      <c r="D448" t="s">
        <v>14</v>
      </c>
      <c r="E448" t="s">
        <v>24</v>
      </c>
      <c r="F448" t="s">
        <v>36</v>
      </c>
      <c r="G448" s="3">
        <v>27.66</v>
      </c>
      <c r="H448">
        <v>10</v>
      </c>
      <c r="I448">
        <v>13.83</v>
      </c>
      <c r="J448" s="3">
        <v>290.43</v>
      </c>
      <c r="K448" s="18">
        <v>43510</v>
      </c>
      <c r="L448" s="2">
        <v>0.47638888888888892</v>
      </c>
      <c r="M448" t="s">
        <v>26</v>
      </c>
      <c r="N448" s="3">
        <v>276.60000000000002</v>
      </c>
      <c r="O448">
        <v>4.7619047620000003</v>
      </c>
      <c r="P448" s="3">
        <v>13.83</v>
      </c>
      <c r="Q448" s="1">
        <v>21833</v>
      </c>
      <c r="R448" s="5">
        <f t="shared" si="44"/>
        <v>59</v>
      </c>
      <c r="S448" s="5" t="str">
        <f t="shared" si="45"/>
        <v>45-59</v>
      </c>
      <c r="T448">
        <v>8.9</v>
      </c>
      <c r="U448" s="17" t="str">
        <f t="shared" si="42"/>
        <v>8-10 (Excellent)</v>
      </c>
      <c r="V448" s="17" t="str">
        <f t="shared" si="46"/>
        <v>Morning</v>
      </c>
      <c r="W448" t="str">
        <f t="shared" si="47"/>
        <v>Expensive</v>
      </c>
      <c r="X448" s="4">
        <f t="shared" si="48"/>
        <v>5</v>
      </c>
      <c r="Y448" s="3" t="str">
        <f t="shared" si="43"/>
        <v>Weekdays</v>
      </c>
      <c r="Z448" s="17">
        <f>_xlfn.ISOWEEKNUM(Table2[[#This Row],[Transaction Date]])</f>
        <v>7</v>
      </c>
      <c r="AA448" t="str">
        <f>IF(Table2[[#This Row],[WeekNum]] &gt; MAX(Table2[WeekNum]) - 13, "Show", "Hide")</f>
        <v>Show</v>
      </c>
      <c r="AB448" t="str">
        <f>TEXT(Table2[[#This Row],[Transaction Date]] - WEEKDAY(Table2[[#This Row],[Transaction Date]], 2) + 4, "MMMM")</f>
        <v>February</v>
      </c>
      <c r="AC448" s="19">
        <f>ROUNDUP(MONTH(Table2[[#This Row],[Transaction Date]])/3, 0)</f>
        <v>1</v>
      </c>
    </row>
    <row r="449" spans="1:29" x14ac:dyDescent="0.3">
      <c r="A449" t="s">
        <v>475</v>
      </c>
      <c r="B449" t="s">
        <v>1069</v>
      </c>
      <c r="C449" t="s">
        <v>19</v>
      </c>
      <c r="D449" t="s">
        <v>20</v>
      </c>
      <c r="E449" t="s">
        <v>24</v>
      </c>
      <c r="F449" t="s">
        <v>38</v>
      </c>
      <c r="G449" s="3">
        <v>45.74</v>
      </c>
      <c r="H449">
        <v>3</v>
      </c>
      <c r="I449">
        <v>6.8609999999999998</v>
      </c>
      <c r="J449" s="3">
        <v>144.08099999999999</v>
      </c>
      <c r="K449" s="18">
        <v>43534</v>
      </c>
      <c r="L449" s="2">
        <v>0.73472222222222217</v>
      </c>
      <c r="M449" t="s">
        <v>26</v>
      </c>
      <c r="N449" s="3">
        <v>137.22</v>
      </c>
      <c r="O449">
        <v>4.7619047620000003</v>
      </c>
      <c r="P449" s="3">
        <v>6.8609999999999998</v>
      </c>
      <c r="Q449" s="1">
        <v>22433</v>
      </c>
      <c r="R449" s="5">
        <f t="shared" si="44"/>
        <v>57</v>
      </c>
      <c r="S449" s="5" t="str">
        <f t="shared" si="45"/>
        <v>45-59</v>
      </c>
      <c r="T449">
        <v>6.5</v>
      </c>
      <c r="U449" s="17" t="str">
        <f t="shared" si="42"/>
        <v>6-8 (Good)</v>
      </c>
      <c r="V449" s="17" t="str">
        <f t="shared" si="46"/>
        <v>Evening</v>
      </c>
      <c r="W449" t="str">
        <f t="shared" si="47"/>
        <v>Expensive</v>
      </c>
      <c r="X449" s="4">
        <f t="shared" si="48"/>
        <v>1</v>
      </c>
      <c r="Y449" s="3" t="str">
        <f t="shared" si="43"/>
        <v>Weekends</v>
      </c>
      <c r="Z449" s="17">
        <f>_xlfn.ISOWEEKNUM(Table2[[#This Row],[Transaction Date]])</f>
        <v>10</v>
      </c>
      <c r="AA449" t="str">
        <f>IF(Table2[[#This Row],[WeekNum]] &gt; MAX(Table2[WeekNum]) - 13, "Show", "Hide")</f>
        <v>Show</v>
      </c>
      <c r="AB449" t="str">
        <f>TEXT(Table2[[#This Row],[Transaction Date]] - WEEKDAY(Table2[[#This Row],[Transaction Date]], 2) + 4, "MMMM")</f>
        <v>March</v>
      </c>
      <c r="AC449" s="19">
        <f>ROUNDUP(MONTH(Table2[[#This Row],[Transaction Date]])/3, 0)</f>
        <v>1</v>
      </c>
    </row>
    <row r="450" spans="1:29" x14ac:dyDescent="0.3">
      <c r="A450" t="s">
        <v>476</v>
      </c>
      <c r="B450" t="s">
        <v>1070</v>
      </c>
      <c r="C450" t="s">
        <v>35</v>
      </c>
      <c r="D450" t="s">
        <v>14</v>
      </c>
      <c r="E450" t="s">
        <v>15</v>
      </c>
      <c r="F450" t="s">
        <v>16</v>
      </c>
      <c r="G450" s="3">
        <v>27.07</v>
      </c>
      <c r="H450">
        <v>1</v>
      </c>
      <c r="I450">
        <v>1.3534999999999999</v>
      </c>
      <c r="J450" s="3">
        <v>28.423500000000001</v>
      </c>
      <c r="K450" s="18">
        <v>43477</v>
      </c>
      <c r="L450" s="2">
        <v>0.83819444444444446</v>
      </c>
      <c r="M450" t="s">
        <v>26</v>
      </c>
      <c r="N450" s="3">
        <v>27.07</v>
      </c>
      <c r="O450">
        <v>4.7619047620000003</v>
      </c>
      <c r="P450" s="3">
        <v>1.3534999999999999</v>
      </c>
      <c r="Q450" s="1">
        <v>32167</v>
      </c>
      <c r="R450" s="5">
        <f t="shared" si="44"/>
        <v>30</v>
      </c>
      <c r="S450" s="5" t="str">
        <f t="shared" si="45"/>
        <v>30-44</v>
      </c>
      <c r="T450">
        <v>5.3</v>
      </c>
      <c r="U450" s="17" t="str">
        <f t="shared" ref="U450:U513" si="49">IF(T450&lt;2, "0-2 (Critical)",
  IF(T450&lt;4, "2-4 (Poor)",
  IF(T450&lt;6, "4-6 (Average)",
  IF(T450&lt;8, "6-8 (Good)", "8-10 (Excellent)"))))</f>
        <v>4-6 (Average)</v>
      </c>
      <c r="V450" s="17" t="str">
        <f t="shared" si="46"/>
        <v>Night</v>
      </c>
      <c r="W450" t="str">
        <f t="shared" si="47"/>
        <v>Expensive</v>
      </c>
      <c r="X450" s="4">
        <f t="shared" si="48"/>
        <v>7</v>
      </c>
      <c r="Y450" s="3" t="str">
        <f t="shared" ref="Y450:Y513" si="50">IF(WEEKDAY(K450,2)&lt;=5, "Weekdays", "Weekends")</f>
        <v>Weekends</v>
      </c>
      <c r="Z450" s="17">
        <f>_xlfn.ISOWEEKNUM(Table2[[#This Row],[Transaction Date]])</f>
        <v>2</v>
      </c>
      <c r="AA450" t="str">
        <f>IF(Table2[[#This Row],[WeekNum]] &gt; MAX(Table2[WeekNum]) - 13, "Show", "Hide")</f>
        <v>Show</v>
      </c>
      <c r="AB450" t="str">
        <f>TEXT(Table2[[#This Row],[Transaction Date]] - WEEKDAY(Table2[[#This Row],[Transaction Date]], 2) + 4, "MMMM")</f>
        <v>January</v>
      </c>
      <c r="AC450" s="19">
        <f>ROUNDUP(MONTH(Table2[[#This Row],[Transaction Date]])/3, 0)</f>
        <v>1</v>
      </c>
    </row>
    <row r="451" spans="1:29" x14ac:dyDescent="0.3">
      <c r="A451" t="s">
        <v>477</v>
      </c>
      <c r="B451" t="s">
        <v>1075</v>
      </c>
      <c r="C451" t="s">
        <v>35</v>
      </c>
      <c r="D451" t="s">
        <v>14</v>
      </c>
      <c r="E451" t="s">
        <v>15</v>
      </c>
      <c r="F451" t="s">
        <v>29</v>
      </c>
      <c r="G451" s="3">
        <v>39.119999999999997</v>
      </c>
      <c r="H451">
        <v>1</v>
      </c>
      <c r="I451">
        <v>1.956</v>
      </c>
      <c r="J451" s="3">
        <v>41.076000000000001</v>
      </c>
      <c r="K451" s="18">
        <v>43550</v>
      </c>
      <c r="L451" s="2">
        <v>0.4597222222222222</v>
      </c>
      <c r="M451" t="s">
        <v>26</v>
      </c>
      <c r="N451" s="3">
        <v>39.119999999999997</v>
      </c>
      <c r="O451">
        <v>4.7619047620000003</v>
      </c>
      <c r="P451" s="3">
        <v>1.956</v>
      </c>
      <c r="Q451" s="1">
        <v>34885</v>
      </c>
      <c r="R451" s="5">
        <f t="shared" ref="R451:R514" si="51">DATEDIF(Q451,K451,"Y")</f>
        <v>23</v>
      </c>
      <c r="S451" s="5" t="str">
        <f t="shared" ref="S451:S514" si="52">FLOOR(R451, 15)&amp;"-"&amp;FLOOR(R451,15)+14</f>
        <v>15-29</v>
      </c>
      <c r="T451">
        <v>9.6</v>
      </c>
      <c r="U451" s="17" t="str">
        <f t="shared" si="49"/>
        <v>8-10 (Excellent)</v>
      </c>
      <c r="V451" s="17" t="str">
        <f t="shared" ref="V451:V514" si="53">IF(L451&lt;TIME(12,0,0), "Morning", IF(L451&lt;TIME(16,0,0), "Afternoon", IF(L451&lt;TIME(19,30,0), "Evening", "Night")))</f>
        <v>Morning</v>
      </c>
      <c r="W451" t="str">
        <f t="shared" ref="W451:W514" si="54">IF(G451&lt;=20, "Less Expensive", "Expensive")</f>
        <v>Expensive</v>
      </c>
      <c r="X451" s="4">
        <f t="shared" ref="X451:X514" si="55">WEEKDAY(K451)</f>
        <v>3</v>
      </c>
      <c r="Y451" s="3" t="str">
        <f t="shared" si="50"/>
        <v>Weekdays</v>
      </c>
      <c r="Z451" s="17">
        <f>_xlfn.ISOWEEKNUM(Table2[[#This Row],[Transaction Date]])</f>
        <v>13</v>
      </c>
      <c r="AA451" t="str">
        <f>IF(Table2[[#This Row],[WeekNum]] &gt; MAX(Table2[WeekNum]) - 13, "Show", "Hide")</f>
        <v>Show</v>
      </c>
      <c r="AB451" t="str">
        <f>TEXT(Table2[[#This Row],[Transaction Date]] - WEEKDAY(Table2[[#This Row],[Transaction Date]], 2) + 4, "MMMM")</f>
        <v>March</v>
      </c>
      <c r="AC451" s="19">
        <f>ROUNDUP(MONTH(Table2[[#This Row],[Transaction Date]])/3, 0)</f>
        <v>1</v>
      </c>
    </row>
    <row r="452" spans="1:29" x14ac:dyDescent="0.3">
      <c r="A452" t="s">
        <v>478</v>
      </c>
      <c r="B452" t="s">
        <v>1075</v>
      </c>
      <c r="C452" t="s">
        <v>35</v>
      </c>
      <c r="D452" t="s">
        <v>20</v>
      </c>
      <c r="E452" t="s">
        <v>15</v>
      </c>
      <c r="F452" t="s">
        <v>21</v>
      </c>
      <c r="G452" s="3">
        <v>74.709999999999994</v>
      </c>
      <c r="H452">
        <v>6</v>
      </c>
      <c r="I452">
        <v>22.413</v>
      </c>
      <c r="J452" s="3">
        <v>470.673</v>
      </c>
      <c r="K452" s="18">
        <v>43466</v>
      </c>
      <c r="L452" s="2">
        <v>0.79652777777777783</v>
      </c>
      <c r="M452" t="s">
        <v>22</v>
      </c>
      <c r="N452" s="3">
        <v>448.26</v>
      </c>
      <c r="O452">
        <v>4.7619047620000003</v>
      </c>
      <c r="P452" s="3">
        <v>22.413</v>
      </c>
      <c r="Q452" s="1">
        <v>35631</v>
      </c>
      <c r="R452" s="5">
        <f t="shared" si="51"/>
        <v>21</v>
      </c>
      <c r="S452" s="5" t="str">
        <f t="shared" si="52"/>
        <v>15-29</v>
      </c>
      <c r="T452">
        <v>6.7</v>
      </c>
      <c r="U452" s="17" t="str">
        <f t="shared" si="49"/>
        <v>6-8 (Good)</v>
      </c>
      <c r="V452" s="17" t="str">
        <f t="shared" si="53"/>
        <v>Evening</v>
      </c>
      <c r="W452" t="str">
        <f t="shared" si="54"/>
        <v>Expensive</v>
      </c>
      <c r="X452" s="4">
        <f t="shared" si="55"/>
        <v>3</v>
      </c>
      <c r="Y452" s="3" t="str">
        <f t="shared" si="50"/>
        <v>Weekdays</v>
      </c>
      <c r="Z452" s="17">
        <f>_xlfn.ISOWEEKNUM(Table2[[#This Row],[Transaction Date]])</f>
        <v>1</v>
      </c>
      <c r="AA452" t="str">
        <f>IF(Table2[[#This Row],[WeekNum]] &gt; MAX(Table2[WeekNum]) - 13, "Show", "Hide")</f>
        <v>Show</v>
      </c>
      <c r="AB452" t="str">
        <f>TEXT(Table2[[#This Row],[Transaction Date]] - WEEKDAY(Table2[[#This Row],[Transaction Date]], 2) + 4, "MMMM")</f>
        <v>January</v>
      </c>
      <c r="AC452" s="19">
        <f>ROUNDUP(MONTH(Table2[[#This Row],[Transaction Date]])/3, 0)</f>
        <v>1</v>
      </c>
    </row>
    <row r="453" spans="1:29" x14ac:dyDescent="0.3">
      <c r="A453" t="s">
        <v>479</v>
      </c>
      <c r="B453" t="s">
        <v>1070</v>
      </c>
      <c r="C453" t="s">
        <v>35</v>
      </c>
      <c r="D453" t="s">
        <v>20</v>
      </c>
      <c r="E453" t="s">
        <v>24</v>
      </c>
      <c r="F453" t="s">
        <v>21</v>
      </c>
      <c r="G453" s="3">
        <v>22.01</v>
      </c>
      <c r="H453">
        <v>6</v>
      </c>
      <c r="I453">
        <v>6.6029999999999998</v>
      </c>
      <c r="J453" s="3">
        <v>138.66300000000001</v>
      </c>
      <c r="K453" s="18">
        <v>43467</v>
      </c>
      <c r="L453" s="2">
        <v>0.78472222222222221</v>
      </c>
      <c r="M453" t="s">
        <v>22</v>
      </c>
      <c r="N453" s="3">
        <v>132.06</v>
      </c>
      <c r="O453">
        <v>4.7619047620000003</v>
      </c>
      <c r="P453" s="3">
        <v>6.6029999999999998</v>
      </c>
      <c r="Q453" s="1">
        <v>21127</v>
      </c>
      <c r="R453" s="5">
        <f t="shared" si="51"/>
        <v>61</v>
      </c>
      <c r="S453" s="5" t="str">
        <f t="shared" si="52"/>
        <v>60-74</v>
      </c>
      <c r="T453">
        <v>7.6</v>
      </c>
      <c r="U453" s="17" t="str">
        <f t="shared" si="49"/>
        <v>6-8 (Good)</v>
      </c>
      <c r="V453" s="17" t="str">
        <f t="shared" si="53"/>
        <v>Evening</v>
      </c>
      <c r="W453" t="str">
        <f t="shared" si="54"/>
        <v>Expensive</v>
      </c>
      <c r="X453" s="4">
        <f t="shared" si="55"/>
        <v>4</v>
      </c>
      <c r="Y453" s="3" t="str">
        <f t="shared" si="50"/>
        <v>Weekdays</v>
      </c>
      <c r="Z453" s="17">
        <f>_xlfn.ISOWEEKNUM(Table2[[#This Row],[Transaction Date]])</f>
        <v>1</v>
      </c>
      <c r="AA453" t="str">
        <f>IF(Table2[[#This Row],[WeekNum]] &gt; MAX(Table2[WeekNum]) - 13, "Show", "Hide")</f>
        <v>Show</v>
      </c>
      <c r="AB453" t="str">
        <f>TEXT(Table2[[#This Row],[Transaction Date]] - WEEKDAY(Table2[[#This Row],[Transaction Date]], 2) + 4, "MMMM")</f>
        <v>January</v>
      </c>
      <c r="AC453" s="19">
        <f>ROUNDUP(MONTH(Table2[[#This Row],[Transaction Date]])/3, 0)</f>
        <v>1</v>
      </c>
    </row>
    <row r="454" spans="1:29" x14ac:dyDescent="0.3">
      <c r="A454" t="s">
        <v>480</v>
      </c>
      <c r="B454" t="s">
        <v>1077</v>
      </c>
      <c r="C454" s="17" t="s">
        <v>1065</v>
      </c>
      <c r="D454" t="s">
        <v>20</v>
      </c>
      <c r="E454" t="s">
        <v>15</v>
      </c>
      <c r="F454" t="s">
        <v>36</v>
      </c>
      <c r="G454" s="3">
        <v>63.61</v>
      </c>
      <c r="H454">
        <v>5</v>
      </c>
      <c r="I454">
        <v>15.9025</v>
      </c>
      <c r="J454" s="3">
        <v>333.95249999999999</v>
      </c>
      <c r="K454" s="18">
        <v>43540</v>
      </c>
      <c r="L454" s="2">
        <v>0.52986111111111112</v>
      </c>
      <c r="M454" t="s">
        <v>17</v>
      </c>
      <c r="N454" s="3">
        <v>318.05</v>
      </c>
      <c r="O454">
        <v>4.7619047620000003</v>
      </c>
      <c r="P454" s="3">
        <v>15.9025</v>
      </c>
      <c r="Q454" s="1">
        <v>31341</v>
      </c>
      <c r="R454" s="5">
        <f t="shared" si="51"/>
        <v>33</v>
      </c>
      <c r="S454" s="5" t="str">
        <f t="shared" si="52"/>
        <v>30-44</v>
      </c>
      <c r="T454">
        <v>4.8</v>
      </c>
      <c r="U454" s="17" t="str">
        <f t="shared" si="49"/>
        <v>4-6 (Average)</v>
      </c>
      <c r="V454" s="17" t="str">
        <f t="shared" si="53"/>
        <v>Afternoon</v>
      </c>
      <c r="W454" t="str">
        <f t="shared" si="54"/>
        <v>Expensive</v>
      </c>
      <c r="X454" s="4">
        <f t="shared" si="55"/>
        <v>7</v>
      </c>
      <c r="Y454" s="3" t="str">
        <f t="shared" si="50"/>
        <v>Weekends</v>
      </c>
      <c r="Z454" s="17">
        <f>_xlfn.ISOWEEKNUM(Table2[[#This Row],[Transaction Date]])</f>
        <v>11</v>
      </c>
      <c r="AA454" t="str">
        <f>IF(Table2[[#This Row],[WeekNum]] &gt; MAX(Table2[WeekNum]) - 13, "Show", "Hide")</f>
        <v>Show</v>
      </c>
      <c r="AB454" t="str">
        <f>TEXT(Table2[[#This Row],[Transaction Date]] - WEEKDAY(Table2[[#This Row],[Transaction Date]], 2) + 4, "MMMM")</f>
        <v>March</v>
      </c>
      <c r="AC454" s="19">
        <f>ROUNDUP(MONTH(Table2[[#This Row],[Transaction Date]])/3, 0)</f>
        <v>1</v>
      </c>
    </row>
    <row r="455" spans="1:29" x14ac:dyDescent="0.3">
      <c r="A455" t="s">
        <v>481</v>
      </c>
      <c r="B455" t="s">
        <v>1071</v>
      </c>
      <c r="C455" s="17" t="s">
        <v>1064</v>
      </c>
      <c r="D455" t="s">
        <v>20</v>
      </c>
      <c r="E455" t="s">
        <v>24</v>
      </c>
      <c r="F455" t="s">
        <v>16</v>
      </c>
      <c r="G455" s="3">
        <v>25</v>
      </c>
      <c r="H455">
        <v>1</v>
      </c>
      <c r="I455">
        <v>1.25</v>
      </c>
      <c r="J455" s="3">
        <v>26.25</v>
      </c>
      <c r="K455" s="18">
        <v>43527</v>
      </c>
      <c r="L455" s="2">
        <v>0.63124999999999998</v>
      </c>
      <c r="M455" t="s">
        <v>17</v>
      </c>
      <c r="N455" s="3">
        <v>25</v>
      </c>
      <c r="O455">
        <v>4.7619047620000003</v>
      </c>
      <c r="P455" s="3">
        <v>1.25</v>
      </c>
      <c r="Q455" s="1">
        <v>30065</v>
      </c>
      <c r="R455" s="5">
        <f t="shared" si="51"/>
        <v>36</v>
      </c>
      <c r="S455" s="5" t="str">
        <f t="shared" si="52"/>
        <v>30-44</v>
      </c>
      <c r="T455">
        <v>5.5</v>
      </c>
      <c r="U455" s="17" t="str">
        <f t="shared" si="49"/>
        <v>4-6 (Average)</v>
      </c>
      <c r="V455" s="17" t="str">
        <f t="shared" si="53"/>
        <v>Afternoon</v>
      </c>
      <c r="W455" t="str">
        <f t="shared" si="54"/>
        <v>Expensive</v>
      </c>
      <c r="X455" s="4">
        <f t="shared" si="55"/>
        <v>1</v>
      </c>
      <c r="Y455" s="3" t="str">
        <f t="shared" si="50"/>
        <v>Weekends</v>
      </c>
      <c r="Z455" s="17">
        <f>_xlfn.ISOWEEKNUM(Table2[[#This Row],[Transaction Date]])</f>
        <v>9</v>
      </c>
      <c r="AA455" t="str">
        <f>IF(Table2[[#This Row],[WeekNum]] &gt; MAX(Table2[WeekNum]) - 13, "Show", "Hide")</f>
        <v>Show</v>
      </c>
      <c r="AB455" t="str">
        <f>TEXT(Table2[[#This Row],[Transaction Date]] - WEEKDAY(Table2[[#This Row],[Transaction Date]], 2) + 4, "MMMM")</f>
        <v>February</v>
      </c>
      <c r="AC455" s="19">
        <f>ROUNDUP(MONTH(Table2[[#This Row],[Transaction Date]])/3, 0)</f>
        <v>1</v>
      </c>
    </row>
    <row r="456" spans="1:29" x14ac:dyDescent="0.3">
      <c r="A456" t="s">
        <v>482</v>
      </c>
      <c r="B456" t="s">
        <v>1067</v>
      </c>
      <c r="C456" t="s">
        <v>13</v>
      </c>
      <c r="D456" t="s">
        <v>14</v>
      </c>
      <c r="E456" t="s">
        <v>24</v>
      </c>
      <c r="F456" t="s">
        <v>21</v>
      </c>
      <c r="G456" s="3">
        <v>20.77</v>
      </c>
      <c r="H456">
        <v>4</v>
      </c>
      <c r="I456">
        <v>4.1539999999999999</v>
      </c>
      <c r="J456" s="3">
        <v>87.233999999999995</v>
      </c>
      <c r="K456" s="18">
        <v>43496</v>
      </c>
      <c r="L456" s="2">
        <v>0.57430555555555551</v>
      </c>
      <c r="M456" t="s">
        <v>22</v>
      </c>
      <c r="N456" s="3">
        <v>83.08</v>
      </c>
      <c r="O456">
        <v>4.7619047620000003</v>
      </c>
      <c r="P456" s="3">
        <v>4.1539999999999999</v>
      </c>
      <c r="Q456" s="1">
        <v>36367</v>
      </c>
      <c r="R456" s="5">
        <f t="shared" si="51"/>
        <v>19</v>
      </c>
      <c r="S456" s="5" t="str">
        <f t="shared" si="52"/>
        <v>15-29</v>
      </c>
      <c r="T456">
        <v>4.7</v>
      </c>
      <c r="U456" s="17" t="str">
        <f t="shared" si="49"/>
        <v>4-6 (Average)</v>
      </c>
      <c r="V456" s="17" t="str">
        <f t="shared" si="53"/>
        <v>Afternoon</v>
      </c>
      <c r="W456" t="str">
        <f t="shared" si="54"/>
        <v>Expensive</v>
      </c>
      <c r="X456" s="4">
        <f t="shared" si="55"/>
        <v>5</v>
      </c>
      <c r="Y456" s="3" t="str">
        <f t="shared" si="50"/>
        <v>Weekdays</v>
      </c>
      <c r="Z456" s="17">
        <f>_xlfn.ISOWEEKNUM(Table2[[#This Row],[Transaction Date]])</f>
        <v>5</v>
      </c>
      <c r="AA456" t="str">
        <f>IF(Table2[[#This Row],[WeekNum]] &gt; MAX(Table2[WeekNum]) - 13, "Show", "Hide")</f>
        <v>Show</v>
      </c>
      <c r="AB456" t="str">
        <f>TEXT(Table2[[#This Row],[Transaction Date]] - WEEKDAY(Table2[[#This Row],[Transaction Date]], 2) + 4, "MMMM")</f>
        <v>January</v>
      </c>
      <c r="AC456" s="19">
        <f>ROUNDUP(MONTH(Table2[[#This Row],[Transaction Date]])/3, 0)</f>
        <v>1</v>
      </c>
    </row>
    <row r="457" spans="1:29" x14ac:dyDescent="0.3">
      <c r="A457" t="s">
        <v>483</v>
      </c>
      <c r="B457" t="s">
        <v>1075</v>
      </c>
      <c r="C457" t="s">
        <v>35</v>
      </c>
      <c r="D457" t="s">
        <v>14</v>
      </c>
      <c r="E457" t="s">
        <v>15</v>
      </c>
      <c r="F457" t="s">
        <v>38</v>
      </c>
      <c r="G457" s="3">
        <v>29.56</v>
      </c>
      <c r="H457">
        <v>5</v>
      </c>
      <c r="I457">
        <v>7.39</v>
      </c>
      <c r="J457" s="3">
        <v>155.19</v>
      </c>
      <c r="K457" s="18">
        <v>43509</v>
      </c>
      <c r="L457" s="2">
        <v>0.70763888888888893</v>
      </c>
      <c r="M457" t="s">
        <v>22</v>
      </c>
      <c r="N457" s="3">
        <v>147.80000000000001</v>
      </c>
      <c r="O457">
        <v>4.7619047620000003</v>
      </c>
      <c r="P457" s="3">
        <v>7.39</v>
      </c>
      <c r="Q457" s="1">
        <v>22361</v>
      </c>
      <c r="R457" s="5">
        <f t="shared" si="51"/>
        <v>57</v>
      </c>
      <c r="S457" s="5" t="str">
        <f t="shared" si="52"/>
        <v>45-59</v>
      </c>
      <c r="T457">
        <v>6.9</v>
      </c>
      <c r="U457" s="17" t="str">
        <f t="shared" si="49"/>
        <v>6-8 (Good)</v>
      </c>
      <c r="V457" s="17" t="str">
        <f t="shared" si="53"/>
        <v>Evening</v>
      </c>
      <c r="W457" t="str">
        <f t="shared" si="54"/>
        <v>Expensive</v>
      </c>
      <c r="X457" s="4">
        <f t="shared" si="55"/>
        <v>4</v>
      </c>
      <c r="Y457" s="3" t="str">
        <f t="shared" si="50"/>
        <v>Weekdays</v>
      </c>
      <c r="Z457" s="17">
        <f>_xlfn.ISOWEEKNUM(Table2[[#This Row],[Transaction Date]])</f>
        <v>7</v>
      </c>
      <c r="AA457" t="str">
        <f>IF(Table2[[#This Row],[WeekNum]] &gt; MAX(Table2[WeekNum]) - 13, "Show", "Hide")</f>
        <v>Show</v>
      </c>
      <c r="AB457" t="str">
        <f>TEXT(Table2[[#This Row],[Transaction Date]] - WEEKDAY(Table2[[#This Row],[Transaction Date]], 2) + 4, "MMMM")</f>
        <v>February</v>
      </c>
      <c r="AC457" s="19">
        <f>ROUNDUP(MONTH(Table2[[#This Row],[Transaction Date]])/3, 0)</f>
        <v>1</v>
      </c>
    </row>
    <row r="458" spans="1:29" x14ac:dyDescent="0.3">
      <c r="A458" t="s">
        <v>484</v>
      </c>
      <c r="B458" t="s">
        <v>1075</v>
      </c>
      <c r="C458" t="s">
        <v>35</v>
      </c>
      <c r="D458" t="s">
        <v>14</v>
      </c>
      <c r="E458" t="s">
        <v>15</v>
      </c>
      <c r="F458" t="s">
        <v>36</v>
      </c>
      <c r="G458" s="3">
        <v>77.400000000000006</v>
      </c>
      <c r="H458">
        <v>9</v>
      </c>
      <c r="I458">
        <v>34.83</v>
      </c>
      <c r="J458" s="3">
        <v>731.43</v>
      </c>
      <c r="K458" s="18">
        <v>43511</v>
      </c>
      <c r="L458" s="2">
        <v>0.59375</v>
      </c>
      <c r="M458" t="s">
        <v>26</v>
      </c>
      <c r="N458" s="3">
        <v>696.6</v>
      </c>
      <c r="O458">
        <v>4.7619047620000003</v>
      </c>
      <c r="P458" s="3">
        <v>34.83</v>
      </c>
      <c r="Q458" s="1">
        <v>33320</v>
      </c>
      <c r="R458" s="5">
        <f t="shared" si="51"/>
        <v>27</v>
      </c>
      <c r="S458" s="5" t="str">
        <f t="shared" si="52"/>
        <v>15-29</v>
      </c>
      <c r="T458">
        <v>4.5</v>
      </c>
      <c r="U458" s="17" t="str">
        <f t="shared" si="49"/>
        <v>4-6 (Average)</v>
      </c>
      <c r="V458" s="17" t="str">
        <f t="shared" si="53"/>
        <v>Afternoon</v>
      </c>
      <c r="W458" t="str">
        <f t="shared" si="54"/>
        <v>Expensive</v>
      </c>
      <c r="X458" s="4">
        <f t="shared" si="55"/>
        <v>6</v>
      </c>
      <c r="Y458" s="3" t="str">
        <f t="shared" si="50"/>
        <v>Weekdays</v>
      </c>
      <c r="Z458" s="17">
        <f>_xlfn.ISOWEEKNUM(Table2[[#This Row],[Transaction Date]])</f>
        <v>7</v>
      </c>
      <c r="AA458" t="str">
        <f>IF(Table2[[#This Row],[WeekNum]] &gt; MAX(Table2[WeekNum]) - 13, "Show", "Hide")</f>
        <v>Show</v>
      </c>
      <c r="AB458" t="str">
        <f>TEXT(Table2[[#This Row],[Transaction Date]] - WEEKDAY(Table2[[#This Row],[Transaction Date]], 2) + 4, "MMMM")</f>
        <v>February</v>
      </c>
      <c r="AC458" s="19">
        <f>ROUNDUP(MONTH(Table2[[#This Row],[Transaction Date]])/3, 0)</f>
        <v>1</v>
      </c>
    </row>
    <row r="459" spans="1:29" x14ac:dyDescent="0.3">
      <c r="A459" t="s">
        <v>485</v>
      </c>
      <c r="B459" t="s">
        <v>1075</v>
      </c>
      <c r="C459" t="s">
        <v>35</v>
      </c>
      <c r="D459" t="s">
        <v>20</v>
      </c>
      <c r="E459" t="s">
        <v>24</v>
      </c>
      <c r="F459" t="s">
        <v>21</v>
      </c>
      <c r="G459" s="3">
        <v>79.39</v>
      </c>
      <c r="H459">
        <v>10</v>
      </c>
      <c r="I459">
        <v>39.695</v>
      </c>
      <c r="J459" s="3">
        <v>833.59500000000003</v>
      </c>
      <c r="K459" s="18">
        <v>43503</v>
      </c>
      <c r="L459" s="2">
        <v>0.85</v>
      </c>
      <c r="M459" t="s">
        <v>22</v>
      </c>
      <c r="N459" s="3">
        <v>793.9</v>
      </c>
      <c r="O459">
        <v>4.7619047620000003</v>
      </c>
      <c r="P459" s="3">
        <v>39.695</v>
      </c>
      <c r="Q459" s="1">
        <v>27145</v>
      </c>
      <c r="R459" s="5">
        <f t="shared" si="51"/>
        <v>44</v>
      </c>
      <c r="S459" s="5" t="str">
        <f t="shared" si="52"/>
        <v>30-44</v>
      </c>
      <c r="T459">
        <v>6.2</v>
      </c>
      <c r="U459" s="17" t="str">
        <f t="shared" si="49"/>
        <v>6-8 (Good)</v>
      </c>
      <c r="V459" s="17" t="str">
        <f t="shared" si="53"/>
        <v>Night</v>
      </c>
      <c r="W459" t="str">
        <f t="shared" si="54"/>
        <v>Expensive</v>
      </c>
      <c r="X459" s="4">
        <f t="shared" si="55"/>
        <v>5</v>
      </c>
      <c r="Y459" s="3" t="str">
        <f t="shared" si="50"/>
        <v>Weekdays</v>
      </c>
      <c r="Z459" s="17">
        <f>_xlfn.ISOWEEKNUM(Table2[[#This Row],[Transaction Date]])</f>
        <v>6</v>
      </c>
      <c r="AA459" t="str">
        <f>IF(Table2[[#This Row],[WeekNum]] &gt; MAX(Table2[WeekNum]) - 13, "Show", "Hide")</f>
        <v>Show</v>
      </c>
      <c r="AB459" t="str">
        <f>TEXT(Table2[[#This Row],[Transaction Date]] - WEEKDAY(Table2[[#This Row],[Transaction Date]], 2) + 4, "MMMM")</f>
        <v>February</v>
      </c>
      <c r="AC459" s="19">
        <f>ROUNDUP(MONTH(Table2[[#This Row],[Transaction Date]])/3, 0)</f>
        <v>1</v>
      </c>
    </row>
    <row r="460" spans="1:29" x14ac:dyDescent="0.3">
      <c r="A460" t="s">
        <v>486</v>
      </c>
      <c r="B460" t="s">
        <v>1078</v>
      </c>
      <c r="C460" s="17" t="s">
        <v>1066</v>
      </c>
      <c r="D460" t="s">
        <v>14</v>
      </c>
      <c r="E460" t="s">
        <v>15</v>
      </c>
      <c r="F460" t="s">
        <v>21</v>
      </c>
      <c r="G460" s="3">
        <v>46.57</v>
      </c>
      <c r="H460">
        <v>10</v>
      </c>
      <c r="I460">
        <v>23.285</v>
      </c>
      <c r="J460" s="3">
        <v>488.98500000000001</v>
      </c>
      <c r="K460" s="18">
        <v>43492</v>
      </c>
      <c r="L460" s="2">
        <v>0.58194444444444449</v>
      </c>
      <c r="M460" t="s">
        <v>22</v>
      </c>
      <c r="N460" s="3">
        <v>465.7</v>
      </c>
      <c r="O460">
        <v>4.7619047620000003</v>
      </c>
      <c r="P460" s="3">
        <v>23.285</v>
      </c>
      <c r="Q460" s="1">
        <v>30243</v>
      </c>
      <c r="R460" s="5">
        <f t="shared" si="51"/>
        <v>36</v>
      </c>
      <c r="S460" s="5" t="str">
        <f t="shared" si="52"/>
        <v>30-44</v>
      </c>
      <c r="T460">
        <v>7.6</v>
      </c>
      <c r="U460" s="17" t="str">
        <f t="shared" si="49"/>
        <v>6-8 (Good)</v>
      </c>
      <c r="V460" s="17" t="str">
        <f t="shared" si="53"/>
        <v>Afternoon</v>
      </c>
      <c r="W460" t="str">
        <f t="shared" si="54"/>
        <v>Expensive</v>
      </c>
      <c r="X460" s="4">
        <f t="shared" si="55"/>
        <v>1</v>
      </c>
      <c r="Y460" s="3" t="str">
        <f t="shared" si="50"/>
        <v>Weekends</v>
      </c>
      <c r="Z460" s="17">
        <f>_xlfn.ISOWEEKNUM(Table2[[#This Row],[Transaction Date]])</f>
        <v>4</v>
      </c>
      <c r="AA460" t="str">
        <f>IF(Table2[[#This Row],[WeekNum]] &gt; MAX(Table2[WeekNum]) - 13, "Show", "Hide")</f>
        <v>Show</v>
      </c>
      <c r="AB460" t="str">
        <f>TEXT(Table2[[#This Row],[Transaction Date]] - WEEKDAY(Table2[[#This Row],[Transaction Date]], 2) + 4, "MMMM")</f>
        <v>January</v>
      </c>
      <c r="AC460" s="19">
        <f>ROUNDUP(MONTH(Table2[[#This Row],[Transaction Date]])/3, 0)</f>
        <v>1</v>
      </c>
    </row>
    <row r="461" spans="1:29" x14ac:dyDescent="0.3">
      <c r="A461" t="s">
        <v>487</v>
      </c>
      <c r="B461" t="s">
        <v>1078</v>
      </c>
      <c r="C461" s="17" t="s">
        <v>1066</v>
      </c>
      <c r="D461" t="s">
        <v>20</v>
      </c>
      <c r="E461" t="s">
        <v>24</v>
      </c>
      <c r="F461" t="s">
        <v>36</v>
      </c>
      <c r="G461" s="3">
        <v>35.89</v>
      </c>
      <c r="H461">
        <v>1</v>
      </c>
      <c r="I461">
        <v>1.7945</v>
      </c>
      <c r="J461" s="3">
        <v>37.6845</v>
      </c>
      <c r="K461" s="18">
        <v>43519</v>
      </c>
      <c r="L461" s="2">
        <v>0.70277777777777783</v>
      </c>
      <c r="M461" t="s">
        <v>26</v>
      </c>
      <c r="N461" s="3">
        <v>35.89</v>
      </c>
      <c r="O461">
        <v>4.7619047620000003</v>
      </c>
      <c r="P461" s="3">
        <v>1.7945</v>
      </c>
      <c r="Q461" s="1">
        <v>23627</v>
      </c>
      <c r="R461" s="5">
        <f t="shared" si="51"/>
        <v>54</v>
      </c>
      <c r="S461" s="5" t="str">
        <f t="shared" si="52"/>
        <v>45-59</v>
      </c>
      <c r="T461">
        <v>7.9</v>
      </c>
      <c r="U461" s="17" t="str">
        <f t="shared" si="49"/>
        <v>6-8 (Good)</v>
      </c>
      <c r="V461" s="17" t="str">
        <f t="shared" si="53"/>
        <v>Evening</v>
      </c>
      <c r="W461" t="str">
        <f t="shared" si="54"/>
        <v>Expensive</v>
      </c>
      <c r="X461" s="4">
        <f t="shared" si="55"/>
        <v>7</v>
      </c>
      <c r="Y461" s="3" t="str">
        <f t="shared" si="50"/>
        <v>Weekends</v>
      </c>
      <c r="Z461" s="17">
        <f>_xlfn.ISOWEEKNUM(Table2[[#This Row],[Transaction Date]])</f>
        <v>8</v>
      </c>
      <c r="AA461" t="str">
        <f>IF(Table2[[#This Row],[WeekNum]] &gt; MAX(Table2[WeekNum]) - 13, "Show", "Hide")</f>
        <v>Show</v>
      </c>
      <c r="AB461" t="str">
        <f>TEXT(Table2[[#This Row],[Transaction Date]] - WEEKDAY(Table2[[#This Row],[Transaction Date]], 2) + 4, "MMMM")</f>
        <v>February</v>
      </c>
      <c r="AC461" s="19">
        <f>ROUNDUP(MONTH(Table2[[#This Row],[Transaction Date]])/3, 0)</f>
        <v>1</v>
      </c>
    </row>
    <row r="462" spans="1:29" x14ac:dyDescent="0.3">
      <c r="A462" t="s">
        <v>488</v>
      </c>
      <c r="B462" t="s">
        <v>1078</v>
      </c>
      <c r="C462" s="17" t="s">
        <v>1066</v>
      </c>
      <c r="D462" t="s">
        <v>20</v>
      </c>
      <c r="E462" t="s">
        <v>24</v>
      </c>
      <c r="F462" t="s">
        <v>36</v>
      </c>
      <c r="G462" s="3">
        <v>40.520000000000003</v>
      </c>
      <c r="H462">
        <v>5</v>
      </c>
      <c r="I462">
        <v>10.130000000000001</v>
      </c>
      <c r="J462" s="3">
        <v>212.73</v>
      </c>
      <c r="K462" s="18">
        <v>43499</v>
      </c>
      <c r="L462" s="2">
        <v>0.6381944444444444</v>
      </c>
      <c r="M462" t="s">
        <v>22</v>
      </c>
      <c r="N462" s="3">
        <v>202.6</v>
      </c>
      <c r="O462">
        <v>4.7619047620000003</v>
      </c>
      <c r="P462" s="3">
        <v>10.130000000000001</v>
      </c>
      <c r="Q462" s="1">
        <v>32931</v>
      </c>
      <c r="R462" s="5">
        <f t="shared" si="51"/>
        <v>28</v>
      </c>
      <c r="S462" s="5" t="str">
        <f t="shared" si="52"/>
        <v>15-29</v>
      </c>
      <c r="T462">
        <v>4.5</v>
      </c>
      <c r="U462" s="17" t="str">
        <f t="shared" si="49"/>
        <v>4-6 (Average)</v>
      </c>
      <c r="V462" s="17" t="str">
        <f t="shared" si="53"/>
        <v>Afternoon</v>
      </c>
      <c r="W462" t="str">
        <f t="shared" si="54"/>
        <v>Expensive</v>
      </c>
      <c r="X462" s="4">
        <f t="shared" si="55"/>
        <v>1</v>
      </c>
      <c r="Y462" s="3" t="str">
        <f t="shared" si="50"/>
        <v>Weekends</v>
      </c>
      <c r="Z462" s="17">
        <f>_xlfn.ISOWEEKNUM(Table2[[#This Row],[Transaction Date]])</f>
        <v>5</v>
      </c>
      <c r="AA462" t="str">
        <f>IF(Table2[[#This Row],[WeekNum]] &gt; MAX(Table2[WeekNum]) - 13, "Show", "Hide")</f>
        <v>Show</v>
      </c>
      <c r="AB462" t="str">
        <f>TEXT(Table2[[#This Row],[Transaction Date]] - WEEKDAY(Table2[[#This Row],[Transaction Date]], 2) + 4, "MMMM")</f>
        <v>January</v>
      </c>
      <c r="AC462" s="19">
        <f>ROUNDUP(MONTH(Table2[[#This Row],[Transaction Date]])/3, 0)</f>
        <v>1</v>
      </c>
    </row>
    <row r="463" spans="1:29" x14ac:dyDescent="0.3">
      <c r="A463" t="s">
        <v>489</v>
      </c>
      <c r="B463" t="s">
        <v>1075</v>
      </c>
      <c r="C463" t="s">
        <v>35</v>
      </c>
      <c r="D463" t="s">
        <v>14</v>
      </c>
      <c r="E463" t="s">
        <v>15</v>
      </c>
      <c r="F463" t="s">
        <v>36</v>
      </c>
      <c r="G463" s="3">
        <v>73.05</v>
      </c>
      <c r="H463">
        <v>10</v>
      </c>
      <c r="I463">
        <v>36.524999999999999</v>
      </c>
      <c r="J463" s="3">
        <v>767.02499999999998</v>
      </c>
      <c r="K463" s="18">
        <v>43527</v>
      </c>
      <c r="L463" s="2">
        <v>0.51736111111111105</v>
      </c>
      <c r="M463" t="s">
        <v>26</v>
      </c>
      <c r="N463" s="3">
        <v>730.5</v>
      </c>
      <c r="O463">
        <v>4.7619047620000003</v>
      </c>
      <c r="P463" s="3">
        <v>36.524999999999999</v>
      </c>
      <c r="Q463" s="1">
        <v>35162</v>
      </c>
      <c r="R463" s="5">
        <f t="shared" si="51"/>
        <v>22</v>
      </c>
      <c r="S463" s="5" t="str">
        <f t="shared" si="52"/>
        <v>15-29</v>
      </c>
      <c r="T463">
        <v>8.6999999999999993</v>
      </c>
      <c r="U463" s="17" t="str">
        <f t="shared" si="49"/>
        <v>8-10 (Excellent)</v>
      </c>
      <c r="V463" s="17" t="str">
        <f t="shared" si="53"/>
        <v>Afternoon</v>
      </c>
      <c r="W463" t="str">
        <f t="shared" si="54"/>
        <v>Expensive</v>
      </c>
      <c r="X463" s="4">
        <f t="shared" si="55"/>
        <v>1</v>
      </c>
      <c r="Y463" s="3" t="str">
        <f t="shared" si="50"/>
        <v>Weekends</v>
      </c>
      <c r="Z463" s="17">
        <f>_xlfn.ISOWEEKNUM(Table2[[#This Row],[Transaction Date]])</f>
        <v>9</v>
      </c>
      <c r="AA463" t="str">
        <f>IF(Table2[[#This Row],[WeekNum]] &gt; MAX(Table2[WeekNum]) - 13, "Show", "Hide")</f>
        <v>Show</v>
      </c>
      <c r="AB463" t="str">
        <f>TEXT(Table2[[#This Row],[Transaction Date]] - WEEKDAY(Table2[[#This Row],[Transaction Date]], 2) + 4, "MMMM")</f>
        <v>February</v>
      </c>
      <c r="AC463" s="19">
        <f>ROUNDUP(MONTH(Table2[[#This Row],[Transaction Date]])/3, 0)</f>
        <v>1</v>
      </c>
    </row>
    <row r="464" spans="1:29" x14ac:dyDescent="0.3">
      <c r="A464" t="s">
        <v>490</v>
      </c>
      <c r="B464" t="s">
        <v>1073</v>
      </c>
      <c r="C464" s="17" t="s">
        <v>1066</v>
      </c>
      <c r="D464" t="s">
        <v>20</v>
      </c>
      <c r="E464" t="s">
        <v>15</v>
      </c>
      <c r="F464" t="s">
        <v>29</v>
      </c>
      <c r="G464" s="3">
        <v>73.95</v>
      </c>
      <c r="H464">
        <v>4</v>
      </c>
      <c r="I464">
        <v>14.79</v>
      </c>
      <c r="J464" s="3">
        <v>310.58999999999997</v>
      </c>
      <c r="K464" s="18">
        <v>43499</v>
      </c>
      <c r="L464" s="2">
        <v>0.41805555555555557</v>
      </c>
      <c r="M464" t="s">
        <v>22</v>
      </c>
      <c r="N464" s="3">
        <v>295.8</v>
      </c>
      <c r="O464">
        <v>4.7619047620000003</v>
      </c>
      <c r="P464" s="3">
        <v>14.79</v>
      </c>
      <c r="Q464" s="1">
        <v>28448</v>
      </c>
      <c r="R464" s="5">
        <f t="shared" si="51"/>
        <v>41</v>
      </c>
      <c r="S464" s="5" t="str">
        <f t="shared" si="52"/>
        <v>30-44</v>
      </c>
      <c r="T464">
        <v>6.1</v>
      </c>
      <c r="U464" s="17" t="str">
        <f t="shared" si="49"/>
        <v>6-8 (Good)</v>
      </c>
      <c r="V464" s="17" t="str">
        <f t="shared" si="53"/>
        <v>Morning</v>
      </c>
      <c r="W464" t="str">
        <f t="shared" si="54"/>
        <v>Expensive</v>
      </c>
      <c r="X464" s="4">
        <f t="shared" si="55"/>
        <v>1</v>
      </c>
      <c r="Y464" s="3" t="str">
        <f t="shared" si="50"/>
        <v>Weekends</v>
      </c>
      <c r="Z464" s="17">
        <f>_xlfn.ISOWEEKNUM(Table2[[#This Row],[Transaction Date]])</f>
        <v>5</v>
      </c>
      <c r="AA464" t="str">
        <f>IF(Table2[[#This Row],[WeekNum]] &gt; MAX(Table2[WeekNum]) - 13, "Show", "Hide")</f>
        <v>Show</v>
      </c>
      <c r="AB464" t="str">
        <f>TEXT(Table2[[#This Row],[Transaction Date]] - WEEKDAY(Table2[[#This Row],[Transaction Date]], 2) + 4, "MMMM")</f>
        <v>January</v>
      </c>
      <c r="AC464" s="19">
        <f>ROUNDUP(MONTH(Table2[[#This Row],[Transaction Date]])/3, 0)</f>
        <v>1</v>
      </c>
    </row>
    <row r="465" spans="1:29" x14ac:dyDescent="0.3">
      <c r="A465" t="s">
        <v>491</v>
      </c>
      <c r="B465" t="s">
        <v>1069</v>
      </c>
      <c r="C465" t="s">
        <v>19</v>
      </c>
      <c r="D465" t="s">
        <v>14</v>
      </c>
      <c r="E465" t="s">
        <v>15</v>
      </c>
      <c r="F465" t="s">
        <v>36</v>
      </c>
      <c r="G465" s="3">
        <v>22.62</v>
      </c>
      <c r="H465">
        <v>1</v>
      </c>
      <c r="I465">
        <v>1.131</v>
      </c>
      <c r="J465" s="3">
        <v>23.751000000000001</v>
      </c>
      <c r="K465" s="18">
        <v>43541</v>
      </c>
      <c r="L465" s="2">
        <v>0.79027777777777775</v>
      </c>
      <c r="M465" t="s">
        <v>22</v>
      </c>
      <c r="N465" s="3">
        <v>22.62</v>
      </c>
      <c r="O465">
        <v>4.7619047620000003</v>
      </c>
      <c r="P465" s="3">
        <v>1.131</v>
      </c>
      <c r="Q465" s="1">
        <v>28480</v>
      </c>
      <c r="R465" s="5">
        <f t="shared" si="51"/>
        <v>41</v>
      </c>
      <c r="S465" s="5" t="str">
        <f t="shared" si="52"/>
        <v>30-44</v>
      </c>
      <c r="T465">
        <v>6.4</v>
      </c>
      <c r="U465" s="17" t="str">
        <f t="shared" si="49"/>
        <v>6-8 (Good)</v>
      </c>
      <c r="V465" s="17" t="str">
        <f t="shared" si="53"/>
        <v>Evening</v>
      </c>
      <c r="W465" t="str">
        <f t="shared" si="54"/>
        <v>Expensive</v>
      </c>
      <c r="X465" s="4">
        <f t="shared" si="55"/>
        <v>1</v>
      </c>
      <c r="Y465" s="3" t="str">
        <f t="shared" si="50"/>
        <v>Weekends</v>
      </c>
      <c r="Z465" s="17">
        <f>_xlfn.ISOWEEKNUM(Table2[[#This Row],[Transaction Date]])</f>
        <v>11</v>
      </c>
      <c r="AA465" t="str">
        <f>IF(Table2[[#This Row],[WeekNum]] &gt; MAX(Table2[WeekNum]) - 13, "Show", "Hide")</f>
        <v>Show</v>
      </c>
      <c r="AB465" t="str">
        <f>TEXT(Table2[[#This Row],[Transaction Date]] - WEEKDAY(Table2[[#This Row],[Transaction Date]], 2) + 4, "MMMM")</f>
        <v>March</v>
      </c>
      <c r="AC465" s="19">
        <f>ROUNDUP(MONTH(Table2[[#This Row],[Transaction Date]])/3, 0)</f>
        <v>1</v>
      </c>
    </row>
    <row r="466" spans="1:29" x14ac:dyDescent="0.3">
      <c r="A466" t="s">
        <v>492</v>
      </c>
      <c r="B466" t="s">
        <v>1076</v>
      </c>
      <c r="C466" s="17" t="s">
        <v>1064</v>
      </c>
      <c r="D466" t="s">
        <v>14</v>
      </c>
      <c r="E466" t="s">
        <v>24</v>
      </c>
      <c r="F466" t="s">
        <v>36</v>
      </c>
      <c r="G466" s="3">
        <v>51.34</v>
      </c>
      <c r="H466">
        <v>5</v>
      </c>
      <c r="I466">
        <v>12.835000000000001</v>
      </c>
      <c r="J466" s="3">
        <v>269.53500000000003</v>
      </c>
      <c r="K466" s="18">
        <v>43552</v>
      </c>
      <c r="L466" s="2">
        <v>0.64652777777777781</v>
      </c>
      <c r="M466" t="s">
        <v>26</v>
      </c>
      <c r="N466" s="3">
        <v>256.7</v>
      </c>
      <c r="O466">
        <v>4.7619047620000003</v>
      </c>
      <c r="P466" s="3">
        <v>12.835000000000001</v>
      </c>
      <c r="Q466" s="1">
        <v>36445</v>
      </c>
      <c r="R466" s="5">
        <f t="shared" si="51"/>
        <v>19</v>
      </c>
      <c r="S466" s="5" t="str">
        <f t="shared" si="52"/>
        <v>15-29</v>
      </c>
      <c r="T466">
        <v>9.1</v>
      </c>
      <c r="U466" s="17" t="str">
        <f t="shared" si="49"/>
        <v>8-10 (Excellent)</v>
      </c>
      <c r="V466" s="17" t="str">
        <f t="shared" si="53"/>
        <v>Afternoon</v>
      </c>
      <c r="W466" t="str">
        <f t="shared" si="54"/>
        <v>Expensive</v>
      </c>
      <c r="X466" s="4">
        <f t="shared" si="55"/>
        <v>5</v>
      </c>
      <c r="Y466" s="3" t="str">
        <f t="shared" si="50"/>
        <v>Weekdays</v>
      </c>
      <c r="Z466" s="17">
        <f>_xlfn.ISOWEEKNUM(Table2[[#This Row],[Transaction Date]])</f>
        <v>13</v>
      </c>
      <c r="AA466" t="str">
        <f>IF(Table2[[#This Row],[WeekNum]] &gt; MAX(Table2[WeekNum]) - 13, "Show", "Hide")</f>
        <v>Show</v>
      </c>
      <c r="AB466" t="str">
        <f>TEXT(Table2[[#This Row],[Transaction Date]] - WEEKDAY(Table2[[#This Row],[Transaction Date]], 2) + 4, "MMMM")</f>
        <v>March</v>
      </c>
      <c r="AC466" s="19">
        <f>ROUNDUP(MONTH(Table2[[#This Row],[Transaction Date]])/3, 0)</f>
        <v>1</v>
      </c>
    </row>
    <row r="467" spans="1:29" x14ac:dyDescent="0.3">
      <c r="A467" t="s">
        <v>493</v>
      </c>
      <c r="B467" t="s">
        <v>1074</v>
      </c>
      <c r="C467" t="s">
        <v>19</v>
      </c>
      <c r="D467" t="s">
        <v>14</v>
      </c>
      <c r="E467" t="s">
        <v>15</v>
      </c>
      <c r="F467" t="s">
        <v>29</v>
      </c>
      <c r="G467" s="3">
        <v>54.55</v>
      </c>
      <c r="H467">
        <v>10</v>
      </c>
      <c r="I467">
        <v>27.274999999999999</v>
      </c>
      <c r="J467" s="3">
        <v>572.77499999999998</v>
      </c>
      <c r="K467" s="18">
        <v>43526</v>
      </c>
      <c r="L467" s="2">
        <v>0.47361111111111115</v>
      </c>
      <c r="M467" t="s">
        <v>26</v>
      </c>
      <c r="N467" s="3">
        <v>545.5</v>
      </c>
      <c r="O467">
        <v>4.7619047620000003</v>
      </c>
      <c r="P467" s="3">
        <v>27.274999999999999</v>
      </c>
      <c r="Q467" s="1">
        <v>26654</v>
      </c>
      <c r="R467" s="5">
        <f t="shared" si="51"/>
        <v>46</v>
      </c>
      <c r="S467" s="5" t="str">
        <f t="shared" si="52"/>
        <v>45-59</v>
      </c>
      <c r="T467">
        <v>7.1</v>
      </c>
      <c r="U467" s="17" t="str">
        <f t="shared" si="49"/>
        <v>6-8 (Good)</v>
      </c>
      <c r="V467" s="17" t="str">
        <f t="shared" si="53"/>
        <v>Morning</v>
      </c>
      <c r="W467" t="str">
        <f t="shared" si="54"/>
        <v>Expensive</v>
      </c>
      <c r="X467" s="4">
        <f t="shared" si="55"/>
        <v>7</v>
      </c>
      <c r="Y467" s="3" t="str">
        <f t="shared" si="50"/>
        <v>Weekends</v>
      </c>
      <c r="Z467" s="17">
        <f>_xlfn.ISOWEEKNUM(Table2[[#This Row],[Transaction Date]])</f>
        <v>9</v>
      </c>
      <c r="AA467" t="str">
        <f>IF(Table2[[#This Row],[WeekNum]] &gt; MAX(Table2[WeekNum]) - 13, "Show", "Hide")</f>
        <v>Show</v>
      </c>
      <c r="AB467" t="str">
        <f>TEXT(Table2[[#This Row],[Transaction Date]] - WEEKDAY(Table2[[#This Row],[Transaction Date]], 2) + 4, "MMMM")</f>
        <v>February</v>
      </c>
      <c r="AC467" s="19">
        <f>ROUNDUP(MONTH(Table2[[#This Row],[Transaction Date]])/3, 0)</f>
        <v>1</v>
      </c>
    </row>
    <row r="468" spans="1:29" x14ac:dyDescent="0.3">
      <c r="A468" t="s">
        <v>494</v>
      </c>
      <c r="B468" t="s">
        <v>1078</v>
      </c>
      <c r="C468" s="17" t="s">
        <v>1066</v>
      </c>
      <c r="D468" t="s">
        <v>14</v>
      </c>
      <c r="E468" t="s">
        <v>15</v>
      </c>
      <c r="F468" t="s">
        <v>16</v>
      </c>
      <c r="G468" s="3">
        <v>37.15</v>
      </c>
      <c r="H468">
        <v>7</v>
      </c>
      <c r="I468">
        <v>13.0025</v>
      </c>
      <c r="J468" s="3">
        <v>273.05250000000001</v>
      </c>
      <c r="K468" s="18">
        <v>43504</v>
      </c>
      <c r="L468" s="2">
        <v>0.54999999999999993</v>
      </c>
      <c r="M468" t="s">
        <v>26</v>
      </c>
      <c r="N468" s="3">
        <v>260.05</v>
      </c>
      <c r="O468">
        <v>4.7619047620000003</v>
      </c>
      <c r="P468" s="3">
        <v>13.0025</v>
      </c>
      <c r="Q468" s="1">
        <v>31667</v>
      </c>
      <c r="R468" s="5">
        <f t="shared" si="51"/>
        <v>32</v>
      </c>
      <c r="S468" s="5" t="str">
        <f t="shared" si="52"/>
        <v>30-44</v>
      </c>
      <c r="T468">
        <v>7.7</v>
      </c>
      <c r="U468" s="17" t="str">
        <f t="shared" si="49"/>
        <v>6-8 (Good)</v>
      </c>
      <c r="V468" s="17" t="str">
        <f t="shared" si="53"/>
        <v>Afternoon</v>
      </c>
      <c r="W468" t="str">
        <f t="shared" si="54"/>
        <v>Expensive</v>
      </c>
      <c r="X468" s="4">
        <f t="shared" si="55"/>
        <v>6</v>
      </c>
      <c r="Y468" s="3" t="str">
        <f t="shared" si="50"/>
        <v>Weekdays</v>
      </c>
      <c r="Z468" s="17">
        <f>_xlfn.ISOWEEKNUM(Table2[[#This Row],[Transaction Date]])</f>
        <v>6</v>
      </c>
      <c r="AA468" t="str">
        <f>IF(Table2[[#This Row],[WeekNum]] &gt; MAX(Table2[WeekNum]) - 13, "Show", "Hide")</f>
        <v>Show</v>
      </c>
      <c r="AB468" t="str">
        <f>TEXT(Table2[[#This Row],[Transaction Date]] - WEEKDAY(Table2[[#This Row],[Transaction Date]], 2) + 4, "MMMM")</f>
        <v>February</v>
      </c>
      <c r="AC468" s="19">
        <f>ROUNDUP(MONTH(Table2[[#This Row],[Transaction Date]])/3, 0)</f>
        <v>1</v>
      </c>
    </row>
    <row r="469" spans="1:29" x14ac:dyDescent="0.3">
      <c r="A469" t="s">
        <v>495</v>
      </c>
      <c r="B469" t="s">
        <v>1070</v>
      </c>
      <c r="C469" t="s">
        <v>35</v>
      </c>
      <c r="D469" t="s">
        <v>20</v>
      </c>
      <c r="E469" t="s">
        <v>24</v>
      </c>
      <c r="F469" t="s">
        <v>29</v>
      </c>
      <c r="G469" s="3">
        <v>37.020000000000003</v>
      </c>
      <c r="H469">
        <v>6</v>
      </c>
      <c r="I469">
        <v>11.106</v>
      </c>
      <c r="J469" s="3">
        <v>233.226</v>
      </c>
      <c r="K469" s="18">
        <v>43546</v>
      </c>
      <c r="L469" s="2">
        <v>0.7729166666666667</v>
      </c>
      <c r="M469" t="s">
        <v>22</v>
      </c>
      <c r="N469" s="3">
        <v>222.12</v>
      </c>
      <c r="O469">
        <v>4.7619047620000003</v>
      </c>
      <c r="P469" s="3">
        <v>11.106</v>
      </c>
      <c r="Q469" s="1">
        <v>23328</v>
      </c>
      <c r="R469" s="5">
        <f t="shared" si="51"/>
        <v>55</v>
      </c>
      <c r="S469" s="5" t="str">
        <f t="shared" si="52"/>
        <v>45-59</v>
      </c>
      <c r="T469">
        <v>4.5</v>
      </c>
      <c r="U469" s="17" t="str">
        <f t="shared" si="49"/>
        <v>4-6 (Average)</v>
      </c>
      <c r="V469" s="17" t="str">
        <f t="shared" si="53"/>
        <v>Evening</v>
      </c>
      <c r="W469" t="str">
        <f t="shared" si="54"/>
        <v>Expensive</v>
      </c>
      <c r="X469" s="4">
        <f t="shared" si="55"/>
        <v>6</v>
      </c>
      <c r="Y469" s="3" t="str">
        <f t="shared" si="50"/>
        <v>Weekdays</v>
      </c>
      <c r="Z469" s="17">
        <f>_xlfn.ISOWEEKNUM(Table2[[#This Row],[Transaction Date]])</f>
        <v>12</v>
      </c>
      <c r="AA469" t="str">
        <f>IF(Table2[[#This Row],[WeekNum]] &gt; MAX(Table2[WeekNum]) - 13, "Show", "Hide")</f>
        <v>Show</v>
      </c>
      <c r="AB469" t="str">
        <f>TEXT(Table2[[#This Row],[Transaction Date]] - WEEKDAY(Table2[[#This Row],[Transaction Date]], 2) + 4, "MMMM")</f>
        <v>March</v>
      </c>
      <c r="AC469" s="19">
        <f>ROUNDUP(MONTH(Table2[[#This Row],[Transaction Date]])/3, 0)</f>
        <v>1</v>
      </c>
    </row>
    <row r="470" spans="1:29" x14ac:dyDescent="0.3">
      <c r="A470" t="s">
        <v>496</v>
      </c>
      <c r="B470" t="s">
        <v>1069</v>
      </c>
      <c r="C470" t="s">
        <v>19</v>
      </c>
      <c r="D470" t="s">
        <v>20</v>
      </c>
      <c r="E470" t="s">
        <v>24</v>
      </c>
      <c r="F470" t="s">
        <v>36</v>
      </c>
      <c r="G470" s="3">
        <v>21.58</v>
      </c>
      <c r="H470">
        <v>1</v>
      </c>
      <c r="I470">
        <v>1.079</v>
      </c>
      <c r="J470" s="3">
        <v>22.658999999999999</v>
      </c>
      <c r="K470" s="18">
        <v>43505</v>
      </c>
      <c r="L470" s="2">
        <v>0.41805555555555557</v>
      </c>
      <c r="M470" t="s">
        <v>17</v>
      </c>
      <c r="N470" s="3">
        <v>21.58</v>
      </c>
      <c r="O470">
        <v>4.7619047620000003</v>
      </c>
      <c r="P470" s="3">
        <v>1.079</v>
      </c>
      <c r="Q470" s="1">
        <v>21047</v>
      </c>
      <c r="R470" s="5">
        <f t="shared" si="51"/>
        <v>61</v>
      </c>
      <c r="S470" s="5" t="str">
        <f t="shared" si="52"/>
        <v>60-74</v>
      </c>
      <c r="T470">
        <v>7.2</v>
      </c>
      <c r="U470" s="17" t="str">
        <f t="shared" si="49"/>
        <v>6-8 (Good)</v>
      </c>
      <c r="V470" s="17" t="str">
        <f t="shared" si="53"/>
        <v>Morning</v>
      </c>
      <c r="W470" t="str">
        <f t="shared" si="54"/>
        <v>Expensive</v>
      </c>
      <c r="X470" s="4">
        <f t="shared" si="55"/>
        <v>7</v>
      </c>
      <c r="Y470" s="3" t="str">
        <f t="shared" si="50"/>
        <v>Weekends</v>
      </c>
      <c r="Z470" s="17">
        <f>_xlfn.ISOWEEKNUM(Table2[[#This Row],[Transaction Date]])</f>
        <v>6</v>
      </c>
      <c r="AA470" t="str">
        <f>IF(Table2[[#This Row],[WeekNum]] &gt; MAX(Table2[WeekNum]) - 13, "Show", "Hide")</f>
        <v>Show</v>
      </c>
      <c r="AB470" t="str">
        <f>TEXT(Table2[[#This Row],[Transaction Date]] - WEEKDAY(Table2[[#This Row],[Transaction Date]], 2) + 4, "MMMM")</f>
        <v>February</v>
      </c>
      <c r="AC470" s="19">
        <f>ROUNDUP(MONTH(Table2[[#This Row],[Transaction Date]])/3, 0)</f>
        <v>1</v>
      </c>
    </row>
    <row r="471" spans="1:29" x14ac:dyDescent="0.3">
      <c r="A471" t="s">
        <v>497</v>
      </c>
      <c r="B471" t="s">
        <v>1069</v>
      </c>
      <c r="C471" t="s">
        <v>19</v>
      </c>
      <c r="D471" t="s">
        <v>14</v>
      </c>
      <c r="E471" t="s">
        <v>15</v>
      </c>
      <c r="F471" t="s">
        <v>21</v>
      </c>
      <c r="G471" s="3">
        <v>98.84</v>
      </c>
      <c r="H471">
        <v>1</v>
      </c>
      <c r="I471">
        <v>4.9420000000000002</v>
      </c>
      <c r="J471" s="3">
        <v>103.782</v>
      </c>
      <c r="K471" s="18">
        <v>43511</v>
      </c>
      <c r="L471" s="2">
        <v>0.47291666666666665</v>
      </c>
      <c r="M471" t="s">
        <v>22</v>
      </c>
      <c r="N471" s="3">
        <v>98.84</v>
      </c>
      <c r="O471">
        <v>4.7619047620000003</v>
      </c>
      <c r="P471" s="3">
        <v>4.9420000000000002</v>
      </c>
      <c r="Q471" s="1">
        <v>21756</v>
      </c>
      <c r="R471" s="5">
        <f t="shared" si="51"/>
        <v>59</v>
      </c>
      <c r="S471" s="5" t="str">
        <f t="shared" si="52"/>
        <v>45-59</v>
      </c>
      <c r="T471">
        <v>8.4</v>
      </c>
      <c r="U471" s="17" t="str">
        <f t="shared" si="49"/>
        <v>8-10 (Excellent)</v>
      </c>
      <c r="V471" s="17" t="str">
        <f t="shared" si="53"/>
        <v>Morning</v>
      </c>
      <c r="W471" t="str">
        <f t="shared" si="54"/>
        <v>Expensive</v>
      </c>
      <c r="X471" s="4">
        <f t="shared" si="55"/>
        <v>6</v>
      </c>
      <c r="Y471" s="3" t="str">
        <f t="shared" si="50"/>
        <v>Weekdays</v>
      </c>
      <c r="Z471" s="17">
        <f>_xlfn.ISOWEEKNUM(Table2[[#This Row],[Transaction Date]])</f>
        <v>7</v>
      </c>
      <c r="AA471" t="str">
        <f>IF(Table2[[#This Row],[WeekNum]] &gt; MAX(Table2[WeekNum]) - 13, "Show", "Hide")</f>
        <v>Show</v>
      </c>
      <c r="AB471" t="str">
        <f>TEXT(Table2[[#This Row],[Transaction Date]] - WEEKDAY(Table2[[#This Row],[Transaction Date]], 2) + 4, "MMMM")</f>
        <v>February</v>
      </c>
      <c r="AC471" s="19">
        <f>ROUNDUP(MONTH(Table2[[#This Row],[Transaction Date]])/3, 0)</f>
        <v>1</v>
      </c>
    </row>
    <row r="472" spans="1:29" x14ac:dyDescent="0.3">
      <c r="A472" t="s">
        <v>498</v>
      </c>
      <c r="B472" t="s">
        <v>1074</v>
      </c>
      <c r="C472" t="s">
        <v>19</v>
      </c>
      <c r="D472" t="s">
        <v>14</v>
      </c>
      <c r="E472" t="s">
        <v>15</v>
      </c>
      <c r="F472" t="s">
        <v>25</v>
      </c>
      <c r="G472" s="3">
        <v>83.77</v>
      </c>
      <c r="H472">
        <v>6</v>
      </c>
      <c r="I472">
        <v>25.131</v>
      </c>
      <c r="J472" s="3">
        <v>527.75099999999998</v>
      </c>
      <c r="K472" s="18">
        <v>43488</v>
      </c>
      <c r="L472" s="2">
        <v>0.50694444444444442</v>
      </c>
      <c r="M472" t="s">
        <v>17</v>
      </c>
      <c r="N472" s="3">
        <v>502.62</v>
      </c>
      <c r="O472">
        <v>4.7619047620000003</v>
      </c>
      <c r="P472" s="3">
        <v>25.131</v>
      </c>
      <c r="Q472" s="1">
        <v>26644</v>
      </c>
      <c r="R472" s="5">
        <f t="shared" si="51"/>
        <v>46</v>
      </c>
      <c r="S472" s="5" t="str">
        <f t="shared" si="52"/>
        <v>45-59</v>
      </c>
      <c r="T472">
        <v>5.4</v>
      </c>
      <c r="U472" s="17" t="str">
        <f t="shared" si="49"/>
        <v>4-6 (Average)</v>
      </c>
      <c r="V472" s="17" t="str">
        <f t="shared" si="53"/>
        <v>Afternoon</v>
      </c>
      <c r="W472" t="str">
        <f t="shared" si="54"/>
        <v>Expensive</v>
      </c>
      <c r="X472" s="4">
        <f t="shared" si="55"/>
        <v>4</v>
      </c>
      <c r="Y472" s="3" t="str">
        <f t="shared" si="50"/>
        <v>Weekdays</v>
      </c>
      <c r="Z472" s="17">
        <f>_xlfn.ISOWEEKNUM(Table2[[#This Row],[Transaction Date]])</f>
        <v>4</v>
      </c>
      <c r="AA472" t="str">
        <f>IF(Table2[[#This Row],[WeekNum]] &gt; MAX(Table2[WeekNum]) - 13, "Show", "Hide")</f>
        <v>Show</v>
      </c>
      <c r="AB472" t="str">
        <f>TEXT(Table2[[#This Row],[Transaction Date]] - WEEKDAY(Table2[[#This Row],[Transaction Date]], 2) + 4, "MMMM")</f>
        <v>January</v>
      </c>
      <c r="AC472" s="19">
        <f>ROUNDUP(MONTH(Table2[[#This Row],[Transaction Date]])/3, 0)</f>
        <v>1</v>
      </c>
    </row>
    <row r="473" spans="1:29" x14ac:dyDescent="0.3">
      <c r="A473" t="s">
        <v>499</v>
      </c>
      <c r="B473" t="s">
        <v>1077</v>
      </c>
      <c r="C473" s="17" t="s">
        <v>1065</v>
      </c>
      <c r="D473" t="s">
        <v>14</v>
      </c>
      <c r="E473" t="s">
        <v>15</v>
      </c>
      <c r="F473" t="s">
        <v>29</v>
      </c>
      <c r="G473" s="3">
        <v>40.049999999999997</v>
      </c>
      <c r="H473">
        <v>4</v>
      </c>
      <c r="I473">
        <v>8.01</v>
      </c>
      <c r="J473" s="3">
        <v>168.21</v>
      </c>
      <c r="K473" s="18">
        <v>43490</v>
      </c>
      <c r="L473" s="2">
        <v>0.4861111111111111</v>
      </c>
      <c r="M473" t="s">
        <v>22</v>
      </c>
      <c r="N473" s="3">
        <v>160.19999999999999</v>
      </c>
      <c r="O473">
        <v>4.7619047620000003</v>
      </c>
      <c r="P473" s="3">
        <v>8.01</v>
      </c>
      <c r="Q473" s="1">
        <v>27128</v>
      </c>
      <c r="R473" s="5">
        <f t="shared" si="51"/>
        <v>44</v>
      </c>
      <c r="S473" s="5" t="str">
        <f t="shared" si="52"/>
        <v>30-44</v>
      </c>
      <c r="T473">
        <v>9.6999999999999993</v>
      </c>
      <c r="U473" s="17" t="str">
        <f t="shared" si="49"/>
        <v>8-10 (Excellent)</v>
      </c>
      <c r="V473" s="17" t="str">
        <f t="shared" si="53"/>
        <v>Morning</v>
      </c>
      <c r="W473" t="str">
        <f t="shared" si="54"/>
        <v>Expensive</v>
      </c>
      <c r="X473" s="4">
        <f t="shared" si="55"/>
        <v>6</v>
      </c>
      <c r="Y473" s="3" t="str">
        <f t="shared" si="50"/>
        <v>Weekdays</v>
      </c>
      <c r="Z473" s="17">
        <f>_xlfn.ISOWEEKNUM(Table2[[#This Row],[Transaction Date]])</f>
        <v>4</v>
      </c>
      <c r="AA473" t="str">
        <f>IF(Table2[[#This Row],[WeekNum]] &gt; MAX(Table2[WeekNum]) - 13, "Show", "Hide")</f>
        <v>Show</v>
      </c>
      <c r="AB473" t="str">
        <f>TEXT(Table2[[#This Row],[Transaction Date]] - WEEKDAY(Table2[[#This Row],[Transaction Date]], 2) + 4, "MMMM")</f>
        <v>January</v>
      </c>
      <c r="AC473" s="19">
        <f>ROUNDUP(MONTH(Table2[[#This Row],[Transaction Date]])/3, 0)</f>
        <v>1</v>
      </c>
    </row>
    <row r="474" spans="1:29" x14ac:dyDescent="0.3">
      <c r="A474" t="s">
        <v>500</v>
      </c>
      <c r="B474" t="s">
        <v>1068</v>
      </c>
      <c r="C474" t="s">
        <v>13</v>
      </c>
      <c r="D474" t="s">
        <v>14</v>
      </c>
      <c r="E474" t="s">
        <v>24</v>
      </c>
      <c r="F474" t="s">
        <v>38</v>
      </c>
      <c r="G474" s="3">
        <v>43.13</v>
      </c>
      <c r="H474">
        <v>10</v>
      </c>
      <c r="I474">
        <v>21.565000000000001</v>
      </c>
      <c r="J474" s="3">
        <v>452.86500000000001</v>
      </c>
      <c r="K474" s="18">
        <v>43498</v>
      </c>
      <c r="L474" s="2">
        <v>0.7715277777777777</v>
      </c>
      <c r="M474" t="s">
        <v>26</v>
      </c>
      <c r="N474" s="3">
        <v>431.3</v>
      </c>
      <c r="O474">
        <v>4.7619047620000003</v>
      </c>
      <c r="P474" s="3">
        <v>21.565000000000001</v>
      </c>
      <c r="Q474" s="1">
        <v>21413</v>
      </c>
      <c r="R474" s="5">
        <f t="shared" si="51"/>
        <v>60</v>
      </c>
      <c r="S474" s="5" t="str">
        <f t="shared" si="52"/>
        <v>60-74</v>
      </c>
      <c r="T474">
        <v>5.5</v>
      </c>
      <c r="U474" s="17" t="str">
        <f t="shared" si="49"/>
        <v>4-6 (Average)</v>
      </c>
      <c r="V474" s="17" t="str">
        <f t="shared" si="53"/>
        <v>Evening</v>
      </c>
      <c r="W474" t="str">
        <f t="shared" si="54"/>
        <v>Expensive</v>
      </c>
      <c r="X474" s="4">
        <f t="shared" si="55"/>
        <v>7</v>
      </c>
      <c r="Y474" s="3" t="str">
        <f t="shared" si="50"/>
        <v>Weekends</v>
      </c>
      <c r="Z474" s="17">
        <f>_xlfn.ISOWEEKNUM(Table2[[#This Row],[Transaction Date]])</f>
        <v>5</v>
      </c>
      <c r="AA474" t="str">
        <f>IF(Table2[[#This Row],[WeekNum]] &gt; MAX(Table2[WeekNum]) - 13, "Show", "Hide")</f>
        <v>Show</v>
      </c>
      <c r="AB474" t="str">
        <f>TEXT(Table2[[#This Row],[Transaction Date]] - WEEKDAY(Table2[[#This Row],[Transaction Date]], 2) + 4, "MMMM")</f>
        <v>January</v>
      </c>
      <c r="AC474" s="19">
        <f>ROUNDUP(MONTH(Table2[[#This Row],[Transaction Date]])/3, 0)</f>
        <v>1</v>
      </c>
    </row>
    <row r="475" spans="1:29" x14ac:dyDescent="0.3">
      <c r="A475" t="s">
        <v>501</v>
      </c>
      <c r="B475" t="s">
        <v>1075</v>
      </c>
      <c r="C475" t="s">
        <v>35</v>
      </c>
      <c r="D475" t="s">
        <v>14</v>
      </c>
      <c r="E475" t="s">
        <v>24</v>
      </c>
      <c r="F475" t="s">
        <v>16</v>
      </c>
      <c r="G475" s="3">
        <v>72.569999999999993</v>
      </c>
      <c r="H475">
        <v>8</v>
      </c>
      <c r="I475">
        <v>29.027999999999999</v>
      </c>
      <c r="J475" s="3">
        <v>609.58799999999997</v>
      </c>
      <c r="K475" s="18">
        <v>43554</v>
      </c>
      <c r="L475" s="2">
        <v>0.74861111111111101</v>
      </c>
      <c r="M475" t="s">
        <v>22</v>
      </c>
      <c r="N475" s="3">
        <v>580.55999999999995</v>
      </c>
      <c r="O475">
        <v>4.7619047620000003</v>
      </c>
      <c r="P475" s="3">
        <v>29.027999999999999</v>
      </c>
      <c r="Q475" s="1">
        <v>32398</v>
      </c>
      <c r="R475" s="5">
        <f t="shared" si="51"/>
        <v>30</v>
      </c>
      <c r="S475" s="5" t="str">
        <f t="shared" si="52"/>
        <v>30-44</v>
      </c>
      <c r="T475">
        <v>4.5999999999999996</v>
      </c>
      <c r="U475" s="17" t="str">
        <f t="shared" si="49"/>
        <v>4-6 (Average)</v>
      </c>
      <c r="V475" s="17" t="str">
        <f t="shared" si="53"/>
        <v>Evening</v>
      </c>
      <c r="W475" t="str">
        <f t="shared" si="54"/>
        <v>Expensive</v>
      </c>
      <c r="X475" s="4">
        <f t="shared" si="55"/>
        <v>7</v>
      </c>
      <c r="Y475" s="3" t="str">
        <f t="shared" si="50"/>
        <v>Weekends</v>
      </c>
      <c r="Z475" s="17">
        <f>_xlfn.ISOWEEKNUM(Table2[[#This Row],[Transaction Date]])</f>
        <v>13</v>
      </c>
      <c r="AA475" t="str">
        <f>IF(Table2[[#This Row],[WeekNum]] &gt; MAX(Table2[WeekNum]) - 13, "Show", "Hide")</f>
        <v>Show</v>
      </c>
      <c r="AB475" t="str">
        <f>TEXT(Table2[[#This Row],[Transaction Date]] - WEEKDAY(Table2[[#This Row],[Transaction Date]], 2) + 4, "MMMM")</f>
        <v>March</v>
      </c>
      <c r="AC475" s="19">
        <f>ROUNDUP(MONTH(Table2[[#This Row],[Transaction Date]])/3, 0)</f>
        <v>1</v>
      </c>
    </row>
    <row r="476" spans="1:29" x14ac:dyDescent="0.3">
      <c r="A476" t="s">
        <v>502</v>
      </c>
      <c r="B476" t="s">
        <v>1068</v>
      </c>
      <c r="C476" t="s">
        <v>13</v>
      </c>
      <c r="D476" t="s">
        <v>14</v>
      </c>
      <c r="E476" t="s">
        <v>15</v>
      </c>
      <c r="F476" t="s">
        <v>21</v>
      </c>
      <c r="G476" s="3">
        <v>64.44</v>
      </c>
      <c r="H476">
        <v>5</v>
      </c>
      <c r="I476">
        <v>16.11</v>
      </c>
      <c r="J476" s="3">
        <v>338.31</v>
      </c>
      <c r="K476" s="18">
        <v>43554</v>
      </c>
      <c r="L476" s="2">
        <v>0.71111111111111114</v>
      </c>
      <c r="M476" t="s">
        <v>22</v>
      </c>
      <c r="N476" s="3">
        <v>322.2</v>
      </c>
      <c r="O476">
        <v>4.7619047620000003</v>
      </c>
      <c r="P476" s="3">
        <v>16.11</v>
      </c>
      <c r="Q476" s="1">
        <v>22243</v>
      </c>
      <c r="R476" s="5">
        <f t="shared" si="51"/>
        <v>58</v>
      </c>
      <c r="S476" s="5" t="str">
        <f t="shared" si="52"/>
        <v>45-59</v>
      </c>
      <c r="T476">
        <v>6.6</v>
      </c>
      <c r="U476" s="17" t="str">
        <f t="shared" si="49"/>
        <v>6-8 (Good)</v>
      </c>
      <c r="V476" s="17" t="str">
        <f t="shared" si="53"/>
        <v>Evening</v>
      </c>
      <c r="W476" t="str">
        <f t="shared" si="54"/>
        <v>Expensive</v>
      </c>
      <c r="X476" s="4">
        <f t="shared" si="55"/>
        <v>7</v>
      </c>
      <c r="Y476" s="3" t="str">
        <f t="shared" si="50"/>
        <v>Weekends</v>
      </c>
      <c r="Z476" s="17">
        <f>_xlfn.ISOWEEKNUM(Table2[[#This Row],[Transaction Date]])</f>
        <v>13</v>
      </c>
      <c r="AA476" t="str">
        <f>IF(Table2[[#This Row],[WeekNum]] &gt; MAX(Table2[WeekNum]) - 13, "Show", "Hide")</f>
        <v>Show</v>
      </c>
      <c r="AB476" t="str">
        <f>TEXT(Table2[[#This Row],[Transaction Date]] - WEEKDAY(Table2[[#This Row],[Transaction Date]], 2) + 4, "MMMM")</f>
        <v>March</v>
      </c>
      <c r="AC476" s="19">
        <f>ROUNDUP(MONTH(Table2[[#This Row],[Transaction Date]])/3, 0)</f>
        <v>1</v>
      </c>
    </row>
    <row r="477" spans="1:29" x14ac:dyDescent="0.3">
      <c r="A477" t="s">
        <v>503</v>
      </c>
      <c r="B477" t="s">
        <v>1067</v>
      </c>
      <c r="C477" t="s">
        <v>13</v>
      </c>
      <c r="D477" t="s">
        <v>20</v>
      </c>
      <c r="E477" t="s">
        <v>24</v>
      </c>
      <c r="F477" t="s">
        <v>16</v>
      </c>
      <c r="G477" s="3">
        <v>65.180000000000007</v>
      </c>
      <c r="H477">
        <v>3</v>
      </c>
      <c r="I477">
        <v>9.7769999999999992</v>
      </c>
      <c r="J477" s="3">
        <v>205.31700000000001</v>
      </c>
      <c r="K477" s="18">
        <v>43521</v>
      </c>
      <c r="L477" s="2">
        <v>0.85763888888888884</v>
      </c>
      <c r="M477" t="s">
        <v>26</v>
      </c>
      <c r="N477" s="3">
        <v>195.54</v>
      </c>
      <c r="O477">
        <v>4.7619047620000003</v>
      </c>
      <c r="P477" s="3">
        <v>9.7769999999999992</v>
      </c>
      <c r="Q477" s="1">
        <v>32573</v>
      </c>
      <c r="R477" s="5">
        <f t="shared" si="51"/>
        <v>29</v>
      </c>
      <c r="S477" s="5" t="str">
        <f t="shared" si="52"/>
        <v>15-29</v>
      </c>
      <c r="T477">
        <v>6.3</v>
      </c>
      <c r="U477" s="17" t="str">
        <f t="shared" si="49"/>
        <v>6-8 (Good)</v>
      </c>
      <c r="V477" s="17" t="str">
        <f t="shared" si="53"/>
        <v>Night</v>
      </c>
      <c r="W477" t="str">
        <f t="shared" si="54"/>
        <v>Expensive</v>
      </c>
      <c r="X477" s="4">
        <f t="shared" si="55"/>
        <v>2</v>
      </c>
      <c r="Y477" s="3" t="str">
        <f t="shared" si="50"/>
        <v>Weekdays</v>
      </c>
      <c r="Z477" s="17">
        <f>_xlfn.ISOWEEKNUM(Table2[[#This Row],[Transaction Date]])</f>
        <v>9</v>
      </c>
      <c r="AA477" t="str">
        <f>IF(Table2[[#This Row],[WeekNum]] &gt; MAX(Table2[WeekNum]) - 13, "Show", "Hide")</f>
        <v>Show</v>
      </c>
      <c r="AB477" t="str">
        <f>TEXT(Table2[[#This Row],[Transaction Date]] - WEEKDAY(Table2[[#This Row],[Transaction Date]], 2) + 4, "MMMM")</f>
        <v>February</v>
      </c>
      <c r="AC477" s="19">
        <f>ROUNDUP(MONTH(Table2[[#This Row],[Transaction Date]])/3, 0)</f>
        <v>1</v>
      </c>
    </row>
    <row r="478" spans="1:29" x14ac:dyDescent="0.3">
      <c r="A478" t="s">
        <v>504</v>
      </c>
      <c r="B478" t="s">
        <v>1076</v>
      </c>
      <c r="C478" s="17" t="s">
        <v>1064</v>
      </c>
      <c r="D478" t="s">
        <v>20</v>
      </c>
      <c r="E478" t="s">
        <v>15</v>
      </c>
      <c r="F478" t="s">
        <v>29</v>
      </c>
      <c r="G478" s="3">
        <v>33.26</v>
      </c>
      <c r="H478">
        <v>5</v>
      </c>
      <c r="I478">
        <v>8.3149999999999995</v>
      </c>
      <c r="J478" s="3">
        <v>174.61500000000001</v>
      </c>
      <c r="K478" s="18">
        <v>43542</v>
      </c>
      <c r="L478" s="2">
        <v>0.67361111111111116</v>
      </c>
      <c r="M478" t="s">
        <v>26</v>
      </c>
      <c r="N478" s="3">
        <v>166.3</v>
      </c>
      <c r="O478">
        <v>4.7619047620000003</v>
      </c>
      <c r="P478" s="3">
        <v>8.3149999999999995</v>
      </c>
      <c r="Q478" s="1">
        <v>37245</v>
      </c>
      <c r="R478" s="5">
        <f t="shared" si="51"/>
        <v>17</v>
      </c>
      <c r="S478" s="5" t="str">
        <f t="shared" si="52"/>
        <v>15-29</v>
      </c>
      <c r="T478">
        <v>4.2</v>
      </c>
      <c r="U478" s="17" t="str">
        <f t="shared" si="49"/>
        <v>4-6 (Average)</v>
      </c>
      <c r="V478" s="17" t="str">
        <f t="shared" si="53"/>
        <v>Evening</v>
      </c>
      <c r="W478" t="str">
        <f t="shared" si="54"/>
        <v>Expensive</v>
      </c>
      <c r="X478" s="4">
        <f t="shared" si="55"/>
        <v>2</v>
      </c>
      <c r="Y478" s="3" t="str">
        <f t="shared" si="50"/>
        <v>Weekdays</v>
      </c>
      <c r="Z478" s="17">
        <f>_xlfn.ISOWEEKNUM(Table2[[#This Row],[Transaction Date]])</f>
        <v>12</v>
      </c>
      <c r="AA478" t="str">
        <f>IF(Table2[[#This Row],[WeekNum]] &gt; MAX(Table2[WeekNum]) - 13, "Show", "Hide")</f>
        <v>Show</v>
      </c>
      <c r="AB478" t="str">
        <f>TEXT(Table2[[#This Row],[Transaction Date]] - WEEKDAY(Table2[[#This Row],[Transaction Date]], 2) + 4, "MMMM")</f>
        <v>March</v>
      </c>
      <c r="AC478" s="19">
        <f>ROUNDUP(MONTH(Table2[[#This Row],[Transaction Date]])/3, 0)</f>
        <v>1</v>
      </c>
    </row>
    <row r="479" spans="1:29" x14ac:dyDescent="0.3">
      <c r="A479" t="s">
        <v>505</v>
      </c>
      <c r="B479" t="s">
        <v>1078</v>
      </c>
      <c r="C479" s="17" t="s">
        <v>1066</v>
      </c>
      <c r="D479" t="s">
        <v>20</v>
      </c>
      <c r="E479" t="s">
        <v>24</v>
      </c>
      <c r="F479" t="s">
        <v>21</v>
      </c>
      <c r="G479" s="3">
        <v>84.07</v>
      </c>
      <c r="H479">
        <v>4</v>
      </c>
      <c r="I479">
        <v>16.814</v>
      </c>
      <c r="J479" s="3">
        <v>353.09399999999999</v>
      </c>
      <c r="K479" s="18">
        <v>43531</v>
      </c>
      <c r="L479" s="2">
        <v>0.70416666666666661</v>
      </c>
      <c r="M479" t="s">
        <v>17</v>
      </c>
      <c r="N479" s="3">
        <v>336.28</v>
      </c>
      <c r="O479">
        <v>4.7619047620000003</v>
      </c>
      <c r="P479" s="3">
        <v>16.814</v>
      </c>
      <c r="Q479" s="1">
        <v>27944</v>
      </c>
      <c r="R479" s="5">
        <f t="shared" si="51"/>
        <v>42</v>
      </c>
      <c r="S479" s="5" t="str">
        <f t="shared" si="52"/>
        <v>30-44</v>
      </c>
      <c r="T479">
        <v>4.4000000000000004</v>
      </c>
      <c r="U479" s="17" t="str">
        <f t="shared" si="49"/>
        <v>4-6 (Average)</v>
      </c>
      <c r="V479" s="17" t="str">
        <f t="shared" si="53"/>
        <v>Evening</v>
      </c>
      <c r="W479" t="str">
        <f t="shared" si="54"/>
        <v>Expensive</v>
      </c>
      <c r="X479" s="4">
        <f t="shared" si="55"/>
        <v>5</v>
      </c>
      <c r="Y479" s="3" t="str">
        <f t="shared" si="50"/>
        <v>Weekdays</v>
      </c>
      <c r="Z479" s="17">
        <f>_xlfn.ISOWEEKNUM(Table2[[#This Row],[Transaction Date]])</f>
        <v>10</v>
      </c>
      <c r="AA479" t="str">
        <f>IF(Table2[[#This Row],[WeekNum]] &gt; MAX(Table2[WeekNum]) - 13, "Show", "Hide")</f>
        <v>Show</v>
      </c>
      <c r="AB479" t="str">
        <f>TEXT(Table2[[#This Row],[Transaction Date]] - WEEKDAY(Table2[[#This Row],[Transaction Date]], 2) + 4, "MMMM")</f>
        <v>March</v>
      </c>
      <c r="AC479" s="19">
        <f>ROUNDUP(MONTH(Table2[[#This Row],[Transaction Date]])/3, 0)</f>
        <v>1</v>
      </c>
    </row>
    <row r="480" spans="1:29" x14ac:dyDescent="0.3">
      <c r="A480" t="s">
        <v>506</v>
      </c>
      <c r="B480" t="s">
        <v>1070</v>
      </c>
      <c r="C480" t="s">
        <v>35</v>
      </c>
      <c r="D480" t="s">
        <v>20</v>
      </c>
      <c r="E480" t="s">
        <v>24</v>
      </c>
      <c r="F480" t="s">
        <v>29</v>
      </c>
      <c r="G480" s="3">
        <v>34.369999999999997</v>
      </c>
      <c r="H480">
        <v>10</v>
      </c>
      <c r="I480">
        <v>17.184999999999999</v>
      </c>
      <c r="J480" s="3">
        <v>360.88499999999999</v>
      </c>
      <c r="K480" s="18">
        <v>43540</v>
      </c>
      <c r="L480" s="2">
        <v>0.42430555555555555</v>
      </c>
      <c r="M480" t="s">
        <v>17</v>
      </c>
      <c r="N480" s="3">
        <v>343.7</v>
      </c>
      <c r="O480">
        <v>4.7619047620000003</v>
      </c>
      <c r="P480" s="3">
        <v>17.184999999999999</v>
      </c>
      <c r="Q480" s="1">
        <v>28235</v>
      </c>
      <c r="R480" s="5">
        <f t="shared" si="51"/>
        <v>41</v>
      </c>
      <c r="S480" s="5" t="str">
        <f t="shared" si="52"/>
        <v>30-44</v>
      </c>
      <c r="T480">
        <v>6.7</v>
      </c>
      <c r="U480" s="17" t="str">
        <f t="shared" si="49"/>
        <v>6-8 (Good)</v>
      </c>
      <c r="V480" s="17" t="str">
        <f t="shared" si="53"/>
        <v>Morning</v>
      </c>
      <c r="W480" t="str">
        <f t="shared" si="54"/>
        <v>Expensive</v>
      </c>
      <c r="X480" s="4">
        <f t="shared" si="55"/>
        <v>7</v>
      </c>
      <c r="Y480" s="3" t="str">
        <f t="shared" si="50"/>
        <v>Weekends</v>
      </c>
      <c r="Z480" s="17">
        <f>_xlfn.ISOWEEKNUM(Table2[[#This Row],[Transaction Date]])</f>
        <v>11</v>
      </c>
      <c r="AA480" t="str">
        <f>IF(Table2[[#This Row],[WeekNum]] &gt; MAX(Table2[WeekNum]) - 13, "Show", "Hide")</f>
        <v>Show</v>
      </c>
      <c r="AB480" t="str">
        <f>TEXT(Table2[[#This Row],[Transaction Date]] - WEEKDAY(Table2[[#This Row],[Transaction Date]], 2) + 4, "MMMM")</f>
        <v>March</v>
      </c>
      <c r="AC480" s="19">
        <f>ROUNDUP(MONTH(Table2[[#This Row],[Transaction Date]])/3, 0)</f>
        <v>1</v>
      </c>
    </row>
    <row r="481" spans="1:29" x14ac:dyDescent="0.3">
      <c r="A481" t="s">
        <v>507</v>
      </c>
      <c r="B481" t="s">
        <v>1076</v>
      </c>
      <c r="C481" s="17" t="s">
        <v>1064</v>
      </c>
      <c r="D481" t="s">
        <v>20</v>
      </c>
      <c r="E481" t="s">
        <v>24</v>
      </c>
      <c r="F481" t="s">
        <v>21</v>
      </c>
      <c r="G481" s="3">
        <v>38.6</v>
      </c>
      <c r="H481">
        <v>1</v>
      </c>
      <c r="I481">
        <v>1.93</v>
      </c>
      <c r="J481" s="3">
        <v>40.53</v>
      </c>
      <c r="K481" s="18">
        <v>43494</v>
      </c>
      <c r="L481" s="2">
        <v>0.47638888888888892</v>
      </c>
      <c r="M481" t="s">
        <v>17</v>
      </c>
      <c r="N481" s="3">
        <v>38.6</v>
      </c>
      <c r="O481">
        <v>4.7619047620000003</v>
      </c>
      <c r="P481" s="3">
        <v>1.93</v>
      </c>
      <c r="Q481" s="1">
        <v>32105</v>
      </c>
      <c r="R481" s="5">
        <f t="shared" si="51"/>
        <v>31</v>
      </c>
      <c r="S481" s="5" t="str">
        <f t="shared" si="52"/>
        <v>30-44</v>
      </c>
      <c r="T481">
        <v>6.7</v>
      </c>
      <c r="U481" s="17" t="str">
        <f t="shared" si="49"/>
        <v>6-8 (Good)</v>
      </c>
      <c r="V481" s="17" t="str">
        <f t="shared" si="53"/>
        <v>Morning</v>
      </c>
      <c r="W481" t="str">
        <f t="shared" si="54"/>
        <v>Expensive</v>
      </c>
      <c r="X481" s="4">
        <f t="shared" si="55"/>
        <v>3</v>
      </c>
      <c r="Y481" s="3" t="str">
        <f t="shared" si="50"/>
        <v>Weekdays</v>
      </c>
      <c r="Z481" s="17">
        <f>_xlfn.ISOWEEKNUM(Table2[[#This Row],[Transaction Date]])</f>
        <v>5</v>
      </c>
      <c r="AA481" t="str">
        <f>IF(Table2[[#This Row],[WeekNum]] &gt; MAX(Table2[WeekNum]) - 13, "Show", "Hide")</f>
        <v>Show</v>
      </c>
      <c r="AB481" t="str">
        <f>TEXT(Table2[[#This Row],[Transaction Date]] - WEEKDAY(Table2[[#This Row],[Transaction Date]], 2) + 4, "MMMM")</f>
        <v>January</v>
      </c>
      <c r="AC481" s="19">
        <f>ROUNDUP(MONTH(Table2[[#This Row],[Transaction Date]])/3, 0)</f>
        <v>1</v>
      </c>
    </row>
    <row r="482" spans="1:29" x14ac:dyDescent="0.3">
      <c r="A482" t="s">
        <v>508</v>
      </c>
      <c r="B482" t="s">
        <v>1078</v>
      </c>
      <c r="C482" s="17" t="s">
        <v>1066</v>
      </c>
      <c r="D482" t="s">
        <v>20</v>
      </c>
      <c r="E482" t="s">
        <v>24</v>
      </c>
      <c r="F482" t="s">
        <v>36</v>
      </c>
      <c r="G482" s="3">
        <v>65.97</v>
      </c>
      <c r="H482">
        <v>8</v>
      </c>
      <c r="I482">
        <v>26.388000000000002</v>
      </c>
      <c r="J482" s="3">
        <v>554.14800000000002</v>
      </c>
      <c r="K482" s="18">
        <v>43498</v>
      </c>
      <c r="L482" s="2">
        <v>0.8534722222222223</v>
      </c>
      <c r="M482" t="s">
        <v>22</v>
      </c>
      <c r="N482" s="3">
        <v>527.76</v>
      </c>
      <c r="O482">
        <v>4.7619047620000003</v>
      </c>
      <c r="P482" s="3">
        <v>26.388000000000002</v>
      </c>
      <c r="Q482" s="1">
        <v>20032</v>
      </c>
      <c r="R482" s="5">
        <f t="shared" si="51"/>
        <v>64</v>
      </c>
      <c r="S482" s="5" t="str">
        <f t="shared" si="52"/>
        <v>60-74</v>
      </c>
      <c r="T482">
        <v>8.4</v>
      </c>
      <c r="U482" s="17" t="str">
        <f t="shared" si="49"/>
        <v>8-10 (Excellent)</v>
      </c>
      <c r="V482" s="17" t="str">
        <f t="shared" si="53"/>
        <v>Night</v>
      </c>
      <c r="W482" t="str">
        <f t="shared" si="54"/>
        <v>Expensive</v>
      </c>
      <c r="X482" s="4">
        <f t="shared" si="55"/>
        <v>7</v>
      </c>
      <c r="Y482" s="3" t="str">
        <f t="shared" si="50"/>
        <v>Weekends</v>
      </c>
      <c r="Z482" s="17">
        <f>_xlfn.ISOWEEKNUM(Table2[[#This Row],[Transaction Date]])</f>
        <v>5</v>
      </c>
      <c r="AA482" t="str">
        <f>IF(Table2[[#This Row],[WeekNum]] &gt; MAX(Table2[WeekNum]) - 13, "Show", "Hide")</f>
        <v>Show</v>
      </c>
      <c r="AB482" t="str">
        <f>TEXT(Table2[[#This Row],[Transaction Date]] - WEEKDAY(Table2[[#This Row],[Transaction Date]], 2) + 4, "MMMM")</f>
        <v>January</v>
      </c>
      <c r="AC482" s="19">
        <f>ROUNDUP(MONTH(Table2[[#This Row],[Transaction Date]])/3, 0)</f>
        <v>1</v>
      </c>
    </row>
    <row r="483" spans="1:29" x14ac:dyDescent="0.3">
      <c r="A483" t="s">
        <v>509</v>
      </c>
      <c r="B483" t="s">
        <v>1069</v>
      </c>
      <c r="C483" t="s">
        <v>19</v>
      </c>
      <c r="D483" t="s">
        <v>20</v>
      </c>
      <c r="E483" t="s">
        <v>15</v>
      </c>
      <c r="F483" t="s">
        <v>21</v>
      </c>
      <c r="G483" s="3">
        <v>32.799999999999997</v>
      </c>
      <c r="H483">
        <v>10</v>
      </c>
      <c r="I483">
        <v>16.399999999999999</v>
      </c>
      <c r="J483" s="3">
        <v>344.4</v>
      </c>
      <c r="K483" s="18">
        <v>43511</v>
      </c>
      <c r="L483" s="2">
        <v>0.5083333333333333</v>
      </c>
      <c r="M483" t="s">
        <v>22</v>
      </c>
      <c r="N483" s="3">
        <v>328</v>
      </c>
      <c r="O483">
        <v>4.7619047620000003</v>
      </c>
      <c r="P483" s="3">
        <v>16.399999999999999</v>
      </c>
      <c r="Q483" s="1">
        <v>30159</v>
      </c>
      <c r="R483" s="5">
        <f t="shared" si="51"/>
        <v>36</v>
      </c>
      <c r="S483" s="5" t="str">
        <f t="shared" si="52"/>
        <v>30-44</v>
      </c>
      <c r="T483">
        <v>6.2</v>
      </c>
      <c r="U483" s="17" t="str">
        <f t="shared" si="49"/>
        <v>6-8 (Good)</v>
      </c>
      <c r="V483" s="17" t="str">
        <f t="shared" si="53"/>
        <v>Afternoon</v>
      </c>
      <c r="W483" t="str">
        <f t="shared" si="54"/>
        <v>Expensive</v>
      </c>
      <c r="X483" s="4">
        <f t="shared" si="55"/>
        <v>6</v>
      </c>
      <c r="Y483" s="3" t="str">
        <f t="shared" si="50"/>
        <v>Weekdays</v>
      </c>
      <c r="Z483" s="17">
        <f>_xlfn.ISOWEEKNUM(Table2[[#This Row],[Transaction Date]])</f>
        <v>7</v>
      </c>
      <c r="AA483" t="str">
        <f>IF(Table2[[#This Row],[WeekNum]] &gt; MAX(Table2[WeekNum]) - 13, "Show", "Hide")</f>
        <v>Show</v>
      </c>
      <c r="AB483" t="str">
        <f>TEXT(Table2[[#This Row],[Transaction Date]] - WEEKDAY(Table2[[#This Row],[Transaction Date]], 2) + 4, "MMMM")</f>
        <v>February</v>
      </c>
      <c r="AC483" s="19">
        <f>ROUNDUP(MONTH(Table2[[#This Row],[Transaction Date]])/3, 0)</f>
        <v>1</v>
      </c>
    </row>
    <row r="484" spans="1:29" x14ac:dyDescent="0.3">
      <c r="A484" t="s">
        <v>510</v>
      </c>
      <c r="B484" t="s">
        <v>1068</v>
      </c>
      <c r="C484" t="s">
        <v>13</v>
      </c>
      <c r="D484" t="s">
        <v>20</v>
      </c>
      <c r="E484" t="s">
        <v>24</v>
      </c>
      <c r="F484" t="s">
        <v>29</v>
      </c>
      <c r="G484" s="3">
        <v>37.14</v>
      </c>
      <c r="H484">
        <v>5</v>
      </c>
      <c r="I484">
        <v>9.2850000000000001</v>
      </c>
      <c r="J484" s="3">
        <v>194.98500000000001</v>
      </c>
      <c r="K484" s="18">
        <v>43473</v>
      </c>
      <c r="L484" s="2">
        <v>0.54513888888888895</v>
      </c>
      <c r="M484" t="s">
        <v>17</v>
      </c>
      <c r="N484" s="3">
        <v>185.7</v>
      </c>
      <c r="O484">
        <v>4.7619047620000003</v>
      </c>
      <c r="P484" s="3">
        <v>9.2850000000000001</v>
      </c>
      <c r="Q484" s="1">
        <v>30062</v>
      </c>
      <c r="R484" s="5">
        <f t="shared" si="51"/>
        <v>36</v>
      </c>
      <c r="S484" s="5" t="str">
        <f t="shared" si="52"/>
        <v>30-44</v>
      </c>
      <c r="T484">
        <v>5</v>
      </c>
      <c r="U484" s="17" t="str">
        <f t="shared" si="49"/>
        <v>4-6 (Average)</v>
      </c>
      <c r="V484" s="17" t="str">
        <f t="shared" si="53"/>
        <v>Afternoon</v>
      </c>
      <c r="W484" t="str">
        <f t="shared" si="54"/>
        <v>Expensive</v>
      </c>
      <c r="X484" s="4">
        <f t="shared" si="55"/>
        <v>3</v>
      </c>
      <c r="Y484" s="3" t="str">
        <f t="shared" si="50"/>
        <v>Weekdays</v>
      </c>
      <c r="Z484" s="17">
        <f>_xlfn.ISOWEEKNUM(Table2[[#This Row],[Transaction Date]])</f>
        <v>2</v>
      </c>
      <c r="AA484" t="str">
        <f>IF(Table2[[#This Row],[WeekNum]] &gt; MAX(Table2[WeekNum]) - 13, "Show", "Hide")</f>
        <v>Show</v>
      </c>
      <c r="AB484" t="str">
        <f>TEXT(Table2[[#This Row],[Transaction Date]] - WEEKDAY(Table2[[#This Row],[Transaction Date]], 2) + 4, "MMMM")</f>
        <v>January</v>
      </c>
      <c r="AC484" s="19">
        <f>ROUNDUP(MONTH(Table2[[#This Row],[Transaction Date]])/3, 0)</f>
        <v>1</v>
      </c>
    </row>
    <row r="485" spans="1:29" x14ac:dyDescent="0.3">
      <c r="A485" t="s">
        <v>511</v>
      </c>
      <c r="B485" t="s">
        <v>1075</v>
      </c>
      <c r="C485" t="s">
        <v>35</v>
      </c>
      <c r="D485" t="s">
        <v>14</v>
      </c>
      <c r="E485" t="s">
        <v>24</v>
      </c>
      <c r="F485" t="s">
        <v>25</v>
      </c>
      <c r="G485" s="3">
        <v>60.38</v>
      </c>
      <c r="H485">
        <v>10</v>
      </c>
      <c r="I485">
        <v>30.19</v>
      </c>
      <c r="J485" s="3">
        <v>633.99</v>
      </c>
      <c r="K485" s="18">
        <v>43508</v>
      </c>
      <c r="L485" s="2">
        <v>0.67986111111111114</v>
      </c>
      <c r="M485" t="s">
        <v>22</v>
      </c>
      <c r="N485" s="3">
        <v>603.79999999999995</v>
      </c>
      <c r="O485">
        <v>4.7619047620000003</v>
      </c>
      <c r="P485" s="3">
        <v>30.19</v>
      </c>
      <c r="Q485" s="1">
        <v>35770</v>
      </c>
      <c r="R485" s="5">
        <f t="shared" si="51"/>
        <v>21</v>
      </c>
      <c r="S485" s="5" t="str">
        <f t="shared" si="52"/>
        <v>15-29</v>
      </c>
      <c r="T485">
        <v>6</v>
      </c>
      <c r="U485" s="17" t="str">
        <f t="shared" si="49"/>
        <v>6-8 (Good)</v>
      </c>
      <c r="V485" s="17" t="str">
        <f t="shared" si="53"/>
        <v>Evening</v>
      </c>
      <c r="W485" t="str">
        <f t="shared" si="54"/>
        <v>Expensive</v>
      </c>
      <c r="X485" s="4">
        <f t="shared" si="55"/>
        <v>3</v>
      </c>
      <c r="Y485" s="3" t="str">
        <f t="shared" si="50"/>
        <v>Weekdays</v>
      </c>
      <c r="Z485" s="17">
        <f>_xlfn.ISOWEEKNUM(Table2[[#This Row],[Transaction Date]])</f>
        <v>7</v>
      </c>
      <c r="AA485" t="str">
        <f>IF(Table2[[#This Row],[WeekNum]] &gt; MAX(Table2[WeekNum]) - 13, "Show", "Hide")</f>
        <v>Show</v>
      </c>
      <c r="AB485" t="str">
        <f>TEXT(Table2[[#This Row],[Transaction Date]] - WEEKDAY(Table2[[#This Row],[Transaction Date]], 2) + 4, "MMMM")</f>
        <v>February</v>
      </c>
      <c r="AC485" s="19">
        <f>ROUNDUP(MONTH(Table2[[#This Row],[Transaction Date]])/3, 0)</f>
        <v>1</v>
      </c>
    </row>
    <row r="486" spans="1:29" x14ac:dyDescent="0.3">
      <c r="A486" t="s">
        <v>512</v>
      </c>
      <c r="B486" t="s">
        <v>1078</v>
      </c>
      <c r="C486" s="17" t="s">
        <v>1066</v>
      </c>
      <c r="D486" t="s">
        <v>14</v>
      </c>
      <c r="E486" t="s">
        <v>15</v>
      </c>
      <c r="F486" t="s">
        <v>29</v>
      </c>
      <c r="G486" s="3">
        <v>36.979999999999997</v>
      </c>
      <c r="H486">
        <v>10</v>
      </c>
      <c r="I486">
        <v>18.489999999999998</v>
      </c>
      <c r="J486" s="3">
        <v>388.29</v>
      </c>
      <c r="K486" s="18">
        <v>43466</v>
      </c>
      <c r="L486" s="2">
        <v>0.82500000000000007</v>
      </c>
      <c r="M486" t="s">
        <v>26</v>
      </c>
      <c r="N486" s="3">
        <v>369.8</v>
      </c>
      <c r="O486">
        <v>4.7619047620000003</v>
      </c>
      <c r="P486" s="3">
        <v>18.489999999999998</v>
      </c>
      <c r="Q486" s="1">
        <v>27716</v>
      </c>
      <c r="R486" s="5">
        <f t="shared" si="51"/>
        <v>43</v>
      </c>
      <c r="S486" s="5" t="str">
        <f t="shared" si="52"/>
        <v>30-44</v>
      </c>
      <c r="T486">
        <v>7</v>
      </c>
      <c r="U486" s="17" t="str">
        <f t="shared" si="49"/>
        <v>6-8 (Good)</v>
      </c>
      <c r="V486" s="17" t="str">
        <f t="shared" si="53"/>
        <v>Night</v>
      </c>
      <c r="W486" t="str">
        <f t="shared" si="54"/>
        <v>Expensive</v>
      </c>
      <c r="X486" s="4">
        <f t="shared" si="55"/>
        <v>3</v>
      </c>
      <c r="Y486" s="3" t="str">
        <f t="shared" si="50"/>
        <v>Weekdays</v>
      </c>
      <c r="Z486" s="17">
        <f>_xlfn.ISOWEEKNUM(Table2[[#This Row],[Transaction Date]])</f>
        <v>1</v>
      </c>
      <c r="AA486" t="str">
        <f>IF(Table2[[#This Row],[WeekNum]] &gt; MAX(Table2[WeekNum]) - 13, "Show", "Hide")</f>
        <v>Show</v>
      </c>
      <c r="AB486" t="str">
        <f>TEXT(Table2[[#This Row],[Transaction Date]] - WEEKDAY(Table2[[#This Row],[Transaction Date]], 2) + 4, "MMMM")</f>
        <v>January</v>
      </c>
      <c r="AC486" s="19">
        <f>ROUNDUP(MONTH(Table2[[#This Row],[Transaction Date]])/3, 0)</f>
        <v>1</v>
      </c>
    </row>
    <row r="487" spans="1:29" x14ac:dyDescent="0.3">
      <c r="A487" t="s">
        <v>513</v>
      </c>
      <c r="B487" t="s">
        <v>1070</v>
      </c>
      <c r="C487" t="s">
        <v>35</v>
      </c>
      <c r="D487" t="s">
        <v>14</v>
      </c>
      <c r="E487" t="s">
        <v>15</v>
      </c>
      <c r="F487" t="s">
        <v>29</v>
      </c>
      <c r="G487" s="3">
        <v>49.49</v>
      </c>
      <c r="H487">
        <v>4</v>
      </c>
      <c r="I487">
        <v>9.8979999999999997</v>
      </c>
      <c r="J487" s="3">
        <v>207.858</v>
      </c>
      <c r="K487" s="18">
        <v>43545</v>
      </c>
      <c r="L487" s="2">
        <v>0.64236111111111105</v>
      </c>
      <c r="M487" t="s">
        <v>17</v>
      </c>
      <c r="N487" s="3">
        <v>197.96</v>
      </c>
      <c r="O487">
        <v>4.7619047620000003</v>
      </c>
      <c r="P487" s="3">
        <v>9.8979999999999997</v>
      </c>
      <c r="Q487" s="1">
        <v>25067</v>
      </c>
      <c r="R487" s="5">
        <f t="shared" si="51"/>
        <v>50</v>
      </c>
      <c r="S487" s="5" t="str">
        <f t="shared" si="52"/>
        <v>45-59</v>
      </c>
      <c r="T487">
        <v>6.6</v>
      </c>
      <c r="U487" s="17" t="str">
        <f t="shared" si="49"/>
        <v>6-8 (Good)</v>
      </c>
      <c r="V487" s="17" t="str">
        <f t="shared" si="53"/>
        <v>Afternoon</v>
      </c>
      <c r="W487" t="str">
        <f t="shared" si="54"/>
        <v>Expensive</v>
      </c>
      <c r="X487" s="4">
        <f t="shared" si="55"/>
        <v>5</v>
      </c>
      <c r="Y487" s="3" t="str">
        <f t="shared" si="50"/>
        <v>Weekdays</v>
      </c>
      <c r="Z487" s="17">
        <f>_xlfn.ISOWEEKNUM(Table2[[#This Row],[Transaction Date]])</f>
        <v>12</v>
      </c>
      <c r="AA487" t="str">
        <f>IF(Table2[[#This Row],[WeekNum]] &gt; MAX(Table2[WeekNum]) - 13, "Show", "Hide")</f>
        <v>Show</v>
      </c>
      <c r="AB487" t="str">
        <f>TEXT(Table2[[#This Row],[Transaction Date]] - WEEKDAY(Table2[[#This Row],[Transaction Date]], 2) + 4, "MMMM")</f>
        <v>March</v>
      </c>
      <c r="AC487" s="19">
        <f>ROUNDUP(MONTH(Table2[[#This Row],[Transaction Date]])/3, 0)</f>
        <v>1</v>
      </c>
    </row>
    <row r="488" spans="1:29" x14ac:dyDescent="0.3">
      <c r="A488" t="s">
        <v>514</v>
      </c>
      <c r="B488" t="s">
        <v>1070</v>
      </c>
      <c r="C488" t="s">
        <v>35</v>
      </c>
      <c r="D488" t="s">
        <v>20</v>
      </c>
      <c r="E488" t="s">
        <v>15</v>
      </c>
      <c r="F488" t="s">
        <v>38</v>
      </c>
      <c r="G488" s="3">
        <v>41.09</v>
      </c>
      <c r="H488">
        <v>10</v>
      </c>
      <c r="I488">
        <v>20.545000000000002</v>
      </c>
      <c r="J488" s="3">
        <v>431.44499999999999</v>
      </c>
      <c r="K488" s="18">
        <v>43524</v>
      </c>
      <c r="L488" s="2">
        <v>0.61249999999999993</v>
      </c>
      <c r="M488" t="s">
        <v>22</v>
      </c>
      <c r="N488" s="3">
        <v>410.9</v>
      </c>
      <c r="O488">
        <v>4.7619047620000003</v>
      </c>
      <c r="P488" s="3">
        <v>20.545000000000002</v>
      </c>
      <c r="Q488" s="1">
        <v>20597</v>
      </c>
      <c r="R488" s="5">
        <f t="shared" si="51"/>
        <v>62</v>
      </c>
      <c r="S488" s="5" t="str">
        <f t="shared" si="52"/>
        <v>60-74</v>
      </c>
      <c r="T488">
        <v>7.3</v>
      </c>
      <c r="U488" s="17" t="str">
        <f t="shared" si="49"/>
        <v>6-8 (Good)</v>
      </c>
      <c r="V488" s="17" t="str">
        <f t="shared" si="53"/>
        <v>Afternoon</v>
      </c>
      <c r="W488" t="str">
        <f t="shared" si="54"/>
        <v>Expensive</v>
      </c>
      <c r="X488" s="4">
        <f t="shared" si="55"/>
        <v>5</v>
      </c>
      <c r="Y488" s="3" t="str">
        <f t="shared" si="50"/>
        <v>Weekdays</v>
      </c>
      <c r="Z488" s="17">
        <f>_xlfn.ISOWEEKNUM(Table2[[#This Row],[Transaction Date]])</f>
        <v>9</v>
      </c>
      <c r="AA488" t="str">
        <f>IF(Table2[[#This Row],[WeekNum]] &gt; MAX(Table2[WeekNum]) - 13, "Show", "Hide")</f>
        <v>Show</v>
      </c>
      <c r="AB488" t="str">
        <f>TEXT(Table2[[#This Row],[Transaction Date]] - WEEKDAY(Table2[[#This Row],[Transaction Date]], 2) + 4, "MMMM")</f>
        <v>February</v>
      </c>
      <c r="AC488" s="19">
        <f>ROUNDUP(MONTH(Table2[[#This Row],[Transaction Date]])/3, 0)</f>
        <v>1</v>
      </c>
    </row>
    <row r="489" spans="1:29" x14ac:dyDescent="0.3">
      <c r="A489" t="s">
        <v>515</v>
      </c>
      <c r="B489" t="s">
        <v>1077</v>
      </c>
      <c r="C489" s="17" t="s">
        <v>1065</v>
      </c>
      <c r="D489" t="s">
        <v>20</v>
      </c>
      <c r="E489" t="s">
        <v>24</v>
      </c>
      <c r="F489" t="s">
        <v>38</v>
      </c>
      <c r="G489" s="3">
        <v>37.15</v>
      </c>
      <c r="H489">
        <v>4</v>
      </c>
      <c r="I489">
        <v>7.43</v>
      </c>
      <c r="J489" s="3">
        <v>156.03</v>
      </c>
      <c r="K489" s="18">
        <v>43547</v>
      </c>
      <c r="L489" s="2">
        <v>0.7909722222222223</v>
      </c>
      <c r="M489" t="s">
        <v>17</v>
      </c>
      <c r="N489" s="3">
        <v>148.6</v>
      </c>
      <c r="O489">
        <v>4.7619047620000003</v>
      </c>
      <c r="P489" s="3">
        <v>7.43</v>
      </c>
      <c r="Q489" s="1">
        <v>26453</v>
      </c>
      <c r="R489" s="5">
        <f t="shared" si="51"/>
        <v>46</v>
      </c>
      <c r="S489" s="5" t="str">
        <f t="shared" si="52"/>
        <v>45-59</v>
      </c>
      <c r="T489">
        <v>8.3000000000000007</v>
      </c>
      <c r="U489" s="17" t="str">
        <f t="shared" si="49"/>
        <v>8-10 (Excellent)</v>
      </c>
      <c r="V489" s="17" t="str">
        <f t="shared" si="53"/>
        <v>Evening</v>
      </c>
      <c r="W489" t="str">
        <f t="shared" si="54"/>
        <v>Expensive</v>
      </c>
      <c r="X489" s="4">
        <f t="shared" si="55"/>
        <v>7</v>
      </c>
      <c r="Y489" s="3" t="str">
        <f t="shared" si="50"/>
        <v>Weekends</v>
      </c>
      <c r="Z489" s="17">
        <f>_xlfn.ISOWEEKNUM(Table2[[#This Row],[Transaction Date]])</f>
        <v>12</v>
      </c>
      <c r="AA489" t="str">
        <f>IF(Table2[[#This Row],[WeekNum]] &gt; MAX(Table2[WeekNum]) - 13, "Show", "Hide")</f>
        <v>Show</v>
      </c>
      <c r="AB489" t="str">
        <f>TEXT(Table2[[#This Row],[Transaction Date]] - WEEKDAY(Table2[[#This Row],[Transaction Date]], 2) + 4, "MMMM")</f>
        <v>March</v>
      </c>
      <c r="AC489" s="19">
        <f>ROUNDUP(MONTH(Table2[[#This Row],[Transaction Date]])/3, 0)</f>
        <v>1</v>
      </c>
    </row>
    <row r="490" spans="1:29" x14ac:dyDescent="0.3">
      <c r="A490" t="s">
        <v>516</v>
      </c>
      <c r="B490" t="s">
        <v>1074</v>
      </c>
      <c r="C490" t="s">
        <v>19</v>
      </c>
      <c r="D490" t="s">
        <v>20</v>
      </c>
      <c r="E490" t="s">
        <v>24</v>
      </c>
      <c r="F490" t="s">
        <v>25</v>
      </c>
      <c r="G490" s="3">
        <v>22.96</v>
      </c>
      <c r="H490">
        <v>1</v>
      </c>
      <c r="I490">
        <v>1.1479999999999999</v>
      </c>
      <c r="J490" s="3">
        <v>24.108000000000001</v>
      </c>
      <c r="K490" s="18">
        <v>43495</v>
      </c>
      <c r="L490" s="2">
        <v>0.86597222222222225</v>
      </c>
      <c r="M490" t="s">
        <v>22</v>
      </c>
      <c r="N490" s="3">
        <v>22.96</v>
      </c>
      <c r="O490">
        <v>4.7619047620000003</v>
      </c>
      <c r="P490" s="3">
        <v>1.1479999999999999</v>
      </c>
      <c r="Q490" s="1">
        <v>35297</v>
      </c>
      <c r="R490" s="5">
        <f t="shared" si="51"/>
        <v>22</v>
      </c>
      <c r="S490" s="5" t="str">
        <f t="shared" si="52"/>
        <v>15-29</v>
      </c>
      <c r="T490">
        <v>4.3</v>
      </c>
      <c r="U490" s="17" t="str">
        <f t="shared" si="49"/>
        <v>4-6 (Average)</v>
      </c>
      <c r="V490" s="17" t="str">
        <f t="shared" si="53"/>
        <v>Night</v>
      </c>
      <c r="W490" t="str">
        <f t="shared" si="54"/>
        <v>Expensive</v>
      </c>
      <c r="X490" s="4">
        <f t="shared" si="55"/>
        <v>4</v>
      </c>
      <c r="Y490" s="3" t="str">
        <f t="shared" si="50"/>
        <v>Weekdays</v>
      </c>
      <c r="Z490" s="17">
        <f>_xlfn.ISOWEEKNUM(Table2[[#This Row],[Transaction Date]])</f>
        <v>5</v>
      </c>
      <c r="AA490" t="str">
        <f>IF(Table2[[#This Row],[WeekNum]] &gt; MAX(Table2[WeekNum]) - 13, "Show", "Hide")</f>
        <v>Show</v>
      </c>
      <c r="AB490" t="str">
        <f>TEXT(Table2[[#This Row],[Transaction Date]] - WEEKDAY(Table2[[#This Row],[Transaction Date]], 2) + 4, "MMMM")</f>
        <v>January</v>
      </c>
      <c r="AC490" s="19">
        <f>ROUNDUP(MONTH(Table2[[#This Row],[Transaction Date]])/3, 0)</f>
        <v>1</v>
      </c>
    </row>
    <row r="491" spans="1:29" x14ac:dyDescent="0.3">
      <c r="A491" t="s">
        <v>517</v>
      </c>
      <c r="B491" t="s">
        <v>1075</v>
      </c>
      <c r="C491" t="s">
        <v>35</v>
      </c>
      <c r="D491" t="s">
        <v>14</v>
      </c>
      <c r="E491" t="s">
        <v>15</v>
      </c>
      <c r="F491" t="s">
        <v>25</v>
      </c>
      <c r="G491" s="3">
        <v>77.680000000000007</v>
      </c>
      <c r="H491">
        <v>9</v>
      </c>
      <c r="I491">
        <v>34.956000000000003</v>
      </c>
      <c r="J491" s="3">
        <v>734.07600000000002</v>
      </c>
      <c r="K491" s="18">
        <v>43500</v>
      </c>
      <c r="L491" s="2">
        <v>0.55625000000000002</v>
      </c>
      <c r="M491" t="s">
        <v>17</v>
      </c>
      <c r="N491" s="3">
        <v>699.12</v>
      </c>
      <c r="O491">
        <v>4.7619047620000003</v>
      </c>
      <c r="P491" s="3">
        <v>34.956000000000003</v>
      </c>
      <c r="Q491" s="1">
        <v>29080</v>
      </c>
      <c r="R491" s="5">
        <f t="shared" si="51"/>
        <v>39</v>
      </c>
      <c r="S491" s="5" t="str">
        <f t="shared" si="52"/>
        <v>30-44</v>
      </c>
      <c r="T491">
        <v>9.8000000000000007</v>
      </c>
      <c r="U491" s="17" t="str">
        <f t="shared" si="49"/>
        <v>8-10 (Excellent)</v>
      </c>
      <c r="V491" s="17" t="str">
        <f t="shared" si="53"/>
        <v>Afternoon</v>
      </c>
      <c r="W491" t="str">
        <f t="shared" si="54"/>
        <v>Expensive</v>
      </c>
      <c r="X491" s="4">
        <f t="shared" si="55"/>
        <v>2</v>
      </c>
      <c r="Y491" s="3" t="str">
        <f t="shared" si="50"/>
        <v>Weekdays</v>
      </c>
      <c r="Z491" s="17">
        <f>_xlfn.ISOWEEKNUM(Table2[[#This Row],[Transaction Date]])</f>
        <v>6</v>
      </c>
      <c r="AA491" t="str">
        <f>IF(Table2[[#This Row],[WeekNum]] &gt; MAX(Table2[WeekNum]) - 13, "Show", "Hide")</f>
        <v>Show</v>
      </c>
      <c r="AB491" t="str">
        <f>TEXT(Table2[[#This Row],[Transaction Date]] - WEEKDAY(Table2[[#This Row],[Transaction Date]], 2) + 4, "MMMM")</f>
        <v>February</v>
      </c>
      <c r="AC491" s="19">
        <f>ROUNDUP(MONTH(Table2[[#This Row],[Transaction Date]])/3, 0)</f>
        <v>1</v>
      </c>
    </row>
    <row r="492" spans="1:29" x14ac:dyDescent="0.3">
      <c r="A492" t="s">
        <v>518</v>
      </c>
      <c r="B492" t="s">
        <v>1075</v>
      </c>
      <c r="C492" t="s">
        <v>35</v>
      </c>
      <c r="D492" t="s">
        <v>20</v>
      </c>
      <c r="E492" t="s">
        <v>15</v>
      </c>
      <c r="F492" t="s">
        <v>38</v>
      </c>
      <c r="G492" s="3">
        <v>34.700000000000003</v>
      </c>
      <c r="H492">
        <v>2</v>
      </c>
      <c r="I492">
        <v>3.47</v>
      </c>
      <c r="J492" s="3">
        <v>72.87</v>
      </c>
      <c r="K492" s="18">
        <v>43537</v>
      </c>
      <c r="L492" s="2">
        <v>0.82500000000000007</v>
      </c>
      <c r="M492" t="s">
        <v>17</v>
      </c>
      <c r="N492" s="3">
        <v>69.400000000000006</v>
      </c>
      <c r="O492">
        <v>4.7619047620000003</v>
      </c>
      <c r="P492" s="3">
        <v>3.47</v>
      </c>
      <c r="Q492" s="1">
        <v>27443</v>
      </c>
      <c r="R492" s="5">
        <f t="shared" si="51"/>
        <v>44</v>
      </c>
      <c r="S492" s="5" t="str">
        <f t="shared" si="52"/>
        <v>30-44</v>
      </c>
      <c r="T492">
        <v>8.1999999999999993</v>
      </c>
      <c r="U492" s="17" t="str">
        <f t="shared" si="49"/>
        <v>8-10 (Excellent)</v>
      </c>
      <c r="V492" s="17" t="str">
        <f t="shared" si="53"/>
        <v>Night</v>
      </c>
      <c r="W492" t="str">
        <f t="shared" si="54"/>
        <v>Expensive</v>
      </c>
      <c r="X492" s="4">
        <f t="shared" si="55"/>
        <v>4</v>
      </c>
      <c r="Y492" s="3" t="str">
        <f t="shared" si="50"/>
        <v>Weekdays</v>
      </c>
      <c r="Z492" s="17">
        <f>_xlfn.ISOWEEKNUM(Table2[[#This Row],[Transaction Date]])</f>
        <v>11</v>
      </c>
      <c r="AA492" t="str">
        <f>IF(Table2[[#This Row],[WeekNum]] &gt; MAX(Table2[WeekNum]) - 13, "Show", "Hide")</f>
        <v>Show</v>
      </c>
      <c r="AB492" t="str">
        <f>TEXT(Table2[[#This Row],[Transaction Date]] - WEEKDAY(Table2[[#This Row],[Transaction Date]], 2) + 4, "MMMM")</f>
        <v>March</v>
      </c>
      <c r="AC492" s="19">
        <f>ROUNDUP(MONTH(Table2[[#This Row],[Transaction Date]])/3, 0)</f>
        <v>1</v>
      </c>
    </row>
    <row r="493" spans="1:29" x14ac:dyDescent="0.3">
      <c r="A493" t="s">
        <v>519</v>
      </c>
      <c r="B493" t="s">
        <v>1067</v>
      </c>
      <c r="C493" t="s">
        <v>13</v>
      </c>
      <c r="D493" t="s">
        <v>14</v>
      </c>
      <c r="E493" t="s">
        <v>15</v>
      </c>
      <c r="F493" t="s">
        <v>38</v>
      </c>
      <c r="G493" s="3">
        <v>19.66</v>
      </c>
      <c r="H493">
        <v>10</v>
      </c>
      <c r="I493">
        <v>9.83</v>
      </c>
      <c r="J493" s="3">
        <v>206.43</v>
      </c>
      <c r="K493" s="18">
        <v>43539</v>
      </c>
      <c r="L493" s="2">
        <v>0.76388888888888884</v>
      </c>
      <c r="M493" t="s">
        <v>26</v>
      </c>
      <c r="N493" s="3">
        <v>196.6</v>
      </c>
      <c r="O493">
        <v>4.7619047620000003</v>
      </c>
      <c r="P493" s="3">
        <v>9.83</v>
      </c>
      <c r="Q493" s="1">
        <v>24100</v>
      </c>
      <c r="R493" s="5">
        <f t="shared" si="51"/>
        <v>53</v>
      </c>
      <c r="S493" s="5" t="str">
        <f t="shared" si="52"/>
        <v>45-59</v>
      </c>
      <c r="T493">
        <v>7.2</v>
      </c>
      <c r="U493" s="17" t="str">
        <f t="shared" si="49"/>
        <v>6-8 (Good)</v>
      </c>
      <c r="V493" s="17" t="str">
        <f t="shared" si="53"/>
        <v>Evening</v>
      </c>
      <c r="W493" t="str">
        <f t="shared" si="54"/>
        <v>Less Expensive</v>
      </c>
      <c r="X493" s="4">
        <f t="shared" si="55"/>
        <v>6</v>
      </c>
      <c r="Y493" s="3" t="str">
        <f t="shared" si="50"/>
        <v>Weekdays</v>
      </c>
      <c r="Z493" s="17">
        <f>_xlfn.ISOWEEKNUM(Table2[[#This Row],[Transaction Date]])</f>
        <v>11</v>
      </c>
      <c r="AA493" t="str">
        <f>IF(Table2[[#This Row],[WeekNum]] &gt; MAX(Table2[WeekNum]) - 13, "Show", "Hide")</f>
        <v>Show</v>
      </c>
      <c r="AB493" t="str">
        <f>TEXT(Table2[[#This Row],[Transaction Date]] - WEEKDAY(Table2[[#This Row],[Transaction Date]], 2) + 4, "MMMM")</f>
        <v>March</v>
      </c>
      <c r="AC493" s="19">
        <f>ROUNDUP(MONTH(Table2[[#This Row],[Transaction Date]])/3, 0)</f>
        <v>1</v>
      </c>
    </row>
    <row r="494" spans="1:29" x14ac:dyDescent="0.3">
      <c r="A494" t="s">
        <v>520</v>
      </c>
      <c r="B494" t="s">
        <v>1070</v>
      </c>
      <c r="C494" t="s">
        <v>35</v>
      </c>
      <c r="D494" t="s">
        <v>14</v>
      </c>
      <c r="E494" t="s">
        <v>15</v>
      </c>
      <c r="F494" t="s">
        <v>16</v>
      </c>
      <c r="G494" s="3">
        <v>25.32</v>
      </c>
      <c r="H494">
        <v>8</v>
      </c>
      <c r="I494">
        <v>10.128</v>
      </c>
      <c r="J494" s="3">
        <v>212.68799999999999</v>
      </c>
      <c r="K494" s="18">
        <v>43529</v>
      </c>
      <c r="L494" s="2">
        <v>0.85</v>
      </c>
      <c r="M494" t="s">
        <v>17</v>
      </c>
      <c r="N494" s="3">
        <v>202.56</v>
      </c>
      <c r="O494">
        <v>4.7619047620000003</v>
      </c>
      <c r="P494" s="3">
        <v>10.128</v>
      </c>
      <c r="Q494" s="1">
        <v>32480</v>
      </c>
      <c r="R494" s="5">
        <f t="shared" si="51"/>
        <v>30</v>
      </c>
      <c r="S494" s="5" t="str">
        <f t="shared" si="52"/>
        <v>30-44</v>
      </c>
      <c r="T494">
        <v>8.6999999999999993</v>
      </c>
      <c r="U494" s="17" t="str">
        <f t="shared" si="49"/>
        <v>8-10 (Excellent)</v>
      </c>
      <c r="V494" s="17" t="str">
        <f t="shared" si="53"/>
        <v>Night</v>
      </c>
      <c r="W494" t="str">
        <f t="shared" si="54"/>
        <v>Expensive</v>
      </c>
      <c r="X494" s="4">
        <f t="shared" si="55"/>
        <v>3</v>
      </c>
      <c r="Y494" s="3" t="str">
        <f t="shared" si="50"/>
        <v>Weekdays</v>
      </c>
      <c r="Z494" s="17">
        <f>_xlfn.ISOWEEKNUM(Table2[[#This Row],[Transaction Date]])</f>
        <v>10</v>
      </c>
      <c r="AA494" t="str">
        <f>IF(Table2[[#This Row],[WeekNum]] &gt; MAX(Table2[WeekNum]) - 13, "Show", "Hide")</f>
        <v>Show</v>
      </c>
      <c r="AB494" t="str">
        <f>TEXT(Table2[[#This Row],[Transaction Date]] - WEEKDAY(Table2[[#This Row],[Transaction Date]], 2) + 4, "MMMM")</f>
        <v>March</v>
      </c>
      <c r="AC494" s="19">
        <f>ROUNDUP(MONTH(Table2[[#This Row],[Transaction Date]])/3, 0)</f>
        <v>1</v>
      </c>
    </row>
    <row r="495" spans="1:29" x14ac:dyDescent="0.3">
      <c r="A495" t="s">
        <v>521</v>
      </c>
      <c r="B495" t="s">
        <v>1074</v>
      </c>
      <c r="C495" t="s">
        <v>19</v>
      </c>
      <c r="D495" t="s">
        <v>14</v>
      </c>
      <c r="E495" t="s">
        <v>15</v>
      </c>
      <c r="F495" t="s">
        <v>25</v>
      </c>
      <c r="G495" s="3">
        <v>12.12</v>
      </c>
      <c r="H495">
        <v>10</v>
      </c>
      <c r="I495">
        <v>6.06</v>
      </c>
      <c r="J495" s="3">
        <v>127.26</v>
      </c>
      <c r="K495" s="18">
        <v>43529</v>
      </c>
      <c r="L495" s="2">
        <v>0.57222222222222219</v>
      </c>
      <c r="M495" t="s">
        <v>26</v>
      </c>
      <c r="N495" s="3">
        <v>121.2</v>
      </c>
      <c r="O495">
        <v>4.7619047620000003</v>
      </c>
      <c r="P495" s="3">
        <v>6.06</v>
      </c>
      <c r="Q495" s="1">
        <v>35635</v>
      </c>
      <c r="R495" s="5">
        <f t="shared" si="51"/>
        <v>21</v>
      </c>
      <c r="S495" s="5" t="str">
        <f t="shared" si="52"/>
        <v>15-29</v>
      </c>
      <c r="T495">
        <v>8.4</v>
      </c>
      <c r="U495" s="17" t="str">
        <f t="shared" si="49"/>
        <v>8-10 (Excellent)</v>
      </c>
      <c r="V495" s="17" t="str">
        <f t="shared" si="53"/>
        <v>Afternoon</v>
      </c>
      <c r="W495" t="str">
        <f t="shared" si="54"/>
        <v>Less Expensive</v>
      </c>
      <c r="X495" s="4">
        <f t="shared" si="55"/>
        <v>3</v>
      </c>
      <c r="Y495" s="3" t="str">
        <f t="shared" si="50"/>
        <v>Weekdays</v>
      </c>
      <c r="Z495" s="17">
        <f>_xlfn.ISOWEEKNUM(Table2[[#This Row],[Transaction Date]])</f>
        <v>10</v>
      </c>
      <c r="AA495" t="str">
        <f>IF(Table2[[#This Row],[WeekNum]] &gt; MAX(Table2[WeekNum]) - 13, "Show", "Hide")</f>
        <v>Show</v>
      </c>
      <c r="AB495" t="str">
        <f>TEXT(Table2[[#This Row],[Transaction Date]] - WEEKDAY(Table2[[#This Row],[Transaction Date]], 2) + 4, "MMMM")</f>
        <v>March</v>
      </c>
      <c r="AC495" s="19">
        <f>ROUNDUP(MONTH(Table2[[#This Row],[Transaction Date]])/3, 0)</f>
        <v>1</v>
      </c>
    </row>
    <row r="496" spans="1:29" x14ac:dyDescent="0.3">
      <c r="A496" t="s">
        <v>522</v>
      </c>
      <c r="B496" t="s">
        <v>1070</v>
      </c>
      <c r="C496" t="s">
        <v>35</v>
      </c>
      <c r="D496" t="s">
        <v>20</v>
      </c>
      <c r="E496" t="s">
        <v>24</v>
      </c>
      <c r="F496" t="s">
        <v>38</v>
      </c>
      <c r="G496" s="3">
        <v>99.89</v>
      </c>
      <c r="H496">
        <v>2</v>
      </c>
      <c r="I496">
        <v>9.9890000000000008</v>
      </c>
      <c r="J496" s="3">
        <v>209.76900000000001</v>
      </c>
      <c r="K496" s="18">
        <v>43522</v>
      </c>
      <c r="L496" s="2">
        <v>0.4916666666666667</v>
      </c>
      <c r="M496" t="s">
        <v>17</v>
      </c>
      <c r="N496" s="3">
        <v>199.78</v>
      </c>
      <c r="O496">
        <v>4.7619047620000003</v>
      </c>
      <c r="P496" s="3">
        <v>9.9890000000000008</v>
      </c>
      <c r="Q496" s="1">
        <v>24998</v>
      </c>
      <c r="R496" s="5">
        <f t="shared" si="51"/>
        <v>50</v>
      </c>
      <c r="S496" s="5" t="str">
        <f t="shared" si="52"/>
        <v>45-59</v>
      </c>
      <c r="T496">
        <v>7.1</v>
      </c>
      <c r="U496" s="17" t="str">
        <f t="shared" si="49"/>
        <v>6-8 (Good)</v>
      </c>
      <c r="V496" s="17" t="str">
        <f t="shared" si="53"/>
        <v>Morning</v>
      </c>
      <c r="W496" t="str">
        <f t="shared" si="54"/>
        <v>Expensive</v>
      </c>
      <c r="X496" s="4">
        <f t="shared" si="55"/>
        <v>3</v>
      </c>
      <c r="Y496" s="3" t="str">
        <f t="shared" si="50"/>
        <v>Weekdays</v>
      </c>
      <c r="Z496" s="17">
        <f>_xlfn.ISOWEEKNUM(Table2[[#This Row],[Transaction Date]])</f>
        <v>9</v>
      </c>
      <c r="AA496" t="str">
        <f>IF(Table2[[#This Row],[WeekNum]] &gt; MAX(Table2[WeekNum]) - 13, "Show", "Hide")</f>
        <v>Show</v>
      </c>
      <c r="AB496" t="str">
        <f>TEXT(Table2[[#This Row],[Transaction Date]] - WEEKDAY(Table2[[#This Row],[Transaction Date]], 2) + 4, "MMMM")</f>
        <v>February</v>
      </c>
      <c r="AC496" s="19">
        <f>ROUNDUP(MONTH(Table2[[#This Row],[Transaction Date]])/3, 0)</f>
        <v>1</v>
      </c>
    </row>
    <row r="497" spans="1:29" x14ac:dyDescent="0.3">
      <c r="A497" t="s">
        <v>523</v>
      </c>
      <c r="B497" t="s">
        <v>1070</v>
      </c>
      <c r="C497" t="s">
        <v>35</v>
      </c>
      <c r="D497" t="s">
        <v>20</v>
      </c>
      <c r="E497" t="s">
        <v>24</v>
      </c>
      <c r="F497" t="s">
        <v>29</v>
      </c>
      <c r="G497" s="3">
        <v>75.92</v>
      </c>
      <c r="H497">
        <v>8</v>
      </c>
      <c r="I497">
        <v>30.367999999999999</v>
      </c>
      <c r="J497" s="3">
        <v>637.72799999999995</v>
      </c>
      <c r="K497" s="18">
        <v>43544</v>
      </c>
      <c r="L497" s="2">
        <v>0.59305555555555556</v>
      </c>
      <c r="M497" t="s">
        <v>22</v>
      </c>
      <c r="N497" s="3">
        <v>607.36</v>
      </c>
      <c r="O497">
        <v>4.7619047620000003</v>
      </c>
      <c r="P497" s="3">
        <v>30.367999999999999</v>
      </c>
      <c r="Q497" s="1">
        <v>23105</v>
      </c>
      <c r="R497" s="5">
        <f t="shared" si="51"/>
        <v>55</v>
      </c>
      <c r="S497" s="5" t="str">
        <f t="shared" si="52"/>
        <v>45-59</v>
      </c>
      <c r="T497">
        <v>5.5</v>
      </c>
      <c r="U497" s="17" t="str">
        <f t="shared" si="49"/>
        <v>4-6 (Average)</v>
      </c>
      <c r="V497" s="17" t="str">
        <f t="shared" si="53"/>
        <v>Afternoon</v>
      </c>
      <c r="W497" t="str">
        <f t="shared" si="54"/>
        <v>Expensive</v>
      </c>
      <c r="X497" s="4">
        <f t="shared" si="55"/>
        <v>4</v>
      </c>
      <c r="Y497" s="3" t="str">
        <f t="shared" si="50"/>
        <v>Weekdays</v>
      </c>
      <c r="Z497" s="17">
        <f>_xlfn.ISOWEEKNUM(Table2[[#This Row],[Transaction Date]])</f>
        <v>12</v>
      </c>
      <c r="AA497" t="str">
        <f>IF(Table2[[#This Row],[WeekNum]] &gt; MAX(Table2[WeekNum]) - 13, "Show", "Hide")</f>
        <v>Show</v>
      </c>
      <c r="AB497" t="str">
        <f>TEXT(Table2[[#This Row],[Transaction Date]] - WEEKDAY(Table2[[#This Row],[Transaction Date]], 2) + 4, "MMMM")</f>
        <v>March</v>
      </c>
      <c r="AC497" s="19">
        <f>ROUNDUP(MONTH(Table2[[#This Row],[Transaction Date]])/3, 0)</f>
        <v>1</v>
      </c>
    </row>
    <row r="498" spans="1:29" x14ac:dyDescent="0.3">
      <c r="A498" t="s">
        <v>524</v>
      </c>
      <c r="B498" t="s">
        <v>1074</v>
      </c>
      <c r="C498" t="s">
        <v>19</v>
      </c>
      <c r="D498" t="s">
        <v>20</v>
      </c>
      <c r="E498" t="s">
        <v>15</v>
      </c>
      <c r="F498" t="s">
        <v>21</v>
      </c>
      <c r="G498" s="3">
        <v>63.22</v>
      </c>
      <c r="H498">
        <v>2</v>
      </c>
      <c r="I498">
        <v>6.3220000000000001</v>
      </c>
      <c r="J498" s="3">
        <v>132.762</v>
      </c>
      <c r="K498" s="18">
        <v>43466</v>
      </c>
      <c r="L498" s="2">
        <v>0.66041666666666665</v>
      </c>
      <c r="M498" t="s">
        <v>22</v>
      </c>
      <c r="N498" s="3">
        <v>126.44</v>
      </c>
      <c r="O498">
        <v>4.7619047620000003</v>
      </c>
      <c r="P498" s="3">
        <v>6.3220000000000001</v>
      </c>
      <c r="Q498" s="1">
        <v>31457</v>
      </c>
      <c r="R498" s="5">
        <f t="shared" si="51"/>
        <v>32</v>
      </c>
      <c r="S498" s="5" t="str">
        <f t="shared" si="52"/>
        <v>30-44</v>
      </c>
      <c r="T498">
        <v>8.5</v>
      </c>
      <c r="U498" s="17" t="str">
        <f t="shared" si="49"/>
        <v>8-10 (Excellent)</v>
      </c>
      <c r="V498" s="17" t="str">
        <f t="shared" si="53"/>
        <v>Afternoon</v>
      </c>
      <c r="W498" t="str">
        <f t="shared" si="54"/>
        <v>Expensive</v>
      </c>
      <c r="X498" s="4">
        <f t="shared" si="55"/>
        <v>3</v>
      </c>
      <c r="Y498" s="3" t="str">
        <f t="shared" si="50"/>
        <v>Weekdays</v>
      </c>
      <c r="Z498" s="17">
        <f>_xlfn.ISOWEEKNUM(Table2[[#This Row],[Transaction Date]])</f>
        <v>1</v>
      </c>
      <c r="AA498" t="str">
        <f>IF(Table2[[#This Row],[WeekNum]] &gt; MAX(Table2[WeekNum]) - 13, "Show", "Hide")</f>
        <v>Show</v>
      </c>
      <c r="AB498" t="str">
        <f>TEXT(Table2[[#This Row],[Transaction Date]] - WEEKDAY(Table2[[#This Row],[Transaction Date]], 2) + 4, "MMMM")</f>
        <v>January</v>
      </c>
      <c r="AC498" s="19">
        <f>ROUNDUP(MONTH(Table2[[#This Row],[Transaction Date]])/3, 0)</f>
        <v>1</v>
      </c>
    </row>
    <row r="499" spans="1:29" x14ac:dyDescent="0.3">
      <c r="A499" t="s">
        <v>525</v>
      </c>
      <c r="B499" t="s">
        <v>1078</v>
      </c>
      <c r="C499" s="17" t="s">
        <v>1066</v>
      </c>
      <c r="D499" t="s">
        <v>20</v>
      </c>
      <c r="E499" t="s">
        <v>15</v>
      </c>
      <c r="F499" t="s">
        <v>36</v>
      </c>
      <c r="G499" s="3">
        <v>90.24</v>
      </c>
      <c r="H499">
        <v>6</v>
      </c>
      <c r="I499">
        <v>27.071999999999999</v>
      </c>
      <c r="J499" s="3">
        <v>568.51199999999994</v>
      </c>
      <c r="K499" s="18">
        <v>43492</v>
      </c>
      <c r="L499" s="2">
        <v>0.47013888888888888</v>
      </c>
      <c r="M499" t="s">
        <v>22</v>
      </c>
      <c r="N499" s="3">
        <v>541.44000000000005</v>
      </c>
      <c r="O499">
        <v>4.7619047620000003</v>
      </c>
      <c r="P499" s="3">
        <v>27.071999999999999</v>
      </c>
      <c r="Q499" s="1">
        <v>34243</v>
      </c>
      <c r="R499" s="5">
        <f t="shared" si="51"/>
        <v>25</v>
      </c>
      <c r="S499" s="5" t="str">
        <f t="shared" si="52"/>
        <v>15-29</v>
      </c>
      <c r="T499">
        <v>6.2</v>
      </c>
      <c r="U499" s="17" t="str">
        <f t="shared" si="49"/>
        <v>6-8 (Good)</v>
      </c>
      <c r="V499" s="17" t="str">
        <f t="shared" si="53"/>
        <v>Morning</v>
      </c>
      <c r="W499" t="str">
        <f t="shared" si="54"/>
        <v>Expensive</v>
      </c>
      <c r="X499" s="4">
        <f t="shared" si="55"/>
        <v>1</v>
      </c>
      <c r="Y499" s="3" t="str">
        <f t="shared" si="50"/>
        <v>Weekends</v>
      </c>
      <c r="Z499" s="17">
        <f>_xlfn.ISOWEEKNUM(Table2[[#This Row],[Transaction Date]])</f>
        <v>4</v>
      </c>
      <c r="AA499" t="str">
        <f>IF(Table2[[#This Row],[WeekNum]] &gt; MAX(Table2[WeekNum]) - 13, "Show", "Hide")</f>
        <v>Show</v>
      </c>
      <c r="AB499" t="str">
        <f>TEXT(Table2[[#This Row],[Transaction Date]] - WEEKDAY(Table2[[#This Row],[Transaction Date]], 2) + 4, "MMMM")</f>
        <v>January</v>
      </c>
      <c r="AC499" s="19">
        <f>ROUNDUP(MONTH(Table2[[#This Row],[Transaction Date]])/3, 0)</f>
        <v>1</v>
      </c>
    </row>
    <row r="500" spans="1:29" x14ac:dyDescent="0.3">
      <c r="A500" t="s">
        <v>526</v>
      </c>
      <c r="B500" t="s">
        <v>1075</v>
      </c>
      <c r="C500" t="s">
        <v>35</v>
      </c>
      <c r="D500" t="s">
        <v>14</v>
      </c>
      <c r="E500" t="s">
        <v>15</v>
      </c>
      <c r="F500" t="s">
        <v>29</v>
      </c>
      <c r="G500" s="3">
        <v>98.13</v>
      </c>
      <c r="H500">
        <v>1</v>
      </c>
      <c r="I500">
        <v>4.9065000000000003</v>
      </c>
      <c r="J500" s="3">
        <v>103.0365</v>
      </c>
      <c r="K500" s="18">
        <v>43486</v>
      </c>
      <c r="L500" s="2">
        <v>0.73333333333333339</v>
      </c>
      <c r="M500" t="s">
        <v>22</v>
      </c>
      <c r="N500" s="3">
        <v>98.13</v>
      </c>
      <c r="O500">
        <v>4.7619047620000003</v>
      </c>
      <c r="P500" s="3">
        <v>4.9065000000000003</v>
      </c>
      <c r="Q500" s="1">
        <v>32888</v>
      </c>
      <c r="R500" s="5">
        <f t="shared" si="51"/>
        <v>29</v>
      </c>
      <c r="S500" s="5" t="str">
        <f t="shared" si="52"/>
        <v>15-29</v>
      </c>
      <c r="T500">
        <v>8.9</v>
      </c>
      <c r="U500" s="17" t="str">
        <f t="shared" si="49"/>
        <v>8-10 (Excellent)</v>
      </c>
      <c r="V500" s="17" t="str">
        <f t="shared" si="53"/>
        <v>Evening</v>
      </c>
      <c r="W500" t="str">
        <f t="shared" si="54"/>
        <v>Expensive</v>
      </c>
      <c r="X500" s="4">
        <f t="shared" si="55"/>
        <v>2</v>
      </c>
      <c r="Y500" s="3" t="str">
        <f t="shared" si="50"/>
        <v>Weekdays</v>
      </c>
      <c r="Z500" s="17">
        <f>_xlfn.ISOWEEKNUM(Table2[[#This Row],[Transaction Date]])</f>
        <v>4</v>
      </c>
      <c r="AA500" t="str">
        <f>IF(Table2[[#This Row],[WeekNum]] &gt; MAX(Table2[WeekNum]) - 13, "Show", "Hide")</f>
        <v>Show</v>
      </c>
      <c r="AB500" t="str">
        <f>TEXT(Table2[[#This Row],[Transaction Date]] - WEEKDAY(Table2[[#This Row],[Transaction Date]], 2) + 4, "MMMM")</f>
        <v>January</v>
      </c>
      <c r="AC500" s="19">
        <f>ROUNDUP(MONTH(Table2[[#This Row],[Transaction Date]])/3, 0)</f>
        <v>1</v>
      </c>
    </row>
    <row r="501" spans="1:29" x14ac:dyDescent="0.3">
      <c r="A501" t="s">
        <v>527</v>
      </c>
      <c r="B501" t="s">
        <v>1068</v>
      </c>
      <c r="C501" t="s">
        <v>13</v>
      </c>
      <c r="D501" t="s">
        <v>14</v>
      </c>
      <c r="E501" t="s">
        <v>15</v>
      </c>
      <c r="F501" t="s">
        <v>29</v>
      </c>
      <c r="G501" s="3">
        <v>51.52</v>
      </c>
      <c r="H501">
        <v>8</v>
      </c>
      <c r="I501">
        <v>20.608000000000001</v>
      </c>
      <c r="J501" s="3">
        <v>432.76799999999997</v>
      </c>
      <c r="K501" s="18">
        <v>43498</v>
      </c>
      <c r="L501" s="2">
        <v>0.65763888888888888</v>
      </c>
      <c r="M501" t="s">
        <v>22</v>
      </c>
      <c r="N501" s="3">
        <v>412.16</v>
      </c>
      <c r="O501">
        <v>4.7619047620000003</v>
      </c>
      <c r="P501" s="3">
        <v>20.608000000000001</v>
      </c>
      <c r="Q501" s="1">
        <v>31948</v>
      </c>
      <c r="R501" s="5">
        <f t="shared" si="51"/>
        <v>31</v>
      </c>
      <c r="S501" s="5" t="str">
        <f t="shared" si="52"/>
        <v>30-44</v>
      </c>
      <c r="T501">
        <v>9.6</v>
      </c>
      <c r="U501" s="17" t="str">
        <f t="shared" si="49"/>
        <v>8-10 (Excellent)</v>
      </c>
      <c r="V501" s="17" t="str">
        <f t="shared" si="53"/>
        <v>Afternoon</v>
      </c>
      <c r="W501" t="str">
        <f t="shared" si="54"/>
        <v>Expensive</v>
      </c>
      <c r="X501" s="4">
        <f t="shared" si="55"/>
        <v>7</v>
      </c>
      <c r="Y501" s="3" t="str">
        <f t="shared" si="50"/>
        <v>Weekends</v>
      </c>
      <c r="Z501" s="17">
        <f>_xlfn.ISOWEEKNUM(Table2[[#This Row],[Transaction Date]])</f>
        <v>5</v>
      </c>
      <c r="AA501" t="str">
        <f>IF(Table2[[#This Row],[WeekNum]] &gt; MAX(Table2[WeekNum]) - 13, "Show", "Hide")</f>
        <v>Show</v>
      </c>
      <c r="AB501" t="str">
        <f>TEXT(Table2[[#This Row],[Transaction Date]] - WEEKDAY(Table2[[#This Row],[Transaction Date]], 2) + 4, "MMMM")</f>
        <v>January</v>
      </c>
      <c r="AC501" s="19">
        <f>ROUNDUP(MONTH(Table2[[#This Row],[Transaction Date]])/3, 0)</f>
        <v>1</v>
      </c>
    </row>
    <row r="502" spans="1:29" x14ac:dyDescent="0.3">
      <c r="A502" t="s">
        <v>528</v>
      </c>
      <c r="B502" t="s">
        <v>1075</v>
      </c>
      <c r="C502" t="s">
        <v>35</v>
      </c>
      <c r="D502" t="s">
        <v>14</v>
      </c>
      <c r="E502" t="s">
        <v>24</v>
      </c>
      <c r="F502" t="s">
        <v>29</v>
      </c>
      <c r="G502" s="3">
        <v>73.97</v>
      </c>
      <c r="H502">
        <v>1</v>
      </c>
      <c r="I502">
        <v>3.6985000000000001</v>
      </c>
      <c r="J502" s="3">
        <v>77.668499999999995</v>
      </c>
      <c r="K502" s="18">
        <v>43499</v>
      </c>
      <c r="L502" s="2">
        <v>0.66180555555555554</v>
      </c>
      <c r="M502" t="s">
        <v>26</v>
      </c>
      <c r="N502" s="3">
        <v>73.97</v>
      </c>
      <c r="O502">
        <v>4.7619047620000003</v>
      </c>
      <c r="P502" s="3">
        <v>3.6985000000000001</v>
      </c>
      <c r="Q502" s="1">
        <v>33535</v>
      </c>
      <c r="R502" s="5">
        <f t="shared" si="51"/>
        <v>27</v>
      </c>
      <c r="S502" s="5" t="str">
        <f t="shared" si="52"/>
        <v>15-29</v>
      </c>
      <c r="T502">
        <v>5.4</v>
      </c>
      <c r="U502" s="17" t="str">
        <f t="shared" si="49"/>
        <v>4-6 (Average)</v>
      </c>
      <c r="V502" s="17" t="str">
        <f t="shared" si="53"/>
        <v>Afternoon</v>
      </c>
      <c r="W502" t="str">
        <f t="shared" si="54"/>
        <v>Expensive</v>
      </c>
      <c r="X502" s="4">
        <f t="shared" si="55"/>
        <v>1</v>
      </c>
      <c r="Y502" s="3" t="str">
        <f t="shared" si="50"/>
        <v>Weekends</v>
      </c>
      <c r="Z502" s="17">
        <f>_xlfn.ISOWEEKNUM(Table2[[#This Row],[Transaction Date]])</f>
        <v>5</v>
      </c>
      <c r="AA502" t="str">
        <f>IF(Table2[[#This Row],[WeekNum]] &gt; MAX(Table2[WeekNum]) - 13, "Show", "Hide")</f>
        <v>Show</v>
      </c>
      <c r="AB502" t="str">
        <f>TEXT(Table2[[#This Row],[Transaction Date]] - WEEKDAY(Table2[[#This Row],[Transaction Date]], 2) + 4, "MMMM")</f>
        <v>January</v>
      </c>
      <c r="AC502" s="19">
        <f>ROUNDUP(MONTH(Table2[[#This Row],[Transaction Date]])/3, 0)</f>
        <v>1</v>
      </c>
    </row>
    <row r="503" spans="1:29" x14ac:dyDescent="0.3">
      <c r="A503" t="s">
        <v>529</v>
      </c>
      <c r="B503" t="s">
        <v>1073</v>
      </c>
      <c r="C503" s="17" t="s">
        <v>1066</v>
      </c>
      <c r="D503" t="s">
        <v>14</v>
      </c>
      <c r="E503" t="s">
        <v>15</v>
      </c>
      <c r="F503" t="s">
        <v>38</v>
      </c>
      <c r="G503" s="3">
        <v>31.9</v>
      </c>
      <c r="H503">
        <v>1</v>
      </c>
      <c r="I503">
        <v>1.595</v>
      </c>
      <c r="J503" s="3">
        <v>33.494999999999997</v>
      </c>
      <c r="K503" s="18">
        <v>43470</v>
      </c>
      <c r="L503" s="2">
        <v>0.52777777777777779</v>
      </c>
      <c r="M503" t="s">
        <v>17</v>
      </c>
      <c r="N503" s="3">
        <v>31.9</v>
      </c>
      <c r="O503">
        <v>4.7619047620000003</v>
      </c>
      <c r="P503" s="3">
        <v>1.595</v>
      </c>
      <c r="Q503" s="1">
        <v>21160</v>
      </c>
      <c r="R503" s="5">
        <f t="shared" si="51"/>
        <v>61</v>
      </c>
      <c r="S503" s="5" t="str">
        <f t="shared" si="52"/>
        <v>60-74</v>
      </c>
      <c r="T503">
        <v>9.1</v>
      </c>
      <c r="U503" s="17" t="str">
        <f t="shared" si="49"/>
        <v>8-10 (Excellent)</v>
      </c>
      <c r="V503" s="17" t="str">
        <f t="shared" si="53"/>
        <v>Afternoon</v>
      </c>
      <c r="W503" t="str">
        <f t="shared" si="54"/>
        <v>Expensive</v>
      </c>
      <c r="X503" s="4">
        <f t="shared" si="55"/>
        <v>7</v>
      </c>
      <c r="Y503" s="3" t="str">
        <f t="shared" si="50"/>
        <v>Weekends</v>
      </c>
      <c r="Z503" s="17">
        <f>_xlfn.ISOWEEKNUM(Table2[[#This Row],[Transaction Date]])</f>
        <v>1</v>
      </c>
      <c r="AA503" t="str">
        <f>IF(Table2[[#This Row],[WeekNum]] &gt; MAX(Table2[WeekNum]) - 13, "Show", "Hide")</f>
        <v>Show</v>
      </c>
      <c r="AB503" t="str">
        <f>TEXT(Table2[[#This Row],[Transaction Date]] - WEEKDAY(Table2[[#This Row],[Transaction Date]], 2) + 4, "MMMM")</f>
        <v>January</v>
      </c>
      <c r="AC503" s="19">
        <f>ROUNDUP(MONTH(Table2[[#This Row],[Transaction Date]])/3, 0)</f>
        <v>1</v>
      </c>
    </row>
    <row r="504" spans="1:29" x14ac:dyDescent="0.3">
      <c r="A504" t="s">
        <v>530</v>
      </c>
      <c r="B504" t="s">
        <v>1078</v>
      </c>
      <c r="C504" s="17" t="s">
        <v>1066</v>
      </c>
      <c r="D504" t="s">
        <v>20</v>
      </c>
      <c r="E504" t="s">
        <v>24</v>
      </c>
      <c r="F504" t="s">
        <v>25</v>
      </c>
      <c r="G504" s="3">
        <v>69.400000000000006</v>
      </c>
      <c r="H504">
        <v>2</v>
      </c>
      <c r="I504">
        <v>6.94</v>
      </c>
      <c r="J504" s="3">
        <v>145.74</v>
      </c>
      <c r="K504" s="18">
        <v>43492</v>
      </c>
      <c r="L504" s="2">
        <v>0.82500000000000007</v>
      </c>
      <c r="M504" t="s">
        <v>17</v>
      </c>
      <c r="N504" s="3">
        <v>138.80000000000001</v>
      </c>
      <c r="O504">
        <v>4.7619047620000003</v>
      </c>
      <c r="P504" s="3">
        <v>6.94</v>
      </c>
      <c r="Q504" s="1">
        <v>23788</v>
      </c>
      <c r="R504" s="5">
        <f t="shared" si="51"/>
        <v>53</v>
      </c>
      <c r="S504" s="5" t="str">
        <f t="shared" si="52"/>
        <v>45-59</v>
      </c>
      <c r="T504">
        <v>9</v>
      </c>
      <c r="U504" s="17" t="str">
        <f t="shared" si="49"/>
        <v>8-10 (Excellent)</v>
      </c>
      <c r="V504" s="17" t="str">
        <f t="shared" si="53"/>
        <v>Night</v>
      </c>
      <c r="W504" t="str">
        <f t="shared" si="54"/>
        <v>Expensive</v>
      </c>
      <c r="X504" s="4">
        <f t="shared" si="55"/>
        <v>1</v>
      </c>
      <c r="Y504" s="3" t="str">
        <f t="shared" si="50"/>
        <v>Weekends</v>
      </c>
      <c r="Z504" s="17">
        <f>_xlfn.ISOWEEKNUM(Table2[[#This Row],[Transaction Date]])</f>
        <v>4</v>
      </c>
      <c r="AA504" t="str">
        <f>IF(Table2[[#This Row],[WeekNum]] &gt; MAX(Table2[WeekNum]) - 13, "Show", "Hide")</f>
        <v>Show</v>
      </c>
      <c r="AB504" t="str">
        <f>TEXT(Table2[[#This Row],[Transaction Date]] - WEEKDAY(Table2[[#This Row],[Transaction Date]], 2) + 4, "MMMM")</f>
        <v>January</v>
      </c>
      <c r="AC504" s="19">
        <f>ROUNDUP(MONTH(Table2[[#This Row],[Transaction Date]])/3, 0)</f>
        <v>1</v>
      </c>
    </row>
    <row r="505" spans="1:29" x14ac:dyDescent="0.3">
      <c r="A505" t="s">
        <v>531</v>
      </c>
      <c r="B505" t="s">
        <v>1070</v>
      </c>
      <c r="C505" t="s">
        <v>35</v>
      </c>
      <c r="D505" t="s">
        <v>20</v>
      </c>
      <c r="E505" t="s">
        <v>15</v>
      </c>
      <c r="F505" t="s">
        <v>29</v>
      </c>
      <c r="G505" s="3">
        <v>93.31</v>
      </c>
      <c r="H505">
        <v>2</v>
      </c>
      <c r="I505">
        <v>9.3309999999999995</v>
      </c>
      <c r="J505" s="3">
        <v>195.95099999999999</v>
      </c>
      <c r="K505" s="18">
        <v>43549</v>
      </c>
      <c r="L505" s="2">
        <v>0.74513888888888891</v>
      </c>
      <c r="M505" t="s">
        <v>22</v>
      </c>
      <c r="N505" s="3">
        <v>186.62</v>
      </c>
      <c r="O505">
        <v>4.7619047620000003</v>
      </c>
      <c r="P505" s="3">
        <v>9.3309999999999995</v>
      </c>
      <c r="Q505" s="1">
        <v>36157</v>
      </c>
      <c r="R505" s="5">
        <f t="shared" si="51"/>
        <v>20</v>
      </c>
      <c r="S505" s="5" t="str">
        <f t="shared" si="52"/>
        <v>15-29</v>
      </c>
      <c r="T505">
        <v>6.3</v>
      </c>
      <c r="U505" s="17" t="str">
        <f t="shared" si="49"/>
        <v>6-8 (Good)</v>
      </c>
      <c r="V505" s="17" t="str">
        <f t="shared" si="53"/>
        <v>Evening</v>
      </c>
      <c r="W505" t="str">
        <f t="shared" si="54"/>
        <v>Expensive</v>
      </c>
      <c r="X505" s="4">
        <f t="shared" si="55"/>
        <v>2</v>
      </c>
      <c r="Y505" s="3" t="str">
        <f t="shared" si="50"/>
        <v>Weekdays</v>
      </c>
      <c r="Z505" s="17">
        <f>_xlfn.ISOWEEKNUM(Table2[[#This Row],[Transaction Date]])</f>
        <v>13</v>
      </c>
      <c r="AA505" t="str">
        <f>IF(Table2[[#This Row],[WeekNum]] &gt; MAX(Table2[WeekNum]) - 13, "Show", "Hide")</f>
        <v>Show</v>
      </c>
      <c r="AB505" t="str">
        <f>TEXT(Table2[[#This Row],[Transaction Date]] - WEEKDAY(Table2[[#This Row],[Transaction Date]], 2) + 4, "MMMM")</f>
        <v>March</v>
      </c>
      <c r="AC505" s="19">
        <f>ROUNDUP(MONTH(Table2[[#This Row],[Transaction Date]])/3, 0)</f>
        <v>1</v>
      </c>
    </row>
    <row r="506" spans="1:29" x14ac:dyDescent="0.3">
      <c r="A506" t="s">
        <v>532</v>
      </c>
      <c r="B506" t="s">
        <v>1070</v>
      </c>
      <c r="C506" t="s">
        <v>35</v>
      </c>
      <c r="D506" t="s">
        <v>20</v>
      </c>
      <c r="E506" t="s">
        <v>24</v>
      </c>
      <c r="F506" t="s">
        <v>29</v>
      </c>
      <c r="G506" s="3">
        <v>88.45</v>
      </c>
      <c r="H506">
        <v>1</v>
      </c>
      <c r="I506">
        <v>4.4225000000000003</v>
      </c>
      <c r="J506" s="3">
        <v>92.872500000000002</v>
      </c>
      <c r="K506" s="18">
        <v>43521</v>
      </c>
      <c r="L506" s="2">
        <v>0.69166666666666676</v>
      </c>
      <c r="M506" t="s">
        <v>26</v>
      </c>
      <c r="N506" s="3">
        <v>88.45</v>
      </c>
      <c r="O506">
        <v>4.7619047620000003</v>
      </c>
      <c r="P506" s="3">
        <v>4.4225000000000003</v>
      </c>
      <c r="Q506" s="1">
        <v>35110</v>
      </c>
      <c r="R506" s="5">
        <f t="shared" si="51"/>
        <v>23</v>
      </c>
      <c r="S506" s="5" t="str">
        <f t="shared" si="52"/>
        <v>15-29</v>
      </c>
      <c r="T506">
        <v>9.5</v>
      </c>
      <c r="U506" s="17" t="str">
        <f t="shared" si="49"/>
        <v>8-10 (Excellent)</v>
      </c>
      <c r="V506" s="17" t="str">
        <f t="shared" si="53"/>
        <v>Evening</v>
      </c>
      <c r="W506" t="str">
        <f t="shared" si="54"/>
        <v>Expensive</v>
      </c>
      <c r="X506" s="4">
        <f t="shared" si="55"/>
        <v>2</v>
      </c>
      <c r="Y506" s="3" t="str">
        <f t="shared" si="50"/>
        <v>Weekdays</v>
      </c>
      <c r="Z506" s="17">
        <f>_xlfn.ISOWEEKNUM(Table2[[#This Row],[Transaction Date]])</f>
        <v>9</v>
      </c>
      <c r="AA506" t="str">
        <f>IF(Table2[[#This Row],[WeekNum]] &gt; MAX(Table2[WeekNum]) - 13, "Show", "Hide")</f>
        <v>Show</v>
      </c>
      <c r="AB506" t="str">
        <f>TEXT(Table2[[#This Row],[Transaction Date]] - WEEKDAY(Table2[[#This Row],[Transaction Date]], 2) + 4, "MMMM")</f>
        <v>February</v>
      </c>
      <c r="AC506" s="19">
        <f>ROUNDUP(MONTH(Table2[[#This Row],[Transaction Date]])/3, 0)</f>
        <v>1</v>
      </c>
    </row>
    <row r="507" spans="1:29" x14ac:dyDescent="0.3">
      <c r="A507" t="s">
        <v>533</v>
      </c>
      <c r="B507" t="s">
        <v>1068</v>
      </c>
      <c r="C507" t="s">
        <v>13</v>
      </c>
      <c r="D507" t="s">
        <v>14</v>
      </c>
      <c r="E507" t="s">
        <v>24</v>
      </c>
      <c r="F507" t="s">
        <v>21</v>
      </c>
      <c r="G507" s="3">
        <v>24.18</v>
      </c>
      <c r="H507">
        <v>8</v>
      </c>
      <c r="I507">
        <v>9.6720000000000006</v>
      </c>
      <c r="J507" s="3">
        <v>203.11199999999999</v>
      </c>
      <c r="K507" s="18">
        <v>43493</v>
      </c>
      <c r="L507" s="2">
        <v>0.87083333333333324</v>
      </c>
      <c r="M507" t="s">
        <v>17</v>
      </c>
      <c r="N507" s="3">
        <v>193.44</v>
      </c>
      <c r="O507">
        <v>4.7619047620000003</v>
      </c>
      <c r="P507" s="3">
        <v>9.6720000000000006</v>
      </c>
      <c r="Q507" s="1">
        <v>21541</v>
      </c>
      <c r="R507" s="5">
        <f t="shared" si="51"/>
        <v>60</v>
      </c>
      <c r="S507" s="5" t="str">
        <f t="shared" si="52"/>
        <v>60-74</v>
      </c>
      <c r="T507">
        <v>9.8000000000000007</v>
      </c>
      <c r="U507" s="17" t="str">
        <f t="shared" si="49"/>
        <v>8-10 (Excellent)</v>
      </c>
      <c r="V507" s="17" t="str">
        <f t="shared" si="53"/>
        <v>Night</v>
      </c>
      <c r="W507" t="str">
        <f t="shared" si="54"/>
        <v>Expensive</v>
      </c>
      <c r="X507" s="4">
        <f t="shared" si="55"/>
        <v>2</v>
      </c>
      <c r="Y507" s="3" t="str">
        <f t="shared" si="50"/>
        <v>Weekdays</v>
      </c>
      <c r="Z507" s="17">
        <f>_xlfn.ISOWEEKNUM(Table2[[#This Row],[Transaction Date]])</f>
        <v>5</v>
      </c>
      <c r="AA507" t="str">
        <f>IF(Table2[[#This Row],[WeekNum]] &gt; MAX(Table2[WeekNum]) - 13, "Show", "Hide")</f>
        <v>Show</v>
      </c>
      <c r="AB507" t="str">
        <f>TEXT(Table2[[#This Row],[Transaction Date]] - WEEKDAY(Table2[[#This Row],[Transaction Date]], 2) + 4, "MMMM")</f>
        <v>January</v>
      </c>
      <c r="AC507" s="19">
        <f>ROUNDUP(MONTH(Table2[[#This Row],[Transaction Date]])/3, 0)</f>
        <v>1</v>
      </c>
    </row>
    <row r="508" spans="1:29" x14ac:dyDescent="0.3">
      <c r="A508" t="s">
        <v>534</v>
      </c>
      <c r="B508" t="s">
        <v>1075</v>
      </c>
      <c r="C508" t="s">
        <v>35</v>
      </c>
      <c r="D508" t="s">
        <v>14</v>
      </c>
      <c r="E508" t="s">
        <v>15</v>
      </c>
      <c r="F508" t="s">
        <v>29</v>
      </c>
      <c r="G508" s="3">
        <v>48.5</v>
      </c>
      <c r="H508">
        <v>3</v>
      </c>
      <c r="I508">
        <v>7.2750000000000004</v>
      </c>
      <c r="J508" s="3">
        <v>152.77500000000001</v>
      </c>
      <c r="K508" s="18">
        <v>43473</v>
      </c>
      <c r="L508" s="2">
        <v>0.53472222222222221</v>
      </c>
      <c r="M508" t="s">
        <v>22</v>
      </c>
      <c r="N508" s="3">
        <v>145.5</v>
      </c>
      <c r="O508">
        <v>4.7619047620000003</v>
      </c>
      <c r="P508" s="3">
        <v>7.2750000000000004</v>
      </c>
      <c r="Q508" s="1">
        <v>27585</v>
      </c>
      <c r="R508" s="5">
        <f t="shared" si="51"/>
        <v>43</v>
      </c>
      <c r="S508" s="5" t="str">
        <f t="shared" si="52"/>
        <v>30-44</v>
      </c>
      <c r="T508">
        <v>6.7</v>
      </c>
      <c r="U508" s="17" t="str">
        <f t="shared" si="49"/>
        <v>6-8 (Good)</v>
      </c>
      <c r="V508" s="17" t="str">
        <f t="shared" si="53"/>
        <v>Afternoon</v>
      </c>
      <c r="W508" t="str">
        <f t="shared" si="54"/>
        <v>Expensive</v>
      </c>
      <c r="X508" s="4">
        <f t="shared" si="55"/>
        <v>3</v>
      </c>
      <c r="Y508" s="3" t="str">
        <f t="shared" si="50"/>
        <v>Weekdays</v>
      </c>
      <c r="Z508" s="17">
        <f>_xlfn.ISOWEEKNUM(Table2[[#This Row],[Transaction Date]])</f>
        <v>2</v>
      </c>
      <c r="AA508" t="str">
        <f>IF(Table2[[#This Row],[WeekNum]] &gt; MAX(Table2[WeekNum]) - 13, "Show", "Hide")</f>
        <v>Show</v>
      </c>
      <c r="AB508" t="str">
        <f>TEXT(Table2[[#This Row],[Transaction Date]] - WEEKDAY(Table2[[#This Row],[Transaction Date]], 2) + 4, "MMMM")</f>
        <v>January</v>
      </c>
      <c r="AC508" s="19">
        <f>ROUNDUP(MONTH(Table2[[#This Row],[Transaction Date]])/3, 0)</f>
        <v>1</v>
      </c>
    </row>
    <row r="509" spans="1:29" x14ac:dyDescent="0.3">
      <c r="A509" t="s">
        <v>535</v>
      </c>
      <c r="B509" t="s">
        <v>1070</v>
      </c>
      <c r="C509" t="s">
        <v>35</v>
      </c>
      <c r="D509" t="s">
        <v>20</v>
      </c>
      <c r="E509" t="s">
        <v>15</v>
      </c>
      <c r="F509" t="s">
        <v>36</v>
      </c>
      <c r="G509" s="3">
        <v>84.05</v>
      </c>
      <c r="H509">
        <v>6</v>
      </c>
      <c r="I509">
        <v>25.215</v>
      </c>
      <c r="J509" s="3">
        <v>529.51499999999999</v>
      </c>
      <c r="K509" s="18">
        <v>43494</v>
      </c>
      <c r="L509" s="2">
        <v>0.45</v>
      </c>
      <c r="M509" t="s">
        <v>26</v>
      </c>
      <c r="N509" s="3">
        <v>504.3</v>
      </c>
      <c r="O509">
        <v>4.7619047620000003</v>
      </c>
      <c r="P509" s="3">
        <v>25.215</v>
      </c>
      <c r="Q509" s="1">
        <v>28611</v>
      </c>
      <c r="R509" s="5">
        <f t="shared" si="51"/>
        <v>40</v>
      </c>
      <c r="S509" s="5" t="str">
        <f t="shared" si="52"/>
        <v>30-44</v>
      </c>
      <c r="T509">
        <v>7.7</v>
      </c>
      <c r="U509" s="17" t="str">
        <f t="shared" si="49"/>
        <v>6-8 (Good)</v>
      </c>
      <c r="V509" s="17" t="str">
        <f t="shared" si="53"/>
        <v>Morning</v>
      </c>
      <c r="W509" t="str">
        <f t="shared" si="54"/>
        <v>Expensive</v>
      </c>
      <c r="X509" s="4">
        <f t="shared" si="55"/>
        <v>3</v>
      </c>
      <c r="Y509" s="3" t="str">
        <f t="shared" si="50"/>
        <v>Weekdays</v>
      </c>
      <c r="Z509" s="17">
        <f>_xlfn.ISOWEEKNUM(Table2[[#This Row],[Transaction Date]])</f>
        <v>5</v>
      </c>
      <c r="AA509" t="str">
        <f>IF(Table2[[#This Row],[WeekNum]] &gt; MAX(Table2[WeekNum]) - 13, "Show", "Hide")</f>
        <v>Show</v>
      </c>
      <c r="AB509" t="str">
        <f>TEXT(Table2[[#This Row],[Transaction Date]] - WEEKDAY(Table2[[#This Row],[Transaction Date]], 2) + 4, "MMMM")</f>
        <v>January</v>
      </c>
      <c r="AC509" s="19">
        <f>ROUNDUP(MONTH(Table2[[#This Row],[Transaction Date]])/3, 0)</f>
        <v>1</v>
      </c>
    </row>
    <row r="510" spans="1:29" x14ac:dyDescent="0.3">
      <c r="A510" t="s">
        <v>536</v>
      </c>
      <c r="B510" t="s">
        <v>1070</v>
      </c>
      <c r="C510" t="s">
        <v>35</v>
      </c>
      <c r="D510" t="s">
        <v>14</v>
      </c>
      <c r="E510" t="s">
        <v>24</v>
      </c>
      <c r="F510" t="s">
        <v>16</v>
      </c>
      <c r="G510" s="3">
        <v>61.29</v>
      </c>
      <c r="H510">
        <v>5</v>
      </c>
      <c r="I510">
        <v>15.3225</v>
      </c>
      <c r="J510" s="3">
        <v>321.77249999999998</v>
      </c>
      <c r="K510" s="18">
        <v>43553</v>
      </c>
      <c r="L510" s="2">
        <v>0.60277777777777775</v>
      </c>
      <c r="M510" t="s">
        <v>22</v>
      </c>
      <c r="N510" s="3">
        <v>306.45</v>
      </c>
      <c r="O510">
        <v>4.7619047620000003</v>
      </c>
      <c r="P510" s="3">
        <v>15.3225</v>
      </c>
      <c r="Q510" s="1">
        <v>26622</v>
      </c>
      <c r="R510" s="5">
        <f t="shared" si="51"/>
        <v>46</v>
      </c>
      <c r="S510" s="5" t="str">
        <f t="shared" si="52"/>
        <v>45-59</v>
      </c>
      <c r="T510">
        <v>7</v>
      </c>
      <c r="U510" s="17" t="str">
        <f t="shared" si="49"/>
        <v>6-8 (Good)</v>
      </c>
      <c r="V510" s="17" t="str">
        <f t="shared" si="53"/>
        <v>Afternoon</v>
      </c>
      <c r="W510" t="str">
        <f t="shared" si="54"/>
        <v>Expensive</v>
      </c>
      <c r="X510" s="4">
        <f t="shared" si="55"/>
        <v>6</v>
      </c>
      <c r="Y510" s="3" t="str">
        <f t="shared" si="50"/>
        <v>Weekdays</v>
      </c>
      <c r="Z510" s="17">
        <f>_xlfn.ISOWEEKNUM(Table2[[#This Row],[Transaction Date]])</f>
        <v>13</v>
      </c>
      <c r="AA510" t="str">
        <f>IF(Table2[[#This Row],[WeekNum]] &gt; MAX(Table2[WeekNum]) - 13, "Show", "Hide")</f>
        <v>Show</v>
      </c>
      <c r="AB510" t="str">
        <f>TEXT(Table2[[#This Row],[Transaction Date]] - WEEKDAY(Table2[[#This Row],[Transaction Date]], 2) + 4, "MMMM")</f>
        <v>March</v>
      </c>
      <c r="AC510" s="19">
        <f>ROUNDUP(MONTH(Table2[[#This Row],[Transaction Date]])/3, 0)</f>
        <v>1</v>
      </c>
    </row>
    <row r="511" spans="1:29" x14ac:dyDescent="0.3">
      <c r="A511" t="s">
        <v>537</v>
      </c>
      <c r="B511" t="s">
        <v>1069</v>
      </c>
      <c r="C511" t="s">
        <v>19</v>
      </c>
      <c r="D511" t="s">
        <v>14</v>
      </c>
      <c r="E511" t="s">
        <v>15</v>
      </c>
      <c r="F511" t="s">
        <v>25</v>
      </c>
      <c r="G511" s="3">
        <v>15.95</v>
      </c>
      <c r="H511">
        <v>6</v>
      </c>
      <c r="I511">
        <v>4.7850000000000001</v>
      </c>
      <c r="J511" s="3">
        <v>100.485</v>
      </c>
      <c r="K511" s="18">
        <v>43505</v>
      </c>
      <c r="L511" s="2">
        <v>0.71875</v>
      </c>
      <c r="M511" t="s">
        <v>26</v>
      </c>
      <c r="N511" s="3">
        <v>95.7</v>
      </c>
      <c r="O511">
        <v>4.7619047620000003</v>
      </c>
      <c r="P511" s="3">
        <v>4.7850000000000001</v>
      </c>
      <c r="Q511" s="1">
        <v>31956</v>
      </c>
      <c r="R511" s="5">
        <f t="shared" si="51"/>
        <v>31</v>
      </c>
      <c r="S511" s="5" t="str">
        <f t="shared" si="52"/>
        <v>30-44</v>
      </c>
      <c r="T511">
        <v>5.0999999999999996</v>
      </c>
      <c r="U511" s="17" t="str">
        <f t="shared" si="49"/>
        <v>4-6 (Average)</v>
      </c>
      <c r="V511" s="17" t="str">
        <f t="shared" si="53"/>
        <v>Evening</v>
      </c>
      <c r="W511" t="str">
        <f t="shared" si="54"/>
        <v>Less Expensive</v>
      </c>
      <c r="X511" s="4">
        <f t="shared" si="55"/>
        <v>7</v>
      </c>
      <c r="Y511" s="3" t="str">
        <f t="shared" si="50"/>
        <v>Weekends</v>
      </c>
      <c r="Z511" s="17">
        <f>_xlfn.ISOWEEKNUM(Table2[[#This Row],[Transaction Date]])</f>
        <v>6</v>
      </c>
      <c r="AA511" t="str">
        <f>IF(Table2[[#This Row],[WeekNum]] &gt; MAX(Table2[WeekNum]) - 13, "Show", "Hide")</f>
        <v>Show</v>
      </c>
      <c r="AB511" t="str">
        <f>TEXT(Table2[[#This Row],[Transaction Date]] - WEEKDAY(Table2[[#This Row],[Transaction Date]], 2) + 4, "MMMM")</f>
        <v>February</v>
      </c>
      <c r="AC511" s="19">
        <f>ROUNDUP(MONTH(Table2[[#This Row],[Transaction Date]])/3, 0)</f>
        <v>1</v>
      </c>
    </row>
    <row r="512" spans="1:29" x14ac:dyDescent="0.3">
      <c r="A512" t="s">
        <v>538</v>
      </c>
      <c r="B512" t="s">
        <v>1075</v>
      </c>
      <c r="C512" t="s">
        <v>35</v>
      </c>
      <c r="D512" t="s">
        <v>14</v>
      </c>
      <c r="E512" t="s">
        <v>15</v>
      </c>
      <c r="F512" t="s">
        <v>29</v>
      </c>
      <c r="G512" s="3">
        <v>90.74</v>
      </c>
      <c r="H512">
        <v>7</v>
      </c>
      <c r="I512">
        <v>31.759</v>
      </c>
      <c r="J512" s="3">
        <v>666.93899999999996</v>
      </c>
      <c r="K512" s="18">
        <v>43481</v>
      </c>
      <c r="L512" s="2">
        <v>0.75208333333333333</v>
      </c>
      <c r="M512" t="s">
        <v>26</v>
      </c>
      <c r="N512" s="3">
        <v>635.17999999999995</v>
      </c>
      <c r="O512">
        <v>4.7619047620000003</v>
      </c>
      <c r="P512" s="3">
        <v>31.759</v>
      </c>
      <c r="Q512" s="1">
        <v>26929</v>
      </c>
      <c r="R512" s="5">
        <f t="shared" si="51"/>
        <v>45</v>
      </c>
      <c r="S512" s="5" t="str">
        <f t="shared" si="52"/>
        <v>45-59</v>
      </c>
      <c r="T512">
        <v>6.2</v>
      </c>
      <c r="U512" s="17" t="str">
        <f t="shared" si="49"/>
        <v>6-8 (Good)</v>
      </c>
      <c r="V512" s="17" t="str">
        <f t="shared" si="53"/>
        <v>Evening</v>
      </c>
      <c r="W512" t="str">
        <f t="shared" si="54"/>
        <v>Expensive</v>
      </c>
      <c r="X512" s="4">
        <f t="shared" si="55"/>
        <v>4</v>
      </c>
      <c r="Y512" s="3" t="str">
        <f t="shared" si="50"/>
        <v>Weekdays</v>
      </c>
      <c r="Z512" s="17">
        <f>_xlfn.ISOWEEKNUM(Table2[[#This Row],[Transaction Date]])</f>
        <v>3</v>
      </c>
      <c r="AA512" t="str">
        <f>IF(Table2[[#This Row],[WeekNum]] &gt; MAX(Table2[WeekNum]) - 13, "Show", "Hide")</f>
        <v>Show</v>
      </c>
      <c r="AB512" t="str">
        <f>TEXT(Table2[[#This Row],[Transaction Date]] - WEEKDAY(Table2[[#This Row],[Transaction Date]], 2) + 4, "MMMM")</f>
        <v>January</v>
      </c>
      <c r="AC512" s="19">
        <f>ROUNDUP(MONTH(Table2[[#This Row],[Transaction Date]])/3, 0)</f>
        <v>1</v>
      </c>
    </row>
    <row r="513" spans="1:29" x14ac:dyDescent="0.3">
      <c r="A513" t="s">
        <v>539</v>
      </c>
      <c r="B513" t="s">
        <v>1068</v>
      </c>
      <c r="C513" t="s">
        <v>13</v>
      </c>
      <c r="D513" t="s">
        <v>20</v>
      </c>
      <c r="E513" t="s">
        <v>15</v>
      </c>
      <c r="F513" t="s">
        <v>25</v>
      </c>
      <c r="G513" s="3">
        <v>42.91</v>
      </c>
      <c r="H513">
        <v>5</v>
      </c>
      <c r="I513">
        <v>10.727499999999999</v>
      </c>
      <c r="J513" s="3">
        <v>225.2775</v>
      </c>
      <c r="K513" s="18">
        <v>43470</v>
      </c>
      <c r="L513" s="2">
        <v>0.7284722222222223</v>
      </c>
      <c r="M513" t="s">
        <v>17</v>
      </c>
      <c r="N513" s="3">
        <v>214.55</v>
      </c>
      <c r="O513">
        <v>4.7619047620000003</v>
      </c>
      <c r="P513" s="3">
        <v>10.727499999999999</v>
      </c>
      <c r="Q513" s="1">
        <v>28613</v>
      </c>
      <c r="R513" s="5">
        <f t="shared" si="51"/>
        <v>40</v>
      </c>
      <c r="S513" s="5" t="str">
        <f t="shared" si="52"/>
        <v>30-44</v>
      </c>
      <c r="T513">
        <v>6.1</v>
      </c>
      <c r="U513" s="17" t="str">
        <f t="shared" si="49"/>
        <v>6-8 (Good)</v>
      </c>
      <c r="V513" s="17" t="str">
        <f t="shared" si="53"/>
        <v>Evening</v>
      </c>
      <c r="W513" t="str">
        <f t="shared" si="54"/>
        <v>Expensive</v>
      </c>
      <c r="X513" s="4">
        <f t="shared" si="55"/>
        <v>7</v>
      </c>
      <c r="Y513" s="3" t="str">
        <f t="shared" si="50"/>
        <v>Weekends</v>
      </c>
      <c r="Z513" s="17">
        <f>_xlfn.ISOWEEKNUM(Table2[[#This Row],[Transaction Date]])</f>
        <v>1</v>
      </c>
      <c r="AA513" t="str">
        <f>IF(Table2[[#This Row],[WeekNum]] &gt; MAX(Table2[WeekNum]) - 13, "Show", "Hide")</f>
        <v>Show</v>
      </c>
      <c r="AB513" t="str">
        <f>TEXT(Table2[[#This Row],[Transaction Date]] - WEEKDAY(Table2[[#This Row],[Transaction Date]], 2) + 4, "MMMM")</f>
        <v>January</v>
      </c>
      <c r="AC513" s="19">
        <f>ROUNDUP(MONTH(Table2[[#This Row],[Transaction Date]])/3, 0)</f>
        <v>1</v>
      </c>
    </row>
    <row r="514" spans="1:29" x14ac:dyDescent="0.3">
      <c r="A514" t="s">
        <v>540</v>
      </c>
      <c r="B514" t="s">
        <v>1067</v>
      </c>
      <c r="C514" t="s">
        <v>13</v>
      </c>
      <c r="D514" t="s">
        <v>20</v>
      </c>
      <c r="E514" t="s">
        <v>15</v>
      </c>
      <c r="F514" t="s">
        <v>38</v>
      </c>
      <c r="G514" s="3">
        <v>54.28</v>
      </c>
      <c r="H514">
        <v>7</v>
      </c>
      <c r="I514">
        <v>18.998000000000001</v>
      </c>
      <c r="J514" s="3">
        <v>398.95800000000003</v>
      </c>
      <c r="K514" s="18">
        <v>43492</v>
      </c>
      <c r="L514" s="2">
        <v>0.75347222222222221</v>
      </c>
      <c r="M514" t="s">
        <v>17</v>
      </c>
      <c r="N514" s="3">
        <v>379.96</v>
      </c>
      <c r="O514">
        <v>4.7619047620000003</v>
      </c>
      <c r="P514" s="3">
        <v>18.998000000000001</v>
      </c>
      <c r="Q514" s="1">
        <v>25627</v>
      </c>
      <c r="R514" s="5">
        <f t="shared" si="51"/>
        <v>48</v>
      </c>
      <c r="S514" s="5" t="str">
        <f t="shared" si="52"/>
        <v>45-59</v>
      </c>
      <c r="T514">
        <v>9.3000000000000007</v>
      </c>
      <c r="U514" s="17" t="str">
        <f t="shared" ref="U514:U577" si="56">IF(T514&lt;2, "0-2 (Critical)",
  IF(T514&lt;4, "2-4 (Poor)",
  IF(T514&lt;6, "4-6 (Average)",
  IF(T514&lt;8, "6-8 (Good)", "8-10 (Excellent)"))))</f>
        <v>8-10 (Excellent)</v>
      </c>
      <c r="V514" s="17" t="str">
        <f t="shared" si="53"/>
        <v>Evening</v>
      </c>
      <c r="W514" t="str">
        <f t="shared" si="54"/>
        <v>Expensive</v>
      </c>
      <c r="X514" s="4">
        <f t="shared" si="55"/>
        <v>1</v>
      </c>
      <c r="Y514" s="3" t="str">
        <f t="shared" ref="Y514:Y577" si="57">IF(WEEKDAY(K514,2)&lt;=5, "Weekdays", "Weekends")</f>
        <v>Weekends</v>
      </c>
      <c r="Z514" s="17">
        <f>_xlfn.ISOWEEKNUM(Table2[[#This Row],[Transaction Date]])</f>
        <v>4</v>
      </c>
      <c r="AA514" t="str">
        <f>IF(Table2[[#This Row],[WeekNum]] &gt; MAX(Table2[WeekNum]) - 13, "Show", "Hide")</f>
        <v>Show</v>
      </c>
      <c r="AB514" t="str">
        <f>TEXT(Table2[[#This Row],[Transaction Date]] - WEEKDAY(Table2[[#This Row],[Transaction Date]], 2) + 4, "MMMM")</f>
        <v>January</v>
      </c>
      <c r="AC514" s="19">
        <f>ROUNDUP(MONTH(Table2[[#This Row],[Transaction Date]])/3, 0)</f>
        <v>1</v>
      </c>
    </row>
    <row r="515" spans="1:29" x14ac:dyDescent="0.3">
      <c r="A515" t="s">
        <v>541</v>
      </c>
      <c r="B515" t="s">
        <v>1071</v>
      </c>
      <c r="C515" s="17" t="s">
        <v>1064</v>
      </c>
      <c r="D515" t="s">
        <v>20</v>
      </c>
      <c r="E515" t="s">
        <v>24</v>
      </c>
      <c r="F515" t="s">
        <v>21</v>
      </c>
      <c r="G515" s="3">
        <v>99.55</v>
      </c>
      <c r="H515">
        <v>7</v>
      </c>
      <c r="I515">
        <v>34.842500000000001</v>
      </c>
      <c r="J515" s="3">
        <v>731.6925</v>
      </c>
      <c r="K515" s="18">
        <v>43538</v>
      </c>
      <c r="L515" s="2">
        <v>0.50486111111111109</v>
      </c>
      <c r="M515" t="s">
        <v>22</v>
      </c>
      <c r="N515" s="3">
        <v>696.85</v>
      </c>
      <c r="O515">
        <v>4.7619047620000003</v>
      </c>
      <c r="P515" s="3">
        <v>34.842500000000001</v>
      </c>
      <c r="Q515" s="1">
        <v>28755</v>
      </c>
      <c r="R515" s="5">
        <f t="shared" ref="R515:R578" si="58">DATEDIF(Q515,K515,"Y")</f>
        <v>40</v>
      </c>
      <c r="S515" s="5" t="str">
        <f t="shared" ref="S515:S578" si="59">FLOOR(R515, 15)&amp;"-"&amp;FLOOR(R515,15)+14</f>
        <v>30-44</v>
      </c>
      <c r="T515">
        <v>7.6</v>
      </c>
      <c r="U515" s="17" t="str">
        <f t="shared" si="56"/>
        <v>6-8 (Good)</v>
      </c>
      <c r="V515" s="17" t="str">
        <f t="shared" ref="V515:V578" si="60">IF(L515&lt;TIME(12,0,0), "Morning", IF(L515&lt;TIME(16,0,0), "Afternoon", IF(L515&lt;TIME(19,30,0), "Evening", "Night")))</f>
        <v>Afternoon</v>
      </c>
      <c r="W515" t="str">
        <f t="shared" ref="W515:W578" si="61">IF(G515&lt;=20, "Less Expensive", "Expensive")</f>
        <v>Expensive</v>
      </c>
      <c r="X515" s="4">
        <f t="shared" ref="X515:X578" si="62">WEEKDAY(K515)</f>
        <v>5</v>
      </c>
      <c r="Y515" s="3" t="str">
        <f t="shared" si="57"/>
        <v>Weekdays</v>
      </c>
      <c r="Z515" s="17">
        <f>_xlfn.ISOWEEKNUM(Table2[[#This Row],[Transaction Date]])</f>
        <v>11</v>
      </c>
      <c r="AA515" t="str">
        <f>IF(Table2[[#This Row],[WeekNum]] &gt; MAX(Table2[WeekNum]) - 13, "Show", "Hide")</f>
        <v>Show</v>
      </c>
      <c r="AB515" t="str">
        <f>TEXT(Table2[[#This Row],[Transaction Date]] - WEEKDAY(Table2[[#This Row],[Transaction Date]], 2) + 4, "MMMM")</f>
        <v>March</v>
      </c>
      <c r="AC515" s="19">
        <f>ROUNDUP(MONTH(Table2[[#This Row],[Transaction Date]])/3, 0)</f>
        <v>1</v>
      </c>
    </row>
    <row r="516" spans="1:29" x14ac:dyDescent="0.3">
      <c r="A516" t="s">
        <v>542</v>
      </c>
      <c r="B516" t="s">
        <v>1069</v>
      </c>
      <c r="C516" t="s">
        <v>19</v>
      </c>
      <c r="D516" t="s">
        <v>14</v>
      </c>
      <c r="E516" t="s">
        <v>24</v>
      </c>
      <c r="F516" t="s">
        <v>29</v>
      </c>
      <c r="G516" s="3">
        <v>58.39</v>
      </c>
      <c r="H516">
        <v>7</v>
      </c>
      <c r="I516">
        <v>20.436499999999999</v>
      </c>
      <c r="J516" s="3">
        <v>429.16649999999998</v>
      </c>
      <c r="K516" s="18">
        <v>43519</v>
      </c>
      <c r="L516" s="2">
        <v>0.8256944444444444</v>
      </c>
      <c r="M516" t="s">
        <v>26</v>
      </c>
      <c r="N516" s="3">
        <v>408.73</v>
      </c>
      <c r="O516">
        <v>4.7619047620000003</v>
      </c>
      <c r="P516" s="3">
        <v>20.436499999999999</v>
      </c>
      <c r="Q516" s="1">
        <v>30453</v>
      </c>
      <c r="R516" s="5">
        <f t="shared" si="58"/>
        <v>35</v>
      </c>
      <c r="S516" s="5" t="str">
        <f t="shared" si="59"/>
        <v>30-44</v>
      </c>
      <c r="T516">
        <v>8.1999999999999993</v>
      </c>
      <c r="U516" s="17" t="str">
        <f t="shared" si="56"/>
        <v>8-10 (Excellent)</v>
      </c>
      <c r="V516" s="17" t="str">
        <f t="shared" si="60"/>
        <v>Night</v>
      </c>
      <c r="W516" t="str">
        <f t="shared" si="61"/>
        <v>Expensive</v>
      </c>
      <c r="X516" s="4">
        <f t="shared" si="62"/>
        <v>7</v>
      </c>
      <c r="Y516" s="3" t="str">
        <f t="shared" si="57"/>
        <v>Weekends</v>
      </c>
      <c r="Z516" s="17">
        <f>_xlfn.ISOWEEKNUM(Table2[[#This Row],[Transaction Date]])</f>
        <v>8</v>
      </c>
      <c r="AA516" t="str">
        <f>IF(Table2[[#This Row],[WeekNum]] &gt; MAX(Table2[WeekNum]) - 13, "Show", "Hide")</f>
        <v>Show</v>
      </c>
      <c r="AB516" t="str">
        <f>TEXT(Table2[[#This Row],[Transaction Date]] - WEEKDAY(Table2[[#This Row],[Transaction Date]], 2) + 4, "MMMM")</f>
        <v>February</v>
      </c>
      <c r="AC516" s="19">
        <f>ROUNDUP(MONTH(Table2[[#This Row],[Transaction Date]])/3, 0)</f>
        <v>1</v>
      </c>
    </row>
    <row r="517" spans="1:29" x14ac:dyDescent="0.3">
      <c r="A517" t="s">
        <v>543</v>
      </c>
      <c r="B517" t="s">
        <v>1074</v>
      </c>
      <c r="C517" t="s">
        <v>19</v>
      </c>
      <c r="D517" t="s">
        <v>14</v>
      </c>
      <c r="E517" t="s">
        <v>15</v>
      </c>
      <c r="F517" t="s">
        <v>38</v>
      </c>
      <c r="G517" s="3">
        <v>51.47</v>
      </c>
      <c r="H517">
        <v>1</v>
      </c>
      <c r="I517">
        <v>2.5735000000000001</v>
      </c>
      <c r="J517" s="3">
        <v>54.043500000000002</v>
      </c>
      <c r="K517" s="18">
        <v>43542</v>
      </c>
      <c r="L517" s="2">
        <v>0.66111111111111109</v>
      </c>
      <c r="M517" t="s">
        <v>17</v>
      </c>
      <c r="N517" s="3">
        <v>51.47</v>
      </c>
      <c r="O517">
        <v>4.7619047620000003</v>
      </c>
      <c r="P517" s="3">
        <v>2.5735000000000001</v>
      </c>
      <c r="Q517" s="1">
        <v>34563</v>
      </c>
      <c r="R517" s="5">
        <f t="shared" si="58"/>
        <v>24</v>
      </c>
      <c r="S517" s="5" t="str">
        <f t="shared" si="59"/>
        <v>15-29</v>
      </c>
      <c r="T517">
        <v>8.5</v>
      </c>
      <c r="U517" s="17" t="str">
        <f t="shared" si="56"/>
        <v>8-10 (Excellent)</v>
      </c>
      <c r="V517" s="17" t="str">
        <f t="shared" si="60"/>
        <v>Afternoon</v>
      </c>
      <c r="W517" t="str">
        <f t="shared" si="61"/>
        <v>Expensive</v>
      </c>
      <c r="X517" s="4">
        <f t="shared" si="62"/>
        <v>2</v>
      </c>
      <c r="Y517" s="3" t="str">
        <f t="shared" si="57"/>
        <v>Weekdays</v>
      </c>
      <c r="Z517" s="17">
        <f>_xlfn.ISOWEEKNUM(Table2[[#This Row],[Transaction Date]])</f>
        <v>12</v>
      </c>
      <c r="AA517" t="str">
        <f>IF(Table2[[#This Row],[WeekNum]] &gt; MAX(Table2[WeekNum]) - 13, "Show", "Hide")</f>
        <v>Show</v>
      </c>
      <c r="AB517" t="str">
        <f>TEXT(Table2[[#This Row],[Transaction Date]] - WEEKDAY(Table2[[#This Row],[Transaction Date]], 2) + 4, "MMMM")</f>
        <v>March</v>
      </c>
      <c r="AC517" s="19">
        <f>ROUNDUP(MONTH(Table2[[#This Row],[Transaction Date]])/3, 0)</f>
        <v>1</v>
      </c>
    </row>
    <row r="518" spans="1:29" x14ac:dyDescent="0.3">
      <c r="A518" t="s">
        <v>544</v>
      </c>
      <c r="B518" t="s">
        <v>1070</v>
      </c>
      <c r="C518" t="s">
        <v>35</v>
      </c>
      <c r="D518" t="s">
        <v>14</v>
      </c>
      <c r="E518" t="s">
        <v>24</v>
      </c>
      <c r="F518" t="s">
        <v>16</v>
      </c>
      <c r="G518" s="3">
        <v>54.86</v>
      </c>
      <c r="H518">
        <v>5</v>
      </c>
      <c r="I518">
        <v>13.715</v>
      </c>
      <c r="J518" s="3">
        <v>288.01499999999999</v>
      </c>
      <c r="K518" s="18">
        <v>43553</v>
      </c>
      <c r="L518" s="2">
        <v>0.70000000000000007</v>
      </c>
      <c r="M518" t="s">
        <v>17</v>
      </c>
      <c r="N518" s="3">
        <v>274.3</v>
      </c>
      <c r="O518">
        <v>4.7619047620000003</v>
      </c>
      <c r="P518" s="3">
        <v>13.715</v>
      </c>
      <c r="Q518" s="1">
        <v>26699</v>
      </c>
      <c r="R518" s="5">
        <f t="shared" si="58"/>
        <v>46</v>
      </c>
      <c r="S518" s="5" t="str">
        <f t="shared" si="59"/>
        <v>45-59</v>
      </c>
      <c r="T518">
        <v>9.8000000000000007</v>
      </c>
      <c r="U518" s="17" t="str">
        <f t="shared" si="56"/>
        <v>8-10 (Excellent)</v>
      </c>
      <c r="V518" s="17" t="str">
        <f t="shared" si="60"/>
        <v>Evening</v>
      </c>
      <c r="W518" t="str">
        <f t="shared" si="61"/>
        <v>Expensive</v>
      </c>
      <c r="X518" s="4">
        <f t="shared" si="62"/>
        <v>6</v>
      </c>
      <c r="Y518" s="3" t="str">
        <f t="shared" si="57"/>
        <v>Weekdays</v>
      </c>
      <c r="Z518" s="17">
        <f>_xlfn.ISOWEEKNUM(Table2[[#This Row],[Transaction Date]])</f>
        <v>13</v>
      </c>
      <c r="AA518" t="str">
        <f>IF(Table2[[#This Row],[WeekNum]] &gt; MAX(Table2[WeekNum]) - 13, "Show", "Hide")</f>
        <v>Show</v>
      </c>
      <c r="AB518" t="str">
        <f>TEXT(Table2[[#This Row],[Transaction Date]] - WEEKDAY(Table2[[#This Row],[Transaction Date]], 2) + 4, "MMMM")</f>
        <v>March</v>
      </c>
      <c r="AC518" s="19">
        <f>ROUNDUP(MONTH(Table2[[#This Row],[Transaction Date]])/3, 0)</f>
        <v>1</v>
      </c>
    </row>
    <row r="519" spans="1:29" x14ac:dyDescent="0.3">
      <c r="A519" t="s">
        <v>545</v>
      </c>
      <c r="B519" t="s">
        <v>1074</v>
      </c>
      <c r="C519" t="s">
        <v>19</v>
      </c>
      <c r="D519" t="s">
        <v>14</v>
      </c>
      <c r="E519" t="s">
        <v>24</v>
      </c>
      <c r="F519" t="s">
        <v>25</v>
      </c>
      <c r="G519" s="3">
        <v>39.39</v>
      </c>
      <c r="H519">
        <v>5</v>
      </c>
      <c r="I519">
        <v>9.8475000000000001</v>
      </c>
      <c r="J519" s="3">
        <v>206.79750000000001</v>
      </c>
      <c r="K519" s="18">
        <v>43487</v>
      </c>
      <c r="L519" s="2">
        <v>0.8652777777777777</v>
      </c>
      <c r="M519" t="s">
        <v>26</v>
      </c>
      <c r="N519" s="3">
        <v>196.95</v>
      </c>
      <c r="O519">
        <v>4.7619047620000003</v>
      </c>
      <c r="P519" s="3">
        <v>9.8475000000000001</v>
      </c>
      <c r="Q519" s="1">
        <v>23737</v>
      </c>
      <c r="R519" s="5">
        <f t="shared" si="58"/>
        <v>54</v>
      </c>
      <c r="S519" s="5" t="str">
        <f t="shared" si="59"/>
        <v>45-59</v>
      </c>
      <c r="T519">
        <v>8.6999999999999993</v>
      </c>
      <c r="U519" s="17" t="str">
        <f t="shared" si="56"/>
        <v>8-10 (Excellent)</v>
      </c>
      <c r="V519" s="17" t="str">
        <f t="shared" si="60"/>
        <v>Night</v>
      </c>
      <c r="W519" t="str">
        <f t="shared" si="61"/>
        <v>Expensive</v>
      </c>
      <c r="X519" s="4">
        <f t="shared" si="62"/>
        <v>3</v>
      </c>
      <c r="Y519" s="3" t="str">
        <f t="shared" si="57"/>
        <v>Weekdays</v>
      </c>
      <c r="Z519" s="17">
        <f>_xlfn.ISOWEEKNUM(Table2[[#This Row],[Transaction Date]])</f>
        <v>4</v>
      </c>
      <c r="AA519" t="str">
        <f>IF(Table2[[#This Row],[WeekNum]] &gt; MAX(Table2[WeekNum]) - 13, "Show", "Hide")</f>
        <v>Show</v>
      </c>
      <c r="AB519" t="str">
        <f>TEXT(Table2[[#This Row],[Transaction Date]] - WEEKDAY(Table2[[#This Row],[Transaction Date]], 2) + 4, "MMMM")</f>
        <v>January</v>
      </c>
      <c r="AC519" s="19">
        <f>ROUNDUP(MONTH(Table2[[#This Row],[Transaction Date]])/3, 0)</f>
        <v>1</v>
      </c>
    </row>
    <row r="520" spans="1:29" x14ac:dyDescent="0.3">
      <c r="A520" t="s">
        <v>546</v>
      </c>
      <c r="B520" t="s">
        <v>1076</v>
      </c>
      <c r="C520" s="17" t="s">
        <v>1064</v>
      </c>
      <c r="D520" t="s">
        <v>20</v>
      </c>
      <c r="E520" t="s">
        <v>24</v>
      </c>
      <c r="F520" t="s">
        <v>25</v>
      </c>
      <c r="G520" s="3">
        <v>34.729999999999997</v>
      </c>
      <c r="H520">
        <v>2</v>
      </c>
      <c r="I520">
        <v>3.4729999999999999</v>
      </c>
      <c r="J520" s="3">
        <v>72.933000000000007</v>
      </c>
      <c r="K520" s="18">
        <v>43525</v>
      </c>
      <c r="L520" s="2">
        <v>0.7597222222222223</v>
      </c>
      <c r="M520" t="s">
        <v>17</v>
      </c>
      <c r="N520" s="3">
        <v>69.459999999999994</v>
      </c>
      <c r="O520">
        <v>4.7619047620000003</v>
      </c>
      <c r="P520" s="3">
        <v>3.4729999999999999</v>
      </c>
      <c r="Q520" s="1">
        <v>33752</v>
      </c>
      <c r="R520" s="5">
        <f t="shared" si="58"/>
        <v>26</v>
      </c>
      <c r="S520" s="5" t="str">
        <f t="shared" si="59"/>
        <v>15-29</v>
      </c>
      <c r="T520">
        <v>9.6999999999999993</v>
      </c>
      <c r="U520" s="17" t="str">
        <f t="shared" si="56"/>
        <v>8-10 (Excellent)</v>
      </c>
      <c r="V520" s="17" t="str">
        <f t="shared" si="60"/>
        <v>Evening</v>
      </c>
      <c r="W520" t="str">
        <f t="shared" si="61"/>
        <v>Expensive</v>
      </c>
      <c r="X520" s="4">
        <f t="shared" si="62"/>
        <v>6</v>
      </c>
      <c r="Y520" s="3" t="str">
        <f t="shared" si="57"/>
        <v>Weekdays</v>
      </c>
      <c r="Z520" s="17">
        <f>_xlfn.ISOWEEKNUM(Table2[[#This Row],[Transaction Date]])</f>
        <v>9</v>
      </c>
      <c r="AA520" t="str">
        <f>IF(Table2[[#This Row],[WeekNum]] &gt; MAX(Table2[WeekNum]) - 13, "Show", "Hide")</f>
        <v>Show</v>
      </c>
      <c r="AB520" t="str">
        <f>TEXT(Table2[[#This Row],[Transaction Date]] - WEEKDAY(Table2[[#This Row],[Transaction Date]], 2) + 4, "MMMM")</f>
        <v>February</v>
      </c>
      <c r="AC520" s="19">
        <f>ROUNDUP(MONTH(Table2[[#This Row],[Transaction Date]])/3, 0)</f>
        <v>1</v>
      </c>
    </row>
    <row r="521" spans="1:29" x14ac:dyDescent="0.3">
      <c r="A521" t="s">
        <v>547</v>
      </c>
      <c r="B521" t="s">
        <v>1073</v>
      </c>
      <c r="C521" s="17" t="s">
        <v>1066</v>
      </c>
      <c r="D521" t="s">
        <v>14</v>
      </c>
      <c r="E521" t="s">
        <v>24</v>
      </c>
      <c r="F521" t="s">
        <v>29</v>
      </c>
      <c r="G521" s="3">
        <v>71.92</v>
      </c>
      <c r="H521">
        <v>5</v>
      </c>
      <c r="I521">
        <v>17.98</v>
      </c>
      <c r="J521" s="3">
        <v>377.58</v>
      </c>
      <c r="K521" s="18">
        <v>43482</v>
      </c>
      <c r="L521" s="2">
        <v>0.62847222222222221</v>
      </c>
      <c r="M521" t="s">
        <v>26</v>
      </c>
      <c r="N521" s="3">
        <v>359.6</v>
      </c>
      <c r="O521">
        <v>4.7619047620000003</v>
      </c>
      <c r="P521" s="3">
        <v>17.98</v>
      </c>
      <c r="Q521" s="1">
        <v>35208</v>
      </c>
      <c r="R521" s="5">
        <f t="shared" si="58"/>
        <v>22</v>
      </c>
      <c r="S521" s="5" t="str">
        <f t="shared" si="59"/>
        <v>15-29</v>
      </c>
      <c r="T521">
        <v>4.3</v>
      </c>
      <c r="U521" s="17" t="str">
        <f t="shared" si="56"/>
        <v>4-6 (Average)</v>
      </c>
      <c r="V521" s="17" t="str">
        <f t="shared" si="60"/>
        <v>Afternoon</v>
      </c>
      <c r="W521" t="str">
        <f t="shared" si="61"/>
        <v>Expensive</v>
      </c>
      <c r="X521" s="4">
        <f t="shared" si="62"/>
        <v>5</v>
      </c>
      <c r="Y521" s="3" t="str">
        <f t="shared" si="57"/>
        <v>Weekdays</v>
      </c>
      <c r="Z521" s="17">
        <f>_xlfn.ISOWEEKNUM(Table2[[#This Row],[Transaction Date]])</f>
        <v>3</v>
      </c>
      <c r="AA521" t="str">
        <f>IF(Table2[[#This Row],[WeekNum]] &gt; MAX(Table2[WeekNum]) - 13, "Show", "Hide")</f>
        <v>Show</v>
      </c>
      <c r="AB521" t="str">
        <f>TEXT(Table2[[#This Row],[Transaction Date]] - WEEKDAY(Table2[[#This Row],[Transaction Date]], 2) + 4, "MMMM")</f>
        <v>January</v>
      </c>
      <c r="AC521" s="19">
        <f>ROUNDUP(MONTH(Table2[[#This Row],[Transaction Date]])/3, 0)</f>
        <v>1</v>
      </c>
    </row>
    <row r="522" spans="1:29" x14ac:dyDescent="0.3">
      <c r="A522" t="s">
        <v>548</v>
      </c>
      <c r="B522" t="s">
        <v>1075</v>
      </c>
      <c r="C522" t="s">
        <v>35</v>
      </c>
      <c r="D522" t="s">
        <v>20</v>
      </c>
      <c r="E522" t="s">
        <v>15</v>
      </c>
      <c r="F522" t="s">
        <v>21</v>
      </c>
      <c r="G522" s="3">
        <v>45.71</v>
      </c>
      <c r="H522">
        <v>3</v>
      </c>
      <c r="I522">
        <v>6.8564999999999996</v>
      </c>
      <c r="J522" s="3">
        <v>143.98650000000001</v>
      </c>
      <c r="K522" s="18">
        <v>43550</v>
      </c>
      <c r="L522" s="2">
        <v>0.44027777777777777</v>
      </c>
      <c r="M522" t="s">
        <v>26</v>
      </c>
      <c r="N522" s="3">
        <v>137.13</v>
      </c>
      <c r="O522">
        <v>4.7619047620000003</v>
      </c>
      <c r="P522" s="3">
        <v>6.8564999999999996</v>
      </c>
      <c r="Q522" s="1">
        <v>25842</v>
      </c>
      <c r="R522" s="5">
        <f t="shared" si="58"/>
        <v>48</v>
      </c>
      <c r="S522" s="5" t="str">
        <f t="shared" si="59"/>
        <v>45-59</v>
      </c>
      <c r="T522">
        <v>7.7</v>
      </c>
      <c r="U522" s="17" t="str">
        <f t="shared" si="56"/>
        <v>6-8 (Good)</v>
      </c>
      <c r="V522" s="17" t="str">
        <f t="shared" si="60"/>
        <v>Morning</v>
      </c>
      <c r="W522" t="str">
        <f t="shared" si="61"/>
        <v>Expensive</v>
      </c>
      <c r="X522" s="4">
        <f t="shared" si="62"/>
        <v>3</v>
      </c>
      <c r="Y522" s="3" t="str">
        <f t="shared" si="57"/>
        <v>Weekdays</v>
      </c>
      <c r="Z522" s="17">
        <f>_xlfn.ISOWEEKNUM(Table2[[#This Row],[Transaction Date]])</f>
        <v>13</v>
      </c>
      <c r="AA522" t="str">
        <f>IF(Table2[[#This Row],[WeekNum]] &gt; MAX(Table2[WeekNum]) - 13, "Show", "Hide")</f>
        <v>Show</v>
      </c>
      <c r="AB522" t="str">
        <f>TEXT(Table2[[#This Row],[Transaction Date]] - WEEKDAY(Table2[[#This Row],[Transaction Date]], 2) + 4, "MMMM")</f>
        <v>March</v>
      </c>
      <c r="AC522" s="19">
        <f>ROUNDUP(MONTH(Table2[[#This Row],[Transaction Date]])/3, 0)</f>
        <v>1</v>
      </c>
    </row>
    <row r="523" spans="1:29" x14ac:dyDescent="0.3">
      <c r="A523" t="s">
        <v>549</v>
      </c>
      <c r="B523" t="s">
        <v>1069</v>
      </c>
      <c r="C523" t="s">
        <v>19</v>
      </c>
      <c r="D523" t="s">
        <v>14</v>
      </c>
      <c r="E523" t="s">
        <v>15</v>
      </c>
      <c r="F523" t="s">
        <v>25</v>
      </c>
      <c r="G523" s="3">
        <v>83.17</v>
      </c>
      <c r="H523">
        <v>6</v>
      </c>
      <c r="I523">
        <v>24.951000000000001</v>
      </c>
      <c r="J523" s="3">
        <v>523.971</v>
      </c>
      <c r="K523" s="18">
        <v>43544</v>
      </c>
      <c r="L523" s="2">
        <v>0.47430555555555554</v>
      </c>
      <c r="M523" t="s">
        <v>22</v>
      </c>
      <c r="N523" s="3">
        <v>499.02</v>
      </c>
      <c r="O523">
        <v>4.7619047620000003</v>
      </c>
      <c r="P523" s="3">
        <v>24.951000000000001</v>
      </c>
      <c r="Q523" s="1">
        <v>21301</v>
      </c>
      <c r="R523" s="5">
        <f t="shared" si="58"/>
        <v>60</v>
      </c>
      <c r="S523" s="5" t="str">
        <f t="shared" si="59"/>
        <v>60-74</v>
      </c>
      <c r="T523">
        <v>7.3</v>
      </c>
      <c r="U523" s="17" t="str">
        <f t="shared" si="56"/>
        <v>6-8 (Good)</v>
      </c>
      <c r="V523" s="17" t="str">
        <f t="shared" si="60"/>
        <v>Morning</v>
      </c>
      <c r="W523" t="str">
        <f t="shared" si="61"/>
        <v>Expensive</v>
      </c>
      <c r="X523" s="4">
        <f t="shared" si="62"/>
        <v>4</v>
      </c>
      <c r="Y523" s="3" t="str">
        <f t="shared" si="57"/>
        <v>Weekdays</v>
      </c>
      <c r="Z523" s="17">
        <f>_xlfn.ISOWEEKNUM(Table2[[#This Row],[Transaction Date]])</f>
        <v>12</v>
      </c>
      <c r="AA523" t="str">
        <f>IF(Table2[[#This Row],[WeekNum]] &gt; MAX(Table2[WeekNum]) - 13, "Show", "Hide")</f>
        <v>Show</v>
      </c>
      <c r="AB523" t="str">
        <f>TEXT(Table2[[#This Row],[Transaction Date]] - WEEKDAY(Table2[[#This Row],[Transaction Date]], 2) + 4, "MMMM")</f>
        <v>March</v>
      </c>
      <c r="AC523" s="19">
        <f>ROUNDUP(MONTH(Table2[[#This Row],[Transaction Date]])/3, 0)</f>
        <v>1</v>
      </c>
    </row>
    <row r="524" spans="1:29" x14ac:dyDescent="0.3">
      <c r="A524" t="s">
        <v>550</v>
      </c>
      <c r="B524" t="s">
        <v>1067</v>
      </c>
      <c r="C524" t="s">
        <v>13</v>
      </c>
      <c r="D524" t="s">
        <v>14</v>
      </c>
      <c r="E524" t="s">
        <v>15</v>
      </c>
      <c r="F524" t="s">
        <v>25</v>
      </c>
      <c r="G524" s="3">
        <v>37.44</v>
      </c>
      <c r="H524">
        <v>6</v>
      </c>
      <c r="I524">
        <v>11.231999999999999</v>
      </c>
      <c r="J524" s="3">
        <v>235.87200000000001</v>
      </c>
      <c r="K524" s="18">
        <v>43502</v>
      </c>
      <c r="L524" s="2">
        <v>0.57986111111111105</v>
      </c>
      <c r="M524" t="s">
        <v>26</v>
      </c>
      <c r="N524" s="3">
        <v>224.64</v>
      </c>
      <c r="O524">
        <v>4.7619047620000003</v>
      </c>
      <c r="P524" s="3">
        <v>11.231999999999999</v>
      </c>
      <c r="Q524" s="1">
        <v>27370</v>
      </c>
      <c r="R524" s="5">
        <f t="shared" si="58"/>
        <v>44</v>
      </c>
      <c r="S524" s="5" t="str">
        <f t="shared" si="59"/>
        <v>30-44</v>
      </c>
      <c r="T524">
        <v>5.9</v>
      </c>
      <c r="U524" s="17" t="str">
        <f t="shared" si="56"/>
        <v>4-6 (Average)</v>
      </c>
      <c r="V524" s="17" t="str">
        <f t="shared" si="60"/>
        <v>Afternoon</v>
      </c>
      <c r="W524" t="str">
        <f t="shared" si="61"/>
        <v>Expensive</v>
      </c>
      <c r="X524" s="4">
        <f t="shared" si="62"/>
        <v>4</v>
      </c>
      <c r="Y524" s="3" t="str">
        <f t="shared" si="57"/>
        <v>Weekdays</v>
      </c>
      <c r="Z524" s="17">
        <f>_xlfn.ISOWEEKNUM(Table2[[#This Row],[Transaction Date]])</f>
        <v>6</v>
      </c>
      <c r="AA524" t="str">
        <f>IF(Table2[[#This Row],[WeekNum]] &gt; MAX(Table2[WeekNum]) - 13, "Show", "Hide")</f>
        <v>Show</v>
      </c>
      <c r="AB524" t="str">
        <f>TEXT(Table2[[#This Row],[Transaction Date]] - WEEKDAY(Table2[[#This Row],[Transaction Date]], 2) + 4, "MMMM")</f>
        <v>February</v>
      </c>
      <c r="AC524" s="19">
        <f>ROUNDUP(MONTH(Table2[[#This Row],[Transaction Date]])/3, 0)</f>
        <v>1</v>
      </c>
    </row>
    <row r="525" spans="1:29" x14ac:dyDescent="0.3">
      <c r="A525" t="s">
        <v>551</v>
      </c>
      <c r="B525" t="s">
        <v>1073</v>
      </c>
      <c r="C525" s="17" t="s">
        <v>1066</v>
      </c>
      <c r="D525" t="s">
        <v>20</v>
      </c>
      <c r="E525" t="s">
        <v>24</v>
      </c>
      <c r="F525" t="s">
        <v>16</v>
      </c>
      <c r="G525" s="3">
        <v>62.87</v>
      </c>
      <c r="H525">
        <v>2</v>
      </c>
      <c r="I525">
        <v>6.2869999999999999</v>
      </c>
      <c r="J525" s="3">
        <v>132.02699999999999</v>
      </c>
      <c r="K525" s="18">
        <v>43466</v>
      </c>
      <c r="L525" s="2">
        <v>0.48819444444444443</v>
      </c>
      <c r="M525" t="s">
        <v>22</v>
      </c>
      <c r="N525" s="3">
        <v>125.74</v>
      </c>
      <c r="O525">
        <v>4.7619047620000003</v>
      </c>
      <c r="P525" s="3">
        <v>6.2869999999999999</v>
      </c>
      <c r="Q525" s="1">
        <v>35662</v>
      </c>
      <c r="R525" s="5">
        <f t="shared" si="58"/>
        <v>21</v>
      </c>
      <c r="S525" s="5" t="str">
        <f t="shared" si="59"/>
        <v>15-29</v>
      </c>
      <c r="T525">
        <v>5</v>
      </c>
      <c r="U525" s="17" t="str">
        <f t="shared" si="56"/>
        <v>4-6 (Average)</v>
      </c>
      <c r="V525" s="17" t="str">
        <f t="shared" si="60"/>
        <v>Morning</v>
      </c>
      <c r="W525" t="str">
        <f t="shared" si="61"/>
        <v>Expensive</v>
      </c>
      <c r="X525" s="4">
        <f t="shared" si="62"/>
        <v>3</v>
      </c>
      <c r="Y525" s="3" t="str">
        <f t="shared" si="57"/>
        <v>Weekdays</v>
      </c>
      <c r="Z525" s="17">
        <f>_xlfn.ISOWEEKNUM(Table2[[#This Row],[Transaction Date]])</f>
        <v>1</v>
      </c>
      <c r="AA525" t="str">
        <f>IF(Table2[[#This Row],[WeekNum]] &gt; MAX(Table2[WeekNum]) - 13, "Show", "Hide")</f>
        <v>Show</v>
      </c>
      <c r="AB525" t="str">
        <f>TEXT(Table2[[#This Row],[Transaction Date]] - WEEKDAY(Table2[[#This Row],[Transaction Date]], 2) + 4, "MMMM")</f>
        <v>January</v>
      </c>
      <c r="AC525" s="19">
        <f>ROUNDUP(MONTH(Table2[[#This Row],[Transaction Date]])/3, 0)</f>
        <v>1</v>
      </c>
    </row>
    <row r="526" spans="1:29" x14ac:dyDescent="0.3">
      <c r="A526" t="s">
        <v>552</v>
      </c>
      <c r="B526" t="s">
        <v>1071</v>
      </c>
      <c r="C526" s="17" t="s">
        <v>1064</v>
      </c>
      <c r="D526" t="s">
        <v>20</v>
      </c>
      <c r="E526" t="s">
        <v>24</v>
      </c>
      <c r="F526" t="s">
        <v>36</v>
      </c>
      <c r="G526" s="3">
        <v>81.709999999999994</v>
      </c>
      <c r="H526">
        <v>6</v>
      </c>
      <c r="I526">
        <v>24.513000000000002</v>
      </c>
      <c r="J526" s="3">
        <v>514.77300000000002</v>
      </c>
      <c r="K526" s="18">
        <v>43492</v>
      </c>
      <c r="L526" s="2">
        <v>0.60833333333333328</v>
      </c>
      <c r="M526" t="s">
        <v>26</v>
      </c>
      <c r="N526" s="3">
        <v>490.26</v>
      </c>
      <c r="O526">
        <v>4.7619047620000003</v>
      </c>
      <c r="P526" s="3">
        <v>24.513000000000002</v>
      </c>
      <c r="Q526" s="1">
        <v>35609</v>
      </c>
      <c r="R526" s="5">
        <f t="shared" si="58"/>
        <v>21</v>
      </c>
      <c r="S526" s="5" t="str">
        <f t="shared" si="59"/>
        <v>15-29</v>
      </c>
      <c r="T526">
        <v>8</v>
      </c>
      <c r="U526" s="17" t="str">
        <f t="shared" si="56"/>
        <v>8-10 (Excellent)</v>
      </c>
      <c r="V526" s="17" t="str">
        <f t="shared" si="60"/>
        <v>Afternoon</v>
      </c>
      <c r="W526" t="str">
        <f t="shared" si="61"/>
        <v>Expensive</v>
      </c>
      <c r="X526" s="4">
        <f t="shared" si="62"/>
        <v>1</v>
      </c>
      <c r="Y526" s="3" t="str">
        <f t="shared" si="57"/>
        <v>Weekends</v>
      </c>
      <c r="Z526" s="17">
        <f>_xlfn.ISOWEEKNUM(Table2[[#This Row],[Transaction Date]])</f>
        <v>4</v>
      </c>
      <c r="AA526" t="str">
        <f>IF(Table2[[#This Row],[WeekNum]] &gt; MAX(Table2[WeekNum]) - 13, "Show", "Hide")</f>
        <v>Show</v>
      </c>
      <c r="AB526" t="str">
        <f>TEXT(Table2[[#This Row],[Transaction Date]] - WEEKDAY(Table2[[#This Row],[Transaction Date]], 2) + 4, "MMMM")</f>
        <v>January</v>
      </c>
      <c r="AC526" s="19">
        <f>ROUNDUP(MONTH(Table2[[#This Row],[Transaction Date]])/3, 0)</f>
        <v>1</v>
      </c>
    </row>
    <row r="527" spans="1:29" x14ac:dyDescent="0.3">
      <c r="A527" t="s">
        <v>553</v>
      </c>
      <c r="B527" t="s">
        <v>1077</v>
      </c>
      <c r="C527" s="17" t="s">
        <v>1065</v>
      </c>
      <c r="D527" t="s">
        <v>14</v>
      </c>
      <c r="E527" t="s">
        <v>15</v>
      </c>
      <c r="F527" t="s">
        <v>29</v>
      </c>
      <c r="G527" s="3">
        <v>91.41</v>
      </c>
      <c r="H527">
        <v>5</v>
      </c>
      <c r="I527">
        <v>22.852499999999999</v>
      </c>
      <c r="J527" s="3">
        <v>479.90249999999997</v>
      </c>
      <c r="K527" s="18">
        <v>43521</v>
      </c>
      <c r="L527" s="2">
        <v>0.66875000000000007</v>
      </c>
      <c r="M527" t="s">
        <v>17</v>
      </c>
      <c r="N527" s="3">
        <v>457.05</v>
      </c>
      <c r="O527">
        <v>4.7619047620000003</v>
      </c>
      <c r="P527" s="3">
        <v>22.852499999999999</v>
      </c>
      <c r="Q527" s="1">
        <v>22745</v>
      </c>
      <c r="R527" s="5">
        <f t="shared" si="58"/>
        <v>56</v>
      </c>
      <c r="S527" s="5" t="str">
        <f t="shared" si="59"/>
        <v>45-59</v>
      </c>
      <c r="T527">
        <v>7.1</v>
      </c>
      <c r="U527" s="17" t="str">
        <f t="shared" si="56"/>
        <v>6-8 (Good)</v>
      </c>
      <c r="V527" s="17" t="str">
        <f t="shared" si="60"/>
        <v>Evening</v>
      </c>
      <c r="W527" t="str">
        <f t="shared" si="61"/>
        <v>Expensive</v>
      </c>
      <c r="X527" s="4">
        <f t="shared" si="62"/>
        <v>2</v>
      </c>
      <c r="Y527" s="3" t="str">
        <f t="shared" si="57"/>
        <v>Weekdays</v>
      </c>
      <c r="Z527" s="17">
        <f>_xlfn.ISOWEEKNUM(Table2[[#This Row],[Transaction Date]])</f>
        <v>9</v>
      </c>
      <c r="AA527" t="str">
        <f>IF(Table2[[#This Row],[WeekNum]] &gt; MAX(Table2[WeekNum]) - 13, "Show", "Hide")</f>
        <v>Show</v>
      </c>
      <c r="AB527" t="str">
        <f>TEXT(Table2[[#This Row],[Transaction Date]] - WEEKDAY(Table2[[#This Row],[Transaction Date]], 2) + 4, "MMMM")</f>
        <v>February</v>
      </c>
      <c r="AC527" s="19">
        <f>ROUNDUP(MONTH(Table2[[#This Row],[Transaction Date]])/3, 0)</f>
        <v>1</v>
      </c>
    </row>
    <row r="528" spans="1:29" x14ac:dyDescent="0.3">
      <c r="A528" t="s">
        <v>554</v>
      </c>
      <c r="B528" t="s">
        <v>1070</v>
      </c>
      <c r="C528" t="s">
        <v>35</v>
      </c>
      <c r="D528" t="s">
        <v>20</v>
      </c>
      <c r="E528" t="s">
        <v>24</v>
      </c>
      <c r="F528" t="s">
        <v>38</v>
      </c>
      <c r="G528" s="3">
        <v>39.21</v>
      </c>
      <c r="H528">
        <v>4</v>
      </c>
      <c r="I528">
        <v>7.8419999999999996</v>
      </c>
      <c r="J528" s="3">
        <v>164.68199999999999</v>
      </c>
      <c r="K528" s="18">
        <v>43481</v>
      </c>
      <c r="L528" s="2">
        <v>0.8354166666666667</v>
      </c>
      <c r="M528" t="s">
        <v>26</v>
      </c>
      <c r="N528" s="3">
        <v>156.84</v>
      </c>
      <c r="O528">
        <v>4.7619047620000003</v>
      </c>
      <c r="P528" s="3">
        <v>7.8419999999999996</v>
      </c>
      <c r="Q528" s="1">
        <v>27405</v>
      </c>
      <c r="R528" s="5">
        <f t="shared" si="58"/>
        <v>44</v>
      </c>
      <c r="S528" s="5" t="str">
        <f t="shared" si="59"/>
        <v>30-44</v>
      </c>
      <c r="T528">
        <v>9</v>
      </c>
      <c r="U528" s="17" t="str">
        <f t="shared" si="56"/>
        <v>8-10 (Excellent)</v>
      </c>
      <c r="V528" s="17" t="str">
        <f t="shared" si="60"/>
        <v>Night</v>
      </c>
      <c r="W528" t="str">
        <f t="shared" si="61"/>
        <v>Expensive</v>
      </c>
      <c r="X528" s="4">
        <f t="shared" si="62"/>
        <v>4</v>
      </c>
      <c r="Y528" s="3" t="str">
        <f t="shared" si="57"/>
        <v>Weekdays</v>
      </c>
      <c r="Z528" s="17">
        <f>_xlfn.ISOWEEKNUM(Table2[[#This Row],[Transaction Date]])</f>
        <v>3</v>
      </c>
      <c r="AA528" t="str">
        <f>IF(Table2[[#This Row],[WeekNum]] &gt; MAX(Table2[WeekNum]) - 13, "Show", "Hide")</f>
        <v>Show</v>
      </c>
      <c r="AB528" t="str">
        <f>TEXT(Table2[[#This Row],[Transaction Date]] - WEEKDAY(Table2[[#This Row],[Transaction Date]], 2) + 4, "MMMM")</f>
        <v>January</v>
      </c>
      <c r="AC528" s="19">
        <f>ROUNDUP(MONTH(Table2[[#This Row],[Transaction Date]])/3, 0)</f>
        <v>1</v>
      </c>
    </row>
    <row r="529" spans="1:29" x14ac:dyDescent="0.3">
      <c r="A529" t="s">
        <v>555</v>
      </c>
      <c r="B529" t="s">
        <v>1075</v>
      </c>
      <c r="C529" t="s">
        <v>35</v>
      </c>
      <c r="D529" t="s">
        <v>14</v>
      </c>
      <c r="E529" t="s">
        <v>24</v>
      </c>
      <c r="F529" t="s">
        <v>38</v>
      </c>
      <c r="G529" s="3">
        <v>59.86</v>
      </c>
      <c r="H529">
        <v>2</v>
      </c>
      <c r="I529">
        <v>5.9859999999999998</v>
      </c>
      <c r="J529" s="3">
        <v>125.706</v>
      </c>
      <c r="K529" s="18">
        <v>43478</v>
      </c>
      <c r="L529" s="2">
        <v>0.62152777777777779</v>
      </c>
      <c r="M529" t="s">
        <v>17</v>
      </c>
      <c r="N529" s="3">
        <v>119.72</v>
      </c>
      <c r="O529">
        <v>4.7619047620000003</v>
      </c>
      <c r="P529" s="3">
        <v>5.9859999999999998</v>
      </c>
      <c r="Q529" s="1">
        <v>19726</v>
      </c>
      <c r="R529" s="5">
        <f t="shared" si="58"/>
        <v>65</v>
      </c>
      <c r="S529" s="5" t="str">
        <f t="shared" si="59"/>
        <v>60-74</v>
      </c>
      <c r="T529">
        <v>6.7</v>
      </c>
      <c r="U529" s="17" t="str">
        <f t="shared" si="56"/>
        <v>6-8 (Good)</v>
      </c>
      <c r="V529" s="17" t="str">
        <f t="shared" si="60"/>
        <v>Afternoon</v>
      </c>
      <c r="W529" t="str">
        <f t="shared" si="61"/>
        <v>Expensive</v>
      </c>
      <c r="X529" s="4">
        <f t="shared" si="62"/>
        <v>1</v>
      </c>
      <c r="Y529" s="3" t="str">
        <f t="shared" si="57"/>
        <v>Weekends</v>
      </c>
      <c r="Z529" s="17">
        <f>_xlfn.ISOWEEKNUM(Table2[[#This Row],[Transaction Date]])</f>
        <v>2</v>
      </c>
      <c r="AA529" t="str">
        <f>IF(Table2[[#This Row],[WeekNum]] &gt; MAX(Table2[WeekNum]) - 13, "Show", "Hide")</f>
        <v>Show</v>
      </c>
      <c r="AB529" t="str">
        <f>TEXT(Table2[[#This Row],[Transaction Date]] - WEEKDAY(Table2[[#This Row],[Transaction Date]], 2) + 4, "MMMM")</f>
        <v>January</v>
      </c>
      <c r="AC529" s="19">
        <f>ROUNDUP(MONTH(Table2[[#This Row],[Transaction Date]])/3, 0)</f>
        <v>1</v>
      </c>
    </row>
    <row r="530" spans="1:29" x14ac:dyDescent="0.3">
      <c r="A530" t="s">
        <v>556</v>
      </c>
      <c r="B530" t="s">
        <v>1070</v>
      </c>
      <c r="C530" t="s">
        <v>35</v>
      </c>
      <c r="D530" t="s">
        <v>14</v>
      </c>
      <c r="E530" t="s">
        <v>15</v>
      </c>
      <c r="F530" t="s">
        <v>36</v>
      </c>
      <c r="G530" s="3">
        <v>54.36</v>
      </c>
      <c r="H530">
        <v>10</v>
      </c>
      <c r="I530">
        <v>27.18</v>
      </c>
      <c r="J530" s="3">
        <v>570.78</v>
      </c>
      <c r="K530" s="18">
        <v>43503</v>
      </c>
      <c r="L530" s="2">
        <v>0.4777777777777778</v>
      </c>
      <c r="M530" t="s">
        <v>26</v>
      </c>
      <c r="N530" s="3">
        <v>543.6</v>
      </c>
      <c r="O530">
        <v>4.7619047620000003</v>
      </c>
      <c r="P530" s="3">
        <v>27.18</v>
      </c>
      <c r="Q530" s="1">
        <v>24329</v>
      </c>
      <c r="R530" s="5">
        <f t="shared" si="58"/>
        <v>52</v>
      </c>
      <c r="S530" s="5" t="str">
        <f t="shared" si="59"/>
        <v>45-59</v>
      </c>
      <c r="T530">
        <v>6.1</v>
      </c>
      <c r="U530" s="17" t="str">
        <f t="shared" si="56"/>
        <v>6-8 (Good)</v>
      </c>
      <c r="V530" s="17" t="str">
        <f t="shared" si="60"/>
        <v>Morning</v>
      </c>
      <c r="W530" t="str">
        <f t="shared" si="61"/>
        <v>Expensive</v>
      </c>
      <c r="X530" s="4">
        <f t="shared" si="62"/>
        <v>5</v>
      </c>
      <c r="Y530" s="3" t="str">
        <f t="shared" si="57"/>
        <v>Weekdays</v>
      </c>
      <c r="Z530" s="17">
        <f>_xlfn.ISOWEEKNUM(Table2[[#This Row],[Transaction Date]])</f>
        <v>6</v>
      </c>
      <c r="AA530" t="str">
        <f>IF(Table2[[#This Row],[WeekNum]] &gt; MAX(Table2[WeekNum]) - 13, "Show", "Hide")</f>
        <v>Show</v>
      </c>
      <c r="AB530" t="str">
        <f>TEXT(Table2[[#This Row],[Transaction Date]] - WEEKDAY(Table2[[#This Row],[Transaction Date]], 2) + 4, "MMMM")</f>
        <v>February</v>
      </c>
      <c r="AC530" s="19">
        <f>ROUNDUP(MONTH(Table2[[#This Row],[Transaction Date]])/3, 0)</f>
        <v>1</v>
      </c>
    </row>
    <row r="531" spans="1:29" x14ac:dyDescent="0.3">
      <c r="A531" t="s">
        <v>557</v>
      </c>
      <c r="B531" t="s">
        <v>1068</v>
      </c>
      <c r="C531" t="s">
        <v>13</v>
      </c>
      <c r="D531" t="s">
        <v>20</v>
      </c>
      <c r="E531" t="s">
        <v>24</v>
      </c>
      <c r="F531" t="s">
        <v>29</v>
      </c>
      <c r="G531" s="3">
        <v>98.09</v>
      </c>
      <c r="H531">
        <v>9</v>
      </c>
      <c r="I531">
        <v>44.140500000000003</v>
      </c>
      <c r="J531" s="3">
        <v>926.95050000000003</v>
      </c>
      <c r="K531" s="18">
        <v>43513</v>
      </c>
      <c r="L531" s="2">
        <v>0.82013888888888886</v>
      </c>
      <c r="M531" t="s">
        <v>22</v>
      </c>
      <c r="N531" s="3">
        <v>882.81</v>
      </c>
      <c r="O531">
        <v>4.7619047620000003</v>
      </c>
      <c r="P531" s="3">
        <v>44.140500000000003</v>
      </c>
      <c r="Q531" s="1">
        <v>26382</v>
      </c>
      <c r="R531" s="5">
        <f t="shared" si="58"/>
        <v>46</v>
      </c>
      <c r="S531" s="5" t="str">
        <f t="shared" si="59"/>
        <v>45-59</v>
      </c>
      <c r="T531">
        <v>9.3000000000000007</v>
      </c>
      <c r="U531" s="17" t="str">
        <f t="shared" si="56"/>
        <v>8-10 (Excellent)</v>
      </c>
      <c r="V531" s="17" t="str">
        <f t="shared" si="60"/>
        <v>Night</v>
      </c>
      <c r="W531" t="str">
        <f t="shared" si="61"/>
        <v>Expensive</v>
      </c>
      <c r="X531" s="4">
        <f t="shared" si="62"/>
        <v>1</v>
      </c>
      <c r="Y531" s="3" t="str">
        <f t="shared" si="57"/>
        <v>Weekends</v>
      </c>
      <c r="Z531" s="17">
        <f>_xlfn.ISOWEEKNUM(Table2[[#This Row],[Transaction Date]])</f>
        <v>7</v>
      </c>
      <c r="AA531" t="str">
        <f>IF(Table2[[#This Row],[WeekNum]] &gt; MAX(Table2[WeekNum]) - 13, "Show", "Hide")</f>
        <v>Show</v>
      </c>
      <c r="AB531" t="str">
        <f>TEXT(Table2[[#This Row],[Transaction Date]] - WEEKDAY(Table2[[#This Row],[Transaction Date]], 2) + 4, "MMMM")</f>
        <v>February</v>
      </c>
      <c r="AC531" s="19">
        <f>ROUNDUP(MONTH(Table2[[#This Row],[Transaction Date]])/3, 0)</f>
        <v>1</v>
      </c>
    </row>
    <row r="532" spans="1:29" x14ac:dyDescent="0.3">
      <c r="A532" t="s">
        <v>558</v>
      </c>
      <c r="B532" t="s">
        <v>1067</v>
      </c>
      <c r="C532" s="17" t="s">
        <v>13</v>
      </c>
      <c r="D532" t="s">
        <v>20</v>
      </c>
      <c r="E532" t="s">
        <v>24</v>
      </c>
      <c r="F532" t="s">
        <v>16</v>
      </c>
      <c r="G532" s="3">
        <v>25.43</v>
      </c>
      <c r="H532">
        <v>6</v>
      </c>
      <c r="I532">
        <v>7.6289999999999996</v>
      </c>
      <c r="J532" s="3">
        <v>160.209</v>
      </c>
      <c r="K532" s="18">
        <v>43508</v>
      </c>
      <c r="L532" s="2">
        <v>0.79236111111111107</v>
      </c>
      <c r="M532" t="s">
        <v>17</v>
      </c>
      <c r="N532" s="3">
        <v>152.58000000000001</v>
      </c>
      <c r="O532">
        <v>4.7619047620000003</v>
      </c>
      <c r="P532" s="3">
        <v>7.6289999999999996</v>
      </c>
      <c r="Q532" s="1">
        <v>25725</v>
      </c>
      <c r="R532" s="5">
        <f t="shared" si="58"/>
        <v>48</v>
      </c>
      <c r="S532" s="5" t="str">
        <f t="shared" si="59"/>
        <v>45-59</v>
      </c>
      <c r="T532">
        <v>7</v>
      </c>
      <c r="U532" s="17" t="str">
        <f t="shared" si="56"/>
        <v>6-8 (Good)</v>
      </c>
      <c r="V532" s="17" t="str">
        <f t="shared" si="60"/>
        <v>Evening</v>
      </c>
      <c r="W532" t="str">
        <f t="shared" si="61"/>
        <v>Expensive</v>
      </c>
      <c r="X532" s="4">
        <f t="shared" si="62"/>
        <v>3</v>
      </c>
      <c r="Y532" s="3" t="str">
        <f t="shared" si="57"/>
        <v>Weekdays</v>
      </c>
      <c r="Z532" s="17">
        <f>_xlfn.ISOWEEKNUM(Table2[[#This Row],[Transaction Date]])</f>
        <v>7</v>
      </c>
      <c r="AA532" t="str">
        <f>IF(Table2[[#This Row],[WeekNum]] &gt; MAX(Table2[WeekNum]) - 13, "Show", "Hide")</f>
        <v>Show</v>
      </c>
      <c r="AB532" t="str">
        <f>TEXT(Table2[[#This Row],[Transaction Date]] - WEEKDAY(Table2[[#This Row],[Transaction Date]], 2) + 4, "MMMM")</f>
        <v>February</v>
      </c>
      <c r="AC532" s="19">
        <f>ROUNDUP(MONTH(Table2[[#This Row],[Transaction Date]])/3, 0)</f>
        <v>1</v>
      </c>
    </row>
    <row r="533" spans="1:29" x14ac:dyDescent="0.3">
      <c r="A533" t="s">
        <v>559</v>
      </c>
      <c r="B533" t="s">
        <v>1068</v>
      </c>
      <c r="C533" s="17" t="s">
        <v>13</v>
      </c>
      <c r="D533" t="s">
        <v>14</v>
      </c>
      <c r="E533" t="s">
        <v>24</v>
      </c>
      <c r="F533" t="s">
        <v>38</v>
      </c>
      <c r="G533" s="3">
        <v>86.68</v>
      </c>
      <c r="H533">
        <v>8</v>
      </c>
      <c r="I533">
        <v>34.671999999999997</v>
      </c>
      <c r="J533" s="3">
        <v>728.11199999999997</v>
      </c>
      <c r="K533" s="18">
        <v>43489</v>
      </c>
      <c r="L533" s="2">
        <v>0.75277777777777777</v>
      </c>
      <c r="M533" t="s">
        <v>26</v>
      </c>
      <c r="N533" s="3">
        <v>693.44</v>
      </c>
      <c r="O533">
        <v>4.7619047620000003</v>
      </c>
      <c r="P533" s="3">
        <v>34.671999999999997</v>
      </c>
      <c r="Q533" s="1">
        <v>21706</v>
      </c>
      <c r="R533" s="5">
        <f t="shared" si="58"/>
        <v>59</v>
      </c>
      <c r="S533" s="5" t="str">
        <f t="shared" si="59"/>
        <v>45-59</v>
      </c>
      <c r="T533">
        <v>7.2</v>
      </c>
      <c r="U533" s="17" t="str">
        <f t="shared" si="56"/>
        <v>6-8 (Good)</v>
      </c>
      <c r="V533" s="17" t="str">
        <f t="shared" si="60"/>
        <v>Evening</v>
      </c>
      <c r="W533" t="str">
        <f t="shared" si="61"/>
        <v>Expensive</v>
      </c>
      <c r="X533" s="4">
        <f t="shared" si="62"/>
        <v>5</v>
      </c>
      <c r="Y533" s="3" t="str">
        <f t="shared" si="57"/>
        <v>Weekdays</v>
      </c>
      <c r="Z533" s="17">
        <f>_xlfn.ISOWEEKNUM(Table2[[#This Row],[Transaction Date]])</f>
        <v>4</v>
      </c>
      <c r="AA533" t="str">
        <f>IF(Table2[[#This Row],[WeekNum]] &gt; MAX(Table2[WeekNum]) - 13, "Show", "Hide")</f>
        <v>Show</v>
      </c>
      <c r="AB533" t="str">
        <f>TEXT(Table2[[#This Row],[Transaction Date]] - WEEKDAY(Table2[[#This Row],[Transaction Date]], 2) + 4, "MMMM")</f>
        <v>January</v>
      </c>
      <c r="AC533" s="19">
        <f>ROUNDUP(MONTH(Table2[[#This Row],[Transaction Date]])/3, 0)</f>
        <v>1</v>
      </c>
    </row>
    <row r="534" spans="1:29" x14ac:dyDescent="0.3">
      <c r="A534" t="s">
        <v>560</v>
      </c>
      <c r="B534" t="s">
        <v>1070</v>
      </c>
      <c r="C534" t="s">
        <v>35</v>
      </c>
      <c r="D534" t="s">
        <v>20</v>
      </c>
      <c r="E534" t="s">
        <v>24</v>
      </c>
      <c r="F534" t="s">
        <v>21</v>
      </c>
      <c r="G534" s="3">
        <v>22.95</v>
      </c>
      <c r="H534">
        <v>10</v>
      </c>
      <c r="I534">
        <v>11.475</v>
      </c>
      <c r="J534" s="3">
        <v>240.97499999999999</v>
      </c>
      <c r="K534" s="18">
        <v>43502</v>
      </c>
      <c r="L534" s="2">
        <v>0.80555555555555547</v>
      </c>
      <c r="M534" t="s">
        <v>17</v>
      </c>
      <c r="N534" s="3">
        <v>229.5</v>
      </c>
      <c r="O534">
        <v>4.7619047620000003</v>
      </c>
      <c r="P534" s="3">
        <v>11.475</v>
      </c>
      <c r="Q534" s="1">
        <v>26092</v>
      </c>
      <c r="R534" s="5">
        <f t="shared" si="58"/>
        <v>47</v>
      </c>
      <c r="S534" s="5" t="str">
        <f t="shared" si="59"/>
        <v>45-59</v>
      </c>
      <c r="T534">
        <v>8.1999999999999993</v>
      </c>
      <c r="U534" s="17" t="str">
        <f t="shared" si="56"/>
        <v>8-10 (Excellent)</v>
      </c>
      <c r="V534" s="17" t="str">
        <f t="shared" si="60"/>
        <v>Evening</v>
      </c>
      <c r="W534" t="str">
        <f t="shared" si="61"/>
        <v>Expensive</v>
      </c>
      <c r="X534" s="4">
        <f t="shared" si="62"/>
        <v>4</v>
      </c>
      <c r="Y534" s="3" t="str">
        <f t="shared" si="57"/>
        <v>Weekdays</v>
      </c>
      <c r="Z534" s="17">
        <f>_xlfn.ISOWEEKNUM(Table2[[#This Row],[Transaction Date]])</f>
        <v>6</v>
      </c>
      <c r="AA534" t="str">
        <f>IF(Table2[[#This Row],[WeekNum]] &gt; MAX(Table2[WeekNum]) - 13, "Show", "Hide")</f>
        <v>Show</v>
      </c>
      <c r="AB534" t="str">
        <f>TEXT(Table2[[#This Row],[Transaction Date]] - WEEKDAY(Table2[[#This Row],[Transaction Date]], 2) + 4, "MMMM")</f>
        <v>February</v>
      </c>
      <c r="AC534" s="19">
        <f>ROUNDUP(MONTH(Table2[[#This Row],[Transaction Date]])/3, 0)</f>
        <v>1</v>
      </c>
    </row>
    <row r="535" spans="1:29" x14ac:dyDescent="0.3">
      <c r="A535" t="s">
        <v>561</v>
      </c>
      <c r="B535" t="s">
        <v>1078</v>
      </c>
      <c r="C535" s="17" t="s">
        <v>1066</v>
      </c>
      <c r="D535" t="s">
        <v>20</v>
      </c>
      <c r="E535" t="s">
        <v>15</v>
      </c>
      <c r="F535" t="s">
        <v>36</v>
      </c>
      <c r="G535" s="3">
        <v>16.309999999999999</v>
      </c>
      <c r="H535">
        <v>9</v>
      </c>
      <c r="I535">
        <v>7.3395000000000001</v>
      </c>
      <c r="J535" s="3">
        <v>154.12950000000001</v>
      </c>
      <c r="K535" s="18">
        <v>43550</v>
      </c>
      <c r="L535" s="2">
        <v>0.4381944444444445</v>
      </c>
      <c r="M535" t="s">
        <v>17</v>
      </c>
      <c r="N535" s="3">
        <v>146.79</v>
      </c>
      <c r="O535">
        <v>4.7619047620000003</v>
      </c>
      <c r="P535" s="3">
        <v>7.3395000000000001</v>
      </c>
      <c r="Q535" s="1">
        <v>25953</v>
      </c>
      <c r="R535" s="5">
        <f t="shared" si="58"/>
        <v>48</v>
      </c>
      <c r="S535" s="5" t="str">
        <f t="shared" si="59"/>
        <v>45-59</v>
      </c>
      <c r="T535">
        <v>8.4</v>
      </c>
      <c r="U535" s="17" t="str">
        <f t="shared" si="56"/>
        <v>8-10 (Excellent)</v>
      </c>
      <c r="V535" s="17" t="str">
        <f t="shared" si="60"/>
        <v>Morning</v>
      </c>
      <c r="W535" t="str">
        <f t="shared" si="61"/>
        <v>Less Expensive</v>
      </c>
      <c r="X535" s="4">
        <f t="shared" si="62"/>
        <v>3</v>
      </c>
      <c r="Y535" s="3" t="str">
        <f t="shared" si="57"/>
        <v>Weekdays</v>
      </c>
      <c r="Z535" s="17">
        <f>_xlfn.ISOWEEKNUM(Table2[[#This Row],[Transaction Date]])</f>
        <v>13</v>
      </c>
      <c r="AA535" t="str">
        <f>IF(Table2[[#This Row],[WeekNum]] &gt; MAX(Table2[WeekNum]) - 13, "Show", "Hide")</f>
        <v>Show</v>
      </c>
      <c r="AB535" t="str">
        <f>TEXT(Table2[[#This Row],[Transaction Date]] - WEEKDAY(Table2[[#This Row],[Transaction Date]], 2) + 4, "MMMM")</f>
        <v>March</v>
      </c>
      <c r="AC535" s="19">
        <f>ROUNDUP(MONTH(Table2[[#This Row],[Transaction Date]])/3, 0)</f>
        <v>1</v>
      </c>
    </row>
    <row r="536" spans="1:29" x14ac:dyDescent="0.3">
      <c r="A536" t="s">
        <v>562</v>
      </c>
      <c r="B536" t="s">
        <v>1068</v>
      </c>
      <c r="C536" s="17" t="s">
        <v>13</v>
      </c>
      <c r="D536" t="s">
        <v>20</v>
      </c>
      <c r="E536" t="s">
        <v>15</v>
      </c>
      <c r="F536" t="s">
        <v>25</v>
      </c>
      <c r="G536" s="3">
        <v>28.32</v>
      </c>
      <c r="H536">
        <v>5</v>
      </c>
      <c r="I536">
        <v>7.08</v>
      </c>
      <c r="J536" s="3">
        <v>148.68</v>
      </c>
      <c r="K536" s="18">
        <v>43535</v>
      </c>
      <c r="L536" s="2">
        <v>0.56111111111111112</v>
      </c>
      <c r="M536" t="s">
        <v>17</v>
      </c>
      <c r="N536" s="3">
        <v>141.6</v>
      </c>
      <c r="O536">
        <v>4.7619047620000003</v>
      </c>
      <c r="P536" s="3">
        <v>7.08</v>
      </c>
      <c r="Q536" s="1">
        <v>20487</v>
      </c>
      <c r="R536" s="5">
        <f t="shared" si="58"/>
        <v>63</v>
      </c>
      <c r="S536" s="5" t="str">
        <f t="shared" si="59"/>
        <v>60-74</v>
      </c>
      <c r="T536">
        <v>6.2</v>
      </c>
      <c r="U536" s="17" t="str">
        <f t="shared" si="56"/>
        <v>6-8 (Good)</v>
      </c>
      <c r="V536" s="17" t="str">
        <f t="shared" si="60"/>
        <v>Afternoon</v>
      </c>
      <c r="W536" t="str">
        <f t="shared" si="61"/>
        <v>Expensive</v>
      </c>
      <c r="X536" s="4">
        <f t="shared" si="62"/>
        <v>2</v>
      </c>
      <c r="Y536" s="3" t="str">
        <f t="shared" si="57"/>
        <v>Weekdays</v>
      </c>
      <c r="Z536" s="17">
        <f>_xlfn.ISOWEEKNUM(Table2[[#This Row],[Transaction Date]])</f>
        <v>11</v>
      </c>
      <c r="AA536" t="str">
        <f>IF(Table2[[#This Row],[WeekNum]] &gt; MAX(Table2[WeekNum]) - 13, "Show", "Hide")</f>
        <v>Show</v>
      </c>
      <c r="AB536" t="str">
        <f>TEXT(Table2[[#This Row],[Transaction Date]] - WEEKDAY(Table2[[#This Row],[Transaction Date]], 2) + 4, "MMMM")</f>
        <v>March</v>
      </c>
      <c r="AC536" s="19">
        <f>ROUNDUP(MONTH(Table2[[#This Row],[Transaction Date]])/3, 0)</f>
        <v>1</v>
      </c>
    </row>
    <row r="537" spans="1:29" x14ac:dyDescent="0.3">
      <c r="A537" t="s">
        <v>563</v>
      </c>
      <c r="B537" t="s">
        <v>1078</v>
      </c>
      <c r="C537" s="17" t="s">
        <v>1066</v>
      </c>
      <c r="D537" t="s">
        <v>20</v>
      </c>
      <c r="E537" t="s">
        <v>24</v>
      </c>
      <c r="F537" t="s">
        <v>25</v>
      </c>
      <c r="G537" s="3">
        <v>16.670000000000002</v>
      </c>
      <c r="H537">
        <v>7</v>
      </c>
      <c r="I537">
        <v>5.8345000000000002</v>
      </c>
      <c r="J537" s="3">
        <v>122.5245</v>
      </c>
      <c r="K537" s="18">
        <v>43503</v>
      </c>
      <c r="L537" s="2">
        <v>0.48333333333333334</v>
      </c>
      <c r="M537" t="s">
        <v>17</v>
      </c>
      <c r="N537" s="3">
        <v>116.69</v>
      </c>
      <c r="O537">
        <v>4.7619047620000003</v>
      </c>
      <c r="P537" s="3">
        <v>5.8345000000000002</v>
      </c>
      <c r="Q537" s="1">
        <v>27798</v>
      </c>
      <c r="R537" s="5">
        <f t="shared" si="58"/>
        <v>42</v>
      </c>
      <c r="S537" s="5" t="str">
        <f t="shared" si="59"/>
        <v>30-44</v>
      </c>
      <c r="T537">
        <v>7.4</v>
      </c>
      <c r="U537" s="17" t="str">
        <f t="shared" si="56"/>
        <v>6-8 (Good)</v>
      </c>
      <c r="V537" s="17" t="str">
        <f t="shared" si="60"/>
        <v>Morning</v>
      </c>
      <c r="W537" t="str">
        <f t="shared" si="61"/>
        <v>Less Expensive</v>
      </c>
      <c r="X537" s="4">
        <f t="shared" si="62"/>
        <v>5</v>
      </c>
      <c r="Y537" s="3" t="str">
        <f t="shared" si="57"/>
        <v>Weekdays</v>
      </c>
      <c r="Z537" s="17">
        <f>_xlfn.ISOWEEKNUM(Table2[[#This Row],[Transaction Date]])</f>
        <v>6</v>
      </c>
      <c r="AA537" t="str">
        <f>IF(Table2[[#This Row],[WeekNum]] &gt; MAX(Table2[WeekNum]) - 13, "Show", "Hide")</f>
        <v>Show</v>
      </c>
      <c r="AB537" t="str">
        <f>TEXT(Table2[[#This Row],[Transaction Date]] - WEEKDAY(Table2[[#This Row],[Transaction Date]], 2) + 4, "MMMM")</f>
        <v>February</v>
      </c>
      <c r="AC537" s="19">
        <f>ROUNDUP(MONTH(Table2[[#This Row],[Transaction Date]])/3, 0)</f>
        <v>1</v>
      </c>
    </row>
    <row r="538" spans="1:29" x14ac:dyDescent="0.3">
      <c r="A538" t="s">
        <v>564</v>
      </c>
      <c r="B538" t="s">
        <v>1070</v>
      </c>
      <c r="C538" t="s">
        <v>35</v>
      </c>
      <c r="D538" t="s">
        <v>14</v>
      </c>
      <c r="E538" t="s">
        <v>15</v>
      </c>
      <c r="F538" t="s">
        <v>38</v>
      </c>
      <c r="G538" s="3">
        <v>73.959999999999994</v>
      </c>
      <c r="H538">
        <v>1</v>
      </c>
      <c r="I538">
        <v>3.698</v>
      </c>
      <c r="J538" s="3">
        <v>77.658000000000001</v>
      </c>
      <c r="K538" s="18">
        <v>43470</v>
      </c>
      <c r="L538" s="2">
        <v>0.48055555555555557</v>
      </c>
      <c r="M538" t="s">
        <v>26</v>
      </c>
      <c r="N538" s="3">
        <v>73.959999999999994</v>
      </c>
      <c r="O538">
        <v>4.7619047620000003</v>
      </c>
      <c r="P538" s="3">
        <v>3.698</v>
      </c>
      <c r="Q538" s="1">
        <v>29080</v>
      </c>
      <c r="R538" s="5">
        <f t="shared" si="58"/>
        <v>39</v>
      </c>
      <c r="S538" s="5" t="str">
        <f t="shared" si="59"/>
        <v>30-44</v>
      </c>
      <c r="T538">
        <v>5</v>
      </c>
      <c r="U538" s="17" t="str">
        <f t="shared" si="56"/>
        <v>4-6 (Average)</v>
      </c>
      <c r="V538" s="17" t="str">
        <f t="shared" si="60"/>
        <v>Morning</v>
      </c>
      <c r="W538" t="str">
        <f t="shared" si="61"/>
        <v>Expensive</v>
      </c>
      <c r="X538" s="4">
        <f t="shared" si="62"/>
        <v>7</v>
      </c>
      <c r="Y538" s="3" t="str">
        <f t="shared" si="57"/>
        <v>Weekends</v>
      </c>
      <c r="Z538" s="17">
        <f>_xlfn.ISOWEEKNUM(Table2[[#This Row],[Transaction Date]])</f>
        <v>1</v>
      </c>
      <c r="AA538" t="str">
        <f>IF(Table2[[#This Row],[WeekNum]] &gt; MAX(Table2[WeekNum]) - 13, "Show", "Hide")</f>
        <v>Show</v>
      </c>
      <c r="AB538" t="str">
        <f>TEXT(Table2[[#This Row],[Transaction Date]] - WEEKDAY(Table2[[#This Row],[Transaction Date]], 2) + 4, "MMMM")</f>
        <v>January</v>
      </c>
      <c r="AC538" s="19">
        <f>ROUNDUP(MONTH(Table2[[#This Row],[Transaction Date]])/3, 0)</f>
        <v>1</v>
      </c>
    </row>
    <row r="539" spans="1:29" x14ac:dyDescent="0.3">
      <c r="A539" t="s">
        <v>565</v>
      </c>
      <c r="B539" t="s">
        <v>1071</v>
      </c>
      <c r="C539" s="17" t="s">
        <v>1064</v>
      </c>
      <c r="D539" t="s">
        <v>20</v>
      </c>
      <c r="E539" t="s">
        <v>24</v>
      </c>
      <c r="F539" t="s">
        <v>25</v>
      </c>
      <c r="G539" s="3">
        <v>97.94</v>
      </c>
      <c r="H539">
        <v>1</v>
      </c>
      <c r="I539">
        <v>4.8970000000000002</v>
      </c>
      <c r="J539" s="3">
        <v>102.837</v>
      </c>
      <c r="K539" s="18">
        <v>43531</v>
      </c>
      <c r="L539" s="2">
        <v>0.48888888888888887</v>
      </c>
      <c r="M539" t="s">
        <v>17</v>
      </c>
      <c r="N539" s="3">
        <v>97.94</v>
      </c>
      <c r="O539">
        <v>4.7619047620000003</v>
      </c>
      <c r="P539" s="3">
        <v>4.8970000000000002</v>
      </c>
      <c r="Q539" s="1">
        <v>30341</v>
      </c>
      <c r="R539" s="5">
        <f t="shared" si="58"/>
        <v>36</v>
      </c>
      <c r="S539" s="5" t="str">
        <f t="shared" si="59"/>
        <v>30-44</v>
      </c>
      <c r="T539">
        <v>6.9</v>
      </c>
      <c r="U539" s="17" t="str">
        <f t="shared" si="56"/>
        <v>6-8 (Good)</v>
      </c>
      <c r="V539" s="17" t="str">
        <f t="shared" si="60"/>
        <v>Morning</v>
      </c>
      <c r="W539" t="str">
        <f t="shared" si="61"/>
        <v>Expensive</v>
      </c>
      <c r="X539" s="4">
        <f t="shared" si="62"/>
        <v>5</v>
      </c>
      <c r="Y539" s="3" t="str">
        <f t="shared" si="57"/>
        <v>Weekdays</v>
      </c>
      <c r="Z539" s="17">
        <f>_xlfn.ISOWEEKNUM(Table2[[#This Row],[Transaction Date]])</f>
        <v>10</v>
      </c>
      <c r="AA539" t="str">
        <f>IF(Table2[[#This Row],[WeekNum]] &gt; MAX(Table2[WeekNum]) - 13, "Show", "Hide")</f>
        <v>Show</v>
      </c>
      <c r="AB539" t="str">
        <f>TEXT(Table2[[#This Row],[Transaction Date]] - WEEKDAY(Table2[[#This Row],[Transaction Date]], 2) + 4, "MMMM")</f>
        <v>March</v>
      </c>
      <c r="AC539" s="19">
        <f>ROUNDUP(MONTH(Table2[[#This Row],[Transaction Date]])/3, 0)</f>
        <v>1</v>
      </c>
    </row>
    <row r="540" spans="1:29" x14ac:dyDescent="0.3">
      <c r="A540" t="s">
        <v>566</v>
      </c>
      <c r="B540" t="s">
        <v>1077</v>
      </c>
      <c r="C540" s="17" t="s">
        <v>1065</v>
      </c>
      <c r="D540" t="s">
        <v>20</v>
      </c>
      <c r="E540" t="s">
        <v>15</v>
      </c>
      <c r="F540" t="s">
        <v>38</v>
      </c>
      <c r="G540" s="3">
        <v>73.05</v>
      </c>
      <c r="H540">
        <v>4</v>
      </c>
      <c r="I540">
        <v>14.61</v>
      </c>
      <c r="J540" s="3">
        <v>306.81</v>
      </c>
      <c r="K540" s="18">
        <v>43521</v>
      </c>
      <c r="L540" s="2">
        <v>0.71944444444444444</v>
      </c>
      <c r="M540" t="s">
        <v>26</v>
      </c>
      <c r="N540" s="3">
        <v>292.2</v>
      </c>
      <c r="O540">
        <v>4.7619047620000003</v>
      </c>
      <c r="P540" s="3">
        <v>14.61</v>
      </c>
      <c r="Q540" s="1">
        <v>29210</v>
      </c>
      <c r="R540" s="5">
        <f t="shared" si="58"/>
        <v>39</v>
      </c>
      <c r="S540" s="5" t="str">
        <f t="shared" si="59"/>
        <v>30-44</v>
      </c>
      <c r="T540">
        <v>4.9000000000000004</v>
      </c>
      <c r="U540" s="17" t="str">
        <f t="shared" si="56"/>
        <v>4-6 (Average)</v>
      </c>
      <c r="V540" s="17" t="str">
        <f t="shared" si="60"/>
        <v>Evening</v>
      </c>
      <c r="W540" t="str">
        <f t="shared" si="61"/>
        <v>Expensive</v>
      </c>
      <c r="X540" s="4">
        <f t="shared" si="62"/>
        <v>2</v>
      </c>
      <c r="Y540" s="3" t="str">
        <f t="shared" si="57"/>
        <v>Weekdays</v>
      </c>
      <c r="Z540" s="17">
        <f>_xlfn.ISOWEEKNUM(Table2[[#This Row],[Transaction Date]])</f>
        <v>9</v>
      </c>
      <c r="AA540" t="str">
        <f>IF(Table2[[#This Row],[WeekNum]] &gt; MAX(Table2[WeekNum]) - 13, "Show", "Hide")</f>
        <v>Show</v>
      </c>
      <c r="AB540" t="str">
        <f>TEXT(Table2[[#This Row],[Transaction Date]] - WEEKDAY(Table2[[#This Row],[Transaction Date]], 2) + 4, "MMMM")</f>
        <v>February</v>
      </c>
      <c r="AC540" s="19">
        <f>ROUNDUP(MONTH(Table2[[#This Row],[Transaction Date]])/3, 0)</f>
        <v>1</v>
      </c>
    </row>
    <row r="541" spans="1:29" x14ac:dyDescent="0.3">
      <c r="A541" t="s">
        <v>567</v>
      </c>
      <c r="B541" t="s">
        <v>1078</v>
      </c>
      <c r="C541" s="17" t="s">
        <v>1066</v>
      </c>
      <c r="D541" t="s">
        <v>14</v>
      </c>
      <c r="E541" t="s">
        <v>15</v>
      </c>
      <c r="F541" t="s">
        <v>36</v>
      </c>
      <c r="G541" s="3">
        <v>87.48</v>
      </c>
      <c r="H541">
        <v>6</v>
      </c>
      <c r="I541">
        <v>26.244</v>
      </c>
      <c r="J541" s="3">
        <v>551.12400000000002</v>
      </c>
      <c r="K541" s="18">
        <v>43497</v>
      </c>
      <c r="L541" s="2">
        <v>0.77986111111111101</v>
      </c>
      <c r="M541" t="s">
        <v>17</v>
      </c>
      <c r="N541" s="3">
        <v>524.88</v>
      </c>
      <c r="O541">
        <v>4.7619047620000003</v>
      </c>
      <c r="P541" s="3">
        <v>26.244</v>
      </c>
      <c r="Q541" s="1">
        <v>27670</v>
      </c>
      <c r="R541" s="5">
        <f t="shared" si="58"/>
        <v>43</v>
      </c>
      <c r="S541" s="5" t="str">
        <f t="shared" si="59"/>
        <v>30-44</v>
      </c>
      <c r="T541">
        <v>5.0999999999999996</v>
      </c>
      <c r="U541" s="17" t="str">
        <f t="shared" si="56"/>
        <v>4-6 (Average)</v>
      </c>
      <c r="V541" s="17" t="str">
        <f t="shared" si="60"/>
        <v>Evening</v>
      </c>
      <c r="W541" t="str">
        <f t="shared" si="61"/>
        <v>Expensive</v>
      </c>
      <c r="X541" s="4">
        <f t="shared" si="62"/>
        <v>6</v>
      </c>
      <c r="Y541" s="3" t="str">
        <f t="shared" si="57"/>
        <v>Weekdays</v>
      </c>
      <c r="Z541" s="17">
        <f>_xlfn.ISOWEEKNUM(Table2[[#This Row],[Transaction Date]])</f>
        <v>5</v>
      </c>
      <c r="AA541" t="str">
        <f>IF(Table2[[#This Row],[WeekNum]] &gt; MAX(Table2[WeekNum]) - 13, "Show", "Hide")</f>
        <v>Show</v>
      </c>
      <c r="AB541" t="str">
        <f>TEXT(Table2[[#This Row],[Transaction Date]] - WEEKDAY(Table2[[#This Row],[Transaction Date]], 2) + 4, "MMMM")</f>
        <v>January</v>
      </c>
      <c r="AC541" s="19">
        <f>ROUNDUP(MONTH(Table2[[#This Row],[Transaction Date]])/3, 0)</f>
        <v>1</v>
      </c>
    </row>
    <row r="542" spans="1:29" x14ac:dyDescent="0.3">
      <c r="A542" t="s">
        <v>568</v>
      </c>
      <c r="B542" t="s">
        <v>1076</v>
      </c>
      <c r="C542" s="17" t="s">
        <v>1064</v>
      </c>
      <c r="D542" t="s">
        <v>20</v>
      </c>
      <c r="E542" t="s">
        <v>24</v>
      </c>
      <c r="F542" t="s">
        <v>25</v>
      </c>
      <c r="G542" s="3">
        <v>30.68</v>
      </c>
      <c r="H542">
        <v>3</v>
      </c>
      <c r="I542">
        <v>4.6020000000000003</v>
      </c>
      <c r="J542" s="3">
        <v>96.641999999999996</v>
      </c>
      <c r="K542" s="18">
        <v>43487</v>
      </c>
      <c r="L542" s="2">
        <v>0.45833333333333331</v>
      </c>
      <c r="M542" t="s">
        <v>17</v>
      </c>
      <c r="N542" s="3">
        <v>92.04</v>
      </c>
      <c r="O542">
        <v>4.7619047620000003</v>
      </c>
      <c r="P542" s="3">
        <v>4.6020000000000003</v>
      </c>
      <c r="Q542" s="1">
        <v>29561</v>
      </c>
      <c r="R542" s="5">
        <f t="shared" si="58"/>
        <v>38</v>
      </c>
      <c r="S542" s="5" t="str">
        <f t="shared" si="59"/>
        <v>30-44</v>
      </c>
      <c r="T542">
        <v>9.1</v>
      </c>
      <c r="U542" s="17" t="str">
        <f t="shared" si="56"/>
        <v>8-10 (Excellent)</v>
      </c>
      <c r="V542" s="17" t="str">
        <f t="shared" si="60"/>
        <v>Morning</v>
      </c>
      <c r="W542" t="str">
        <f t="shared" si="61"/>
        <v>Expensive</v>
      </c>
      <c r="X542" s="4">
        <f t="shared" si="62"/>
        <v>3</v>
      </c>
      <c r="Y542" s="3" t="str">
        <f t="shared" si="57"/>
        <v>Weekdays</v>
      </c>
      <c r="Z542" s="17">
        <f>_xlfn.ISOWEEKNUM(Table2[[#This Row],[Transaction Date]])</f>
        <v>4</v>
      </c>
      <c r="AA542" t="str">
        <f>IF(Table2[[#This Row],[WeekNum]] &gt; MAX(Table2[WeekNum]) - 13, "Show", "Hide")</f>
        <v>Show</v>
      </c>
      <c r="AB542" t="str">
        <f>TEXT(Table2[[#This Row],[Transaction Date]] - WEEKDAY(Table2[[#This Row],[Transaction Date]], 2) + 4, "MMMM")</f>
        <v>January</v>
      </c>
      <c r="AC542" s="19">
        <f>ROUNDUP(MONTH(Table2[[#This Row],[Transaction Date]])/3, 0)</f>
        <v>1</v>
      </c>
    </row>
    <row r="543" spans="1:29" x14ac:dyDescent="0.3">
      <c r="A543" t="s">
        <v>569</v>
      </c>
      <c r="B543" t="s">
        <v>1078</v>
      </c>
      <c r="C543" s="17" t="s">
        <v>1066</v>
      </c>
      <c r="D543" t="s">
        <v>14</v>
      </c>
      <c r="E543" t="s">
        <v>24</v>
      </c>
      <c r="F543" t="s">
        <v>16</v>
      </c>
      <c r="G543" s="3">
        <v>75.88</v>
      </c>
      <c r="H543">
        <v>1</v>
      </c>
      <c r="I543">
        <v>3.794</v>
      </c>
      <c r="J543" s="3">
        <v>79.674000000000007</v>
      </c>
      <c r="K543" s="18">
        <v>43468</v>
      </c>
      <c r="L543" s="2">
        <v>0.4375</v>
      </c>
      <c r="M543" t="s">
        <v>26</v>
      </c>
      <c r="N543" s="3">
        <v>75.88</v>
      </c>
      <c r="O543">
        <v>4.7619047620000003</v>
      </c>
      <c r="P543" s="3">
        <v>3.794</v>
      </c>
      <c r="Q543" s="1">
        <v>31437</v>
      </c>
      <c r="R543" s="5">
        <f t="shared" si="58"/>
        <v>32</v>
      </c>
      <c r="S543" s="5" t="str">
        <f t="shared" si="59"/>
        <v>30-44</v>
      </c>
      <c r="T543">
        <v>7.1</v>
      </c>
      <c r="U543" s="17" t="str">
        <f t="shared" si="56"/>
        <v>6-8 (Good)</v>
      </c>
      <c r="V543" s="17" t="str">
        <f t="shared" si="60"/>
        <v>Morning</v>
      </c>
      <c r="W543" t="str">
        <f t="shared" si="61"/>
        <v>Expensive</v>
      </c>
      <c r="X543" s="4">
        <f t="shared" si="62"/>
        <v>5</v>
      </c>
      <c r="Y543" s="3" t="str">
        <f t="shared" si="57"/>
        <v>Weekdays</v>
      </c>
      <c r="Z543" s="17">
        <f>_xlfn.ISOWEEKNUM(Table2[[#This Row],[Transaction Date]])</f>
        <v>1</v>
      </c>
      <c r="AA543" t="str">
        <f>IF(Table2[[#This Row],[WeekNum]] &gt; MAX(Table2[WeekNum]) - 13, "Show", "Hide")</f>
        <v>Show</v>
      </c>
      <c r="AB543" t="str">
        <f>TEXT(Table2[[#This Row],[Transaction Date]] - WEEKDAY(Table2[[#This Row],[Transaction Date]], 2) + 4, "MMMM")</f>
        <v>January</v>
      </c>
      <c r="AC543" s="19">
        <f>ROUNDUP(MONTH(Table2[[#This Row],[Transaction Date]])/3, 0)</f>
        <v>1</v>
      </c>
    </row>
    <row r="544" spans="1:29" x14ac:dyDescent="0.3">
      <c r="A544" t="s">
        <v>570</v>
      </c>
      <c r="B544" t="s">
        <v>1070</v>
      </c>
      <c r="C544" t="s">
        <v>35</v>
      </c>
      <c r="D544" t="s">
        <v>14</v>
      </c>
      <c r="E544" t="s">
        <v>15</v>
      </c>
      <c r="F544" t="s">
        <v>29</v>
      </c>
      <c r="G544" s="3">
        <v>20.18</v>
      </c>
      <c r="H544">
        <v>4</v>
      </c>
      <c r="I544">
        <v>4.0359999999999996</v>
      </c>
      <c r="J544" s="3">
        <v>84.756</v>
      </c>
      <c r="K544" s="18">
        <v>43509</v>
      </c>
      <c r="L544" s="2">
        <v>0.50972222222222219</v>
      </c>
      <c r="M544" t="s">
        <v>26</v>
      </c>
      <c r="N544" s="3">
        <v>80.72</v>
      </c>
      <c r="O544">
        <v>4.7619047620000003</v>
      </c>
      <c r="P544" s="3">
        <v>4.0359999999999996</v>
      </c>
      <c r="Q544" s="1">
        <v>30548</v>
      </c>
      <c r="R544" s="5">
        <f t="shared" si="58"/>
        <v>35</v>
      </c>
      <c r="S544" s="5" t="str">
        <f t="shared" si="59"/>
        <v>30-44</v>
      </c>
      <c r="T544">
        <v>5</v>
      </c>
      <c r="U544" s="17" t="str">
        <f t="shared" si="56"/>
        <v>4-6 (Average)</v>
      </c>
      <c r="V544" s="17" t="str">
        <f t="shared" si="60"/>
        <v>Afternoon</v>
      </c>
      <c r="W544" t="str">
        <f t="shared" si="61"/>
        <v>Expensive</v>
      </c>
      <c r="X544" s="4">
        <f t="shared" si="62"/>
        <v>4</v>
      </c>
      <c r="Y544" s="3" t="str">
        <f t="shared" si="57"/>
        <v>Weekdays</v>
      </c>
      <c r="Z544" s="17">
        <f>_xlfn.ISOWEEKNUM(Table2[[#This Row],[Transaction Date]])</f>
        <v>7</v>
      </c>
      <c r="AA544" t="str">
        <f>IF(Table2[[#This Row],[WeekNum]] &gt; MAX(Table2[WeekNum]) - 13, "Show", "Hide")</f>
        <v>Show</v>
      </c>
      <c r="AB544" t="str">
        <f>TEXT(Table2[[#This Row],[Transaction Date]] - WEEKDAY(Table2[[#This Row],[Transaction Date]], 2) + 4, "MMMM")</f>
        <v>February</v>
      </c>
      <c r="AC544" s="19">
        <f>ROUNDUP(MONTH(Table2[[#This Row],[Transaction Date]])/3, 0)</f>
        <v>1</v>
      </c>
    </row>
    <row r="545" spans="1:29" x14ac:dyDescent="0.3">
      <c r="A545" t="s">
        <v>571</v>
      </c>
      <c r="B545" t="s">
        <v>1074</v>
      </c>
      <c r="C545" t="s">
        <v>19</v>
      </c>
      <c r="D545" t="s">
        <v>14</v>
      </c>
      <c r="E545" t="s">
        <v>24</v>
      </c>
      <c r="F545" t="s">
        <v>21</v>
      </c>
      <c r="G545" s="3">
        <v>18.77</v>
      </c>
      <c r="H545">
        <v>6</v>
      </c>
      <c r="I545">
        <v>5.6310000000000002</v>
      </c>
      <c r="J545" s="3">
        <v>118.251</v>
      </c>
      <c r="K545" s="18">
        <v>43493</v>
      </c>
      <c r="L545" s="2">
        <v>0.69652777777777775</v>
      </c>
      <c r="M545" t="s">
        <v>26</v>
      </c>
      <c r="N545" s="3">
        <v>112.62</v>
      </c>
      <c r="O545">
        <v>4.7619047620000003</v>
      </c>
      <c r="P545" s="3">
        <v>5.6310000000000002</v>
      </c>
      <c r="Q545" s="1">
        <v>25051</v>
      </c>
      <c r="R545" s="5">
        <f t="shared" si="58"/>
        <v>50</v>
      </c>
      <c r="S545" s="5" t="str">
        <f t="shared" si="59"/>
        <v>45-59</v>
      </c>
      <c r="T545">
        <v>5.5</v>
      </c>
      <c r="U545" s="17" t="str">
        <f t="shared" si="56"/>
        <v>4-6 (Average)</v>
      </c>
      <c r="V545" s="17" t="str">
        <f t="shared" si="60"/>
        <v>Evening</v>
      </c>
      <c r="W545" t="str">
        <f t="shared" si="61"/>
        <v>Less Expensive</v>
      </c>
      <c r="X545" s="4">
        <f t="shared" si="62"/>
        <v>2</v>
      </c>
      <c r="Y545" s="3" t="str">
        <f t="shared" si="57"/>
        <v>Weekdays</v>
      </c>
      <c r="Z545" s="17">
        <f>_xlfn.ISOWEEKNUM(Table2[[#This Row],[Transaction Date]])</f>
        <v>5</v>
      </c>
      <c r="AA545" t="str">
        <f>IF(Table2[[#This Row],[WeekNum]] &gt; MAX(Table2[WeekNum]) - 13, "Show", "Hide")</f>
        <v>Show</v>
      </c>
      <c r="AB545" t="str">
        <f>TEXT(Table2[[#This Row],[Transaction Date]] - WEEKDAY(Table2[[#This Row],[Transaction Date]], 2) + 4, "MMMM")</f>
        <v>January</v>
      </c>
      <c r="AC545" s="19">
        <f>ROUNDUP(MONTH(Table2[[#This Row],[Transaction Date]])/3, 0)</f>
        <v>1</v>
      </c>
    </row>
    <row r="546" spans="1:29" x14ac:dyDescent="0.3">
      <c r="A546" t="s">
        <v>572</v>
      </c>
      <c r="B546" t="s">
        <v>1075</v>
      </c>
      <c r="C546" t="s">
        <v>35</v>
      </c>
      <c r="D546" t="s">
        <v>20</v>
      </c>
      <c r="E546" t="s">
        <v>15</v>
      </c>
      <c r="F546" t="s">
        <v>36</v>
      </c>
      <c r="G546" s="3">
        <v>71.2</v>
      </c>
      <c r="H546">
        <v>1</v>
      </c>
      <c r="I546">
        <v>3.56</v>
      </c>
      <c r="J546" s="3">
        <v>74.760000000000005</v>
      </c>
      <c r="K546" s="18">
        <v>43470</v>
      </c>
      <c r="L546" s="2">
        <v>0.86111111111111116</v>
      </c>
      <c r="M546" t="s">
        <v>26</v>
      </c>
      <c r="N546" s="3">
        <v>71.2</v>
      </c>
      <c r="O546">
        <v>4.7619047620000003</v>
      </c>
      <c r="P546" s="3">
        <v>3.56</v>
      </c>
      <c r="Q546" s="1">
        <v>36754</v>
      </c>
      <c r="R546" s="5">
        <f t="shared" si="58"/>
        <v>18</v>
      </c>
      <c r="S546" s="5" t="str">
        <f t="shared" si="59"/>
        <v>15-29</v>
      </c>
      <c r="T546">
        <v>9.1999999999999993</v>
      </c>
      <c r="U546" s="17" t="str">
        <f t="shared" si="56"/>
        <v>8-10 (Excellent)</v>
      </c>
      <c r="V546" s="17" t="str">
        <f t="shared" si="60"/>
        <v>Night</v>
      </c>
      <c r="W546" t="str">
        <f t="shared" si="61"/>
        <v>Expensive</v>
      </c>
      <c r="X546" s="4">
        <f t="shared" si="62"/>
        <v>7</v>
      </c>
      <c r="Y546" s="3" t="str">
        <f t="shared" si="57"/>
        <v>Weekends</v>
      </c>
      <c r="Z546" s="17">
        <f>_xlfn.ISOWEEKNUM(Table2[[#This Row],[Transaction Date]])</f>
        <v>1</v>
      </c>
      <c r="AA546" t="str">
        <f>IF(Table2[[#This Row],[WeekNum]] &gt; MAX(Table2[WeekNum]) - 13, "Show", "Hide")</f>
        <v>Show</v>
      </c>
      <c r="AB546" t="str">
        <f>TEXT(Table2[[#This Row],[Transaction Date]] - WEEKDAY(Table2[[#This Row],[Transaction Date]], 2) + 4, "MMMM")</f>
        <v>January</v>
      </c>
      <c r="AC546" s="19">
        <f>ROUNDUP(MONTH(Table2[[#This Row],[Transaction Date]])/3, 0)</f>
        <v>1</v>
      </c>
    </row>
    <row r="547" spans="1:29" x14ac:dyDescent="0.3">
      <c r="A547" t="s">
        <v>573</v>
      </c>
      <c r="B547" t="s">
        <v>1070</v>
      </c>
      <c r="C547" t="s">
        <v>35</v>
      </c>
      <c r="D547" t="s">
        <v>14</v>
      </c>
      <c r="E547" t="s">
        <v>24</v>
      </c>
      <c r="F547" t="s">
        <v>25</v>
      </c>
      <c r="G547" s="3">
        <v>38.81</v>
      </c>
      <c r="H547">
        <v>4</v>
      </c>
      <c r="I547">
        <v>7.7619999999999996</v>
      </c>
      <c r="J547" s="3">
        <v>163.00200000000001</v>
      </c>
      <c r="K547" s="18">
        <v>43543</v>
      </c>
      <c r="L547" s="2">
        <v>0.56944444444444442</v>
      </c>
      <c r="M547" t="s">
        <v>17</v>
      </c>
      <c r="N547" s="3">
        <v>155.24</v>
      </c>
      <c r="O547">
        <v>4.7619047620000003</v>
      </c>
      <c r="P547" s="3">
        <v>7.7619999999999996</v>
      </c>
      <c r="Q547" s="1">
        <v>35684</v>
      </c>
      <c r="R547" s="5">
        <f t="shared" si="58"/>
        <v>21</v>
      </c>
      <c r="S547" s="5" t="str">
        <f t="shared" si="59"/>
        <v>15-29</v>
      </c>
      <c r="T547">
        <v>4.9000000000000004</v>
      </c>
      <c r="U547" s="17" t="str">
        <f t="shared" si="56"/>
        <v>4-6 (Average)</v>
      </c>
      <c r="V547" s="17" t="str">
        <f t="shared" si="60"/>
        <v>Afternoon</v>
      </c>
      <c r="W547" t="str">
        <f t="shared" si="61"/>
        <v>Expensive</v>
      </c>
      <c r="X547" s="4">
        <f t="shared" si="62"/>
        <v>3</v>
      </c>
      <c r="Y547" s="3" t="str">
        <f t="shared" si="57"/>
        <v>Weekdays</v>
      </c>
      <c r="Z547" s="17">
        <f>_xlfn.ISOWEEKNUM(Table2[[#This Row],[Transaction Date]])</f>
        <v>12</v>
      </c>
      <c r="AA547" t="str">
        <f>IF(Table2[[#This Row],[WeekNum]] &gt; MAX(Table2[WeekNum]) - 13, "Show", "Hide")</f>
        <v>Show</v>
      </c>
      <c r="AB547" t="str">
        <f>TEXT(Table2[[#This Row],[Transaction Date]] - WEEKDAY(Table2[[#This Row],[Transaction Date]], 2) + 4, "MMMM")</f>
        <v>March</v>
      </c>
      <c r="AC547" s="19">
        <f>ROUNDUP(MONTH(Table2[[#This Row],[Transaction Date]])/3, 0)</f>
        <v>1</v>
      </c>
    </row>
    <row r="548" spans="1:29" x14ac:dyDescent="0.3">
      <c r="A548" t="s">
        <v>574</v>
      </c>
      <c r="B548" t="s">
        <v>1072</v>
      </c>
      <c r="C548" s="17" t="s">
        <v>1065</v>
      </c>
      <c r="D548" t="s">
        <v>20</v>
      </c>
      <c r="E548" t="s">
        <v>15</v>
      </c>
      <c r="F548" t="s">
        <v>38</v>
      </c>
      <c r="G548" s="3">
        <v>29.42</v>
      </c>
      <c r="H548">
        <v>10</v>
      </c>
      <c r="I548">
        <v>14.71</v>
      </c>
      <c r="J548" s="3">
        <v>308.91000000000003</v>
      </c>
      <c r="K548" s="18">
        <v>43477</v>
      </c>
      <c r="L548" s="2">
        <v>0.68263888888888891</v>
      </c>
      <c r="M548" t="s">
        <v>17</v>
      </c>
      <c r="N548" s="3">
        <v>294.2</v>
      </c>
      <c r="O548">
        <v>4.7619047620000003</v>
      </c>
      <c r="P548" s="3">
        <v>14.71</v>
      </c>
      <c r="Q548" s="1">
        <v>29434</v>
      </c>
      <c r="R548" s="5">
        <f t="shared" si="58"/>
        <v>38</v>
      </c>
      <c r="S548" s="5" t="str">
        <f t="shared" si="59"/>
        <v>30-44</v>
      </c>
      <c r="T548">
        <v>8.9</v>
      </c>
      <c r="U548" s="17" t="str">
        <f t="shared" si="56"/>
        <v>8-10 (Excellent)</v>
      </c>
      <c r="V548" s="17" t="str">
        <f t="shared" si="60"/>
        <v>Evening</v>
      </c>
      <c r="W548" t="str">
        <f t="shared" si="61"/>
        <v>Expensive</v>
      </c>
      <c r="X548" s="4">
        <f t="shared" si="62"/>
        <v>7</v>
      </c>
      <c r="Y548" s="3" t="str">
        <f t="shared" si="57"/>
        <v>Weekends</v>
      </c>
      <c r="Z548" s="17">
        <f>_xlfn.ISOWEEKNUM(Table2[[#This Row],[Transaction Date]])</f>
        <v>2</v>
      </c>
      <c r="AA548" t="str">
        <f>IF(Table2[[#This Row],[WeekNum]] &gt; MAX(Table2[WeekNum]) - 13, "Show", "Hide")</f>
        <v>Show</v>
      </c>
      <c r="AB548" t="str">
        <f>TEXT(Table2[[#This Row],[Transaction Date]] - WEEKDAY(Table2[[#This Row],[Transaction Date]], 2) + 4, "MMMM")</f>
        <v>January</v>
      </c>
      <c r="AC548" s="19">
        <f>ROUNDUP(MONTH(Table2[[#This Row],[Transaction Date]])/3, 0)</f>
        <v>1</v>
      </c>
    </row>
    <row r="549" spans="1:29" x14ac:dyDescent="0.3">
      <c r="A549" t="s">
        <v>575</v>
      </c>
      <c r="B549" t="s">
        <v>1076</v>
      </c>
      <c r="C549" s="17" t="s">
        <v>1064</v>
      </c>
      <c r="D549" t="s">
        <v>20</v>
      </c>
      <c r="E549" t="s">
        <v>24</v>
      </c>
      <c r="F549" t="s">
        <v>29</v>
      </c>
      <c r="G549" s="3">
        <v>60.95</v>
      </c>
      <c r="H549">
        <v>9</v>
      </c>
      <c r="I549">
        <v>27.427499999999998</v>
      </c>
      <c r="J549" s="3">
        <v>575.97749999999996</v>
      </c>
      <c r="K549" s="18">
        <v>43472</v>
      </c>
      <c r="L549" s="2">
        <v>0.50555555555555554</v>
      </c>
      <c r="M549" t="s">
        <v>26</v>
      </c>
      <c r="N549" s="3">
        <v>548.54999999999995</v>
      </c>
      <c r="O549">
        <v>4.7619047620000003</v>
      </c>
      <c r="P549" s="3">
        <v>27.427499999999998</v>
      </c>
      <c r="Q549" s="1">
        <v>35846</v>
      </c>
      <c r="R549" s="5">
        <f t="shared" si="58"/>
        <v>20</v>
      </c>
      <c r="S549" s="5" t="str">
        <f t="shared" si="59"/>
        <v>15-29</v>
      </c>
      <c r="T549">
        <v>6</v>
      </c>
      <c r="U549" s="17" t="str">
        <f t="shared" si="56"/>
        <v>6-8 (Good)</v>
      </c>
      <c r="V549" s="17" t="str">
        <f t="shared" si="60"/>
        <v>Afternoon</v>
      </c>
      <c r="W549" t="str">
        <f t="shared" si="61"/>
        <v>Expensive</v>
      </c>
      <c r="X549" s="4">
        <f t="shared" si="62"/>
        <v>2</v>
      </c>
      <c r="Y549" s="3" t="str">
        <f t="shared" si="57"/>
        <v>Weekdays</v>
      </c>
      <c r="Z549" s="17">
        <f>_xlfn.ISOWEEKNUM(Table2[[#This Row],[Transaction Date]])</f>
        <v>2</v>
      </c>
      <c r="AA549" t="str">
        <f>IF(Table2[[#This Row],[WeekNum]] &gt; MAX(Table2[WeekNum]) - 13, "Show", "Hide")</f>
        <v>Show</v>
      </c>
      <c r="AB549" t="str">
        <f>TEXT(Table2[[#This Row],[Transaction Date]] - WEEKDAY(Table2[[#This Row],[Transaction Date]], 2) + 4, "MMMM")</f>
        <v>January</v>
      </c>
      <c r="AC549" s="19">
        <f>ROUNDUP(MONTH(Table2[[#This Row],[Transaction Date]])/3, 0)</f>
        <v>1</v>
      </c>
    </row>
    <row r="550" spans="1:29" x14ac:dyDescent="0.3">
      <c r="A550" t="s">
        <v>576</v>
      </c>
      <c r="B550" t="s">
        <v>1070</v>
      </c>
      <c r="C550" t="s">
        <v>35</v>
      </c>
      <c r="D550" t="s">
        <v>20</v>
      </c>
      <c r="E550" t="s">
        <v>15</v>
      </c>
      <c r="F550" t="s">
        <v>29</v>
      </c>
      <c r="G550" s="3">
        <v>51.54</v>
      </c>
      <c r="H550">
        <v>5</v>
      </c>
      <c r="I550">
        <v>12.885</v>
      </c>
      <c r="J550" s="3">
        <v>270.58499999999998</v>
      </c>
      <c r="K550" s="18">
        <v>43491</v>
      </c>
      <c r="L550" s="2">
        <v>0.73958333333333337</v>
      </c>
      <c r="M550" t="s">
        <v>22</v>
      </c>
      <c r="N550" s="3">
        <v>257.7</v>
      </c>
      <c r="O550">
        <v>4.7619047620000003</v>
      </c>
      <c r="P550" s="3">
        <v>12.885</v>
      </c>
      <c r="Q550" s="1">
        <v>23806</v>
      </c>
      <c r="R550" s="5">
        <f t="shared" si="58"/>
        <v>53</v>
      </c>
      <c r="S550" s="5" t="str">
        <f t="shared" si="59"/>
        <v>45-59</v>
      </c>
      <c r="T550">
        <v>4.2</v>
      </c>
      <c r="U550" s="17" t="str">
        <f t="shared" si="56"/>
        <v>4-6 (Average)</v>
      </c>
      <c r="V550" s="17" t="str">
        <f t="shared" si="60"/>
        <v>Evening</v>
      </c>
      <c r="W550" t="str">
        <f t="shared" si="61"/>
        <v>Expensive</v>
      </c>
      <c r="X550" s="4">
        <f t="shared" si="62"/>
        <v>7</v>
      </c>
      <c r="Y550" s="3" t="str">
        <f t="shared" si="57"/>
        <v>Weekends</v>
      </c>
      <c r="Z550" s="17">
        <f>_xlfn.ISOWEEKNUM(Table2[[#This Row],[Transaction Date]])</f>
        <v>4</v>
      </c>
      <c r="AA550" t="str">
        <f>IF(Table2[[#This Row],[WeekNum]] &gt; MAX(Table2[WeekNum]) - 13, "Show", "Hide")</f>
        <v>Show</v>
      </c>
      <c r="AB550" t="str">
        <f>TEXT(Table2[[#This Row],[Transaction Date]] - WEEKDAY(Table2[[#This Row],[Transaction Date]], 2) + 4, "MMMM")</f>
        <v>January</v>
      </c>
      <c r="AC550" s="19">
        <f>ROUNDUP(MONTH(Table2[[#This Row],[Transaction Date]])/3, 0)</f>
        <v>1</v>
      </c>
    </row>
    <row r="551" spans="1:29" x14ac:dyDescent="0.3">
      <c r="A551" t="s">
        <v>577</v>
      </c>
      <c r="B551" t="s">
        <v>1076</v>
      </c>
      <c r="C551" s="17" t="s">
        <v>1064</v>
      </c>
      <c r="D551" t="s">
        <v>20</v>
      </c>
      <c r="E551" t="s">
        <v>15</v>
      </c>
      <c r="F551" t="s">
        <v>21</v>
      </c>
      <c r="G551" s="3">
        <v>66.06</v>
      </c>
      <c r="H551">
        <v>6</v>
      </c>
      <c r="I551">
        <v>19.818000000000001</v>
      </c>
      <c r="J551" s="3">
        <v>416.178</v>
      </c>
      <c r="K551" s="18">
        <v>43488</v>
      </c>
      <c r="L551" s="2">
        <v>0.43611111111111112</v>
      </c>
      <c r="M551" t="s">
        <v>22</v>
      </c>
      <c r="N551" s="3">
        <v>396.36</v>
      </c>
      <c r="O551">
        <v>4.7619047620000003</v>
      </c>
      <c r="P551" s="3">
        <v>19.818000000000001</v>
      </c>
      <c r="Q551" s="1">
        <v>20010</v>
      </c>
      <c r="R551" s="5">
        <f t="shared" si="58"/>
        <v>64</v>
      </c>
      <c r="S551" s="5" t="str">
        <f t="shared" si="59"/>
        <v>60-74</v>
      </c>
      <c r="T551">
        <v>7.3</v>
      </c>
      <c r="U551" s="17" t="str">
        <f t="shared" si="56"/>
        <v>6-8 (Good)</v>
      </c>
      <c r="V551" s="17" t="str">
        <f t="shared" si="60"/>
        <v>Morning</v>
      </c>
      <c r="W551" t="str">
        <f t="shared" si="61"/>
        <v>Expensive</v>
      </c>
      <c r="X551" s="4">
        <f t="shared" si="62"/>
        <v>4</v>
      </c>
      <c r="Y551" s="3" t="str">
        <f t="shared" si="57"/>
        <v>Weekdays</v>
      </c>
      <c r="Z551" s="17">
        <f>_xlfn.ISOWEEKNUM(Table2[[#This Row],[Transaction Date]])</f>
        <v>4</v>
      </c>
      <c r="AA551" t="str">
        <f>IF(Table2[[#This Row],[WeekNum]] &gt; MAX(Table2[WeekNum]) - 13, "Show", "Hide")</f>
        <v>Show</v>
      </c>
      <c r="AB551" t="str">
        <f>TEXT(Table2[[#This Row],[Transaction Date]] - WEEKDAY(Table2[[#This Row],[Transaction Date]], 2) + 4, "MMMM")</f>
        <v>January</v>
      </c>
      <c r="AC551" s="19">
        <f>ROUNDUP(MONTH(Table2[[#This Row],[Transaction Date]])/3, 0)</f>
        <v>1</v>
      </c>
    </row>
    <row r="552" spans="1:29" x14ac:dyDescent="0.3">
      <c r="A552" t="s">
        <v>578</v>
      </c>
      <c r="B552" t="s">
        <v>1075</v>
      </c>
      <c r="C552" t="s">
        <v>35</v>
      </c>
      <c r="D552" t="s">
        <v>20</v>
      </c>
      <c r="E552" t="s">
        <v>24</v>
      </c>
      <c r="F552" t="s">
        <v>38</v>
      </c>
      <c r="G552" s="3">
        <v>57.27</v>
      </c>
      <c r="H552">
        <v>3</v>
      </c>
      <c r="I552">
        <v>8.5905000000000005</v>
      </c>
      <c r="J552" s="3">
        <v>180.40049999999999</v>
      </c>
      <c r="K552" s="18">
        <v>43505</v>
      </c>
      <c r="L552" s="2">
        <v>0.85486111111111107</v>
      </c>
      <c r="M552" t="s">
        <v>17</v>
      </c>
      <c r="N552" s="3">
        <v>171.81</v>
      </c>
      <c r="O552">
        <v>4.7619047620000003</v>
      </c>
      <c r="P552" s="3">
        <v>8.5905000000000005</v>
      </c>
      <c r="Q552" s="1">
        <v>26675</v>
      </c>
      <c r="R552" s="5">
        <f t="shared" si="58"/>
        <v>46</v>
      </c>
      <c r="S552" s="5" t="str">
        <f t="shared" si="59"/>
        <v>45-59</v>
      </c>
      <c r="T552">
        <v>6.5</v>
      </c>
      <c r="U552" s="17" t="str">
        <f t="shared" si="56"/>
        <v>6-8 (Good)</v>
      </c>
      <c r="V552" s="17" t="str">
        <f t="shared" si="60"/>
        <v>Night</v>
      </c>
      <c r="W552" t="str">
        <f t="shared" si="61"/>
        <v>Expensive</v>
      </c>
      <c r="X552" s="4">
        <f t="shared" si="62"/>
        <v>7</v>
      </c>
      <c r="Y552" s="3" t="str">
        <f t="shared" si="57"/>
        <v>Weekends</v>
      </c>
      <c r="Z552" s="17">
        <f>_xlfn.ISOWEEKNUM(Table2[[#This Row],[Transaction Date]])</f>
        <v>6</v>
      </c>
      <c r="AA552" t="str">
        <f>IF(Table2[[#This Row],[WeekNum]] &gt; MAX(Table2[WeekNum]) - 13, "Show", "Hide")</f>
        <v>Show</v>
      </c>
      <c r="AB552" t="str">
        <f>TEXT(Table2[[#This Row],[Transaction Date]] - WEEKDAY(Table2[[#This Row],[Transaction Date]], 2) + 4, "MMMM")</f>
        <v>February</v>
      </c>
      <c r="AC552" s="19">
        <f>ROUNDUP(MONTH(Table2[[#This Row],[Transaction Date]])/3, 0)</f>
        <v>1</v>
      </c>
    </row>
    <row r="553" spans="1:29" x14ac:dyDescent="0.3">
      <c r="A553" t="s">
        <v>579</v>
      </c>
      <c r="B553" t="s">
        <v>1075</v>
      </c>
      <c r="C553" t="s">
        <v>35</v>
      </c>
      <c r="D553" t="s">
        <v>20</v>
      </c>
      <c r="E553" t="s">
        <v>15</v>
      </c>
      <c r="F553" t="s">
        <v>38</v>
      </c>
      <c r="G553" s="3">
        <v>54.31</v>
      </c>
      <c r="H553">
        <v>9</v>
      </c>
      <c r="I553">
        <v>24.439499999999999</v>
      </c>
      <c r="J553" s="3">
        <v>513.22950000000003</v>
      </c>
      <c r="K553" s="18">
        <v>43518</v>
      </c>
      <c r="L553" s="2">
        <v>0.45069444444444445</v>
      </c>
      <c r="M553" t="s">
        <v>22</v>
      </c>
      <c r="N553" s="3">
        <v>488.79</v>
      </c>
      <c r="O553">
        <v>4.7619047620000003</v>
      </c>
      <c r="P553" s="3">
        <v>24.439499999999999</v>
      </c>
      <c r="Q553" s="1">
        <v>32369</v>
      </c>
      <c r="R553" s="5">
        <f t="shared" si="58"/>
        <v>30</v>
      </c>
      <c r="S553" s="5" t="str">
        <f t="shared" si="59"/>
        <v>30-44</v>
      </c>
      <c r="T553">
        <v>8.9</v>
      </c>
      <c r="U553" s="17" t="str">
        <f t="shared" si="56"/>
        <v>8-10 (Excellent)</v>
      </c>
      <c r="V553" s="17" t="str">
        <f t="shared" si="60"/>
        <v>Morning</v>
      </c>
      <c r="W553" t="str">
        <f t="shared" si="61"/>
        <v>Expensive</v>
      </c>
      <c r="X553" s="4">
        <f t="shared" si="62"/>
        <v>6</v>
      </c>
      <c r="Y553" s="3" t="str">
        <f t="shared" si="57"/>
        <v>Weekdays</v>
      </c>
      <c r="Z553" s="17">
        <f>_xlfn.ISOWEEKNUM(Table2[[#This Row],[Transaction Date]])</f>
        <v>8</v>
      </c>
      <c r="AA553" t="str">
        <f>IF(Table2[[#This Row],[WeekNum]] &gt; MAX(Table2[WeekNum]) - 13, "Show", "Hide")</f>
        <v>Show</v>
      </c>
      <c r="AB553" t="str">
        <f>TEXT(Table2[[#This Row],[Transaction Date]] - WEEKDAY(Table2[[#This Row],[Transaction Date]], 2) + 4, "MMMM")</f>
        <v>February</v>
      </c>
      <c r="AC553" s="19">
        <f>ROUNDUP(MONTH(Table2[[#This Row],[Transaction Date]])/3, 0)</f>
        <v>1</v>
      </c>
    </row>
    <row r="554" spans="1:29" x14ac:dyDescent="0.3">
      <c r="A554" t="s">
        <v>580</v>
      </c>
      <c r="B554" t="s">
        <v>1070</v>
      </c>
      <c r="C554" t="s">
        <v>35</v>
      </c>
      <c r="D554" t="s">
        <v>20</v>
      </c>
      <c r="E554" t="s">
        <v>15</v>
      </c>
      <c r="F554" t="s">
        <v>16</v>
      </c>
      <c r="G554" s="3">
        <v>58.24</v>
      </c>
      <c r="H554">
        <v>9</v>
      </c>
      <c r="I554">
        <v>26.207999999999998</v>
      </c>
      <c r="J554" s="3">
        <v>550.36800000000005</v>
      </c>
      <c r="K554" s="18">
        <v>43501</v>
      </c>
      <c r="L554" s="2">
        <v>0.52361111111111114</v>
      </c>
      <c r="M554" t="s">
        <v>22</v>
      </c>
      <c r="N554" s="3">
        <v>524.16</v>
      </c>
      <c r="O554">
        <v>4.7619047620000003</v>
      </c>
      <c r="P554" s="3">
        <v>26.207999999999998</v>
      </c>
      <c r="Q554" s="1">
        <v>27693</v>
      </c>
      <c r="R554" s="5">
        <f t="shared" si="58"/>
        <v>43</v>
      </c>
      <c r="S554" s="5" t="str">
        <f t="shared" si="59"/>
        <v>30-44</v>
      </c>
      <c r="T554">
        <v>9.6999999999999993</v>
      </c>
      <c r="U554" s="17" t="str">
        <f t="shared" si="56"/>
        <v>8-10 (Excellent)</v>
      </c>
      <c r="V554" s="17" t="str">
        <f t="shared" si="60"/>
        <v>Afternoon</v>
      </c>
      <c r="W554" t="str">
        <f t="shared" si="61"/>
        <v>Expensive</v>
      </c>
      <c r="X554" s="4">
        <f t="shared" si="62"/>
        <v>3</v>
      </c>
      <c r="Y554" s="3" t="str">
        <f t="shared" si="57"/>
        <v>Weekdays</v>
      </c>
      <c r="Z554" s="17">
        <f>_xlfn.ISOWEEKNUM(Table2[[#This Row],[Transaction Date]])</f>
        <v>6</v>
      </c>
      <c r="AA554" t="str">
        <f>IF(Table2[[#This Row],[WeekNum]] &gt; MAX(Table2[WeekNum]) - 13, "Show", "Hide")</f>
        <v>Show</v>
      </c>
      <c r="AB554" t="str">
        <f>TEXT(Table2[[#This Row],[Transaction Date]] - WEEKDAY(Table2[[#This Row],[Transaction Date]], 2) + 4, "MMMM")</f>
        <v>February</v>
      </c>
      <c r="AC554" s="19">
        <f>ROUNDUP(MONTH(Table2[[#This Row],[Transaction Date]])/3, 0)</f>
        <v>1</v>
      </c>
    </row>
    <row r="555" spans="1:29" x14ac:dyDescent="0.3">
      <c r="A555" t="s">
        <v>581</v>
      </c>
      <c r="B555" t="s">
        <v>1073</v>
      </c>
      <c r="C555" s="17" t="s">
        <v>1066</v>
      </c>
      <c r="D555" t="s">
        <v>20</v>
      </c>
      <c r="E555" t="s">
        <v>24</v>
      </c>
      <c r="F555" t="s">
        <v>21</v>
      </c>
      <c r="G555" s="3">
        <v>22.21</v>
      </c>
      <c r="H555">
        <v>6</v>
      </c>
      <c r="I555">
        <v>6.6630000000000003</v>
      </c>
      <c r="J555" s="3">
        <v>139.923</v>
      </c>
      <c r="K555" s="18">
        <v>43531</v>
      </c>
      <c r="L555" s="2">
        <v>0.43263888888888885</v>
      </c>
      <c r="M555" t="s">
        <v>26</v>
      </c>
      <c r="N555" s="3">
        <v>133.26</v>
      </c>
      <c r="O555">
        <v>4.7619047620000003</v>
      </c>
      <c r="P555" s="3">
        <v>6.6630000000000003</v>
      </c>
      <c r="Q555" s="1">
        <v>21772</v>
      </c>
      <c r="R555" s="5">
        <f t="shared" si="58"/>
        <v>59</v>
      </c>
      <c r="S555" s="5" t="str">
        <f t="shared" si="59"/>
        <v>45-59</v>
      </c>
      <c r="T555">
        <v>8.6</v>
      </c>
      <c r="U555" s="17" t="str">
        <f t="shared" si="56"/>
        <v>8-10 (Excellent)</v>
      </c>
      <c r="V555" s="17" t="str">
        <f t="shared" si="60"/>
        <v>Morning</v>
      </c>
      <c r="W555" t="str">
        <f t="shared" si="61"/>
        <v>Expensive</v>
      </c>
      <c r="X555" s="4">
        <f t="shared" si="62"/>
        <v>5</v>
      </c>
      <c r="Y555" s="3" t="str">
        <f t="shared" si="57"/>
        <v>Weekdays</v>
      </c>
      <c r="Z555" s="17">
        <f>_xlfn.ISOWEEKNUM(Table2[[#This Row],[Transaction Date]])</f>
        <v>10</v>
      </c>
      <c r="AA555" t="str">
        <f>IF(Table2[[#This Row],[WeekNum]] &gt; MAX(Table2[WeekNum]) - 13, "Show", "Hide")</f>
        <v>Show</v>
      </c>
      <c r="AB555" t="str">
        <f>TEXT(Table2[[#This Row],[Transaction Date]] - WEEKDAY(Table2[[#This Row],[Transaction Date]], 2) + 4, "MMMM")</f>
        <v>March</v>
      </c>
      <c r="AC555" s="19">
        <f>ROUNDUP(MONTH(Table2[[#This Row],[Transaction Date]])/3, 0)</f>
        <v>1</v>
      </c>
    </row>
    <row r="556" spans="1:29" x14ac:dyDescent="0.3">
      <c r="A556" t="s">
        <v>582</v>
      </c>
      <c r="B556" t="s">
        <v>1071</v>
      </c>
      <c r="C556" s="17" t="s">
        <v>1064</v>
      </c>
      <c r="D556" t="s">
        <v>14</v>
      </c>
      <c r="E556" t="s">
        <v>24</v>
      </c>
      <c r="F556" t="s">
        <v>21</v>
      </c>
      <c r="G556" s="3">
        <v>19.32</v>
      </c>
      <c r="H556">
        <v>7</v>
      </c>
      <c r="I556">
        <v>6.7619999999999996</v>
      </c>
      <c r="J556" s="3">
        <v>142.00200000000001</v>
      </c>
      <c r="K556" s="18">
        <v>43549</v>
      </c>
      <c r="L556" s="2">
        <v>0.78541666666666676</v>
      </c>
      <c r="M556" t="s">
        <v>22</v>
      </c>
      <c r="N556" s="3">
        <v>135.24</v>
      </c>
      <c r="O556">
        <v>4.7619047620000003</v>
      </c>
      <c r="P556" s="3">
        <v>6.7619999999999996</v>
      </c>
      <c r="Q556" s="1">
        <v>20005</v>
      </c>
      <c r="R556" s="5">
        <f t="shared" si="58"/>
        <v>64</v>
      </c>
      <c r="S556" s="5" t="str">
        <f t="shared" si="59"/>
        <v>60-74</v>
      </c>
      <c r="T556">
        <v>6.9</v>
      </c>
      <c r="U556" s="17" t="str">
        <f t="shared" si="56"/>
        <v>6-8 (Good)</v>
      </c>
      <c r="V556" s="17" t="str">
        <f t="shared" si="60"/>
        <v>Evening</v>
      </c>
      <c r="W556" t="str">
        <f t="shared" si="61"/>
        <v>Less Expensive</v>
      </c>
      <c r="X556" s="4">
        <f t="shared" si="62"/>
        <v>2</v>
      </c>
      <c r="Y556" s="3" t="str">
        <f t="shared" si="57"/>
        <v>Weekdays</v>
      </c>
      <c r="Z556" s="17">
        <f>_xlfn.ISOWEEKNUM(Table2[[#This Row],[Transaction Date]])</f>
        <v>13</v>
      </c>
      <c r="AA556" t="str">
        <f>IF(Table2[[#This Row],[WeekNum]] &gt; MAX(Table2[WeekNum]) - 13, "Show", "Hide")</f>
        <v>Show</v>
      </c>
      <c r="AB556" t="str">
        <f>TEXT(Table2[[#This Row],[Transaction Date]] - WEEKDAY(Table2[[#This Row],[Transaction Date]], 2) + 4, "MMMM")</f>
        <v>March</v>
      </c>
      <c r="AC556" s="19">
        <f>ROUNDUP(MONTH(Table2[[#This Row],[Transaction Date]])/3, 0)</f>
        <v>1</v>
      </c>
    </row>
    <row r="557" spans="1:29" x14ac:dyDescent="0.3">
      <c r="A557" t="s">
        <v>583</v>
      </c>
      <c r="B557" t="s">
        <v>1070</v>
      </c>
      <c r="C557" t="s">
        <v>35</v>
      </c>
      <c r="D557" t="s">
        <v>20</v>
      </c>
      <c r="E557" t="s">
        <v>24</v>
      </c>
      <c r="F557" t="s">
        <v>25</v>
      </c>
      <c r="G557" s="3">
        <v>37.479999999999997</v>
      </c>
      <c r="H557">
        <v>3</v>
      </c>
      <c r="I557">
        <v>5.6219999999999999</v>
      </c>
      <c r="J557" s="3">
        <v>118.062</v>
      </c>
      <c r="K557" s="18">
        <v>43485</v>
      </c>
      <c r="L557" s="2">
        <v>0.57291666666666663</v>
      </c>
      <c r="M557" t="s">
        <v>26</v>
      </c>
      <c r="N557" s="3">
        <v>112.44</v>
      </c>
      <c r="O557">
        <v>4.7619047620000003</v>
      </c>
      <c r="P557" s="3">
        <v>5.6219999999999999</v>
      </c>
      <c r="Q557" s="1">
        <v>31741</v>
      </c>
      <c r="R557" s="5">
        <f t="shared" si="58"/>
        <v>32</v>
      </c>
      <c r="S557" s="5" t="str">
        <f t="shared" si="59"/>
        <v>30-44</v>
      </c>
      <c r="T557">
        <v>7.7</v>
      </c>
      <c r="U557" s="17" t="str">
        <f t="shared" si="56"/>
        <v>6-8 (Good)</v>
      </c>
      <c r="V557" s="17" t="str">
        <f t="shared" si="60"/>
        <v>Afternoon</v>
      </c>
      <c r="W557" t="str">
        <f t="shared" si="61"/>
        <v>Expensive</v>
      </c>
      <c r="X557" s="4">
        <f t="shared" si="62"/>
        <v>1</v>
      </c>
      <c r="Y557" s="3" t="str">
        <f t="shared" si="57"/>
        <v>Weekends</v>
      </c>
      <c r="Z557" s="17">
        <f>_xlfn.ISOWEEKNUM(Table2[[#This Row],[Transaction Date]])</f>
        <v>3</v>
      </c>
      <c r="AA557" t="str">
        <f>IF(Table2[[#This Row],[WeekNum]] &gt; MAX(Table2[WeekNum]) - 13, "Show", "Hide")</f>
        <v>Show</v>
      </c>
      <c r="AB557" t="str">
        <f>TEXT(Table2[[#This Row],[Transaction Date]] - WEEKDAY(Table2[[#This Row],[Transaction Date]], 2) + 4, "MMMM")</f>
        <v>January</v>
      </c>
      <c r="AC557" s="19">
        <f>ROUNDUP(MONTH(Table2[[#This Row],[Transaction Date]])/3, 0)</f>
        <v>1</v>
      </c>
    </row>
    <row r="558" spans="1:29" x14ac:dyDescent="0.3">
      <c r="A558" t="s">
        <v>584</v>
      </c>
      <c r="B558" t="s">
        <v>1070</v>
      </c>
      <c r="C558" t="s">
        <v>35</v>
      </c>
      <c r="D558" t="s">
        <v>14</v>
      </c>
      <c r="E558" t="s">
        <v>15</v>
      </c>
      <c r="F558" t="s">
        <v>38</v>
      </c>
      <c r="G558" s="3">
        <v>72.040000000000006</v>
      </c>
      <c r="H558">
        <v>2</v>
      </c>
      <c r="I558">
        <v>7.2039999999999997</v>
      </c>
      <c r="J558" s="3">
        <v>151.28399999999999</v>
      </c>
      <c r="K558" s="18">
        <v>43500</v>
      </c>
      <c r="L558" s="2">
        <v>0.81805555555555554</v>
      </c>
      <c r="M558" t="s">
        <v>22</v>
      </c>
      <c r="N558" s="3">
        <v>144.08000000000001</v>
      </c>
      <c r="O558">
        <v>4.7619047620000003</v>
      </c>
      <c r="P558" s="3">
        <v>7.2039999999999997</v>
      </c>
      <c r="Q558" s="1">
        <v>25788</v>
      </c>
      <c r="R558" s="5">
        <f t="shared" si="58"/>
        <v>48</v>
      </c>
      <c r="S558" s="5" t="str">
        <f t="shared" si="59"/>
        <v>45-59</v>
      </c>
      <c r="T558">
        <v>9.5</v>
      </c>
      <c r="U558" s="17" t="str">
        <f t="shared" si="56"/>
        <v>8-10 (Excellent)</v>
      </c>
      <c r="V558" s="17" t="str">
        <f t="shared" si="60"/>
        <v>Night</v>
      </c>
      <c r="W558" t="str">
        <f t="shared" si="61"/>
        <v>Expensive</v>
      </c>
      <c r="X558" s="4">
        <f t="shared" si="62"/>
        <v>2</v>
      </c>
      <c r="Y558" s="3" t="str">
        <f t="shared" si="57"/>
        <v>Weekdays</v>
      </c>
      <c r="Z558" s="17">
        <f>_xlfn.ISOWEEKNUM(Table2[[#This Row],[Transaction Date]])</f>
        <v>6</v>
      </c>
      <c r="AA558" t="str">
        <f>IF(Table2[[#This Row],[WeekNum]] &gt; MAX(Table2[WeekNum]) - 13, "Show", "Hide")</f>
        <v>Show</v>
      </c>
      <c r="AB558" t="str">
        <f>TEXT(Table2[[#This Row],[Transaction Date]] - WEEKDAY(Table2[[#This Row],[Transaction Date]], 2) + 4, "MMMM")</f>
        <v>February</v>
      </c>
      <c r="AC558" s="19">
        <f>ROUNDUP(MONTH(Table2[[#This Row],[Transaction Date]])/3, 0)</f>
        <v>1</v>
      </c>
    </row>
    <row r="559" spans="1:29" x14ac:dyDescent="0.3">
      <c r="A559" t="s">
        <v>585</v>
      </c>
      <c r="B559" t="s">
        <v>1078</v>
      </c>
      <c r="C559" s="17" t="s">
        <v>1066</v>
      </c>
      <c r="D559" t="s">
        <v>14</v>
      </c>
      <c r="E559" t="s">
        <v>15</v>
      </c>
      <c r="F559" t="s">
        <v>36</v>
      </c>
      <c r="G559" s="3">
        <v>98.52</v>
      </c>
      <c r="H559">
        <v>10</v>
      </c>
      <c r="I559">
        <v>49.26</v>
      </c>
      <c r="J559" s="3">
        <v>1034.46</v>
      </c>
      <c r="K559" s="18">
        <v>43495</v>
      </c>
      <c r="L559" s="2">
        <v>0.84930555555555554</v>
      </c>
      <c r="M559" t="s">
        <v>17</v>
      </c>
      <c r="N559" s="3">
        <v>985.2</v>
      </c>
      <c r="O559">
        <v>4.7619047620000003</v>
      </c>
      <c r="P559" s="3">
        <v>49.26</v>
      </c>
      <c r="Q559" s="1">
        <v>21665</v>
      </c>
      <c r="R559" s="5">
        <f t="shared" si="58"/>
        <v>59</v>
      </c>
      <c r="S559" s="5" t="str">
        <f t="shared" si="59"/>
        <v>45-59</v>
      </c>
      <c r="T559">
        <v>4.5</v>
      </c>
      <c r="U559" s="17" t="str">
        <f t="shared" si="56"/>
        <v>4-6 (Average)</v>
      </c>
      <c r="V559" s="17" t="str">
        <f t="shared" si="60"/>
        <v>Night</v>
      </c>
      <c r="W559" t="str">
        <f t="shared" si="61"/>
        <v>Expensive</v>
      </c>
      <c r="X559" s="4">
        <f t="shared" si="62"/>
        <v>4</v>
      </c>
      <c r="Y559" s="3" t="str">
        <f t="shared" si="57"/>
        <v>Weekdays</v>
      </c>
      <c r="Z559" s="17">
        <f>_xlfn.ISOWEEKNUM(Table2[[#This Row],[Transaction Date]])</f>
        <v>5</v>
      </c>
      <c r="AA559" t="str">
        <f>IF(Table2[[#This Row],[WeekNum]] &gt; MAX(Table2[WeekNum]) - 13, "Show", "Hide")</f>
        <v>Show</v>
      </c>
      <c r="AB559" t="str">
        <f>TEXT(Table2[[#This Row],[Transaction Date]] - WEEKDAY(Table2[[#This Row],[Transaction Date]], 2) + 4, "MMMM")</f>
        <v>January</v>
      </c>
      <c r="AC559" s="19">
        <f>ROUNDUP(MONTH(Table2[[#This Row],[Transaction Date]])/3, 0)</f>
        <v>1</v>
      </c>
    </row>
    <row r="560" spans="1:29" x14ac:dyDescent="0.3">
      <c r="A560" t="s">
        <v>586</v>
      </c>
      <c r="B560" t="s">
        <v>1076</v>
      </c>
      <c r="C560" s="17" t="s">
        <v>1064</v>
      </c>
      <c r="D560" t="s">
        <v>14</v>
      </c>
      <c r="E560" t="s">
        <v>24</v>
      </c>
      <c r="F560" t="s">
        <v>36</v>
      </c>
      <c r="G560" s="3">
        <v>41.66</v>
      </c>
      <c r="H560">
        <v>6</v>
      </c>
      <c r="I560">
        <v>12.497999999999999</v>
      </c>
      <c r="J560" s="3">
        <v>262.45800000000003</v>
      </c>
      <c r="K560" s="18">
        <v>43467</v>
      </c>
      <c r="L560" s="2">
        <v>0.64166666666666672</v>
      </c>
      <c r="M560" t="s">
        <v>17</v>
      </c>
      <c r="N560" s="3">
        <v>249.96</v>
      </c>
      <c r="O560">
        <v>4.7619047620000003</v>
      </c>
      <c r="P560" s="3">
        <v>12.497999999999999</v>
      </c>
      <c r="Q560" s="1">
        <v>30658</v>
      </c>
      <c r="R560" s="5">
        <f t="shared" si="58"/>
        <v>35</v>
      </c>
      <c r="S560" s="5" t="str">
        <f t="shared" si="59"/>
        <v>30-44</v>
      </c>
      <c r="T560">
        <v>5.6</v>
      </c>
      <c r="U560" s="17" t="str">
        <f t="shared" si="56"/>
        <v>4-6 (Average)</v>
      </c>
      <c r="V560" s="17" t="str">
        <f t="shared" si="60"/>
        <v>Afternoon</v>
      </c>
      <c r="W560" t="str">
        <f t="shared" si="61"/>
        <v>Expensive</v>
      </c>
      <c r="X560" s="4">
        <f t="shared" si="62"/>
        <v>4</v>
      </c>
      <c r="Y560" s="3" t="str">
        <f t="shared" si="57"/>
        <v>Weekdays</v>
      </c>
      <c r="Z560" s="17">
        <f>_xlfn.ISOWEEKNUM(Table2[[#This Row],[Transaction Date]])</f>
        <v>1</v>
      </c>
      <c r="AA560" t="str">
        <f>IF(Table2[[#This Row],[WeekNum]] &gt; MAX(Table2[WeekNum]) - 13, "Show", "Hide")</f>
        <v>Show</v>
      </c>
      <c r="AB560" t="str">
        <f>TEXT(Table2[[#This Row],[Transaction Date]] - WEEKDAY(Table2[[#This Row],[Transaction Date]], 2) + 4, "MMMM")</f>
        <v>January</v>
      </c>
      <c r="AC560" s="19">
        <f>ROUNDUP(MONTH(Table2[[#This Row],[Transaction Date]])/3, 0)</f>
        <v>1</v>
      </c>
    </row>
    <row r="561" spans="1:29" x14ac:dyDescent="0.3">
      <c r="A561" t="s">
        <v>587</v>
      </c>
      <c r="B561" t="s">
        <v>1071</v>
      </c>
      <c r="C561" s="17" t="s">
        <v>1064</v>
      </c>
      <c r="D561" t="s">
        <v>14</v>
      </c>
      <c r="E561" t="s">
        <v>15</v>
      </c>
      <c r="F561" t="s">
        <v>25</v>
      </c>
      <c r="G561" s="3">
        <v>72.42</v>
      </c>
      <c r="H561">
        <v>3</v>
      </c>
      <c r="I561">
        <v>10.863</v>
      </c>
      <c r="J561" s="3">
        <v>228.12299999999999</v>
      </c>
      <c r="K561" s="18">
        <v>43553</v>
      </c>
      <c r="L561" s="2">
        <v>0.70416666666666661</v>
      </c>
      <c r="M561" t="s">
        <v>17</v>
      </c>
      <c r="N561" s="3">
        <v>217.26</v>
      </c>
      <c r="O561">
        <v>4.7619047620000003</v>
      </c>
      <c r="P561" s="3">
        <v>10.863</v>
      </c>
      <c r="Q561" s="1">
        <v>34372</v>
      </c>
      <c r="R561" s="5">
        <f t="shared" si="58"/>
        <v>25</v>
      </c>
      <c r="S561" s="5" t="str">
        <f t="shared" si="59"/>
        <v>15-29</v>
      </c>
      <c r="T561">
        <v>8.1999999999999993</v>
      </c>
      <c r="U561" s="17" t="str">
        <f t="shared" si="56"/>
        <v>8-10 (Excellent)</v>
      </c>
      <c r="V561" s="17" t="str">
        <f t="shared" si="60"/>
        <v>Evening</v>
      </c>
      <c r="W561" t="str">
        <f t="shared" si="61"/>
        <v>Expensive</v>
      </c>
      <c r="X561" s="4">
        <f t="shared" si="62"/>
        <v>6</v>
      </c>
      <c r="Y561" s="3" t="str">
        <f t="shared" si="57"/>
        <v>Weekdays</v>
      </c>
      <c r="Z561" s="17">
        <f>_xlfn.ISOWEEKNUM(Table2[[#This Row],[Transaction Date]])</f>
        <v>13</v>
      </c>
      <c r="AA561" t="str">
        <f>IF(Table2[[#This Row],[WeekNum]] &gt; MAX(Table2[WeekNum]) - 13, "Show", "Hide")</f>
        <v>Show</v>
      </c>
      <c r="AB561" t="str">
        <f>TEXT(Table2[[#This Row],[Transaction Date]] - WEEKDAY(Table2[[#This Row],[Transaction Date]], 2) + 4, "MMMM")</f>
        <v>March</v>
      </c>
      <c r="AC561" s="19">
        <f>ROUNDUP(MONTH(Table2[[#This Row],[Transaction Date]])/3, 0)</f>
        <v>1</v>
      </c>
    </row>
    <row r="562" spans="1:29" x14ac:dyDescent="0.3">
      <c r="A562" t="s">
        <v>588</v>
      </c>
      <c r="B562" t="s">
        <v>1070</v>
      </c>
      <c r="C562" t="s">
        <v>35</v>
      </c>
      <c r="D562" t="s">
        <v>20</v>
      </c>
      <c r="E562" t="s">
        <v>24</v>
      </c>
      <c r="F562" t="s">
        <v>21</v>
      </c>
      <c r="G562" s="3">
        <v>21.58</v>
      </c>
      <c r="H562">
        <v>9</v>
      </c>
      <c r="I562">
        <v>9.7110000000000003</v>
      </c>
      <c r="J562" s="3">
        <v>203.93100000000001</v>
      </c>
      <c r="K562" s="18">
        <v>43538</v>
      </c>
      <c r="L562" s="2">
        <v>0.52222222222222225</v>
      </c>
      <c r="M562" t="s">
        <v>22</v>
      </c>
      <c r="N562" s="3">
        <v>194.22</v>
      </c>
      <c r="O562">
        <v>4.7619047620000003</v>
      </c>
      <c r="P562" s="3">
        <v>9.7110000000000003</v>
      </c>
      <c r="Q562" s="1">
        <v>28545</v>
      </c>
      <c r="R562" s="5">
        <f t="shared" si="58"/>
        <v>41</v>
      </c>
      <c r="S562" s="5" t="str">
        <f t="shared" si="59"/>
        <v>30-44</v>
      </c>
      <c r="T562">
        <v>7.3</v>
      </c>
      <c r="U562" s="17" t="str">
        <f t="shared" si="56"/>
        <v>6-8 (Good)</v>
      </c>
      <c r="V562" s="17" t="str">
        <f t="shared" si="60"/>
        <v>Afternoon</v>
      </c>
      <c r="W562" t="str">
        <f t="shared" si="61"/>
        <v>Expensive</v>
      </c>
      <c r="X562" s="4">
        <f t="shared" si="62"/>
        <v>5</v>
      </c>
      <c r="Y562" s="3" t="str">
        <f t="shared" si="57"/>
        <v>Weekdays</v>
      </c>
      <c r="Z562" s="17">
        <f>_xlfn.ISOWEEKNUM(Table2[[#This Row],[Transaction Date]])</f>
        <v>11</v>
      </c>
      <c r="AA562" t="str">
        <f>IF(Table2[[#This Row],[WeekNum]] &gt; MAX(Table2[WeekNum]) - 13, "Show", "Hide")</f>
        <v>Show</v>
      </c>
      <c r="AB562" t="str">
        <f>TEXT(Table2[[#This Row],[Transaction Date]] - WEEKDAY(Table2[[#This Row],[Transaction Date]], 2) + 4, "MMMM")</f>
        <v>March</v>
      </c>
      <c r="AC562" s="19">
        <f>ROUNDUP(MONTH(Table2[[#This Row],[Transaction Date]])/3, 0)</f>
        <v>1</v>
      </c>
    </row>
    <row r="563" spans="1:29" x14ac:dyDescent="0.3">
      <c r="A563" t="s">
        <v>589</v>
      </c>
      <c r="B563" t="s">
        <v>1069</v>
      </c>
      <c r="C563" t="s">
        <v>19</v>
      </c>
      <c r="D563" t="s">
        <v>20</v>
      </c>
      <c r="E563" t="s">
        <v>24</v>
      </c>
      <c r="F563" t="s">
        <v>36</v>
      </c>
      <c r="G563" s="3">
        <v>89.2</v>
      </c>
      <c r="H563">
        <v>10</v>
      </c>
      <c r="I563">
        <v>44.6</v>
      </c>
      <c r="J563" s="3">
        <v>936.6</v>
      </c>
      <c r="K563" s="18">
        <v>43507</v>
      </c>
      <c r="L563" s="2">
        <v>0.65416666666666667</v>
      </c>
      <c r="M563" t="s">
        <v>26</v>
      </c>
      <c r="N563" s="3">
        <v>892</v>
      </c>
      <c r="O563">
        <v>4.7619047620000003</v>
      </c>
      <c r="P563" s="3">
        <v>44.6</v>
      </c>
      <c r="Q563" s="1">
        <v>34479</v>
      </c>
      <c r="R563" s="5">
        <f t="shared" si="58"/>
        <v>24</v>
      </c>
      <c r="S563" s="5" t="str">
        <f t="shared" si="59"/>
        <v>15-29</v>
      </c>
      <c r="T563">
        <v>4.4000000000000004</v>
      </c>
      <c r="U563" s="17" t="str">
        <f t="shared" si="56"/>
        <v>4-6 (Average)</v>
      </c>
      <c r="V563" s="17" t="str">
        <f t="shared" si="60"/>
        <v>Afternoon</v>
      </c>
      <c r="W563" t="str">
        <f t="shared" si="61"/>
        <v>Expensive</v>
      </c>
      <c r="X563" s="4">
        <f t="shared" si="62"/>
        <v>2</v>
      </c>
      <c r="Y563" s="3" t="str">
        <f t="shared" si="57"/>
        <v>Weekdays</v>
      </c>
      <c r="Z563" s="17">
        <f>_xlfn.ISOWEEKNUM(Table2[[#This Row],[Transaction Date]])</f>
        <v>7</v>
      </c>
      <c r="AA563" t="str">
        <f>IF(Table2[[#This Row],[WeekNum]] &gt; MAX(Table2[WeekNum]) - 13, "Show", "Hide")</f>
        <v>Show</v>
      </c>
      <c r="AB563" t="str">
        <f>TEXT(Table2[[#This Row],[Transaction Date]] - WEEKDAY(Table2[[#This Row],[Transaction Date]], 2) + 4, "MMMM")</f>
        <v>February</v>
      </c>
      <c r="AC563" s="19">
        <f>ROUNDUP(MONTH(Table2[[#This Row],[Transaction Date]])/3, 0)</f>
        <v>1</v>
      </c>
    </row>
    <row r="564" spans="1:29" x14ac:dyDescent="0.3">
      <c r="A564" t="s">
        <v>590</v>
      </c>
      <c r="B564" t="s">
        <v>1075</v>
      </c>
      <c r="C564" t="s">
        <v>35</v>
      </c>
      <c r="D564" t="s">
        <v>20</v>
      </c>
      <c r="E564" t="s">
        <v>15</v>
      </c>
      <c r="F564" t="s">
        <v>21</v>
      </c>
      <c r="G564" s="3">
        <v>42.42</v>
      </c>
      <c r="H564">
        <v>8</v>
      </c>
      <c r="I564">
        <v>16.968</v>
      </c>
      <c r="J564" s="3">
        <v>356.32799999999997</v>
      </c>
      <c r="K564" s="18">
        <v>43495</v>
      </c>
      <c r="L564" s="2">
        <v>0.58194444444444449</v>
      </c>
      <c r="M564" t="s">
        <v>17</v>
      </c>
      <c r="N564" s="3">
        <v>339.36</v>
      </c>
      <c r="O564">
        <v>4.7619047620000003</v>
      </c>
      <c r="P564" s="3">
        <v>16.968</v>
      </c>
      <c r="Q564" s="1">
        <v>23698</v>
      </c>
      <c r="R564" s="5">
        <f t="shared" si="58"/>
        <v>54</v>
      </c>
      <c r="S564" s="5" t="str">
        <f t="shared" si="59"/>
        <v>45-59</v>
      </c>
      <c r="T564">
        <v>5.7</v>
      </c>
      <c r="U564" s="17" t="str">
        <f t="shared" si="56"/>
        <v>4-6 (Average)</v>
      </c>
      <c r="V564" s="17" t="str">
        <f t="shared" si="60"/>
        <v>Afternoon</v>
      </c>
      <c r="W564" t="str">
        <f t="shared" si="61"/>
        <v>Expensive</v>
      </c>
      <c r="X564" s="4">
        <f t="shared" si="62"/>
        <v>4</v>
      </c>
      <c r="Y564" s="3" t="str">
        <f t="shared" si="57"/>
        <v>Weekdays</v>
      </c>
      <c r="Z564" s="17">
        <f>_xlfn.ISOWEEKNUM(Table2[[#This Row],[Transaction Date]])</f>
        <v>5</v>
      </c>
      <c r="AA564" t="str">
        <f>IF(Table2[[#This Row],[WeekNum]] &gt; MAX(Table2[WeekNum]) - 13, "Show", "Hide")</f>
        <v>Show</v>
      </c>
      <c r="AB564" t="str">
        <f>TEXT(Table2[[#This Row],[Transaction Date]] - WEEKDAY(Table2[[#This Row],[Transaction Date]], 2) + 4, "MMMM")</f>
        <v>January</v>
      </c>
      <c r="AC564" s="19">
        <f>ROUNDUP(MONTH(Table2[[#This Row],[Transaction Date]])/3, 0)</f>
        <v>1</v>
      </c>
    </row>
    <row r="565" spans="1:29" x14ac:dyDescent="0.3">
      <c r="A565" t="s">
        <v>591</v>
      </c>
      <c r="B565" t="s">
        <v>1076</v>
      </c>
      <c r="C565" s="17" t="s">
        <v>1064</v>
      </c>
      <c r="D565" t="s">
        <v>14</v>
      </c>
      <c r="E565" t="s">
        <v>24</v>
      </c>
      <c r="F565" t="s">
        <v>21</v>
      </c>
      <c r="G565" s="3">
        <v>74.510000000000005</v>
      </c>
      <c r="H565">
        <v>6</v>
      </c>
      <c r="I565">
        <v>22.353000000000002</v>
      </c>
      <c r="J565" s="3">
        <v>469.41300000000001</v>
      </c>
      <c r="K565" s="18">
        <v>43544</v>
      </c>
      <c r="L565" s="2">
        <v>0.63055555555555554</v>
      </c>
      <c r="M565" t="s">
        <v>17</v>
      </c>
      <c r="N565" s="3">
        <v>447.06</v>
      </c>
      <c r="O565">
        <v>4.7619047620000003</v>
      </c>
      <c r="P565" s="3">
        <v>22.353000000000002</v>
      </c>
      <c r="Q565" s="1">
        <v>34032</v>
      </c>
      <c r="R565" s="5">
        <f t="shared" si="58"/>
        <v>26</v>
      </c>
      <c r="S565" s="5" t="str">
        <f t="shared" si="59"/>
        <v>15-29</v>
      </c>
      <c r="T565">
        <v>5</v>
      </c>
      <c r="U565" s="17" t="str">
        <f t="shared" si="56"/>
        <v>4-6 (Average)</v>
      </c>
      <c r="V565" s="17" t="str">
        <f t="shared" si="60"/>
        <v>Afternoon</v>
      </c>
      <c r="W565" t="str">
        <f t="shared" si="61"/>
        <v>Expensive</v>
      </c>
      <c r="X565" s="4">
        <f t="shared" si="62"/>
        <v>4</v>
      </c>
      <c r="Y565" s="3" t="str">
        <f t="shared" si="57"/>
        <v>Weekdays</v>
      </c>
      <c r="Z565" s="17">
        <f>_xlfn.ISOWEEKNUM(Table2[[#This Row],[Transaction Date]])</f>
        <v>12</v>
      </c>
      <c r="AA565" t="str">
        <f>IF(Table2[[#This Row],[WeekNum]] &gt; MAX(Table2[WeekNum]) - 13, "Show", "Hide")</f>
        <v>Show</v>
      </c>
      <c r="AB565" t="str">
        <f>TEXT(Table2[[#This Row],[Transaction Date]] - WEEKDAY(Table2[[#This Row],[Transaction Date]], 2) + 4, "MMMM")</f>
        <v>March</v>
      </c>
      <c r="AC565" s="19">
        <f>ROUNDUP(MONTH(Table2[[#This Row],[Transaction Date]])/3, 0)</f>
        <v>1</v>
      </c>
    </row>
    <row r="566" spans="1:29" x14ac:dyDescent="0.3">
      <c r="A566" t="s">
        <v>592</v>
      </c>
      <c r="B566" t="s">
        <v>1070</v>
      </c>
      <c r="C566" t="s">
        <v>35</v>
      </c>
      <c r="D566" t="s">
        <v>20</v>
      </c>
      <c r="E566" t="s">
        <v>24</v>
      </c>
      <c r="F566" t="s">
        <v>38</v>
      </c>
      <c r="G566" s="3">
        <v>99.25</v>
      </c>
      <c r="H566">
        <v>2</v>
      </c>
      <c r="I566">
        <v>9.9250000000000007</v>
      </c>
      <c r="J566" s="3">
        <v>208.42500000000001</v>
      </c>
      <c r="K566" s="18">
        <v>43544</v>
      </c>
      <c r="L566" s="2">
        <v>0.54305555555555551</v>
      </c>
      <c r="M566" t="s">
        <v>22</v>
      </c>
      <c r="N566" s="3">
        <v>198.5</v>
      </c>
      <c r="O566">
        <v>4.7619047620000003</v>
      </c>
      <c r="P566" s="3">
        <v>9.9250000000000007</v>
      </c>
      <c r="Q566" s="1">
        <v>34133</v>
      </c>
      <c r="R566" s="5">
        <f t="shared" si="58"/>
        <v>25</v>
      </c>
      <c r="S566" s="5" t="str">
        <f t="shared" si="59"/>
        <v>15-29</v>
      </c>
      <c r="T566">
        <v>9</v>
      </c>
      <c r="U566" s="17" t="str">
        <f t="shared" si="56"/>
        <v>8-10 (Excellent)</v>
      </c>
      <c r="V566" s="17" t="str">
        <f t="shared" si="60"/>
        <v>Afternoon</v>
      </c>
      <c r="W566" t="str">
        <f t="shared" si="61"/>
        <v>Expensive</v>
      </c>
      <c r="X566" s="4">
        <f t="shared" si="62"/>
        <v>4</v>
      </c>
      <c r="Y566" s="3" t="str">
        <f t="shared" si="57"/>
        <v>Weekdays</v>
      </c>
      <c r="Z566" s="17">
        <f>_xlfn.ISOWEEKNUM(Table2[[#This Row],[Transaction Date]])</f>
        <v>12</v>
      </c>
      <c r="AA566" t="str">
        <f>IF(Table2[[#This Row],[WeekNum]] &gt; MAX(Table2[WeekNum]) - 13, "Show", "Hide")</f>
        <v>Show</v>
      </c>
      <c r="AB566" t="str">
        <f>TEXT(Table2[[#This Row],[Transaction Date]] - WEEKDAY(Table2[[#This Row],[Transaction Date]], 2) + 4, "MMMM")</f>
        <v>March</v>
      </c>
      <c r="AC566" s="19">
        <f>ROUNDUP(MONTH(Table2[[#This Row],[Transaction Date]])/3, 0)</f>
        <v>1</v>
      </c>
    </row>
    <row r="567" spans="1:29" x14ac:dyDescent="0.3">
      <c r="A567" t="s">
        <v>593</v>
      </c>
      <c r="B567" t="s">
        <v>1077</v>
      </c>
      <c r="C567" s="17" t="s">
        <v>1065</v>
      </c>
      <c r="D567" t="s">
        <v>20</v>
      </c>
      <c r="E567" t="s">
        <v>15</v>
      </c>
      <c r="F567" t="s">
        <v>36</v>
      </c>
      <c r="G567" s="3">
        <v>81.209999999999994</v>
      </c>
      <c r="H567">
        <v>10</v>
      </c>
      <c r="I567">
        <v>40.604999999999997</v>
      </c>
      <c r="J567" s="3">
        <v>852.70500000000004</v>
      </c>
      <c r="K567" s="18">
        <v>43482</v>
      </c>
      <c r="L567" s="2">
        <v>0.54236111111111118</v>
      </c>
      <c r="M567" t="s">
        <v>26</v>
      </c>
      <c r="N567" s="3">
        <v>812.1</v>
      </c>
      <c r="O567">
        <v>4.7619047620000003</v>
      </c>
      <c r="P567" s="3">
        <v>40.604999999999997</v>
      </c>
      <c r="Q567" s="1">
        <v>34236</v>
      </c>
      <c r="R567" s="5">
        <f t="shared" si="58"/>
        <v>25</v>
      </c>
      <c r="S567" s="5" t="str">
        <f t="shared" si="59"/>
        <v>15-29</v>
      </c>
      <c r="T567">
        <v>6.3</v>
      </c>
      <c r="U567" s="17" t="str">
        <f t="shared" si="56"/>
        <v>6-8 (Good)</v>
      </c>
      <c r="V567" s="17" t="str">
        <f t="shared" si="60"/>
        <v>Afternoon</v>
      </c>
      <c r="W567" t="str">
        <f t="shared" si="61"/>
        <v>Expensive</v>
      </c>
      <c r="X567" s="4">
        <f t="shared" si="62"/>
        <v>5</v>
      </c>
      <c r="Y567" s="3" t="str">
        <f t="shared" si="57"/>
        <v>Weekdays</v>
      </c>
      <c r="Z567" s="17">
        <f>_xlfn.ISOWEEKNUM(Table2[[#This Row],[Transaction Date]])</f>
        <v>3</v>
      </c>
      <c r="AA567" t="str">
        <f>IF(Table2[[#This Row],[WeekNum]] &gt; MAX(Table2[WeekNum]) - 13, "Show", "Hide")</f>
        <v>Show</v>
      </c>
      <c r="AB567" t="str">
        <f>TEXT(Table2[[#This Row],[Transaction Date]] - WEEKDAY(Table2[[#This Row],[Transaction Date]], 2) + 4, "MMMM")</f>
        <v>January</v>
      </c>
      <c r="AC567" s="19">
        <f>ROUNDUP(MONTH(Table2[[#This Row],[Transaction Date]])/3, 0)</f>
        <v>1</v>
      </c>
    </row>
    <row r="568" spans="1:29" x14ac:dyDescent="0.3">
      <c r="A568" t="s">
        <v>594</v>
      </c>
      <c r="B568" t="s">
        <v>1069</v>
      </c>
      <c r="C568" t="s">
        <v>19</v>
      </c>
      <c r="D568" t="s">
        <v>20</v>
      </c>
      <c r="E568" t="s">
        <v>15</v>
      </c>
      <c r="F568" t="s">
        <v>29</v>
      </c>
      <c r="G568" s="3">
        <v>49.33</v>
      </c>
      <c r="H568">
        <v>10</v>
      </c>
      <c r="I568">
        <v>24.664999999999999</v>
      </c>
      <c r="J568" s="3">
        <v>517.96500000000003</v>
      </c>
      <c r="K568" s="18">
        <v>43499</v>
      </c>
      <c r="L568" s="2">
        <v>0.69444444444444453</v>
      </c>
      <c r="M568" t="s">
        <v>26</v>
      </c>
      <c r="N568" s="3">
        <v>493.3</v>
      </c>
      <c r="O568">
        <v>4.7619047620000003</v>
      </c>
      <c r="P568" s="3">
        <v>24.664999999999999</v>
      </c>
      <c r="Q568" s="1">
        <v>28971</v>
      </c>
      <c r="R568" s="5">
        <f t="shared" si="58"/>
        <v>39</v>
      </c>
      <c r="S568" s="5" t="str">
        <f t="shared" si="59"/>
        <v>30-44</v>
      </c>
      <c r="T568">
        <v>9.4</v>
      </c>
      <c r="U568" s="17" t="str">
        <f t="shared" si="56"/>
        <v>8-10 (Excellent)</v>
      </c>
      <c r="V568" s="17" t="str">
        <f t="shared" si="60"/>
        <v>Evening</v>
      </c>
      <c r="W568" t="str">
        <f t="shared" si="61"/>
        <v>Expensive</v>
      </c>
      <c r="X568" s="4">
        <f t="shared" si="62"/>
        <v>1</v>
      </c>
      <c r="Y568" s="3" t="str">
        <f t="shared" si="57"/>
        <v>Weekends</v>
      </c>
      <c r="Z568" s="17">
        <f>_xlfn.ISOWEEKNUM(Table2[[#This Row],[Transaction Date]])</f>
        <v>5</v>
      </c>
      <c r="AA568" t="str">
        <f>IF(Table2[[#This Row],[WeekNum]] &gt; MAX(Table2[WeekNum]) - 13, "Show", "Hide")</f>
        <v>Show</v>
      </c>
      <c r="AB568" t="str">
        <f>TEXT(Table2[[#This Row],[Transaction Date]] - WEEKDAY(Table2[[#This Row],[Transaction Date]], 2) + 4, "MMMM")</f>
        <v>January</v>
      </c>
      <c r="AC568" s="19">
        <f>ROUNDUP(MONTH(Table2[[#This Row],[Transaction Date]])/3, 0)</f>
        <v>1</v>
      </c>
    </row>
    <row r="569" spans="1:29" x14ac:dyDescent="0.3">
      <c r="A569" t="s">
        <v>595</v>
      </c>
      <c r="B569" t="s">
        <v>1076</v>
      </c>
      <c r="C569" s="17" t="s">
        <v>1064</v>
      </c>
      <c r="D569" t="s">
        <v>20</v>
      </c>
      <c r="E569" t="s">
        <v>15</v>
      </c>
      <c r="F569" t="s">
        <v>38</v>
      </c>
      <c r="G569" s="3">
        <v>65.739999999999995</v>
      </c>
      <c r="H569">
        <v>9</v>
      </c>
      <c r="I569">
        <v>29.582999999999998</v>
      </c>
      <c r="J569" s="3">
        <v>621.24300000000005</v>
      </c>
      <c r="K569" s="18">
        <v>43466</v>
      </c>
      <c r="L569" s="2">
        <v>0.57986111111111105</v>
      </c>
      <c r="M569" t="s">
        <v>22</v>
      </c>
      <c r="N569" s="3">
        <v>591.66</v>
      </c>
      <c r="O569">
        <v>4.7619047620000003</v>
      </c>
      <c r="P569" s="3">
        <v>29.582999999999998</v>
      </c>
      <c r="Q569" s="1">
        <v>36919</v>
      </c>
      <c r="R569" s="5">
        <f t="shared" si="58"/>
        <v>17</v>
      </c>
      <c r="S569" s="5" t="str">
        <f t="shared" si="59"/>
        <v>15-29</v>
      </c>
      <c r="T569">
        <v>7.7</v>
      </c>
      <c r="U569" s="17" t="str">
        <f t="shared" si="56"/>
        <v>6-8 (Good)</v>
      </c>
      <c r="V569" s="17" t="str">
        <f t="shared" si="60"/>
        <v>Afternoon</v>
      </c>
      <c r="W569" t="str">
        <f t="shared" si="61"/>
        <v>Expensive</v>
      </c>
      <c r="X569" s="4">
        <f t="shared" si="62"/>
        <v>3</v>
      </c>
      <c r="Y569" s="3" t="str">
        <f t="shared" si="57"/>
        <v>Weekdays</v>
      </c>
      <c r="Z569" s="17">
        <f>_xlfn.ISOWEEKNUM(Table2[[#This Row],[Transaction Date]])</f>
        <v>1</v>
      </c>
      <c r="AA569" t="str">
        <f>IF(Table2[[#This Row],[WeekNum]] &gt; MAX(Table2[WeekNum]) - 13, "Show", "Hide")</f>
        <v>Show</v>
      </c>
      <c r="AB569" t="str">
        <f>TEXT(Table2[[#This Row],[Transaction Date]] - WEEKDAY(Table2[[#This Row],[Transaction Date]], 2) + 4, "MMMM")</f>
        <v>January</v>
      </c>
      <c r="AC569" s="19">
        <f>ROUNDUP(MONTH(Table2[[#This Row],[Transaction Date]])/3, 0)</f>
        <v>1</v>
      </c>
    </row>
    <row r="570" spans="1:29" x14ac:dyDescent="0.3">
      <c r="A570" t="s">
        <v>596</v>
      </c>
      <c r="B570" t="s">
        <v>1075</v>
      </c>
      <c r="C570" t="s">
        <v>35</v>
      </c>
      <c r="D570" t="s">
        <v>20</v>
      </c>
      <c r="E570" t="s">
        <v>15</v>
      </c>
      <c r="F570" t="s">
        <v>38</v>
      </c>
      <c r="G570" s="3">
        <v>79.86</v>
      </c>
      <c r="H570">
        <v>7</v>
      </c>
      <c r="I570">
        <v>27.951000000000001</v>
      </c>
      <c r="J570" s="3">
        <v>586.971</v>
      </c>
      <c r="K570" s="18">
        <v>43475</v>
      </c>
      <c r="L570" s="2">
        <v>0.43958333333333338</v>
      </c>
      <c r="M570" t="s">
        <v>26</v>
      </c>
      <c r="N570" s="3">
        <v>559.02</v>
      </c>
      <c r="O570">
        <v>4.7619047620000003</v>
      </c>
      <c r="P570" s="3">
        <v>27.951000000000001</v>
      </c>
      <c r="Q570" s="1">
        <v>29070</v>
      </c>
      <c r="R570" s="5">
        <f t="shared" si="58"/>
        <v>39</v>
      </c>
      <c r="S570" s="5" t="str">
        <f t="shared" si="59"/>
        <v>30-44</v>
      </c>
      <c r="T570">
        <v>5.5</v>
      </c>
      <c r="U570" s="17" t="str">
        <f t="shared" si="56"/>
        <v>4-6 (Average)</v>
      </c>
      <c r="V570" s="17" t="str">
        <f t="shared" si="60"/>
        <v>Morning</v>
      </c>
      <c r="W570" t="str">
        <f t="shared" si="61"/>
        <v>Expensive</v>
      </c>
      <c r="X570" s="4">
        <f t="shared" si="62"/>
        <v>5</v>
      </c>
      <c r="Y570" s="3" t="str">
        <f t="shared" si="57"/>
        <v>Weekdays</v>
      </c>
      <c r="Z570" s="17">
        <f>_xlfn.ISOWEEKNUM(Table2[[#This Row],[Transaction Date]])</f>
        <v>2</v>
      </c>
      <c r="AA570" t="str">
        <f>IF(Table2[[#This Row],[WeekNum]] &gt; MAX(Table2[WeekNum]) - 13, "Show", "Hide")</f>
        <v>Show</v>
      </c>
      <c r="AB570" t="str">
        <f>TEXT(Table2[[#This Row],[Transaction Date]] - WEEKDAY(Table2[[#This Row],[Transaction Date]], 2) + 4, "MMMM")</f>
        <v>January</v>
      </c>
      <c r="AC570" s="19">
        <f>ROUNDUP(MONTH(Table2[[#This Row],[Transaction Date]])/3, 0)</f>
        <v>1</v>
      </c>
    </row>
    <row r="571" spans="1:29" x14ac:dyDescent="0.3">
      <c r="A571" t="s">
        <v>597</v>
      </c>
      <c r="B571" t="s">
        <v>1078</v>
      </c>
      <c r="C571" s="17" t="s">
        <v>1066</v>
      </c>
      <c r="D571" t="s">
        <v>20</v>
      </c>
      <c r="E571" t="s">
        <v>15</v>
      </c>
      <c r="F571" t="s">
        <v>29</v>
      </c>
      <c r="G571" s="3">
        <v>73.98</v>
      </c>
      <c r="H571">
        <v>7</v>
      </c>
      <c r="I571">
        <v>25.893000000000001</v>
      </c>
      <c r="J571" s="3">
        <v>543.75300000000004</v>
      </c>
      <c r="K571" s="18">
        <v>43526</v>
      </c>
      <c r="L571" s="2">
        <v>0.6958333333333333</v>
      </c>
      <c r="M571" t="s">
        <v>17</v>
      </c>
      <c r="N571" s="3">
        <v>517.86</v>
      </c>
      <c r="O571">
        <v>4.7619047620000003</v>
      </c>
      <c r="P571" s="3">
        <v>25.893000000000001</v>
      </c>
      <c r="Q571" s="1">
        <v>26948</v>
      </c>
      <c r="R571" s="5">
        <f t="shared" si="58"/>
        <v>45</v>
      </c>
      <c r="S571" s="5" t="str">
        <f t="shared" si="59"/>
        <v>45-59</v>
      </c>
      <c r="T571">
        <v>4.0999999999999996</v>
      </c>
      <c r="U571" s="17" t="str">
        <f t="shared" si="56"/>
        <v>4-6 (Average)</v>
      </c>
      <c r="V571" s="17" t="str">
        <f t="shared" si="60"/>
        <v>Evening</v>
      </c>
      <c r="W571" t="str">
        <f t="shared" si="61"/>
        <v>Expensive</v>
      </c>
      <c r="X571" s="4">
        <f t="shared" si="62"/>
        <v>7</v>
      </c>
      <c r="Y571" s="3" t="str">
        <f t="shared" si="57"/>
        <v>Weekends</v>
      </c>
      <c r="Z571" s="17">
        <f>_xlfn.ISOWEEKNUM(Table2[[#This Row],[Transaction Date]])</f>
        <v>9</v>
      </c>
      <c r="AA571" t="str">
        <f>IF(Table2[[#This Row],[WeekNum]] &gt; MAX(Table2[WeekNum]) - 13, "Show", "Hide")</f>
        <v>Show</v>
      </c>
      <c r="AB571" t="str">
        <f>TEXT(Table2[[#This Row],[Transaction Date]] - WEEKDAY(Table2[[#This Row],[Transaction Date]], 2) + 4, "MMMM")</f>
        <v>February</v>
      </c>
      <c r="AC571" s="19">
        <f>ROUNDUP(MONTH(Table2[[#This Row],[Transaction Date]])/3, 0)</f>
        <v>1</v>
      </c>
    </row>
    <row r="572" spans="1:29" x14ac:dyDescent="0.3">
      <c r="A572" t="s">
        <v>598</v>
      </c>
      <c r="B572" t="s">
        <v>1075</v>
      </c>
      <c r="C572" t="s">
        <v>35</v>
      </c>
      <c r="D572" t="s">
        <v>14</v>
      </c>
      <c r="E572" t="s">
        <v>15</v>
      </c>
      <c r="F572" t="s">
        <v>25</v>
      </c>
      <c r="G572" s="3">
        <v>82.04</v>
      </c>
      <c r="H572">
        <v>5</v>
      </c>
      <c r="I572">
        <v>20.51</v>
      </c>
      <c r="J572" s="3">
        <v>430.71</v>
      </c>
      <c r="K572" s="18">
        <v>43521</v>
      </c>
      <c r="L572" s="2">
        <v>0.71944444444444444</v>
      </c>
      <c r="M572" t="s">
        <v>26</v>
      </c>
      <c r="N572" s="3">
        <v>410.2</v>
      </c>
      <c r="O572">
        <v>4.7619047620000003</v>
      </c>
      <c r="P572" s="3">
        <v>20.51</v>
      </c>
      <c r="Q572" s="1">
        <v>29838</v>
      </c>
      <c r="R572" s="5">
        <f t="shared" si="58"/>
        <v>37</v>
      </c>
      <c r="S572" s="5" t="str">
        <f t="shared" si="59"/>
        <v>30-44</v>
      </c>
      <c r="T572">
        <v>7.6</v>
      </c>
      <c r="U572" s="17" t="str">
        <f t="shared" si="56"/>
        <v>6-8 (Good)</v>
      </c>
      <c r="V572" s="17" t="str">
        <f t="shared" si="60"/>
        <v>Evening</v>
      </c>
      <c r="W572" t="str">
        <f t="shared" si="61"/>
        <v>Expensive</v>
      </c>
      <c r="X572" s="4">
        <f t="shared" si="62"/>
        <v>2</v>
      </c>
      <c r="Y572" s="3" t="str">
        <f t="shared" si="57"/>
        <v>Weekdays</v>
      </c>
      <c r="Z572" s="17">
        <f>_xlfn.ISOWEEKNUM(Table2[[#This Row],[Transaction Date]])</f>
        <v>9</v>
      </c>
      <c r="AA572" t="str">
        <f>IF(Table2[[#This Row],[WeekNum]] &gt; MAX(Table2[WeekNum]) - 13, "Show", "Hide")</f>
        <v>Show</v>
      </c>
      <c r="AB572" t="str">
        <f>TEXT(Table2[[#This Row],[Transaction Date]] - WEEKDAY(Table2[[#This Row],[Transaction Date]], 2) + 4, "MMMM")</f>
        <v>February</v>
      </c>
      <c r="AC572" s="19">
        <f>ROUNDUP(MONTH(Table2[[#This Row],[Transaction Date]])/3, 0)</f>
        <v>1</v>
      </c>
    </row>
    <row r="573" spans="1:29" x14ac:dyDescent="0.3">
      <c r="A573" t="s">
        <v>599</v>
      </c>
      <c r="B573" t="s">
        <v>1070</v>
      </c>
      <c r="C573" t="s">
        <v>35</v>
      </c>
      <c r="D573" t="s">
        <v>14</v>
      </c>
      <c r="E573" t="s">
        <v>24</v>
      </c>
      <c r="F573" t="s">
        <v>29</v>
      </c>
      <c r="G573" s="3">
        <v>26.67</v>
      </c>
      <c r="H573">
        <v>10</v>
      </c>
      <c r="I573">
        <v>13.335000000000001</v>
      </c>
      <c r="J573" s="3">
        <v>280.03500000000003</v>
      </c>
      <c r="K573" s="18">
        <v>43494</v>
      </c>
      <c r="L573" s="2">
        <v>0.4916666666666667</v>
      </c>
      <c r="M573" t="s">
        <v>22</v>
      </c>
      <c r="N573" s="3">
        <v>266.7</v>
      </c>
      <c r="O573">
        <v>4.7619047620000003</v>
      </c>
      <c r="P573" s="3">
        <v>13.335000000000001</v>
      </c>
      <c r="Q573" s="1">
        <v>26005</v>
      </c>
      <c r="R573" s="5">
        <f t="shared" si="58"/>
        <v>47</v>
      </c>
      <c r="S573" s="5" t="str">
        <f t="shared" si="59"/>
        <v>45-59</v>
      </c>
      <c r="T573">
        <v>8.6</v>
      </c>
      <c r="U573" s="17" t="str">
        <f t="shared" si="56"/>
        <v>8-10 (Excellent)</v>
      </c>
      <c r="V573" s="17" t="str">
        <f t="shared" si="60"/>
        <v>Morning</v>
      </c>
      <c r="W573" t="str">
        <f t="shared" si="61"/>
        <v>Expensive</v>
      </c>
      <c r="X573" s="4">
        <f t="shared" si="62"/>
        <v>3</v>
      </c>
      <c r="Y573" s="3" t="str">
        <f t="shared" si="57"/>
        <v>Weekdays</v>
      </c>
      <c r="Z573" s="17">
        <f>_xlfn.ISOWEEKNUM(Table2[[#This Row],[Transaction Date]])</f>
        <v>5</v>
      </c>
      <c r="AA573" t="str">
        <f>IF(Table2[[#This Row],[WeekNum]] &gt; MAX(Table2[WeekNum]) - 13, "Show", "Hide")</f>
        <v>Show</v>
      </c>
      <c r="AB573" t="str">
        <f>TEXT(Table2[[#This Row],[Transaction Date]] - WEEKDAY(Table2[[#This Row],[Transaction Date]], 2) + 4, "MMMM")</f>
        <v>January</v>
      </c>
      <c r="AC573" s="19">
        <f>ROUNDUP(MONTH(Table2[[#This Row],[Transaction Date]])/3, 0)</f>
        <v>1</v>
      </c>
    </row>
    <row r="574" spans="1:29" x14ac:dyDescent="0.3">
      <c r="A574" t="s">
        <v>600</v>
      </c>
      <c r="B574" t="s">
        <v>1072</v>
      </c>
      <c r="C574" s="17" t="s">
        <v>1065</v>
      </c>
      <c r="D574" t="s">
        <v>14</v>
      </c>
      <c r="E574" t="s">
        <v>24</v>
      </c>
      <c r="F574" t="s">
        <v>36</v>
      </c>
      <c r="G574" s="3">
        <v>10.130000000000001</v>
      </c>
      <c r="H574">
        <v>7</v>
      </c>
      <c r="I574">
        <v>3.5455000000000001</v>
      </c>
      <c r="J574" s="3">
        <v>74.455500000000001</v>
      </c>
      <c r="K574" s="18">
        <v>43534</v>
      </c>
      <c r="L574" s="2">
        <v>0.81597222222222221</v>
      </c>
      <c r="M574" t="s">
        <v>17</v>
      </c>
      <c r="N574" s="3">
        <v>70.91</v>
      </c>
      <c r="O574">
        <v>4.7619047620000003</v>
      </c>
      <c r="P574" s="3">
        <v>3.5455000000000001</v>
      </c>
      <c r="Q574" s="1">
        <v>32986</v>
      </c>
      <c r="R574" s="5">
        <f t="shared" si="58"/>
        <v>28</v>
      </c>
      <c r="S574" s="5" t="str">
        <f t="shared" si="59"/>
        <v>15-29</v>
      </c>
      <c r="T574">
        <v>8.3000000000000007</v>
      </c>
      <c r="U574" s="17" t="str">
        <f t="shared" si="56"/>
        <v>8-10 (Excellent)</v>
      </c>
      <c r="V574" s="17" t="str">
        <f t="shared" si="60"/>
        <v>Night</v>
      </c>
      <c r="W574" t="str">
        <f t="shared" si="61"/>
        <v>Less Expensive</v>
      </c>
      <c r="X574" s="4">
        <f t="shared" si="62"/>
        <v>1</v>
      </c>
      <c r="Y574" s="3" t="str">
        <f t="shared" si="57"/>
        <v>Weekends</v>
      </c>
      <c r="Z574" s="17">
        <f>_xlfn.ISOWEEKNUM(Table2[[#This Row],[Transaction Date]])</f>
        <v>10</v>
      </c>
      <c r="AA574" t="str">
        <f>IF(Table2[[#This Row],[WeekNum]] &gt; MAX(Table2[WeekNum]) - 13, "Show", "Hide")</f>
        <v>Show</v>
      </c>
      <c r="AB574" t="str">
        <f>TEXT(Table2[[#This Row],[Transaction Date]] - WEEKDAY(Table2[[#This Row],[Transaction Date]], 2) + 4, "MMMM")</f>
        <v>March</v>
      </c>
      <c r="AC574" s="19">
        <f>ROUNDUP(MONTH(Table2[[#This Row],[Transaction Date]])/3, 0)</f>
        <v>1</v>
      </c>
    </row>
    <row r="575" spans="1:29" x14ac:dyDescent="0.3">
      <c r="A575" t="s">
        <v>601</v>
      </c>
      <c r="B575" t="s">
        <v>1070</v>
      </c>
      <c r="C575" t="s">
        <v>35</v>
      </c>
      <c r="D575" t="s">
        <v>20</v>
      </c>
      <c r="E575" t="s">
        <v>24</v>
      </c>
      <c r="F575" t="s">
        <v>36</v>
      </c>
      <c r="G575" s="3">
        <v>72.39</v>
      </c>
      <c r="H575">
        <v>2</v>
      </c>
      <c r="I575">
        <v>7.2389999999999999</v>
      </c>
      <c r="J575" s="3">
        <v>152.01900000000001</v>
      </c>
      <c r="K575" s="18">
        <v>43478</v>
      </c>
      <c r="L575" s="2">
        <v>0.82986111111111116</v>
      </c>
      <c r="M575" t="s">
        <v>26</v>
      </c>
      <c r="N575" s="3">
        <v>144.78</v>
      </c>
      <c r="O575">
        <v>4.7619047620000003</v>
      </c>
      <c r="P575" s="3">
        <v>7.2389999999999999</v>
      </c>
      <c r="Q575" s="1">
        <v>23568</v>
      </c>
      <c r="R575" s="5">
        <f t="shared" si="58"/>
        <v>54</v>
      </c>
      <c r="S575" s="5" t="str">
        <f t="shared" si="59"/>
        <v>45-59</v>
      </c>
      <c r="T575">
        <v>8.1</v>
      </c>
      <c r="U575" s="17" t="str">
        <f t="shared" si="56"/>
        <v>8-10 (Excellent)</v>
      </c>
      <c r="V575" s="17" t="str">
        <f t="shared" si="60"/>
        <v>Night</v>
      </c>
      <c r="W575" t="str">
        <f t="shared" si="61"/>
        <v>Expensive</v>
      </c>
      <c r="X575" s="4">
        <f t="shared" si="62"/>
        <v>1</v>
      </c>
      <c r="Y575" s="3" t="str">
        <f t="shared" si="57"/>
        <v>Weekends</v>
      </c>
      <c r="Z575" s="17">
        <f>_xlfn.ISOWEEKNUM(Table2[[#This Row],[Transaction Date]])</f>
        <v>2</v>
      </c>
      <c r="AA575" t="str">
        <f>IF(Table2[[#This Row],[WeekNum]] &gt; MAX(Table2[WeekNum]) - 13, "Show", "Hide")</f>
        <v>Show</v>
      </c>
      <c r="AB575" t="str">
        <f>TEXT(Table2[[#This Row],[Transaction Date]] - WEEKDAY(Table2[[#This Row],[Transaction Date]], 2) + 4, "MMMM")</f>
        <v>January</v>
      </c>
      <c r="AC575" s="19">
        <f>ROUNDUP(MONTH(Table2[[#This Row],[Transaction Date]])/3, 0)</f>
        <v>1</v>
      </c>
    </row>
    <row r="576" spans="1:29" x14ac:dyDescent="0.3">
      <c r="A576" t="s">
        <v>602</v>
      </c>
      <c r="B576" t="s">
        <v>1067</v>
      </c>
      <c r="C576" t="s">
        <v>13</v>
      </c>
      <c r="D576" t="s">
        <v>20</v>
      </c>
      <c r="E576" t="s">
        <v>24</v>
      </c>
      <c r="F576" t="s">
        <v>29</v>
      </c>
      <c r="G576" s="3">
        <v>85.91</v>
      </c>
      <c r="H576">
        <v>5</v>
      </c>
      <c r="I576">
        <v>21.477499999999999</v>
      </c>
      <c r="J576" s="3">
        <v>451.02749999999997</v>
      </c>
      <c r="K576" s="18">
        <v>43546</v>
      </c>
      <c r="L576" s="2">
        <v>0.60625000000000007</v>
      </c>
      <c r="M576" t="s">
        <v>26</v>
      </c>
      <c r="N576" s="3">
        <v>429.55</v>
      </c>
      <c r="O576">
        <v>4.7619047620000003</v>
      </c>
      <c r="P576" s="3">
        <v>21.477499999999999</v>
      </c>
      <c r="Q576" s="1">
        <v>32098</v>
      </c>
      <c r="R576" s="5">
        <f t="shared" si="58"/>
        <v>31</v>
      </c>
      <c r="S576" s="5" t="str">
        <f t="shared" si="59"/>
        <v>30-44</v>
      </c>
      <c r="T576">
        <v>8.6</v>
      </c>
      <c r="U576" s="17" t="str">
        <f t="shared" si="56"/>
        <v>8-10 (Excellent)</v>
      </c>
      <c r="V576" s="17" t="str">
        <f t="shared" si="60"/>
        <v>Afternoon</v>
      </c>
      <c r="W576" t="str">
        <f t="shared" si="61"/>
        <v>Expensive</v>
      </c>
      <c r="X576" s="4">
        <f t="shared" si="62"/>
        <v>6</v>
      </c>
      <c r="Y576" s="3" t="str">
        <f t="shared" si="57"/>
        <v>Weekdays</v>
      </c>
      <c r="Z576" s="17">
        <f>_xlfn.ISOWEEKNUM(Table2[[#This Row],[Transaction Date]])</f>
        <v>12</v>
      </c>
      <c r="AA576" t="str">
        <f>IF(Table2[[#This Row],[WeekNum]] &gt; MAX(Table2[WeekNum]) - 13, "Show", "Hide")</f>
        <v>Show</v>
      </c>
      <c r="AB576" t="str">
        <f>TEXT(Table2[[#This Row],[Transaction Date]] - WEEKDAY(Table2[[#This Row],[Transaction Date]], 2) + 4, "MMMM")</f>
        <v>March</v>
      </c>
      <c r="AC576" s="19">
        <f>ROUNDUP(MONTH(Table2[[#This Row],[Transaction Date]])/3, 0)</f>
        <v>1</v>
      </c>
    </row>
    <row r="577" spans="1:29" x14ac:dyDescent="0.3">
      <c r="A577" t="s">
        <v>603</v>
      </c>
      <c r="B577" t="s">
        <v>1070</v>
      </c>
      <c r="C577" t="s">
        <v>35</v>
      </c>
      <c r="D577" t="s">
        <v>14</v>
      </c>
      <c r="E577" t="s">
        <v>24</v>
      </c>
      <c r="F577" t="s">
        <v>38</v>
      </c>
      <c r="G577" s="3">
        <v>81.31</v>
      </c>
      <c r="H577">
        <v>7</v>
      </c>
      <c r="I577">
        <v>28.458500000000001</v>
      </c>
      <c r="J577" s="3">
        <v>597.62850000000003</v>
      </c>
      <c r="K577" s="18">
        <v>43525</v>
      </c>
      <c r="L577" s="2">
        <v>0.8256944444444444</v>
      </c>
      <c r="M577" t="s">
        <v>17</v>
      </c>
      <c r="N577" s="3">
        <v>569.16999999999996</v>
      </c>
      <c r="O577">
        <v>4.7619047620000003</v>
      </c>
      <c r="P577" s="3">
        <v>28.458500000000001</v>
      </c>
      <c r="Q577" s="1">
        <v>27648</v>
      </c>
      <c r="R577" s="5">
        <f t="shared" si="58"/>
        <v>43</v>
      </c>
      <c r="S577" s="5" t="str">
        <f t="shared" si="59"/>
        <v>30-44</v>
      </c>
      <c r="T577">
        <v>6.3</v>
      </c>
      <c r="U577" s="17" t="str">
        <f t="shared" si="56"/>
        <v>6-8 (Good)</v>
      </c>
      <c r="V577" s="17" t="str">
        <f t="shared" si="60"/>
        <v>Night</v>
      </c>
      <c r="W577" t="str">
        <f t="shared" si="61"/>
        <v>Expensive</v>
      </c>
      <c r="X577" s="4">
        <f t="shared" si="62"/>
        <v>6</v>
      </c>
      <c r="Y577" s="3" t="str">
        <f t="shared" si="57"/>
        <v>Weekdays</v>
      </c>
      <c r="Z577" s="17">
        <f>_xlfn.ISOWEEKNUM(Table2[[#This Row],[Transaction Date]])</f>
        <v>9</v>
      </c>
      <c r="AA577" t="str">
        <f>IF(Table2[[#This Row],[WeekNum]] &gt; MAX(Table2[WeekNum]) - 13, "Show", "Hide")</f>
        <v>Show</v>
      </c>
      <c r="AB577" t="str">
        <f>TEXT(Table2[[#This Row],[Transaction Date]] - WEEKDAY(Table2[[#This Row],[Transaction Date]], 2) + 4, "MMMM")</f>
        <v>February</v>
      </c>
      <c r="AC577" s="19">
        <f>ROUNDUP(MONTH(Table2[[#This Row],[Transaction Date]])/3, 0)</f>
        <v>1</v>
      </c>
    </row>
    <row r="578" spans="1:29" x14ac:dyDescent="0.3">
      <c r="A578" t="s">
        <v>604</v>
      </c>
      <c r="B578" t="s">
        <v>1075</v>
      </c>
      <c r="C578" t="s">
        <v>35</v>
      </c>
      <c r="D578" t="s">
        <v>20</v>
      </c>
      <c r="E578" t="s">
        <v>24</v>
      </c>
      <c r="F578" t="s">
        <v>36</v>
      </c>
      <c r="G578" s="3">
        <v>60.3</v>
      </c>
      <c r="H578">
        <v>4</v>
      </c>
      <c r="I578">
        <v>12.06</v>
      </c>
      <c r="J578" s="3">
        <v>253.26</v>
      </c>
      <c r="K578" s="18">
        <v>43516</v>
      </c>
      <c r="L578" s="2">
        <v>0.77986111111111101</v>
      </c>
      <c r="M578" t="s">
        <v>22</v>
      </c>
      <c r="N578" s="3">
        <v>241.2</v>
      </c>
      <c r="O578">
        <v>4.7619047620000003</v>
      </c>
      <c r="P578" s="3">
        <v>12.06</v>
      </c>
      <c r="Q578" s="1">
        <v>29960</v>
      </c>
      <c r="R578" s="5">
        <f t="shared" si="58"/>
        <v>37</v>
      </c>
      <c r="S578" s="5" t="str">
        <f t="shared" si="59"/>
        <v>30-44</v>
      </c>
      <c r="T578">
        <v>5.8</v>
      </c>
      <c r="U578" s="17" t="str">
        <f t="shared" ref="U578:U641" si="63">IF(T578&lt;2, "0-2 (Critical)",
  IF(T578&lt;4, "2-4 (Poor)",
  IF(T578&lt;6, "4-6 (Average)",
  IF(T578&lt;8, "6-8 (Good)", "8-10 (Excellent)"))))</f>
        <v>4-6 (Average)</v>
      </c>
      <c r="V578" s="17" t="str">
        <f t="shared" si="60"/>
        <v>Evening</v>
      </c>
      <c r="W578" t="str">
        <f t="shared" si="61"/>
        <v>Expensive</v>
      </c>
      <c r="X578" s="4">
        <f t="shared" si="62"/>
        <v>4</v>
      </c>
      <c r="Y578" s="3" t="str">
        <f t="shared" ref="Y578:Y641" si="64">IF(WEEKDAY(K578,2)&lt;=5, "Weekdays", "Weekends")</f>
        <v>Weekdays</v>
      </c>
      <c r="Z578" s="17">
        <f>_xlfn.ISOWEEKNUM(Table2[[#This Row],[Transaction Date]])</f>
        <v>8</v>
      </c>
      <c r="AA578" t="str">
        <f>IF(Table2[[#This Row],[WeekNum]] &gt; MAX(Table2[WeekNum]) - 13, "Show", "Hide")</f>
        <v>Show</v>
      </c>
      <c r="AB578" t="str">
        <f>TEXT(Table2[[#This Row],[Transaction Date]] - WEEKDAY(Table2[[#This Row],[Transaction Date]], 2) + 4, "MMMM")</f>
        <v>February</v>
      </c>
      <c r="AC578" s="19">
        <f>ROUNDUP(MONTH(Table2[[#This Row],[Transaction Date]])/3, 0)</f>
        <v>1</v>
      </c>
    </row>
    <row r="579" spans="1:29" x14ac:dyDescent="0.3">
      <c r="A579" t="s">
        <v>605</v>
      </c>
      <c r="B579" t="s">
        <v>1069</v>
      </c>
      <c r="C579" t="s">
        <v>19</v>
      </c>
      <c r="D579" t="s">
        <v>20</v>
      </c>
      <c r="E579" t="s">
        <v>24</v>
      </c>
      <c r="F579" t="s">
        <v>36</v>
      </c>
      <c r="G579" s="3">
        <v>31.77</v>
      </c>
      <c r="H579">
        <v>4</v>
      </c>
      <c r="I579">
        <v>6.3540000000000001</v>
      </c>
      <c r="J579" s="3">
        <v>133.434</v>
      </c>
      <c r="K579" s="18">
        <v>43479</v>
      </c>
      <c r="L579" s="2">
        <v>0.61319444444444449</v>
      </c>
      <c r="M579" t="s">
        <v>17</v>
      </c>
      <c r="N579" s="3">
        <v>127.08</v>
      </c>
      <c r="O579">
        <v>4.7619047620000003</v>
      </c>
      <c r="P579" s="3">
        <v>6.3540000000000001</v>
      </c>
      <c r="Q579" s="1">
        <v>19999</v>
      </c>
      <c r="R579" s="5">
        <f t="shared" ref="R579:R642" si="65">DATEDIF(Q579,K579,"Y")</f>
        <v>64</v>
      </c>
      <c r="S579" s="5" t="str">
        <f t="shared" ref="S579:S642" si="66">FLOOR(R579, 15)&amp;"-"&amp;FLOOR(R579,15)+14</f>
        <v>60-74</v>
      </c>
      <c r="T579">
        <v>6.2</v>
      </c>
      <c r="U579" s="17" t="str">
        <f t="shared" si="63"/>
        <v>6-8 (Good)</v>
      </c>
      <c r="V579" s="17" t="str">
        <f t="shared" ref="V579:V642" si="67">IF(L579&lt;TIME(12,0,0), "Morning", IF(L579&lt;TIME(16,0,0), "Afternoon", IF(L579&lt;TIME(19,30,0), "Evening", "Night")))</f>
        <v>Afternoon</v>
      </c>
      <c r="W579" t="str">
        <f t="shared" ref="W579:W642" si="68">IF(G579&lt;=20, "Less Expensive", "Expensive")</f>
        <v>Expensive</v>
      </c>
      <c r="X579" s="4">
        <f t="shared" ref="X579:X642" si="69">WEEKDAY(K579)</f>
        <v>2</v>
      </c>
      <c r="Y579" s="3" t="str">
        <f t="shared" si="64"/>
        <v>Weekdays</v>
      </c>
      <c r="Z579" s="17">
        <f>_xlfn.ISOWEEKNUM(Table2[[#This Row],[Transaction Date]])</f>
        <v>3</v>
      </c>
      <c r="AA579" t="str">
        <f>IF(Table2[[#This Row],[WeekNum]] &gt; MAX(Table2[WeekNum]) - 13, "Show", "Hide")</f>
        <v>Show</v>
      </c>
      <c r="AB579" t="str">
        <f>TEXT(Table2[[#This Row],[Transaction Date]] - WEEKDAY(Table2[[#This Row],[Transaction Date]], 2) + 4, "MMMM")</f>
        <v>January</v>
      </c>
      <c r="AC579" s="19">
        <f>ROUNDUP(MONTH(Table2[[#This Row],[Transaction Date]])/3, 0)</f>
        <v>1</v>
      </c>
    </row>
    <row r="580" spans="1:29" x14ac:dyDescent="0.3">
      <c r="A580" t="s">
        <v>606</v>
      </c>
      <c r="B580" t="s">
        <v>1072</v>
      </c>
      <c r="C580" s="17" t="s">
        <v>1065</v>
      </c>
      <c r="D580" t="s">
        <v>20</v>
      </c>
      <c r="E580" t="s">
        <v>15</v>
      </c>
      <c r="F580" t="s">
        <v>16</v>
      </c>
      <c r="G580" s="3">
        <v>64.27</v>
      </c>
      <c r="H580">
        <v>4</v>
      </c>
      <c r="I580">
        <v>12.853999999999999</v>
      </c>
      <c r="J580" s="3">
        <v>269.93400000000003</v>
      </c>
      <c r="K580" s="18">
        <v>43550</v>
      </c>
      <c r="L580" s="2">
        <v>0.57916666666666672</v>
      </c>
      <c r="M580" t="s">
        <v>22</v>
      </c>
      <c r="N580" s="3">
        <v>257.08</v>
      </c>
      <c r="O580">
        <v>4.7619047620000003</v>
      </c>
      <c r="P580" s="3">
        <v>12.853999999999999</v>
      </c>
      <c r="Q580" s="1">
        <v>30888</v>
      </c>
      <c r="R580" s="5">
        <f t="shared" si="65"/>
        <v>34</v>
      </c>
      <c r="S580" s="5" t="str">
        <f t="shared" si="66"/>
        <v>30-44</v>
      </c>
      <c r="T580">
        <v>7.7</v>
      </c>
      <c r="U580" s="17" t="str">
        <f t="shared" si="63"/>
        <v>6-8 (Good)</v>
      </c>
      <c r="V580" s="17" t="str">
        <f t="shared" si="67"/>
        <v>Afternoon</v>
      </c>
      <c r="W580" t="str">
        <f t="shared" si="68"/>
        <v>Expensive</v>
      </c>
      <c r="X580" s="4">
        <f t="shared" si="69"/>
        <v>3</v>
      </c>
      <c r="Y580" s="3" t="str">
        <f t="shared" si="64"/>
        <v>Weekdays</v>
      </c>
      <c r="Z580" s="17">
        <f>_xlfn.ISOWEEKNUM(Table2[[#This Row],[Transaction Date]])</f>
        <v>13</v>
      </c>
      <c r="AA580" t="str">
        <f>IF(Table2[[#This Row],[WeekNum]] &gt; MAX(Table2[WeekNum]) - 13, "Show", "Hide")</f>
        <v>Show</v>
      </c>
      <c r="AB580" t="str">
        <f>TEXT(Table2[[#This Row],[Transaction Date]] - WEEKDAY(Table2[[#This Row],[Transaction Date]], 2) + 4, "MMMM")</f>
        <v>March</v>
      </c>
      <c r="AC580" s="19">
        <f>ROUNDUP(MONTH(Table2[[#This Row],[Transaction Date]])/3, 0)</f>
        <v>1</v>
      </c>
    </row>
    <row r="581" spans="1:29" x14ac:dyDescent="0.3">
      <c r="A581" t="s">
        <v>607</v>
      </c>
      <c r="B581" t="s">
        <v>1075</v>
      </c>
      <c r="C581" t="s">
        <v>35</v>
      </c>
      <c r="D581" t="s">
        <v>20</v>
      </c>
      <c r="E581" t="s">
        <v>24</v>
      </c>
      <c r="F581" t="s">
        <v>16</v>
      </c>
      <c r="G581" s="3">
        <v>69.510000000000005</v>
      </c>
      <c r="H581">
        <v>2</v>
      </c>
      <c r="I581">
        <v>6.9509999999999996</v>
      </c>
      <c r="J581" s="3">
        <v>145.971</v>
      </c>
      <c r="K581" s="18">
        <v>43525</v>
      </c>
      <c r="L581" s="2">
        <v>0.51041666666666663</v>
      </c>
      <c r="M581" t="s">
        <v>17</v>
      </c>
      <c r="N581" s="3">
        <v>139.02000000000001</v>
      </c>
      <c r="O581">
        <v>4.7619047620000003</v>
      </c>
      <c r="P581" s="3">
        <v>6.9509999999999996</v>
      </c>
      <c r="Q581" s="1">
        <v>21472</v>
      </c>
      <c r="R581" s="5">
        <f t="shared" si="65"/>
        <v>60</v>
      </c>
      <c r="S581" s="5" t="str">
        <f t="shared" si="66"/>
        <v>60-74</v>
      </c>
      <c r="T581">
        <v>8.1</v>
      </c>
      <c r="U581" s="17" t="str">
        <f t="shared" si="63"/>
        <v>8-10 (Excellent)</v>
      </c>
      <c r="V581" s="17" t="str">
        <f t="shared" si="67"/>
        <v>Afternoon</v>
      </c>
      <c r="W581" t="str">
        <f t="shared" si="68"/>
        <v>Expensive</v>
      </c>
      <c r="X581" s="4">
        <f t="shared" si="69"/>
        <v>6</v>
      </c>
      <c r="Y581" s="3" t="str">
        <f t="shared" si="64"/>
        <v>Weekdays</v>
      </c>
      <c r="Z581" s="17">
        <f>_xlfn.ISOWEEKNUM(Table2[[#This Row],[Transaction Date]])</f>
        <v>9</v>
      </c>
      <c r="AA581" t="str">
        <f>IF(Table2[[#This Row],[WeekNum]] &gt; MAX(Table2[WeekNum]) - 13, "Show", "Hide")</f>
        <v>Show</v>
      </c>
      <c r="AB581" t="str">
        <f>TEXT(Table2[[#This Row],[Transaction Date]] - WEEKDAY(Table2[[#This Row],[Transaction Date]], 2) + 4, "MMMM")</f>
        <v>February</v>
      </c>
      <c r="AC581" s="19">
        <f>ROUNDUP(MONTH(Table2[[#This Row],[Transaction Date]])/3, 0)</f>
        <v>1</v>
      </c>
    </row>
    <row r="582" spans="1:29" x14ac:dyDescent="0.3">
      <c r="A582" t="s">
        <v>608</v>
      </c>
      <c r="B582" t="s">
        <v>1073</v>
      </c>
      <c r="C582" s="17" t="s">
        <v>1066</v>
      </c>
      <c r="D582" t="s">
        <v>20</v>
      </c>
      <c r="E582" t="s">
        <v>24</v>
      </c>
      <c r="F582" t="s">
        <v>36</v>
      </c>
      <c r="G582" s="3">
        <v>27.22</v>
      </c>
      <c r="H582">
        <v>3</v>
      </c>
      <c r="I582">
        <v>4.0830000000000002</v>
      </c>
      <c r="J582" s="3">
        <v>85.742999999999995</v>
      </c>
      <c r="K582" s="18">
        <v>43472</v>
      </c>
      <c r="L582" s="2">
        <v>0.52569444444444446</v>
      </c>
      <c r="M582" t="s">
        <v>22</v>
      </c>
      <c r="N582" s="3">
        <v>81.66</v>
      </c>
      <c r="O582">
        <v>4.7619047620000003</v>
      </c>
      <c r="P582" s="3">
        <v>4.0830000000000002</v>
      </c>
      <c r="Q582" s="1">
        <v>24156</v>
      </c>
      <c r="R582" s="5">
        <f t="shared" si="65"/>
        <v>52</v>
      </c>
      <c r="S582" s="5" t="str">
        <f t="shared" si="66"/>
        <v>45-59</v>
      </c>
      <c r="T582">
        <v>7.3</v>
      </c>
      <c r="U582" s="17" t="str">
        <f t="shared" si="63"/>
        <v>6-8 (Good)</v>
      </c>
      <c r="V582" s="17" t="str">
        <f t="shared" si="67"/>
        <v>Afternoon</v>
      </c>
      <c r="W582" t="str">
        <f t="shared" si="68"/>
        <v>Expensive</v>
      </c>
      <c r="X582" s="4">
        <f t="shared" si="69"/>
        <v>2</v>
      </c>
      <c r="Y582" s="3" t="str">
        <f t="shared" si="64"/>
        <v>Weekdays</v>
      </c>
      <c r="Z582" s="17">
        <f>_xlfn.ISOWEEKNUM(Table2[[#This Row],[Transaction Date]])</f>
        <v>2</v>
      </c>
      <c r="AA582" t="str">
        <f>IF(Table2[[#This Row],[WeekNum]] &gt; MAX(Table2[WeekNum]) - 13, "Show", "Hide")</f>
        <v>Show</v>
      </c>
      <c r="AB582" t="str">
        <f>TEXT(Table2[[#This Row],[Transaction Date]] - WEEKDAY(Table2[[#This Row],[Transaction Date]], 2) + 4, "MMMM")</f>
        <v>January</v>
      </c>
      <c r="AC582" s="19">
        <f>ROUNDUP(MONTH(Table2[[#This Row],[Transaction Date]])/3, 0)</f>
        <v>1</v>
      </c>
    </row>
    <row r="583" spans="1:29" x14ac:dyDescent="0.3">
      <c r="A583" t="s">
        <v>609</v>
      </c>
      <c r="B583" t="s">
        <v>1067</v>
      </c>
      <c r="C583" t="s">
        <v>13</v>
      </c>
      <c r="D583" t="s">
        <v>14</v>
      </c>
      <c r="E583" t="s">
        <v>15</v>
      </c>
      <c r="F583" t="s">
        <v>16</v>
      </c>
      <c r="G583" s="3">
        <v>77.680000000000007</v>
      </c>
      <c r="H583">
        <v>4</v>
      </c>
      <c r="I583">
        <v>15.536</v>
      </c>
      <c r="J583" s="3">
        <v>326.25599999999997</v>
      </c>
      <c r="K583" s="18">
        <v>43497</v>
      </c>
      <c r="L583" s="2">
        <v>0.82916666666666661</v>
      </c>
      <c r="M583" t="s">
        <v>22</v>
      </c>
      <c r="N583" s="3">
        <v>310.72000000000003</v>
      </c>
      <c r="O583">
        <v>4.7619047620000003</v>
      </c>
      <c r="P583" s="3">
        <v>15.536</v>
      </c>
      <c r="Q583" s="1">
        <v>35091</v>
      </c>
      <c r="R583" s="5">
        <f t="shared" si="65"/>
        <v>23</v>
      </c>
      <c r="S583" s="5" t="str">
        <f t="shared" si="66"/>
        <v>15-29</v>
      </c>
      <c r="T583">
        <v>8.4</v>
      </c>
      <c r="U583" s="17" t="str">
        <f t="shared" si="63"/>
        <v>8-10 (Excellent)</v>
      </c>
      <c r="V583" s="17" t="str">
        <f t="shared" si="67"/>
        <v>Night</v>
      </c>
      <c r="W583" t="str">
        <f t="shared" si="68"/>
        <v>Expensive</v>
      </c>
      <c r="X583" s="4">
        <f t="shared" si="69"/>
        <v>6</v>
      </c>
      <c r="Y583" s="3" t="str">
        <f t="shared" si="64"/>
        <v>Weekdays</v>
      </c>
      <c r="Z583" s="17">
        <f>_xlfn.ISOWEEKNUM(Table2[[#This Row],[Transaction Date]])</f>
        <v>5</v>
      </c>
      <c r="AA583" t="str">
        <f>IF(Table2[[#This Row],[WeekNum]] &gt; MAX(Table2[WeekNum]) - 13, "Show", "Hide")</f>
        <v>Show</v>
      </c>
      <c r="AB583" t="str">
        <f>TEXT(Table2[[#This Row],[Transaction Date]] - WEEKDAY(Table2[[#This Row],[Transaction Date]], 2) + 4, "MMMM")</f>
        <v>January</v>
      </c>
      <c r="AC583" s="19">
        <f>ROUNDUP(MONTH(Table2[[#This Row],[Transaction Date]])/3, 0)</f>
        <v>1</v>
      </c>
    </row>
    <row r="584" spans="1:29" x14ac:dyDescent="0.3">
      <c r="A584" t="s">
        <v>610</v>
      </c>
      <c r="B584" t="s">
        <v>1078</v>
      </c>
      <c r="C584" s="17" t="s">
        <v>1066</v>
      </c>
      <c r="D584" t="s">
        <v>14</v>
      </c>
      <c r="E584" t="s">
        <v>15</v>
      </c>
      <c r="F584" t="s">
        <v>38</v>
      </c>
      <c r="G584" s="3">
        <v>92.98</v>
      </c>
      <c r="H584">
        <v>2</v>
      </c>
      <c r="I584">
        <v>9.298</v>
      </c>
      <c r="J584" s="3">
        <v>195.25800000000001</v>
      </c>
      <c r="K584" s="18">
        <v>43509</v>
      </c>
      <c r="L584" s="2">
        <v>0.62916666666666665</v>
      </c>
      <c r="M584" t="s">
        <v>26</v>
      </c>
      <c r="N584" s="3">
        <v>185.96</v>
      </c>
      <c r="O584">
        <v>4.7619047620000003</v>
      </c>
      <c r="P584" s="3">
        <v>9.298</v>
      </c>
      <c r="Q584" s="1">
        <v>23494</v>
      </c>
      <c r="R584" s="5">
        <f t="shared" si="65"/>
        <v>54</v>
      </c>
      <c r="S584" s="5" t="str">
        <f t="shared" si="66"/>
        <v>45-59</v>
      </c>
      <c r="T584">
        <v>8</v>
      </c>
      <c r="U584" s="17" t="str">
        <f t="shared" si="63"/>
        <v>8-10 (Excellent)</v>
      </c>
      <c r="V584" s="17" t="str">
        <f t="shared" si="67"/>
        <v>Afternoon</v>
      </c>
      <c r="W584" t="str">
        <f t="shared" si="68"/>
        <v>Expensive</v>
      </c>
      <c r="X584" s="4">
        <f t="shared" si="69"/>
        <v>4</v>
      </c>
      <c r="Y584" s="3" t="str">
        <f t="shared" si="64"/>
        <v>Weekdays</v>
      </c>
      <c r="Z584" s="17">
        <f>_xlfn.ISOWEEKNUM(Table2[[#This Row],[Transaction Date]])</f>
        <v>7</v>
      </c>
      <c r="AA584" t="str">
        <f>IF(Table2[[#This Row],[WeekNum]] &gt; MAX(Table2[WeekNum]) - 13, "Show", "Hide")</f>
        <v>Show</v>
      </c>
      <c r="AB584" t="str">
        <f>TEXT(Table2[[#This Row],[Transaction Date]] - WEEKDAY(Table2[[#This Row],[Transaction Date]], 2) + 4, "MMMM")</f>
        <v>February</v>
      </c>
      <c r="AC584" s="19">
        <f>ROUNDUP(MONTH(Table2[[#This Row],[Transaction Date]])/3, 0)</f>
        <v>1</v>
      </c>
    </row>
    <row r="585" spans="1:29" x14ac:dyDescent="0.3">
      <c r="A585" t="s">
        <v>611</v>
      </c>
      <c r="B585" t="s">
        <v>1070</v>
      </c>
      <c r="C585" t="s">
        <v>35</v>
      </c>
      <c r="D585" t="s">
        <v>14</v>
      </c>
      <c r="E585" t="s">
        <v>15</v>
      </c>
      <c r="F585" t="s">
        <v>38</v>
      </c>
      <c r="G585" s="3">
        <v>18.079999999999998</v>
      </c>
      <c r="H585">
        <v>4</v>
      </c>
      <c r="I585">
        <v>3.6160000000000001</v>
      </c>
      <c r="J585" s="3">
        <v>75.936000000000007</v>
      </c>
      <c r="K585" s="18">
        <v>43479</v>
      </c>
      <c r="L585" s="2">
        <v>0.75208333333333333</v>
      </c>
      <c r="M585" t="s">
        <v>26</v>
      </c>
      <c r="N585" s="3">
        <v>72.319999999999993</v>
      </c>
      <c r="O585">
        <v>4.7619047620000003</v>
      </c>
      <c r="P585" s="3">
        <v>3.6160000000000001</v>
      </c>
      <c r="Q585" s="1">
        <v>24439</v>
      </c>
      <c r="R585" s="5">
        <f t="shared" si="65"/>
        <v>52</v>
      </c>
      <c r="S585" s="5" t="str">
        <f t="shared" si="66"/>
        <v>45-59</v>
      </c>
      <c r="T585">
        <v>9.5</v>
      </c>
      <c r="U585" s="17" t="str">
        <f t="shared" si="63"/>
        <v>8-10 (Excellent)</v>
      </c>
      <c r="V585" s="17" t="str">
        <f t="shared" si="67"/>
        <v>Evening</v>
      </c>
      <c r="W585" t="str">
        <f t="shared" si="68"/>
        <v>Less Expensive</v>
      </c>
      <c r="X585" s="4">
        <f t="shared" si="69"/>
        <v>2</v>
      </c>
      <c r="Y585" s="3" t="str">
        <f t="shared" si="64"/>
        <v>Weekdays</v>
      </c>
      <c r="Z585" s="17">
        <f>_xlfn.ISOWEEKNUM(Table2[[#This Row],[Transaction Date]])</f>
        <v>3</v>
      </c>
      <c r="AA585" t="str">
        <f>IF(Table2[[#This Row],[WeekNum]] &gt; MAX(Table2[WeekNum]) - 13, "Show", "Hide")</f>
        <v>Show</v>
      </c>
      <c r="AB585" t="str">
        <f>TEXT(Table2[[#This Row],[Transaction Date]] - WEEKDAY(Table2[[#This Row],[Transaction Date]], 2) + 4, "MMMM")</f>
        <v>January</v>
      </c>
      <c r="AC585" s="19">
        <f>ROUNDUP(MONTH(Table2[[#This Row],[Transaction Date]])/3, 0)</f>
        <v>1</v>
      </c>
    </row>
    <row r="586" spans="1:29" x14ac:dyDescent="0.3">
      <c r="A586" t="s">
        <v>612</v>
      </c>
      <c r="B586" t="s">
        <v>1075</v>
      </c>
      <c r="C586" t="s">
        <v>35</v>
      </c>
      <c r="D586" t="s">
        <v>20</v>
      </c>
      <c r="E586" t="s">
        <v>24</v>
      </c>
      <c r="F586" t="s">
        <v>29</v>
      </c>
      <c r="G586" s="3">
        <v>63.06</v>
      </c>
      <c r="H586">
        <v>3</v>
      </c>
      <c r="I586">
        <v>9.4589999999999996</v>
      </c>
      <c r="J586" s="3">
        <v>198.63900000000001</v>
      </c>
      <c r="K586" s="18">
        <v>43484</v>
      </c>
      <c r="L586" s="2">
        <v>0.66527777777777775</v>
      </c>
      <c r="M586" t="s">
        <v>17</v>
      </c>
      <c r="N586" s="3">
        <v>189.18</v>
      </c>
      <c r="O586">
        <v>4.7619047620000003</v>
      </c>
      <c r="P586" s="3">
        <v>9.4589999999999996</v>
      </c>
      <c r="Q586" s="1">
        <v>31796</v>
      </c>
      <c r="R586" s="5">
        <f t="shared" si="65"/>
        <v>32</v>
      </c>
      <c r="S586" s="5" t="str">
        <f t="shared" si="66"/>
        <v>30-44</v>
      </c>
      <c r="T586">
        <v>7</v>
      </c>
      <c r="U586" s="17" t="str">
        <f t="shared" si="63"/>
        <v>6-8 (Good)</v>
      </c>
      <c r="V586" s="17" t="str">
        <f t="shared" si="67"/>
        <v>Afternoon</v>
      </c>
      <c r="W586" t="str">
        <f t="shared" si="68"/>
        <v>Expensive</v>
      </c>
      <c r="X586" s="4">
        <f t="shared" si="69"/>
        <v>7</v>
      </c>
      <c r="Y586" s="3" t="str">
        <f t="shared" si="64"/>
        <v>Weekends</v>
      </c>
      <c r="Z586" s="17">
        <f>_xlfn.ISOWEEKNUM(Table2[[#This Row],[Transaction Date]])</f>
        <v>3</v>
      </c>
      <c r="AA586" t="str">
        <f>IF(Table2[[#This Row],[WeekNum]] &gt; MAX(Table2[WeekNum]) - 13, "Show", "Hide")</f>
        <v>Show</v>
      </c>
      <c r="AB586" t="str">
        <f>TEXT(Table2[[#This Row],[Transaction Date]] - WEEKDAY(Table2[[#This Row],[Transaction Date]], 2) + 4, "MMMM")</f>
        <v>January</v>
      </c>
      <c r="AC586" s="19">
        <f>ROUNDUP(MONTH(Table2[[#This Row],[Transaction Date]])/3, 0)</f>
        <v>1</v>
      </c>
    </row>
    <row r="587" spans="1:29" x14ac:dyDescent="0.3">
      <c r="A587" t="s">
        <v>613</v>
      </c>
      <c r="B587" t="s">
        <v>1076</v>
      </c>
      <c r="C587" s="17" t="s">
        <v>1064</v>
      </c>
      <c r="D587" t="s">
        <v>20</v>
      </c>
      <c r="E587" t="s">
        <v>24</v>
      </c>
      <c r="F587" t="s">
        <v>16</v>
      </c>
      <c r="G587" s="3">
        <v>51.71</v>
      </c>
      <c r="H587">
        <v>4</v>
      </c>
      <c r="I587">
        <v>10.342000000000001</v>
      </c>
      <c r="J587" s="3">
        <v>217.18199999999999</v>
      </c>
      <c r="K587" s="18">
        <v>43533</v>
      </c>
      <c r="L587" s="2">
        <v>0.57847222222222217</v>
      </c>
      <c r="M587" t="s">
        <v>26</v>
      </c>
      <c r="N587" s="3">
        <v>206.84</v>
      </c>
      <c r="O587">
        <v>4.7619047620000003</v>
      </c>
      <c r="P587" s="3">
        <v>10.342000000000001</v>
      </c>
      <c r="Q587" s="1">
        <v>32561</v>
      </c>
      <c r="R587" s="5">
        <f t="shared" si="65"/>
        <v>30</v>
      </c>
      <c r="S587" s="5" t="str">
        <f t="shared" si="66"/>
        <v>30-44</v>
      </c>
      <c r="T587">
        <v>9.8000000000000007</v>
      </c>
      <c r="U587" s="17" t="str">
        <f t="shared" si="63"/>
        <v>8-10 (Excellent)</v>
      </c>
      <c r="V587" s="17" t="str">
        <f t="shared" si="67"/>
        <v>Afternoon</v>
      </c>
      <c r="W587" t="str">
        <f t="shared" si="68"/>
        <v>Expensive</v>
      </c>
      <c r="X587" s="4">
        <f t="shared" si="69"/>
        <v>7</v>
      </c>
      <c r="Y587" s="3" t="str">
        <f t="shared" si="64"/>
        <v>Weekends</v>
      </c>
      <c r="Z587" s="17">
        <f>_xlfn.ISOWEEKNUM(Table2[[#This Row],[Transaction Date]])</f>
        <v>10</v>
      </c>
      <c r="AA587" t="str">
        <f>IF(Table2[[#This Row],[WeekNum]] &gt; MAX(Table2[WeekNum]) - 13, "Show", "Hide")</f>
        <v>Show</v>
      </c>
      <c r="AB587" t="str">
        <f>TEXT(Table2[[#This Row],[Transaction Date]] - WEEKDAY(Table2[[#This Row],[Transaction Date]], 2) + 4, "MMMM")</f>
        <v>March</v>
      </c>
      <c r="AC587" s="19">
        <f>ROUNDUP(MONTH(Table2[[#This Row],[Transaction Date]])/3, 0)</f>
        <v>1</v>
      </c>
    </row>
    <row r="588" spans="1:29" x14ac:dyDescent="0.3">
      <c r="A588" t="s">
        <v>614</v>
      </c>
      <c r="B588" t="s">
        <v>1077</v>
      </c>
      <c r="C588" s="17" t="s">
        <v>1065</v>
      </c>
      <c r="D588" t="s">
        <v>20</v>
      </c>
      <c r="E588" t="s">
        <v>15</v>
      </c>
      <c r="F588" t="s">
        <v>36</v>
      </c>
      <c r="G588" s="3">
        <v>52.34</v>
      </c>
      <c r="H588">
        <v>3</v>
      </c>
      <c r="I588">
        <v>7.851</v>
      </c>
      <c r="J588" s="3">
        <v>164.87100000000001</v>
      </c>
      <c r="K588" s="18">
        <v>43551</v>
      </c>
      <c r="L588" s="2">
        <v>0.5854166666666667</v>
      </c>
      <c r="M588" t="s">
        <v>22</v>
      </c>
      <c r="N588" s="3">
        <v>157.02000000000001</v>
      </c>
      <c r="O588">
        <v>4.7619047620000003</v>
      </c>
      <c r="P588" s="3">
        <v>7.851</v>
      </c>
      <c r="Q588" s="1">
        <v>28821</v>
      </c>
      <c r="R588" s="5">
        <f t="shared" si="65"/>
        <v>40</v>
      </c>
      <c r="S588" s="5" t="str">
        <f t="shared" si="66"/>
        <v>30-44</v>
      </c>
      <c r="T588">
        <v>9.1999999999999993</v>
      </c>
      <c r="U588" s="17" t="str">
        <f t="shared" si="63"/>
        <v>8-10 (Excellent)</v>
      </c>
      <c r="V588" s="17" t="str">
        <f t="shared" si="67"/>
        <v>Afternoon</v>
      </c>
      <c r="W588" t="str">
        <f t="shared" si="68"/>
        <v>Expensive</v>
      </c>
      <c r="X588" s="4">
        <f t="shared" si="69"/>
        <v>4</v>
      </c>
      <c r="Y588" s="3" t="str">
        <f t="shared" si="64"/>
        <v>Weekdays</v>
      </c>
      <c r="Z588" s="17">
        <f>_xlfn.ISOWEEKNUM(Table2[[#This Row],[Transaction Date]])</f>
        <v>13</v>
      </c>
      <c r="AA588" t="str">
        <f>IF(Table2[[#This Row],[WeekNum]] &gt; MAX(Table2[WeekNum]) - 13, "Show", "Hide")</f>
        <v>Show</v>
      </c>
      <c r="AB588" t="str">
        <f>TEXT(Table2[[#This Row],[Transaction Date]] - WEEKDAY(Table2[[#This Row],[Transaction Date]], 2) + 4, "MMMM")</f>
        <v>March</v>
      </c>
      <c r="AC588" s="19">
        <f>ROUNDUP(MONTH(Table2[[#This Row],[Transaction Date]])/3, 0)</f>
        <v>1</v>
      </c>
    </row>
    <row r="589" spans="1:29" x14ac:dyDescent="0.3">
      <c r="A589" t="s">
        <v>615</v>
      </c>
      <c r="B589" t="s">
        <v>1071</v>
      </c>
      <c r="C589" s="17" t="s">
        <v>1064</v>
      </c>
      <c r="D589" t="s">
        <v>20</v>
      </c>
      <c r="E589" t="s">
        <v>15</v>
      </c>
      <c r="F589" t="s">
        <v>29</v>
      </c>
      <c r="G589" s="3">
        <v>43.06</v>
      </c>
      <c r="H589">
        <v>5</v>
      </c>
      <c r="I589">
        <v>10.765000000000001</v>
      </c>
      <c r="J589" s="3">
        <v>226.065</v>
      </c>
      <c r="K589" s="18">
        <v>43500</v>
      </c>
      <c r="L589" s="2">
        <v>0.69305555555555554</v>
      </c>
      <c r="M589" t="s">
        <v>17</v>
      </c>
      <c r="N589" s="3">
        <v>215.3</v>
      </c>
      <c r="O589">
        <v>4.7619047620000003</v>
      </c>
      <c r="P589" s="3">
        <v>10.765000000000001</v>
      </c>
      <c r="Q589" s="1">
        <v>32594</v>
      </c>
      <c r="R589" s="5">
        <f t="shared" si="65"/>
        <v>29</v>
      </c>
      <c r="S589" s="5" t="str">
        <f t="shared" si="66"/>
        <v>15-29</v>
      </c>
      <c r="T589">
        <v>7.7</v>
      </c>
      <c r="U589" s="17" t="str">
        <f t="shared" si="63"/>
        <v>6-8 (Good)</v>
      </c>
      <c r="V589" s="17" t="str">
        <f t="shared" si="67"/>
        <v>Evening</v>
      </c>
      <c r="W589" t="str">
        <f t="shared" si="68"/>
        <v>Expensive</v>
      </c>
      <c r="X589" s="4">
        <f t="shared" si="69"/>
        <v>2</v>
      </c>
      <c r="Y589" s="3" t="str">
        <f t="shared" si="64"/>
        <v>Weekdays</v>
      </c>
      <c r="Z589" s="17">
        <f>_xlfn.ISOWEEKNUM(Table2[[#This Row],[Transaction Date]])</f>
        <v>6</v>
      </c>
      <c r="AA589" t="str">
        <f>IF(Table2[[#This Row],[WeekNum]] &gt; MAX(Table2[WeekNum]) - 13, "Show", "Hide")</f>
        <v>Show</v>
      </c>
      <c r="AB589" t="str">
        <f>TEXT(Table2[[#This Row],[Transaction Date]] - WEEKDAY(Table2[[#This Row],[Transaction Date]], 2) + 4, "MMMM")</f>
        <v>February</v>
      </c>
      <c r="AC589" s="19">
        <f>ROUNDUP(MONTH(Table2[[#This Row],[Transaction Date]])/3, 0)</f>
        <v>1</v>
      </c>
    </row>
    <row r="590" spans="1:29" x14ac:dyDescent="0.3">
      <c r="A590" t="s">
        <v>616</v>
      </c>
      <c r="B590" t="s">
        <v>1078</v>
      </c>
      <c r="C590" s="17" t="s">
        <v>1066</v>
      </c>
      <c r="D590" t="s">
        <v>20</v>
      </c>
      <c r="E590" t="s">
        <v>24</v>
      </c>
      <c r="F590" t="s">
        <v>38</v>
      </c>
      <c r="G590" s="3">
        <v>59.61</v>
      </c>
      <c r="H590">
        <v>10</v>
      </c>
      <c r="I590">
        <v>29.805</v>
      </c>
      <c r="J590" s="3">
        <v>625.90499999999997</v>
      </c>
      <c r="K590" s="18">
        <v>43538</v>
      </c>
      <c r="L590" s="2">
        <v>0.46319444444444446</v>
      </c>
      <c r="M590" t="s">
        <v>22</v>
      </c>
      <c r="N590" s="3">
        <v>596.1</v>
      </c>
      <c r="O590">
        <v>4.7619047620000003</v>
      </c>
      <c r="P590" s="3">
        <v>29.805</v>
      </c>
      <c r="Q590" s="1">
        <v>21934</v>
      </c>
      <c r="R590" s="5">
        <f t="shared" si="65"/>
        <v>59</v>
      </c>
      <c r="S590" s="5" t="str">
        <f t="shared" si="66"/>
        <v>45-59</v>
      </c>
      <c r="T590">
        <v>5.3</v>
      </c>
      <c r="U590" s="17" t="str">
        <f t="shared" si="63"/>
        <v>4-6 (Average)</v>
      </c>
      <c r="V590" s="17" t="str">
        <f t="shared" si="67"/>
        <v>Morning</v>
      </c>
      <c r="W590" t="str">
        <f t="shared" si="68"/>
        <v>Expensive</v>
      </c>
      <c r="X590" s="4">
        <f t="shared" si="69"/>
        <v>5</v>
      </c>
      <c r="Y590" s="3" t="str">
        <f t="shared" si="64"/>
        <v>Weekdays</v>
      </c>
      <c r="Z590" s="17">
        <f>_xlfn.ISOWEEKNUM(Table2[[#This Row],[Transaction Date]])</f>
        <v>11</v>
      </c>
      <c r="AA590" t="str">
        <f>IF(Table2[[#This Row],[WeekNum]] &gt; MAX(Table2[WeekNum]) - 13, "Show", "Hide")</f>
        <v>Show</v>
      </c>
      <c r="AB590" t="str">
        <f>TEXT(Table2[[#This Row],[Transaction Date]] - WEEKDAY(Table2[[#This Row],[Transaction Date]], 2) + 4, "MMMM")</f>
        <v>March</v>
      </c>
      <c r="AC590" s="19">
        <f>ROUNDUP(MONTH(Table2[[#This Row],[Transaction Date]])/3, 0)</f>
        <v>1</v>
      </c>
    </row>
    <row r="591" spans="1:29" x14ac:dyDescent="0.3">
      <c r="A591" t="s">
        <v>617</v>
      </c>
      <c r="B591" t="s">
        <v>1077</v>
      </c>
      <c r="C591" s="17" t="s">
        <v>1065</v>
      </c>
      <c r="D591" t="s">
        <v>20</v>
      </c>
      <c r="E591" t="s">
        <v>24</v>
      </c>
      <c r="F591" t="s">
        <v>16</v>
      </c>
      <c r="G591" s="3">
        <v>14.62</v>
      </c>
      <c r="H591">
        <v>5</v>
      </c>
      <c r="I591">
        <v>3.6549999999999998</v>
      </c>
      <c r="J591" s="3">
        <v>76.754999999999995</v>
      </c>
      <c r="K591" s="18">
        <v>43528</v>
      </c>
      <c r="L591" s="2">
        <v>0.51597222222222217</v>
      </c>
      <c r="M591" t="s">
        <v>22</v>
      </c>
      <c r="N591" s="3">
        <v>73.099999999999994</v>
      </c>
      <c r="O591">
        <v>4.7619047620000003</v>
      </c>
      <c r="P591" s="3">
        <v>3.6549999999999998</v>
      </c>
      <c r="Q591" s="1">
        <v>34192</v>
      </c>
      <c r="R591" s="5">
        <f t="shared" si="65"/>
        <v>25</v>
      </c>
      <c r="S591" s="5" t="str">
        <f t="shared" si="66"/>
        <v>15-29</v>
      </c>
      <c r="T591">
        <v>4.4000000000000004</v>
      </c>
      <c r="U591" s="17" t="str">
        <f t="shared" si="63"/>
        <v>4-6 (Average)</v>
      </c>
      <c r="V591" s="17" t="str">
        <f t="shared" si="67"/>
        <v>Afternoon</v>
      </c>
      <c r="W591" t="str">
        <f t="shared" si="68"/>
        <v>Less Expensive</v>
      </c>
      <c r="X591" s="4">
        <f t="shared" si="69"/>
        <v>2</v>
      </c>
      <c r="Y591" s="3" t="str">
        <f t="shared" si="64"/>
        <v>Weekdays</v>
      </c>
      <c r="Z591" s="17">
        <f>_xlfn.ISOWEEKNUM(Table2[[#This Row],[Transaction Date]])</f>
        <v>10</v>
      </c>
      <c r="AA591" t="str">
        <f>IF(Table2[[#This Row],[WeekNum]] &gt; MAX(Table2[WeekNum]) - 13, "Show", "Hide")</f>
        <v>Show</v>
      </c>
      <c r="AB591" t="str">
        <f>TEXT(Table2[[#This Row],[Transaction Date]] - WEEKDAY(Table2[[#This Row],[Transaction Date]], 2) + 4, "MMMM")</f>
        <v>March</v>
      </c>
      <c r="AC591" s="19">
        <f>ROUNDUP(MONTH(Table2[[#This Row],[Transaction Date]])/3, 0)</f>
        <v>1</v>
      </c>
    </row>
    <row r="592" spans="1:29" x14ac:dyDescent="0.3">
      <c r="A592" t="s">
        <v>618</v>
      </c>
      <c r="B592" t="s">
        <v>1078</v>
      </c>
      <c r="C592" s="17" t="s">
        <v>1066</v>
      </c>
      <c r="D592" t="s">
        <v>14</v>
      </c>
      <c r="E592" t="s">
        <v>24</v>
      </c>
      <c r="F592" t="s">
        <v>16</v>
      </c>
      <c r="G592" s="3">
        <v>46.53</v>
      </c>
      <c r="H592">
        <v>6</v>
      </c>
      <c r="I592">
        <v>13.959</v>
      </c>
      <c r="J592" s="3">
        <v>293.13900000000001</v>
      </c>
      <c r="K592" s="18">
        <v>43527</v>
      </c>
      <c r="L592" s="2">
        <v>0.45416666666666666</v>
      </c>
      <c r="M592" t="s">
        <v>26</v>
      </c>
      <c r="N592" s="3">
        <v>279.18</v>
      </c>
      <c r="O592">
        <v>4.7619047620000003</v>
      </c>
      <c r="P592" s="3">
        <v>13.959</v>
      </c>
      <c r="Q592" s="1">
        <v>25869</v>
      </c>
      <c r="R592" s="5">
        <f t="shared" si="65"/>
        <v>48</v>
      </c>
      <c r="S592" s="5" t="str">
        <f t="shared" si="66"/>
        <v>45-59</v>
      </c>
      <c r="T592">
        <v>4.3</v>
      </c>
      <c r="U592" s="17" t="str">
        <f t="shared" si="63"/>
        <v>4-6 (Average)</v>
      </c>
      <c r="V592" s="17" t="str">
        <f t="shared" si="67"/>
        <v>Morning</v>
      </c>
      <c r="W592" t="str">
        <f t="shared" si="68"/>
        <v>Expensive</v>
      </c>
      <c r="X592" s="4">
        <f t="shared" si="69"/>
        <v>1</v>
      </c>
      <c r="Y592" s="3" t="str">
        <f t="shared" si="64"/>
        <v>Weekends</v>
      </c>
      <c r="Z592" s="17">
        <f>_xlfn.ISOWEEKNUM(Table2[[#This Row],[Transaction Date]])</f>
        <v>9</v>
      </c>
      <c r="AA592" t="str">
        <f>IF(Table2[[#This Row],[WeekNum]] &gt; MAX(Table2[WeekNum]) - 13, "Show", "Hide")</f>
        <v>Show</v>
      </c>
      <c r="AB592" t="str">
        <f>TEXT(Table2[[#This Row],[Transaction Date]] - WEEKDAY(Table2[[#This Row],[Transaction Date]], 2) + 4, "MMMM")</f>
        <v>February</v>
      </c>
      <c r="AC592" s="19">
        <f>ROUNDUP(MONTH(Table2[[#This Row],[Transaction Date]])/3, 0)</f>
        <v>1</v>
      </c>
    </row>
    <row r="593" spans="1:29" x14ac:dyDescent="0.3">
      <c r="A593" t="s">
        <v>619</v>
      </c>
      <c r="B593" t="s">
        <v>1069</v>
      </c>
      <c r="C593" t="s">
        <v>19</v>
      </c>
      <c r="D593" t="s">
        <v>14</v>
      </c>
      <c r="E593" t="s">
        <v>15</v>
      </c>
      <c r="F593" t="s">
        <v>25</v>
      </c>
      <c r="G593" s="3">
        <v>24.24</v>
      </c>
      <c r="H593">
        <v>7</v>
      </c>
      <c r="I593">
        <v>8.484</v>
      </c>
      <c r="J593" s="3">
        <v>178.16399999999999</v>
      </c>
      <c r="K593" s="18">
        <v>43492</v>
      </c>
      <c r="L593" s="2">
        <v>0.73472222222222217</v>
      </c>
      <c r="M593" t="s">
        <v>17</v>
      </c>
      <c r="N593" s="3">
        <v>169.68</v>
      </c>
      <c r="O593">
        <v>4.7619047620000003</v>
      </c>
      <c r="P593" s="3">
        <v>8.484</v>
      </c>
      <c r="Q593" s="1">
        <v>29047</v>
      </c>
      <c r="R593" s="5">
        <f t="shared" si="65"/>
        <v>39</v>
      </c>
      <c r="S593" s="5" t="str">
        <f t="shared" si="66"/>
        <v>30-44</v>
      </c>
      <c r="T593">
        <v>9.4</v>
      </c>
      <c r="U593" s="17" t="str">
        <f t="shared" si="63"/>
        <v>8-10 (Excellent)</v>
      </c>
      <c r="V593" s="17" t="str">
        <f t="shared" si="67"/>
        <v>Evening</v>
      </c>
      <c r="W593" t="str">
        <f t="shared" si="68"/>
        <v>Expensive</v>
      </c>
      <c r="X593" s="4">
        <f t="shared" si="69"/>
        <v>1</v>
      </c>
      <c r="Y593" s="3" t="str">
        <f t="shared" si="64"/>
        <v>Weekends</v>
      </c>
      <c r="Z593" s="17">
        <f>_xlfn.ISOWEEKNUM(Table2[[#This Row],[Transaction Date]])</f>
        <v>4</v>
      </c>
      <c r="AA593" t="str">
        <f>IF(Table2[[#This Row],[WeekNum]] &gt; MAX(Table2[WeekNum]) - 13, "Show", "Hide")</f>
        <v>Show</v>
      </c>
      <c r="AB593" t="str">
        <f>TEXT(Table2[[#This Row],[Transaction Date]] - WEEKDAY(Table2[[#This Row],[Transaction Date]], 2) + 4, "MMMM")</f>
        <v>January</v>
      </c>
      <c r="AC593" s="19">
        <f>ROUNDUP(MONTH(Table2[[#This Row],[Transaction Date]])/3, 0)</f>
        <v>1</v>
      </c>
    </row>
    <row r="594" spans="1:29" x14ac:dyDescent="0.3">
      <c r="A594" t="s">
        <v>620</v>
      </c>
      <c r="B594" t="s">
        <v>1071</v>
      </c>
      <c r="C594" s="17" t="s">
        <v>1064</v>
      </c>
      <c r="D594" t="s">
        <v>14</v>
      </c>
      <c r="E594" t="s">
        <v>15</v>
      </c>
      <c r="F594" t="s">
        <v>29</v>
      </c>
      <c r="G594" s="3">
        <v>45.58</v>
      </c>
      <c r="H594">
        <v>1</v>
      </c>
      <c r="I594">
        <v>2.2789999999999999</v>
      </c>
      <c r="J594" s="3">
        <v>47.859000000000002</v>
      </c>
      <c r="K594" s="18">
        <v>43503</v>
      </c>
      <c r="L594" s="2">
        <v>0.59236111111111112</v>
      </c>
      <c r="M594" t="s">
        <v>22</v>
      </c>
      <c r="N594" s="3">
        <v>45.58</v>
      </c>
      <c r="O594">
        <v>4.7619047620000003</v>
      </c>
      <c r="P594" s="3">
        <v>2.2789999999999999</v>
      </c>
      <c r="Q594" s="1">
        <v>26395</v>
      </c>
      <c r="R594" s="5">
        <f t="shared" si="65"/>
        <v>46</v>
      </c>
      <c r="S594" s="5" t="str">
        <f t="shared" si="66"/>
        <v>45-59</v>
      </c>
      <c r="T594">
        <v>9.8000000000000007</v>
      </c>
      <c r="U594" s="17" t="str">
        <f t="shared" si="63"/>
        <v>8-10 (Excellent)</v>
      </c>
      <c r="V594" s="17" t="str">
        <f t="shared" si="67"/>
        <v>Afternoon</v>
      </c>
      <c r="W594" t="str">
        <f t="shared" si="68"/>
        <v>Expensive</v>
      </c>
      <c r="X594" s="4">
        <f t="shared" si="69"/>
        <v>5</v>
      </c>
      <c r="Y594" s="3" t="str">
        <f t="shared" si="64"/>
        <v>Weekdays</v>
      </c>
      <c r="Z594" s="17">
        <f>_xlfn.ISOWEEKNUM(Table2[[#This Row],[Transaction Date]])</f>
        <v>6</v>
      </c>
      <c r="AA594" t="str">
        <f>IF(Table2[[#This Row],[WeekNum]] &gt; MAX(Table2[WeekNum]) - 13, "Show", "Hide")</f>
        <v>Show</v>
      </c>
      <c r="AB594" t="str">
        <f>TEXT(Table2[[#This Row],[Transaction Date]] - WEEKDAY(Table2[[#This Row],[Transaction Date]], 2) + 4, "MMMM")</f>
        <v>February</v>
      </c>
      <c r="AC594" s="19">
        <f>ROUNDUP(MONTH(Table2[[#This Row],[Transaction Date]])/3, 0)</f>
        <v>1</v>
      </c>
    </row>
    <row r="595" spans="1:29" x14ac:dyDescent="0.3">
      <c r="A595" t="s">
        <v>621</v>
      </c>
      <c r="B595" t="s">
        <v>1071</v>
      </c>
      <c r="C595" s="17" t="s">
        <v>1064</v>
      </c>
      <c r="D595" t="s">
        <v>14</v>
      </c>
      <c r="E595" t="s">
        <v>15</v>
      </c>
      <c r="F595" t="s">
        <v>29</v>
      </c>
      <c r="G595" s="3">
        <v>75.2</v>
      </c>
      <c r="H595">
        <v>3</v>
      </c>
      <c r="I595">
        <v>11.28</v>
      </c>
      <c r="J595" s="3">
        <v>236.88</v>
      </c>
      <c r="K595" s="18">
        <v>43501</v>
      </c>
      <c r="L595" s="2">
        <v>0.49374999999999997</v>
      </c>
      <c r="M595" t="s">
        <v>17</v>
      </c>
      <c r="N595" s="3">
        <v>225.6</v>
      </c>
      <c r="O595">
        <v>4.7619047620000003</v>
      </c>
      <c r="P595" s="3">
        <v>11.28</v>
      </c>
      <c r="Q595" s="1">
        <v>28296</v>
      </c>
      <c r="R595" s="5">
        <f t="shared" si="65"/>
        <v>41</v>
      </c>
      <c r="S595" s="5" t="str">
        <f t="shared" si="66"/>
        <v>30-44</v>
      </c>
      <c r="T595">
        <v>4.8</v>
      </c>
      <c r="U595" s="17" t="str">
        <f t="shared" si="63"/>
        <v>4-6 (Average)</v>
      </c>
      <c r="V595" s="17" t="str">
        <f t="shared" si="67"/>
        <v>Morning</v>
      </c>
      <c r="W595" t="str">
        <f t="shared" si="68"/>
        <v>Expensive</v>
      </c>
      <c r="X595" s="4">
        <f t="shared" si="69"/>
        <v>3</v>
      </c>
      <c r="Y595" s="3" t="str">
        <f t="shared" si="64"/>
        <v>Weekdays</v>
      </c>
      <c r="Z595" s="17">
        <f>_xlfn.ISOWEEKNUM(Table2[[#This Row],[Transaction Date]])</f>
        <v>6</v>
      </c>
      <c r="AA595" t="str">
        <f>IF(Table2[[#This Row],[WeekNum]] &gt; MAX(Table2[WeekNum]) - 13, "Show", "Hide")</f>
        <v>Show</v>
      </c>
      <c r="AB595" t="str">
        <f>TEXT(Table2[[#This Row],[Transaction Date]] - WEEKDAY(Table2[[#This Row],[Transaction Date]], 2) + 4, "MMMM")</f>
        <v>February</v>
      </c>
      <c r="AC595" s="19">
        <f>ROUNDUP(MONTH(Table2[[#This Row],[Transaction Date]])/3, 0)</f>
        <v>1</v>
      </c>
    </row>
    <row r="596" spans="1:29" x14ac:dyDescent="0.3">
      <c r="A596" t="s">
        <v>622</v>
      </c>
      <c r="B596" t="s">
        <v>1075</v>
      </c>
      <c r="C596" t="s">
        <v>35</v>
      </c>
      <c r="D596" t="s">
        <v>14</v>
      </c>
      <c r="E596" t="s">
        <v>24</v>
      </c>
      <c r="F596" t="s">
        <v>29</v>
      </c>
      <c r="G596" s="3">
        <v>96.8</v>
      </c>
      <c r="H596">
        <v>3</v>
      </c>
      <c r="I596">
        <v>14.52</v>
      </c>
      <c r="J596" s="3">
        <v>304.92</v>
      </c>
      <c r="K596" s="18">
        <v>43539</v>
      </c>
      <c r="L596" s="2">
        <v>0.54513888888888895</v>
      </c>
      <c r="M596" t="s">
        <v>22</v>
      </c>
      <c r="N596" s="3">
        <v>290.39999999999998</v>
      </c>
      <c r="O596">
        <v>4.7619047620000003</v>
      </c>
      <c r="P596" s="3">
        <v>14.52</v>
      </c>
      <c r="Q596" s="1">
        <v>22962</v>
      </c>
      <c r="R596" s="5">
        <f t="shared" si="65"/>
        <v>56</v>
      </c>
      <c r="S596" s="5" t="str">
        <f t="shared" si="66"/>
        <v>45-59</v>
      </c>
      <c r="T596">
        <v>5.3</v>
      </c>
      <c r="U596" s="17" t="str">
        <f t="shared" si="63"/>
        <v>4-6 (Average)</v>
      </c>
      <c r="V596" s="17" t="str">
        <f t="shared" si="67"/>
        <v>Afternoon</v>
      </c>
      <c r="W596" t="str">
        <f t="shared" si="68"/>
        <v>Expensive</v>
      </c>
      <c r="X596" s="4">
        <f t="shared" si="69"/>
        <v>6</v>
      </c>
      <c r="Y596" s="3" t="str">
        <f t="shared" si="64"/>
        <v>Weekdays</v>
      </c>
      <c r="Z596" s="17">
        <f>_xlfn.ISOWEEKNUM(Table2[[#This Row],[Transaction Date]])</f>
        <v>11</v>
      </c>
      <c r="AA596" t="str">
        <f>IF(Table2[[#This Row],[WeekNum]] &gt; MAX(Table2[WeekNum]) - 13, "Show", "Hide")</f>
        <v>Show</v>
      </c>
      <c r="AB596" t="str">
        <f>TEXT(Table2[[#This Row],[Transaction Date]] - WEEKDAY(Table2[[#This Row],[Transaction Date]], 2) + 4, "MMMM")</f>
        <v>March</v>
      </c>
      <c r="AC596" s="19">
        <f>ROUNDUP(MONTH(Table2[[#This Row],[Transaction Date]])/3, 0)</f>
        <v>1</v>
      </c>
    </row>
    <row r="597" spans="1:29" x14ac:dyDescent="0.3">
      <c r="A597" t="s">
        <v>623</v>
      </c>
      <c r="B597" t="s">
        <v>1075</v>
      </c>
      <c r="C597" t="s">
        <v>35</v>
      </c>
      <c r="D597" t="s">
        <v>20</v>
      </c>
      <c r="E597" t="s">
        <v>24</v>
      </c>
      <c r="F597" t="s">
        <v>16</v>
      </c>
      <c r="G597" s="3">
        <v>14.82</v>
      </c>
      <c r="H597">
        <v>3</v>
      </c>
      <c r="I597">
        <v>2.2229999999999999</v>
      </c>
      <c r="J597" s="3">
        <v>46.683</v>
      </c>
      <c r="K597" s="18">
        <v>43525</v>
      </c>
      <c r="L597" s="2">
        <v>0.47916666666666669</v>
      </c>
      <c r="M597" t="s">
        <v>26</v>
      </c>
      <c r="N597" s="3">
        <v>44.46</v>
      </c>
      <c r="O597">
        <v>4.7619047620000003</v>
      </c>
      <c r="P597" s="3">
        <v>2.2229999999999999</v>
      </c>
      <c r="Q597" s="1">
        <v>31794</v>
      </c>
      <c r="R597" s="5">
        <f t="shared" si="65"/>
        <v>32</v>
      </c>
      <c r="S597" s="5" t="str">
        <f t="shared" si="66"/>
        <v>30-44</v>
      </c>
      <c r="T597">
        <v>8.6999999999999993</v>
      </c>
      <c r="U597" s="17" t="str">
        <f t="shared" si="63"/>
        <v>8-10 (Excellent)</v>
      </c>
      <c r="V597" s="17" t="str">
        <f t="shared" si="67"/>
        <v>Morning</v>
      </c>
      <c r="W597" t="str">
        <f t="shared" si="68"/>
        <v>Less Expensive</v>
      </c>
      <c r="X597" s="4">
        <f t="shared" si="69"/>
        <v>6</v>
      </c>
      <c r="Y597" s="3" t="str">
        <f t="shared" si="64"/>
        <v>Weekdays</v>
      </c>
      <c r="Z597" s="17">
        <f>_xlfn.ISOWEEKNUM(Table2[[#This Row],[Transaction Date]])</f>
        <v>9</v>
      </c>
      <c r="AA597" t="str">
        <f>IF(Table2[[#This Row],[WeekNum]] &gt; MAX(Table2[WeekNum]) - 13, "Show", "Hide")</f>
        <v>Show</v>
      </c>
      <c r="AB597" t="str">
        <f>TEXT(Table2[[#This Row],[Transaction Date]] - WEEKDAY(Table2[[#This Row],[Transaction Date]], 2) + 4, "MMMM")</f>
        <v>February</v>
      </c>
      <c r="AC597" s="19">
        <f>ROUNDUP(MONTH(Table2[[#This Row],[Transaction Date]])/3, 0)</f>
        <v>1</v>
      </c>
    </row>
    <row r="598" spans="1:29" x14ac:dyDescent="0.3">
      <c r="A598" t="s">
        <v>624</v>
      </c>
      <c r="B598" t="s">
        <v>1077</v>
      </c>
      <c r="C598" s="17" t="s">
        <v>1065</v>
      </c>
      <c r="D598" t="s">
        <v>20</v>
      </c>
      <c r="E598" t="s">
        <v>24</v>
      </c>
      <c r="F598" t="s">
        <v>36</v>
      </c>
      <c r="G598" s="3">
        <v>52.2</v>
      </c>
      <c r="H598">
        <v>3</v>
      </c>
      <c r="I598">
        <v>7.83</v>
      </c>
      <c r="J598" s="3">
        <v>164.43</v>
      </c>
      <c r="K598" s="18">
        <v>43511</v>
      </c>
      <c r="L598" s="2">
        <v>0.5625</v>
      </c>
      <c r="M598" t="s">
        <v>26</v>
      </c>
      <c r="N598" s="3">
        <v>156.6</v>
      </c>
      <c r="O598">
        <v>4.7619047620000003</v>
      </c>
      <c r="P598" s="3">
        <v>7.83</v>
      </c>
      <c r="Q598" s="1">
        <v>21797</v>
      </c>
      <c r="R598" s="5">
        <f t="shared" si="65"/>
        <v>59</v>
      </c>
      <c r="S598" s="5" t="str">
        <f t="shared" si="66"/>
        <v>45-59</v>
      </c>
      <c r="T598">
        <v>9.5</v>
      </c>
      <c r="U598" s="17" t="str">
        <f t="shared" si="63"/>
        <v>8-10 (Excellent)</v>
      </c>
      <c r="V598" s="17" t="str">
        <f t="shared" si="67"/>
        <v>Afternoon</v>
      </c>
      <c r="W598" t="str">
        <f t="shared" si="68"/>
        <v>Expensive</v>
      </c>
      <c r="X598" s="4">
        <f t="shared" si="69"/>
        <v>6</v>
      </c>
      <c r="Y598" s="3" t="str">
        <f t="shared" si="64"/>
        <v>Weekdays</v>
      </c>
      <c r="Z598" s="17">
        <f>_xlfn.ISOWEEKNUM(Table2[[#This Row],[Transaction Date]])</f>
        <v>7</v>
      </c>
      <c r="AA598" t="str">
        <f>IF(Table2[[#This Row],[WeekNum]] &gt; MAX(Table2[WeekNum]) - 13, "Show", "Hide")</f>
        <v>Show</v>
      </c>
      <c r="AB598" t="str">
        <f>TEXT(Table2[[#This Row],[Transaction Date]] - WEEKDAY(Table2[[#This Row],[Transaction Date]], 2) + 4, "MMMM")</f>
        <v>February</v>
      </c>
      <c r="AC598" s="19">
        <f>ROUNDUP(MONTH(Table2[[#This Row],[Transaction Date]])/3, 0)</f>
        <v>1</v>
      </c>
    </row>
    <row r="599" spans="1:29" x14ac:dyDescent="0.3">
      <c r="A599" t="s">
        <v>625</v>
      </c>
      <c r="B599" t="s">
        <v>1073</v>
      </c>
      <c r="C599" s="17" t="s">
        <v>1066</v>
      </c>
      <c r="D599" t="s">
        <v>20</v>
      </c>
      <c r="E599" t="s">
        <v>15</v>
      </c>
      <c r="F599" t="s">
        <v>29</v>
      </c>
      <c r="G599" s="3">
        <v>46.66</v>
      </c>
      <c r="H599">
        <v>9</v>
      </c>
      <c r="I599">
        <v>20.997</v>
      </c>
      <c r="J599" s="3">
        <v>440.93700000000001</v>
      </c>
      <c r="K599" s="18">
        <v>43513</v>
      </c>
      <c r="L599" s="2">
        <v>0.7993055555555556</v>
      </c>
      <c r="M599" t="s">
        <v>17</v>
      </c>
      <c r="N599" s="3">
        <v>419.94</v>
      </c>
      <c r="O599">
        <v>4.7619047620000003</v>
      </c>
      <c r="P599" s="3">
        <v>20.997</v>
      </c>
      <c r="Q599" s="1">
        <v>27610</v>
      </c>
      <c r="R599" s="5">
        <f t="shared" si="65"/>
        <v>43</v>
      </c>
      <c r="S599" s="5" t="str">
        <f t="shared" si="66"/>
        <v>30-44</v>
      </c>
      <c r="T599">
        <v>5.3</v>
      </c>
      <c r="U599" s="17" t="str">
        <f t="shared" si="63"/>
        <v>4-6 (Average)</v>
      </c>
      <c r="V599" s="17" t="str">
        <f t="shared" si="67"/>
        <v>Evening</v>
      </c>
      <c r="W599" t="str">
        <f t="shared" si="68"/>
        <v>Expensive</v>
      </c>
      <c r="X599" s="4">
        <f t="shared" si="69"/>
        <v>1</v>
      </c>
      <c r="Y599" s="3" t="str">
        <f t="shared" si="64"/>
        <v>Weekends</v>
      </c>
      <c r="Z599" s="17">
        <f>_xlfn.ISOWEEKNUM(Table2[[#This Row],[Transaction Date]])</f>
        <v>7</v>
      </c>
      <c r="AA599" t="str">
        <f>IF(Table2[[#This Row],[WeekNum]] &gt; MAX(Table2[WeekNum]) - 13, "Show", "Hide")</f>
        <v>Show</v>
      </c>
      <c r="AB599" t="str">
        <f>TEXT(Table2[[#This Row],[Transaction Date]] - WEEKDAY(Table2[[#This Row],[Transaction Date]], 2) + 4, "MMMM")</f>
        <v>February</v>
      </c>
      <c r="AC599" s="19">
        <f>ROUNDUP(MONTH(Table2[[#This Row],[Transaction Date]])/3, 0)</f>
        <v>1</v>
      </c>
    </row>
    <row r="600" spans="1:29" x14ac:dyDescent="0.3">
      <c r="A600" t="s">
        <v>626</v>
      </c>
      <c r="B600" t="s">
        <v>1069</v>
      </c>
      <c r="C600" t="s">
        <v>19</v>
      </c>
      <c r="D600" t="s">
        <v>20</v>
      </c>
      <c r="E600" t="s">
        <v>15</v>
      </c>
      <c r="F600" t="s">
        <v>38</v>
      </c>
      <c r="G600" s="3">
        <v>36.85</v>
      </c>
      <c r="H600">
        <v>5</v>
      </c>
      <c r="I600">
        <v>9.2125000000000004</v>
      </c>
      <c r="J600" s="3">
        <v>193.46250000000001</v>
      </c>
      <c r="K600" s="18">
        <v>43491</v>
      </c>
      <c r="L600" s="2">
        <v>0.78680555555555554</v>
      </c>
      <c r="M600" t="s">
        <v>22</v>
      </c>
      <c r="N600" s="3">
        <v>184.25</v>
      </c>
      <c r="O600">
        <v>4.7619047620000003</v>
      </c>
      <c r="P600" s="3">
        <v>9.2125000000000004</v>
      </c>
      <c r="Q600" s="1">
        <v>23486</v>
      </c>
      <c r="R600" s="5">
        <f t="shared" si="65"/>
        <v>54</v>
      </c>
      <c r="S600" s="5" t="str">
        <f t="shared" si="66"/>
        <v>45-59</v>
      </c>
      <c r="T600">
        <v>9.1999999999999993</v>
      </c>
      <c r="U600" s="17" t="str">
        <f t="shared" si="63"/>
        <v>8-10 (Excellent)</v>
      </c>
      <c r="V600" s="17" t="str">
        <f t="shared" si="67"/>
        <v>Evening</v>
      </c>
      <c r="W600" t="str">
        <f t="shared" si="68"/>
        <v>Expensive</v>
      </c>
      <c r="X600" s="4">
        <f t="shared" si="69"/>
        <v>7</v>
      </c>
      <c r="Y600" s="3" t="str">
        <f t="shared" si="64"/>
        <v>Weekends</v>
      </c>
      <c r="Z600" s="17">
        <f>_xlfn.ISOWEEKNUM(Table2[[#This Row],[Transaction Date]])</f>
        <v>4</v>
      </c>
      <c r="AA600" t="str">
        <f>IF(Table2[[#This Row],[WeekNum]] &gt; MAX(Table2[WeekNum]) - 13, "Show", "Hide")</f>
        <v>Show</v>
      </c>
      <c r="AB600" t="str">
        <f>TEXT(Table2[[#This Row],[Transaction Date]] - WEEKDAY(Table2[[#This Row],[Transaction Date]], 2) + 4, "MMMM")</f>
        <v>January</v>
      </c>
      <c r="AC600" s="19">
        <f>ROUNDUP(MONTH(Table2[[#This Row],[Transaction Date]])/3, 0)</f>
        <v>1</v>
      </c>
    </row>
    <row r="601" spans="1:29" x14ac:dyDescent="0.3">
      <c r="A601" t="s">
        <v>627</v>
      </c>
      <c r="B601" t="s">
        <v>1068</v>
      </c>
      <c r="C601" t="s">
        <v>13</v>
      </c>
      <c r="D601" t="s">
        <v>14</v>
      </c>
      <c r="E601" t="s">
        <v>15</v>
      </c>
      <c r="F601" t="s">
        <v>25</v>
      </c>
      <c r="G601" s="3">
        <v>70.319999999999993</v>
      </c>
      <c r="H601">
        <v>2</v>
      </c>
      <c r="I601">
        <v>7.032</v>
      </c>
      <c r="J601" s="3">
        <v>147.672</v>
      </c>
      <c r="K601" s="18">
        <v>43548</v>
      </c>
      <c r="L601" s="2">
        <v>0.59861111111111109</v>
      </c>
      <c r="M601" t="s">
        <v>17</v>
      </c>
      <c r="N601" s="3">
        <v>140.63999999999999</v>
      </c>
      <c r="O601">
        <v>4.7619047620000003</v>
      </c>
      <c r="P601" s="3">
        <v>7.032</v>
      </c>
      <c r="Q601" s="1">
        <v>36712</v>
      </c>
      <c r="R601" s="5">
        <f t="shared" si="65"/>
        <v>18</v>
      </c>
      <c r="S601" s="5" t="str">
        <f t="shared" si="66"/>
        <v>15-29</v>
      </c>
      <c r="T601">
        <v>9.6</v>
      </c>
      <c r="U601" s="17" t="str">
        <f t="shared" si="63"/>
        <v>8-10 (Excellent)</v>
      </c>
      <c r="V601" s="17" t="str">
        <f t="shared" si="67"/>
        <v>Afternoon</v>
      </c>
      <c r="W601" t="str">
        <f t="shared" si="68"/>
        <v>Expensive</v>
      </c>
      <c r="X601" s="4">
        <f t="shared" si="69"/>
        <v>1</v>
      </c>
      <c r="Y601" s="3" t="str">
        <f t="shared" si="64"/>
        <v>Weekends</v>
      </c>
      <c r="Z601" s="17">
        <f>_xlfn.ISOWEEKNUM(Table2[[#This Row],[Transaction Date]])</f>
        <v>12</v>
      </c>
      <c r="AA601" t="str">
        <f>IF(Table2[[#This Row],[WeekNum]] &gt; MAX(Table2[WeekNum]) - 13, "Show", "Hide")</f>
        <v>Show</v>
      </c>
      <c r="AB601" t="str">
        <f>TEXT(Table2[[#This Row],[Transaction Date]] - WEEKDAY(Table2[[#This Row],[Transaction Date]], 2) + 4, "MMMM")</f>
        <v>March</v>
      </c>
      <c r="AC601" s="19">
        <f>ROUNDUP(MONTH(Table2[[#This Row],[Transaction Date]])/3, 0)</f>
        <v>1</v>
      </c>
    </row>
    <row r="602" spans="1:29" x14ac:dyDescent="0.3">
      <c r="A602" t="s">
        <v>628</v>
      </c>
      <c r="B602" t="s">
        <v>1078</v>
      </c>
      <c r="C602" s="17" t="s">
        <v>1066</v>
      </c>
      <c r="D602" t="s">
        <v>20</v>
      </c>
      <c r="E602" t="s">
        <v>24</v>
      </c>
      <c r="F602" t="s">
        <v>21</v>
      </c>
      <c r="G602" s="3">
        <v>83.08</v>
      </c>
      <c r="H602">
        <v>1</v>
      </c>
      <c r="I602">
        <v>4.1539999999999999</v>
      </c>
      <c r="J602" s="3">
        <v>87.233999999999995</v>
      </c>
      <c r="K602" s="18">
        <v>43488</v>
      </c>
      <c r="L602" s="2">
        <v>0.71944444444444444</v>
      </c>
      <c r="M602" t="s">
        <v>17</v>
      </c>
      <c r="N602" s="3">
        <v>83.08</v>
      </c>
      <c r="O602">
        <v>4.7619047620000003</v>
      </c>
      <c r="P602" s="3">
        <v>4.1539999999999999</v>
      </c>
      <c r="Q602" s="1">
        <v>21775</v>
      </c>
      <c r="R602" s="5">
        <f t="shared" si="65"/>
        <v>59</v>
      </c>
      <c r="S602" s="5" t="str">
        <f t="shared" si="66"/>
        <v>45-59</v>
      </c>
      <c r="T602">
        <v>6.4</v>
      </c>
      <c r="U602" s="17" t="str">
        <f t="shared" si="63"/>
        <v>6-8 (Good)</v>
      </c>
      <c r="V602" s="17" t="str">
        <f t="shared" si="67"/>
        <v>Evening</v>
      </c>
      <c r="W602" t="str">
        <f t="shared" si="68"/>
        <v>Expensive</v>
      </c>
      <c r="X602" s="4">
        <f t="shared" si="69"/>
        <v>4</v>
      </c>
      <c r="Y602" s="3" t="str">
        <f t="shared" si="64"/>
        <v>Weekdays</v>
      </c>
      <c r="Z602" s="17">
        <f>_xlfn.ISOWEEKNUM(Table2[[#This Row],[Transaction Date]])</f>
        <v>4</v>
      </c>
      <c r="AA602" t="str">
        <f>IF(Table2[[#This Row],[WeekNum]] &gt; MAX(Table2[WeekNum]) - 13, "Show", "Hide")</f>
        <v>Show</v>
      </c>
      <c r="AB602" t="str">
        <f>TEXT(Table2[[#This Row],[Transaction Date]] - WEEKDAY(Table2[[#This Row],[Transaction Date]], 2) + 4, "MMMM")</f>
        <v>January</v>
      </c>
      <c r="AC602" s="19">
        <f>ROUNDUP(MONTH(Table2[[#This Row],[Transaction Date]])/3, 0)</f>
        <v>1</v>
      </c>
    </row>
    <row r="603" spans="1:29" x14ac:dyDescent="0.3">
      <c r="A603" t="s">
        <v>629</v>
      </c>
      <c r="B603" t="s">
        <v>1069</v>
      </c>
      <c r="C603" t="s">
        <v>19</v>
      </c>
      <c r="D603" t="s">
        <v>20</v>
      </c>
      <c r="E603" t="s">
        <v>15</v>
      </c>
      <c r="F603" t="s">
        <v>38</v>
      </c>
      <c r="G603" s="3">
        <v>64.989999999999995</v>
      </c>
      <c r="H603">
        <v>1</v>
      </c>
      <c r="I603">
        <v>3.2494999999999998</v>
      </c>
      <c r="J603" s="3">
        <v>68.239500000000007</v>
      </c>
      <c r="K603" s="18">
        <v>43491</v>
      </c>
      <c r="L603" s="2">
        <v>0.42083333333333334</v>
      </c>
      <c r="M603" t="s">
        <v>26</v>
      </c>
      <c r="N603" s="3">
        <v>64.989999999999995</v>
      </c>
      <c r="O603">
        <v>4.7619047620000003</v>
      </c>
      <c r="P603" s="3">
        <v>3.2494999999999998</v>
      </c>
      <c r="Q603" s="1">
        <v>36278</v>
      </c>
      <c r="R603" s="5">
        <f t="shared" si="65"/>
        <v>19</v>
      </c>
      <c r="S603" s="5" t="str">
        <f t="shared" si="66"/>
        <v>15-29</v>
      </c>
      <c r="T603">
        <v>4.5</v>
      </c>
      <c r="U603" s="17" t="str">
        <f t="shared" si="63"/>
        <v>4-6 (Average)</v>
      </c>
      <c r="V603" s="17" t="str">
        <f t="shared" si="67"/>
        <v>Morning</v>
      </c>
      <c r="W603" t="str">
        <f t="shared" si="68"/>
        <v>Expensive</v>
      </c>
      <c r="X603" s="4">
        <f t="shared" si="69"/>
        <v>7</v>
      </c>
      <c r="Y603" s="3" t="str">
        <f t="shared" si="64"/>
        <v>Weekends</v>
      </c>
      <c r="Z603" s="17">
        <f>_xlfn.ISOWEEKNUM(Table2[[#This Row],[Transaction Date]])</f>
        <v>4</v>
      </c>
      <c r="AA603" t="str">
        <f>IF(Table2[[#This Row],[WeekNum]] &gt; MAX(Table2[WeekNum]) - 13, "Show", "Hide")</f>
        <v>Show</v>
      </c>
      <c r="AB603" t="str">
        <f>TEXT(Table2[[#This Row],[Transaction Date]] - WEEKDAY(Table2[[#This Row],[Transaction Date]], 2) + 4, "MMMM")</f>
        <v>January</v>
      </c>
      <c r="AC603" s="19">
        <f>ROUNDUP(MONTH(Table2[[#This Row],[Transaction Date]])/3, 0)</f>
        <v>1</v>
      </c>
    </row>
    <row r="604" spans="1:29" x14ac:dyDescent="0.3">
      <c r="A604" t="s">
        <v>630</v>
      </c>
      <c r="B604" t="s">
        <v>1078</v>
      </c>
      <c r="C604" s="17" t="s">
        <v>1066</v>
      </c>
      <c r="D604" t="s">
        <v>20</v>
      </c>
      <c r="E604" t="s">
        <v>24</v>
      </c>
      <c r="F604" t="s">
        <v>36</v>
      </c>
      <c r="G604" s="3">
        <v>77.56</v>
      </c>
      <c r="H604">
        <v>10</v>
      </c>
      <c r="I604">
        <v>38.78</v>
      </c>
      <c r="J604" s="3">
        <v>814.38</v>
      </c>
      <c r="K604" s="18">
        <v>43538</v>
      </c>
      <c r="L604" s="2">
        <v>0.85763888888888884</v>
      </c>
      <c r="M604" t="s">
        <v>17</v>
      </c>
      <c r="N604" s="3">
        <v>775.6</v>
      </c>
      <c r="O604">
        <v>4.7619047620000003</v>
      </c>
      <c r="P604" s="3">
        <v>38.78</v>
      </c>
      <c r="Q604" s="1">
        <v>20155</v>
      </c>
      <c r="R604" s="5">
        <f t="shared" si="65"/>
        <v>64</v>
      </c>
      <c r="S604" s="5" t="str">
        <f t="shared" si="66"/>
        <v>60-74</v>
      </c>
      <c r="T604">
        <v>6.9</v>
      </c>
      <c r="U604" s="17" t="str">
        <f t="shared" si="63"/>
        <v>6-8 (Good)</v>
      </c>
      <c r="V604" s="17" t="str">
        <f t="shared" si="67"/>
        <v>Night</v>
      </c>
      <c r="W604" t="str">
        <f t="shared" si="68"/>
        <v>Expensive</v>
      </c>
      <c r="X604" s="4">
        <f t="shared" si="69"/>
        <v>5</v>
      </c>
      <c r="Y604" s="3" t="str">
        <f t="shared" si="64"/>
        <v>Weekdays</v>
      </c>
      <c r="Z604" s="17">
        <f>_xlfn.ISOWEEKNUM(Table2[[#This Row],[Transaction Date]])</f>
        <v>11</v>
      </c>
      <c r="AA604" t="str">
        <f>IF(Table2[[#This Row],[WeekNum]] &gt; MAX(Table2[WeekNum]) - 13, "Show", "Hide")</f>
        <v>Show</v>
      </c>
      <c r="AB604" t="str">
        <f>TEXT(Table2[[#This Row],[Transaction Date]] - WEEKDAY(Table2[[#This Row],[Transaction Date]], 2) + 4, "MMMM")</f>
        <v>March</v>
      </c>
      <c r="AC604" s="19">
        <f>ROUNDUP(MONTH(Table2[[#This Row],[Transaction Date]])/3, 0)</f>
        <v>1</v>
      </c>
    </row>
    <row r="605" spans="1:29" x14ac:dyDescent="0.3">
      <c r="A605" t="s">
        <v>631</v>
      </c>
      <c r="B605" t="s">
        <v>1075</v>
      </c>
      <c r="C605" t="s">
        <v>35</v>
      </c>
      <c r="D605" t="s">
        <v>20</v>
      </c>
      <c r="E605" t="s">
        <v>15</v>
      </c>
      <c r="F605" t="s">
        <v>29</v>
      </c>
      <c r="G605" s="3">
        <v>54.51</v>
      </c>
      <c r="H605">
        <v>6</v>
      </c>
      <c r="I605">
        <v>16.353000000000002</v>
      </c>
      <c r="J605" s="3">
        <v>343.41300000000001</v>
      </c>
      <c r="K605" s="18">
        <v>43541</v>
      </c>
      <c r="L605" s="2">
        <v>0.57916666666666672</v>
      </c>
      <c r="M605" t="s">
        <v>17</v>
      </c>
      <c r="N605" s="3">
        <v>327.06</v>
      </c>
      <c r="O605">
        <v>4.7619047620000003</v>
      </c>
      <c r="P605" s="3">
        <v>16.353000000000002</v>
      </c>
      <c r="Q605" s="1">
        <v>35081</v>
      </c>
      <c r="R605" s="5">
        <f t="shared" si="65"/>
        <v>23</v>
      </c>
      <c r="S605" s="5" t="str">
        <f t="shared" si="66"/>
        <v>15-29</v>
      </c>
      <c r="T605">
        <v>7.8</v>
      </c>
      <c r="U605" s="17" t="str">
        <f t="shared" si="63"/>
        <v>6-8 (Good)</v>
      </c>
      <c r="V605" s="17" t="str">
        <f t="shared" si="67"/>
        <v>Afternoon</v>
      </c>
      <c r="W605" t="str">
        <f t="shared" si="68"/>
        <v>Expensive</v>
      </c>
      <c r="X605" s="4">
        <f t="shared" si="69"/>
        <v>1</v>
      </c>
      <c r="Y605" s="3" t="str">
        <f t="shared" si="64"/>
        <v>Weekends</v>
      </c>
      <c r="Z605" s="17">
        <f>_xlfn.ISOWEEKNUM(Table2[[#This Row],[Transaction Date]])</f>
        <v>11</v>
      </c>
      <c r="AA605" t="str">
        <f>IF(Table2[[#This Row],[WeekNum]] &gt; MAX(Table2[WeekNum]) - 13, "Show", "Hide")</f>
        <v>Show</v>
      </c>
      <c r="AB605" t="str">
        <f>TEXT(Table2[[#This Row],[Transaction Date]] - WEEKDAY(Table2[[#This Row],[Transaction Date]], 2) + 4, "MMMM")</f>
        <v>March</v>
      </c>
      <c r="AC605" s="19">
        <f>ROUNDUP(MONTH(Table2[[#This Row],[Transaction Date]])/3, 0)</f>
        <v>1</v>
      </c>
    </row>
    <row r="606" spans="1:29" x14ac:dyDescent="0.3">
      <c r="A606" t="s">
        <v>632</v>
      </c>
      <c r="B606" t="s">
        <v>1074</v>
      </c>
      <c r="C606" t="s">
        <v>19</v>
      </c>
      <c r="D606" t="s">
        <v>14</v>
      </c>
      <c r="E606" t="s">
        <v>15</v>
      </c>
      <c r="F606" t="s">
        <v>38</v>
      </c>
      <c r="G606" s="3">
        <v>51.89</v>
      </c>
      <c r="H606">
        <v>7</v>
      </c>
      <c r="I606">
        <v>18.1615</v>
      </c>
      <c r="J606" s="3">
        <v>381.39150000000001</v>
      </c>
      <c r="K606" s="18">
        <v>43473</v>
      </c>
      <c r="L606" s="2">
        <v>0.83888888888888891</v>
      </c>
      <c r="M606" t="s">
        <v>22</v>
      </c>
      <c r="N606" s="3">
        <v>363.23</v>
      </c>
      <c r="O606">
        <v>4.7619047620000003</v>
      </c>
      <c r="P606" s="3">
        <v>18.1615</v>
      </c>
      <c r="Q606" s="1">
        <v>32910</v>
      </c>
      <c r="R606" s="5">
        <f t="shared" si="65"/>
        <v>28</v>
      </c>
      <c r="S606" s="5" t="str">
        <f t="shared" si="66"/>
        <v>15-29</v>
      </c>
      <c r="T606">
        <v>4.5</v>
      </c>
      <c r="U606" s="17" t="str">
        <f t="shared" si="63"/>
        <v>4-6 (Average)</v>
      </c>
      <c r="V606" s="17" t="str">
        <f t="shared" si="67"/>
        <v>Night</v>
      </c>
      <c r="W606" t="str">
        <f t="shared" si="68"/>
        <v>Expensive</v>
      </c>
      <c r="X606" s="4">
        <f t="shared" si="69"/>
        <v>3</v>
      </c>
      <c r="Y606" s="3" t="str">
        <f t="shared" si="64"/>
        <v>Weekdays</v>
      </c>
      <c r="Z606" s="17">
        <f>_xlfn.ISOWEEKNUM(Table2[[#This Row],[Transaction Date]])</f>
        <v>2</v>
      </c>
      <c r="AA606" t="str">
        <f>IF(Table2[[#This Row],[WeekNum]] &gt; MAX(Table2[WeekNum]) - 13, "Show", "Hide")</f>
        <v>Show</v>
      </c>
      <c r="AB606" t="str">
        <f>TEXT(Table2[[#This Row],[Transaction Date]] - WEEKDAY(Table2[[#This Row],[Transaction Date]], 2) + 4, "MMMM")</f>
        <v>January</v>
      </c>
      <c r="AC606" s="19">
        <f>ROUNDUP(MONTH(Table2[[#This Row],[Transaction Date]])/3, 0)</f>
        <v>1</v>
      </c>
    </row>
    <row r="607" spans="1:29" x14ac:dyDescent="0.3">
      <c r="A607" t="s">
        <v>633</v>
      </c>
      <c r="B607" t="s">
        <v>1075</v>
      </c>
      <c r="C607" t="s">
        <v>35</v>
      </c>
      <c r="D607" t="s">
        <v>20</v>
      </c>
      <c r="E607" t="s">
        <v>24</v>
      </c>
      <c r="F607" t="s">
        <v>25</v>
      </c>
      <c r="G607" s="3">
        <v>31.75</v>
      </c>
      <c r="H607">
        <v>4</v>
      </c>
      <c r="I607">
        <v>6.35</v>
      </c>
      <c r="J607" s="3">
        <v>133.35</v>
      </c>
      <c r="K607" s="18">
        <v>43504</v>
      </c>
      <c r="L607" s="2">
        <v>0.6430555555555556</v>
      </c>
      <c r="M607" t="s">
        <v>22</v>
      </c>
      <c r="N607" s="3">
        <v>127</v>
      </c>
      <c r="O607">
        <v>4.7619047620000003</v>
      </c>
      <c r="P607" s="3">
        <v>6.35</v>
      </c>
      <c r="Q607" s="1">
        <v>32520</v>
      </c>
      <c r="R607" s="5">
        <f t="shared" si="65"/>
        <v>30</v>
      </c>
      <c r="S607" s="5" t="str">
        <f t="shared" si="66"/>
        <v>30-44</v>
      </c>
      <c r="T607">
        <v>8.6</v>
      </c>
      <c r="U607" s="17" t="str">
        <f t="shared" si="63"/>
        <v>8-10 (Excellent)</v>
      </c>
      <c r="V607" s="17" t="str">
        <f t="shared" si="67"/>
        <v>Afternoon</v>
      </c>
      <c r="W607" t="str">
        <f t="shared" si="68"/>
        <v>Expensive</v>
      </c>
      <c r="X607" s="4">
        <f t="shared" si="69"/>
        <v>6</v>
      </c>
      <c r="Y607" s="3" t="str">
        <f t="shared" si="64"/>
        <v>Weekdays</v>
      </c>
      <c r="Z607" s="17">
        <f>_xlfn.ISOWEEKNUM(Table2[[#This Row],[Transaction Date]])</f>
        <v>6</v>
      </c>
      <c r="AA607" t="str">
        <f>IF(Table2[[#This Row],[WeekNum]] &gt; MAX(Table2[WeekNum]) - 13, "Show", "Hide")</f>
        <v>Show</v>
      </c>
      <c r="AB607" t="str">
        <f>TEXT(Table2[[#This Row],[Transaction Date]] - WEEKDAY(Table2[[#This Row],[Transaction Date]], 2) + 4, "MMMM")</f>
        <v>February</v>
      </c>
      <c r="AC607" s="19">
        <f>ROUNDUP(MONTH(Table2[[#This Row],[Transaction Date]])/3, 0)</f>
        <v>1</v>
      </c>
    </row>
    <row r="608" spans="1:29" x14ac:dyDescent="0.3">
      <c r="A608" t="s">
        <v>634</v>
      </c>
      <c r="B608" t="s">
        <v>1068</v>
      </c>
      <c r="C608" t="s">
        <v>13</v>
      </c>
      <c r="D608" t="s">
        <v>14</v>
      </c>
      <c r="E608" t="s">
        <v>15</v>
      </c>
      <c r="F608" t="s">
        <v>38</v>
      </c>
      <c r="G608" s="3">
        <v>53.65</v>
      </c>
      <c r="H608">
        <v>7</v>
      </c>
      <c r="I608">
        <v>18.7775</v>
      </c>
      <c r="J608" s="3">
        <v>394.32749999999999</v>
      </c>
      <c r="K608" s="18">
        <v>43506</v>
      </c>
      <c r="L608" s="2">
        <v>0.53888888888888886</v>
      </c>
      <c r="M608" t="s">
        <v>17</v>
      </c>
      <c r="N608" s="3">
        <v>375.55</v>
      </c>
      <c r="O608">
        <v>4.7619047620000003</v>
      </c>
      <c r="P608" s="3">
        <v>18.7775</v>
      </c>
      <c r="Q608" s="1">
        <v>20522</v>
      </c>
      <c r="R608" s="5">
        <f t="shared" si="65"/>
        <v>62</v>
      </c>
      <c r="S608" s="5" t="str">
        <f t="shared" si="66"/>
        <v>60-74</v>
      </c>
      <c r="T608">
        <v>5.2</v>
      </c>
      <c r="U608" s="17" t="str">
        <f t="shared" si="63"/>
        <v>4-6 (Average)</v>
      </c>
      <c r="V608" s="17" t="str">
        <f t="shared" si="67"/>
        <v>Afternoon</v>
      </c>
      <c r="W608" t="str">
        <f t="shared" si="68"/>
        <v>Expensive</v>
      </c>
      <c r="X608" s="4">
        <f t="shared" si="69"/>
        <v>1</v>
      </c>
      <c r="Y608" s="3" t="str">
        <f t="shared" si="64"/>
        <v>Weekends</v>
      </c>
      <c r="Z608" s="17">
        <f>_xlfn.ISOWEEKNUM(Table2[[#This Row],[Transaction Date]])</f>
        <v>6</v>
      </c>
      <c r="AA608" t="str">
        <f>IF(Table2[[#This Row],[WeekNum]] &gt; MAX(Table2[WeekNum]) - 13, "Show", "Hide")</f>
        <v>Show</v>
      </c>
      <c r="AB608" t="str">
        <f>TEXT(Table2[[#This Row],[Transaction Date]] - WEEKDAY(Table2[[#This Row],[Transaction Date]], 2) + 4, "MMMM")</f>
        <v>February</v>
      </c>
      <c r="AC608" s="19">
        <f>ROUNDUP(MONTH(Table2[[#This Row],[Transaction Date]])/3, 0)</f>
        <v>1</v>
      </c>
    </row>
    <row r="609" spans="1:29" x14ac:dyDescent="0.3">
      <c r="A609" t="s">
        <v>635</v>
      </c>
      <c r="B609" t="s">
        <v>1069</v>
      </c>
      <c r="C609" t="s">
        <v>19</v>
      </c>
      <c r="D609" t="s">
        <v>14</v>
      </c>
      <c r="E609" t="s">
        <v>15</v>
      </c>
      <c r="F609" t="s">
        <v>36</v>
      </c>
      <c r="G609" s="3">
        <v>49.79</v>
      </c>
      <c r="H609">
        <v>4</v>
      </c>
      <c r="I609">
        <v>9.9580000000000002</v>
      </c>
      <c r="J609" s="3">
        <v>209.11799999999999</v>
      </c>
      <c r="K609" s="18">
        <v>43552</v>
      </c>
      <c r="L609" s="2">
        <v>0.8027777777777777</v>
      </c>
      <c r="M609" t="s">
        <v>26</v>
      </c>
      <c r="N609" s="3">
        <v>199.16</v>
      </c>
      <c r="O609">
        <v>4.7619047620000003</v>
      </c>
      <c r="P609" s="3">
        <v>9.9580000000000002</v>
      </c>
      <c r="Q609" s="1">
        <v>36807</v>
      </c>
      <c r="R609" s="5">
        <f t="shared" si="65"/>
        <v>18</v>
      </c>
      <c r="S609" s="5" t="str">
        <f t="shared" si="66"/>
        <v>15-29</v>
      </c>
      <c r="T609">
        <v>6.4</v>
      </c>
      <c r="U609" s="17" t="str">
        <f t="shared" si="63"/>
        <v>6-8 (Good)</v>
      </c>
      <c r="V609" s="17" t="str">
        <f t="shared" si="67"/>
        <v>Evening</v>
      </c>
      <c r="W609" t="str">
        <f t="shared" si="68"/>
        <v>Expensive</v>
      </c>
      <c r="X609" s="4">
        <f t="shared" si="69"/>
        <v>5</v>
      </c>
      <c r="Y609" s="3" t="str">
        <f t="shared" si="64"/>
        <v>Weekdays</v>
      </c>
      <c r="Z609" s="17">
        <f>_xlfn.ISOWEEKNUM(Table2[[#This Row],[Transaction Date]])</f>
        <v>13</v>
      </c>
      <c r="AA609" t="str">
        <f>IF(Table2[[#This Row],[WeekNum]] &gt; MAX(Table2[WeekNum]) - 13, "Show", "Hide")</f>
        <v>Show</v>
      </c>
      <c r="AB609" t="str">
        <f>TEXT(Table2[[#This Row],[Transaction Date]] - WEEKDAY(Table2[[#This Row],[Transaction Date]], 2) + 4, "MMMM")</f>
        <v>March</v>
      </c>
      <c r="AC609" s="19">
        <f>ROUNDUP(MONTH(Table2[[#This Row],[Transaction Date]])/3, 0)</f>
        <v>1</v>
      </c>
    </row>
    <row r="610" spans="1:29" x14ac:dyDescent="0.3">
      <c r="A610" t="s">
        <v>636</v>
      </c>
      <c r="B610" t="s">
        <v>1076</v>
      </c>
      <c r="C610" s="17" t="s">
        <v>1064</v>
      </c>
      <c r="D610" t="s">
        <v>20</v>
      </c>
      <c r="E610" t="s">
        <v>24</v>
      </c>
      <c r="F610" t="s">
        <v>38</v>
      </c>
      <c r="G610" s="3">
        <v>30.61</v>
      </c>
      <c r="H610">
        <v>1</v>
      </c>
      <c r="I610">
        <v>1.5305</v>
      </c>
      <c r="J610" s="3">
        <v>32.140500000000003</v>
      </c>
      <c r="K610" s="18">
        <v>43488</v>
      </c>
      <c r="L610" s="2">
        <v>0.51388888888888895</v>
      </c>
      <c r="M610" t="s">
        <v>17</v>
      </c>
      <c r="N610" s="3">
        <v>30.61</v>
      </c>
      <c r="O610">
        <v>4.7619047620000003</v>
      </c>
      <c r="P610" s="3">
        <v>1.5305</v>
      </c>
      <c r="Q610" s="1">
        <v>21326</v>
      </c>
      <c r="R610" s="5">
        <f t="shared" si="65"/>
        <v>60</v>
      </c>
      <c r="S610" s="5" t="str">
        <f t="shared" si="66"/>
        <v>60-74</v>
      </c>
      <c r="T610">
        <v>5.2</v>
      </c>
      <c r="U610" s="17" t="str">
        <f t="shared" si="63"/>
        <v>4-6 (Average)</v>
      </c>
      <c r="V610" s="17" t="str">
        <f t="shared" si="67"/>
        <v>Afternoon</v>
      </c>
      <c r="W610" t="str">
        <f t="shared" si="68"/>
        <v>Expensive</v>
      </c>
      <c r="X610" s="4">
        <f t="shared" si="69"/>
        <v>4</v>
      </c>
      <c r="Y610" s="3" t="str">
        <f t="shared" si="64"/>
        <v>Weekdays</v>
      </c>
      <c r="Z610" s="17">
        <f>_xlfn.ISOWEEKNUM(Table2[[#This Row],[Transaction Date]])</f>
        <v>4</v>
      </c>
      <c r="AA610" t="str">
        <f>IF(Table2[[#This Row],[WeekNum]] &gt; MAX(Table2[WeekNum]) - 13, "Show", "Hide")</f>
        <v>Show</v>
      </c>
      <c r="AB610" t="str">
        <f>TEXT(Table2[[#This Row],[Transaction Date]] - WEEKDAY(Table2[[#This Row],[Transaction Date]], 2) + 4, "MMMM")</f>
        <v>January</v>
      </c>
      <c r="AC610" s="19">
        <f>ROUNDUP(MONTH(Table2[[#This Row],[Transaction Date]])/3, 0)</f>
        <v>1</v>
      </c>
    </row>
    <row r="611" spans="1:29" x14ac:dyDescent="0.3">
      <c r="A611" t="s">
        <v>637</v>
      </c>
      <c r="B611" t="s">
        <v>1070</v>
      </c>
      <c r="C611" t="s">
        <v>35</v>
      </c>
      <c r="D611" t="s">
        <v>14</v>
      </c>
      <c r="E611" t="s">
        <v>24</v>
      </c>
      <c r="F611" t="s">
        <v>36</v>
      </c>
      <c r="G611" s="3">
        <v>57.89</v>
      </c>
      <c r="H611">
        <v>2</v>
      </c>
      <c r="I611">
        <v>5.7889999999999997</v>
      </c>
      <c r="J611" s="3">
        <v>121.569</v>
      </c>
      <c r="K611" s="18">
        <v>43482</v>
      </c>
      <c r="L611" s="2">
        <v>0.44236111111111115</v>
      </c>
      <c r="M611" t="s">
        <v>17</v>
      </c>
      <c r="N611" s="3">
        <v>115.78</v>
      </c>
      <c r="O611">
        <v>4.7619047620000003</v>
      </c>
      <c r="P611" s="3">
        <v>5.7889999999999997</v>
      </c>
      <c r="Q611" s="1">
        <v>31591</v>
      </c>
      <c r="R611" s="5">
        <f t="shared" si="65"/>
        <v>32</v>
      </c>
      <c r="S611" s="5" t="str">
        <f t="shared" si="66"/>
        <v>30-44</v>
      </c>
      <c r="T611">
        <v>8.9</v>
      </c>
      <c r="U611" s="17" t="str">
        <f t="shared" si="63"/>
        <v>8-10 (Excellent)</v>
      </c>
      <c r="V611" s="17" t="str">
        <f t="shared" si="67"/>
        <v>Morning</v>
      </c>
      <c r="W611" t="str">
        <f t="shared" si="68"/>
        <v>Expensive</v>
      </c>
      <c r="X611" s="4">
        <f t="shared" si="69"/>
        <v>5</v>
      </c>
      <c r="Y611" s="3" t="str">
        <f t="shared" si="64"/>
        <v>Weekdays</v>
      </c>
      <c r="Z611" s="17">
        <f>_xlfn.ISOWEEKNUM(Table2[[#This Row],[Transaction Date]])</f>
        <v>3</v>
      </c>
      <c r="AA611" t="str">
        <f>IF(Table2[[#This Row],[WeekNum]] &gt; MAX(Table2[WeekNum]) - 13, "Show", "Hide")</f>
        <v>Show</v>
      </c>
      <c r="AB611" t="str">
        <f>TEXT(Table2[[#This Row],[Transaction Date]] - WEEKDAY(Table2[[#This Row],[Transaction Date]], 2) + 4, "MMMM")</f>
        <v>January</v>
      </c>
      <c r="AC611" s="19">
        <f>ROUNDUP(MONTH(Table2[[#This Row],[Transaction Date]])/3, 0)</f>
        <v>1</v>
      </c>
    </row>
    <row r="612" spans="1:29" x14ac:dyDescent="0.3">
      <c r="A612" t="s">
        <v>638</v>
      </c>
      <c r="B612" t="s">
        <v>1076</v>
      </c>
      <c r="C612" s="17" t="s">
        <v>1064</v>
      </c>
      <c r="D612" t="s">
        <v>20</v>
      </c>
      <c r="E612" t="s">
        <v>15</v>
      </c>
      <c r="F612" t="s">
        <v>21</v>
      </c>
      <c r="G612" s="3">
        <v>28.96</v>
      </c>
      <c r="H612">
        <v>1</v>
      </c>
      <c r="I612">
        <v>1.448</v>
      </c>
      <c r="J612" s="3">
        <v>30.408000000000001</v>
      </c>
      <c r="K612" s="18">
        <v>43503</v>
      </c>
      <c r="L612" s="2">
        <v>0.4291666666666667</v>
      </c>
      <c r="M612" t="s">
        <v>26</v>
      </c>
      <c r="N612" s="3">
        <v>28.96</v>
      </c>
      <c r="O612">
        <v>4.7619047620000003</v>
      </c>
      <c r="P612" s="3">
        <v>1.448</v>
      </c>
      <c r="Q612" s="1">
        <v>27751</v>
      </c>
      <c r="R612" s="5">
        <f t="shared" si="65"/>
        <v>43</v>
      </c>
      <c r="S612" s="5" t="str">
        <f t="shared" si="66"/>
        <v>30-44</v>
      </c>
      <c r="T612">
        <v>6.2</v>
      </c>
      <c r="U612" s="17" t="str">
        <f t="shared" si="63"/>
        <v>6-8 (Good)</v>
      </c>
      <c r="V612" s="17" t="str">
        <f t="shared" si="67"/>
        <v>Morning</v>
      </c>
      <c r="W612" t="str">
        <f t="shared" si="68"/>
        <v>Expensive</v>
      </c>
      <c r="X612" s="4">
        <f t="shared" si="69"/>
        <v>5</v>
      </c>
      <c r="Y612" s="3" t="str">
        <f t="shared" si="64"/>
        <v>Weekdays</v>
      </c>
      <c r="Z612" s="17">
        <f>_xlfn.ISOWEEKNUM(Table2[[#This Row],[Transaction Date]])</f>
        <v>6</v>
      </c>
      <c r="AA612" t="str">
        <f>IF(Table2[[#This Row],[WeekNum]] &gt; MAX(Table2[WeekNum]) - 13, "Show", "Hide")</f>
        <v>Show</v>
      </c>
      <c r="AB612" t="str">
        <f>TEXT(Table2[[#This Row],[Transaction Date]] - WEEKDAY(Table2[[#This Row],[Transaction Date]], 2) + 4, "MMMM")</f>
        <v>February</v>
      </c>
      <c r="AC612" s="19">
        <f>ROUNDUP(MONTH(Table2[[#This Row],[Transaction Date]])/3, 0)</f>
        <v>1</v>
      </c>
    </row>
    <row r="613" spans="1:29" x14ac:dyDescent="0.3">
      <c r="A613" t="s">
        <v>639</v>
      </c>
      <c r="B613" t="s">
        <v>1078</v>
      </c>
      <c r="C613" s="17" t="s">
        <v>1066</v>
      </c>
      <c r="D613" t="s">
        <v>14</v>
      </c>
      <c r="E613" t="s">
        <v>15</v>
      </c>
      <c r="F613" t="s">
        <v>36</v>
      </c>
      <c r="G613" s="3">
        <v>98.97</v>
      </c>
      <c r="H613">
        <v>9</v>
      </c>
      <c r="I613">
        <v>44.536499999999997</v>
      </c>
      <c r="J613" s="3">
        <v>935.26649999999995</v>
      </c>
      <c r="K613" s="18">
        <v>43533</v>
      </c>
      <c r="L613" s="2">
        <v>0.47430555555555554</v>
      </c>
      <c r="M613" t="s">
        <v>22</v>
      </c>
      <c r="N613" s="3">
        <v>890.73</v>
      </c>
      <c r="O613">
        <v>4.7619047620000003</v>
      </c>
      <c r="P613" s="3">
        <v>44.536499999999997</v>
      </c>
      <c r="Q613" s="1">
        <v>31179</v>
      </c>
      <c r="R613" s="5">
        <f t="shared" si="65"/>
        <v>33</v>
      </c>
      <c r="S613" s="5" t="str">
        <f t="shared" si="66"/>
        <v>30-44</v>
      </c>
      <c r="T613">
        <v>6.7</v>
      </c>
      <c r="U613" s="17" t="str">
        <f t="shared" si="63"/>
        <v>6-8 (Good)</v>
      </c>
      <c r="V613" s="17" t="str">
        <f t="shared" si="67"/>
        <v>Morning</v>
      </c>
      <c r="W613" t="str">
        <f t="shared" si="68"/>
        <v>Expensive</v>
      </c>
      <c r="X613" s="4">
        <f t="shared" si="69"/>
        <v>7</v>
      </c>
      <c r="Y613" s="3" t="str">
        <f t="shared" si="64"/>
        <v>Weekends</v>
      </c>
      <c r="Z613" s="17">
        <f>_xlfn.ISOWEEKNUM(Table2[[#This Row],[Transaction Date]])</f>
        <v>10</v>
      </c>
      <c r="AA613" t="str">
        <f>IF(Table2[[#This Row],[WeekNum]] &gt; MAX(Table2[WeekNum]) - 13, "Show", "Hide")</f>
        <v>Show</v>
      </c>
      <c r="AB613" t="str">
        <f>TEXT(Table2[[#This Row],[Transaction Date]] - WEEKDAY(Table2[[#This Row],[Transaction Date]], 2) + 4, "MMMM")</f>
        <v>March</v>
      </c>
      <c r="AC613" s="19">
        <f>ROUNDUP(MONTH(Table2[[#This Row],[Transaction Date]])/3, 0)</f>
        <v>1</v>
      </c>
    </row>
    <row r="614" spans="1:29" x14ac:dyDescent="0.3">
      <c r="A614" t="s">
        <v>640</v>
      </c>
      <c r="B614" t="s">
        <v>1075</v>
      </c>
      <c r="C614" t="s">
        <v>35</v>
      </c>
      <c r="D614" t="s">
        <v>14</v>
      </c>
      <c r="E614" t="s">
        <v>24</v>
      </c>
      <c r="F614" t="s">
        <v>38</v>
      </c>
      <c r="G614" s="3">
        <v>93.22</v>
      </c>
      <c r="H614">
        <v>3</v>
      </c>
      <c r="I614">
        <v>13.983000000000001</v>
      </c>
      <c r="J614" s="3">
        <v>293.64299999999997</v>
      </c>
      <c r="K614" s="18">
        <v>43489</v>
      </c>
      <c r="L614" s="2">
        <v>0.48958333333333331</v>
      </c>
      <c r="M614" t="s">
        <v>22</v>
      </c>
      <c r="N614" s="3">
        <v>279.66000000000003</v>
      </c>
      <c r="O614">
        <v>4.7619047620000003</v>
      </c>
      <c r="P614" s="3">
        <v>13.983000000000001</v>
      </c>
      <c r="Q614" s="1">
        <v>25377</v>
      </c>
      <c r="R614" s="5">
        <f t="shared" si="65"/>
        <v>49</v>
      </c>
      <c r="S614" s="5" t="str">
        <f t="shared" si="66"/>
        <v>45-59</v>
      </c>
      <c r="T614">
        <v>7.2</v>
      </c>
      <c r="U614" s="17" t="str">
        <f t="shared" si="63"/>
        <v>6-8 (Good)</v>
      </c>
      <c r="V614" s="17" t="str">
        <f t="shared" si="67"/>
        <v>Morning</v>
      </c>
      <c r="W614" t="str">
        <f t="shared" si="68"/>
        <v>Expensive</v>
      </c>
      <c r="X614" s="4">
        <f t="shared" si="69"/>
        <v>5</v>
      </c>
      <c r="Y614" s="3" t="str">
        <f t="shared" si="64"/>
        <v>Weekdays</v>
      </c>
      <c r="Z614" s="17">
        <f>_xlfn.ISOWEEKNUM(Table2[[#This Row],[Transaction Date]])</f>
        <v>4</v>
      </c>
      <c r="AA614" t="str">
        <f>IF(Table2[[#This Row],[WeekNum]] &gt; MAX(Table2[WeekNum]) - 13, "Show", "Hide")</f>
        <v>Show</v>
      </c>
      <c r="AB614" t="str">
        <f>TEXT(Table2[[#This Row],[Transaction Date]] - WEEKDAY(Table2[[#This Row],[Transaction Date]], 2) + 4, "MMMM")</f>
        <v>January</v>
      </c>
      <c r="AC614" s="19">
        <f>ROUNDUP(MONTH(Table2[[#This Row],[Transaction Date]])/3, 0)</f>
        <v>1</v>
      </c>
    </row>
    <row r="615" spans="1:29" x14ac:dyDescent="0.3">
      <c r="A615" t="s">
        <v>641</v>
      </c>
      <c r="B615" t="s">
        <v>1069</v>
      </c>
      <c r="C615" t="s">
        <v>19</v>
      </c>
      <c r="D615" t="s">
        <v>14</v>
      </c>
      <c r="E615" t="s">
        <v>24</v>
      </c>
      <c r="F615" t="s">
        <v>29</v>
      </c>
      <c r="G615" s="3">
        <v>80.930000000000007</v>
      </c>
      <c r="H615">
        <v>1</v>
      </c>
      <c r="I615">
        <v>4.0465</v>
      </c>
      <c r="J615" s="3">
        <v>84.976500000000001</v>
      </c>
      <c r="K615" s="18">
        <v>43484</v>
      </c>
      <c r="L615" s="2">
        <v>0.67222222222222217</v>
      </c>
      <c r="M615" t="s">
        <v>26</v>
      </c>
      <c r="N615" s="3">
        <v>80.930000000000007</v>
      </c>
      <c r="O615">
        <v>4.7619047620000003</v>
      </c>
      <c r="P615" s="3">
        <v>4.0465</v>
      </c>
      <c r="Q615" s="1">
        <v>29729</v>
      </c>
      <c r="R615" s="5">
        <f t="shared" si="65"/>
        <v>37</v>
      </c>
      <c r="S615" s="5" t="str">
        <f t="shared" si="66"/>
        <v>30-44</v>
      </c>
      <c r="T615">
        <v>9</v>
      </c>
      <c r="U615" s="17" t="str">
        <f t="shared" si="63"/>
        <v>8-10 (Excellent)</v>
      </c>
      <c r="V615" s="17" t="str">
        <f t="shared" si="67"/>
        <v>Evening</v>
      </c>
      <c r="W615" t="str">
        <f t="shared" si="68"/>
        <v>Expensive</v>
      </c>
      <c r="X615" s="4">
        <f t="shared" si="69"/>
        <v>7</v>
      </c>
      <c r="Y615" s="3" t="str">
        <f t="shared" si="64"/>
        <v>Weekends</v>
      </c>
      <c r="Z615" s="17">
        <f>_xlfn.ISOWEEKNUM(Table2[[#This Row],[Transaction Date]])</f>
        <v>3</v>
      </c>
      <c r="AA615" t="str">
        <f>IF(Table2[[#This Row],[WeekNum]] &gt; MAX(Table2[WeekNum]) - 13, "Show", "Hide")</f>
        <v>Show</v>
      </c>
      <c r="AB615" t="str">
        <f>TEXT(Table2[[#This Row],[Transaction Date]] - WEEKDAY(Table2[[#This Row],[Transaction Date]], 2) + 4, "MMMM")</f>
        <v>January</v>
      </c>
      <c r="AC615" s="19">
        <f>ROUNDUP(MONTH(Table2[[#This Row],[Transaction Date]])/3, 0)</f>
        <v>1</v>
      </c>
    </row>
    <row r="616" spans="1:29" x14ac:dyDescent="0.3">
      <c r="A616" t="s">
        <v>642</v>
      </c>
      <c r="B616" t="s">
        <v>1077</v>
      </c>
      <c r="C616" s="17" t="s">
        <v>1065</v>
      </c>
      <c r="D616" t="s">
        <v>14</v>
      </c>
      <c r="E616" t="s">
        <v>24</v>
      </c>
      <c r="F616" t="s">
        <v>36</v>
      </c>
      <c r="G616" s="3">
        <v>67.45</v>
      </c>
      <c r="H616">
        <v>10</v>
      </c>
      <c r="I616">
        <v>33.725000000000001</v>
      </c>
      <c r="J616" s="3">
        <v>708.22500000000002</v>
      </c>
      <c r="K616" s="18">
        <v>43499</v>
      </c>
      <c r="L616" s="2">
        <v>0.47569444444444442</v>
      </c>
      <c r="M616" t="s">
        <v>17</v>
      </c>
      <c r="N616" s="3">
        <v>674.5</v>
      </c>
      <c r="O616">
        <v>4.7619047620000003</v>
      </c>
      <c r="P616" s="3">
        <v>33.725000000000001</v>
      </c>
      <c r="Q616" s="1">
        <v>32558</v>
      </c>
      <c r="R616" s="5">
        <f t="shared" si="65"/>
        <v>29</v>
      </c>
      <c r="S616" s="5" t="str">
        <f t="shared" si="66"/>
        <v>15-29</v>
      </c>
      <c r="T616">
        <v>4.2</v>
      </c>
      <c r="U616" s="17" t="str">
        <f t="shared" si="63"/>
        <v>4-6 (Average)</v>
      </c>
      <c r="V616" s="17" t="str">
        <f t="shared" si="67"/>
        <v>Morning</v>
      </c>
      <c r="W616" t="str">
        <f t="shared" si="68"/>
        <v>Expensive</v>
      </c>
      <c r="X616" s="4">
        <f t="shared" si="69"/>
        <v>1</v>
      </c>
      <c r="Y616" s="3" t="str">
        <f t="shared" si="64"/>
        <v>Weekends</v>
      </c>
      <c r="Z616" s="17">
        <f>_xlfn.ISOWEEKNUM(Table2[[#This Row],[Transaction Date]])</f>
        <v>5</v>
      </c>
      <c r="AA616" t="str">
        <f>IF(Table2[[#This Row],[WeekNum]] &gt; MAX(Table2[WeekNum]) - 13, "Show", "Hide")</f>
        <v>Show</v>
      </c>
      <c r="AB616" t="str">
        <f>TEXT(Table2[[#This Row],[Transaction Date]] - WEEKDAY(Table2[[#This Row],[Transaction Date]], 2) + 4, "MMMM")</f>
        <v>January</v>
      </c>
      <c r="AC616" s="19">
        <f>ROUNDUP(MONTH(Table2[[#This Row],[Transaction Date]])/3, 0)</f>
        <v>1</v>
      </c>
    </row>
    <row r="617" spans="1:29" x14ac:dyDescent="0.3">
      <c r="A617" t="s">
        <v>643</v>
      </c>
      <c r="B617" t="s">
        <v>1076</v>
      </c>
      <c r="C617" s="17" t="s">
        <v>1064</v>
      </c>
      <c r="D617" t="s">
        <v>14</v>
      </c>
      <c r="E617" t="s">
        <v>15</v>
      </c>
      <c r="F617" t="s">
        <v>29</v>
      </c>
      <c r="G617" s="3">
        <v>38.72</v>
      </c>
      <c r="H617">
        <v>9</v>
      </c>
      <c r="I617">
        <v>17.423999999999999</v>
      </c>
      <c r="J617" s="3">
        <v>365.904</v>
      </c>
      <c r="K617" s="18">
        <v>43544</v>
      </c>
      <c r="L617" s="2">
        <v>0.51666666666666672</v>
      </c>
      <c r="M617" t="s">
        <v>17</v>
      </c>
      <c r="N617" s="3">
        <v>348.48</v>
      </c>
      <c r="O617">
        <v>4.7619047620000003</v>
      </c>
      <c r="P617" s="3">
        <v>17.423999999999999</v>
      </c>
      <c r="Q617" s="1">
        <v>25131</v>
      </c>
      <c r="R617" s="5">
        <f t="shared" si="65"/>
        <v>50</v>
      </c>
      <c r="S617" s="5" t="str">
        <f t="shared" si="66"/>
        <v>45-59</v>
      </c>
      <c r="T617">
        <v>4.2</v>
      </c>
      <c r="U617" s="17" t="str">
        <f t="shared" si="63"/>
        <v>4-6 (Average)</v>
      </c>
      <c r="V617" s="17" t="str">
        <f t="shared" si="67"/>
        <v>Afternoon</v>
      </c>
      <c r="W617" t="str">
        <f t="shared" si="68"/>
        <v>Expensive</v>
      </c>
      <c r="X617" s="4">
        <f t="shared" si="69"/>
        <v>4</v>
      </c>
      <c r="Y617" s="3" t="str">
        <f t="shared" si="64"/>
        <v>Weekdays</v>
      </c>
      <c r="Z617" s="17">
        <f>_xlfn.ISOWEEKNUM(Table2[[#This Row],[Transaction Date]])</f>
        <v>12</v>
      </c>
      <c r="AA617" t="str">
        <f>IF(Table2[[#This Row],[WeekNum]] &gt; MAX(Table2[WeekNum]) - 13, "Show", "Hide")</f>
        <v>Show</v>
      </c>
      <c r="AB617" t="str">
        <f>TEXT(Table2[[#This Row],[Transaction Date]] - WEEKDAY(Table2[[#This Row],[Transaction Date]], 2) + 4, "MMMM")</f>
        <v>March</v>
      </c>
      <c r="AC617" s="19">
        <f>ROUNDUP(MONTH(Table2[[#This Row],[Transaction Date]])/3, 0)</f>
        <v>1</v>
      </c>
    </row>
    <row r="618" spans="1:29" x14ac:dyDescent="0.3">
      <c r="A618" t="s">
        <v>644</v>
      </c>
      <c r="B618" t="s">
        <v>1075</v>
      </c>
      <c r="C618" t="s">
        <v>35</v>
      </c>
      <c r="D618" t="s">
        <v>14</v>
      </c>
      <c r="E618" t="s">
        <v>24</v>
      </c>
      <c r="F618" t="s">
        <v>29</v>
      </c>
      <c r="G618" s="3">
        <v>72.599999999999994</v>
      </c>
      <c r="H618">
        <v>6</v>
      </c>
      <c r="I618">
        <v>21.78</v>
      </c>
      <c r="J618" s="3">
        <v>457.38</v>
      </c>
      <c r="K618" s="18">
        <v>43478</v>
      </c>
      <c r="L618" s="2">
        <v>0.82708333333333339</v>
      </c>
      <c r="M618" t="s">
        <v>22</v>
      </c>
      <c r="N618" s="3">
        <v>435.6</v>
      </c>
      <c r="O618">
        <v>4.7619047620000003</v>
      </c>
      <c r="P618" s="3">
        <v>21.78</v>
      </c>
      <c r="Q618" s="1">
        <v>29677</v>
      </c>
      <c r="R618" s="5">
        <f t="shared" si="65"/>
        <v>37</v>
      </c>
      <c r="S618" s="5" t="str">
        <f t="shared" si="66"/>
        <v>30-44</v>
      </c>
      <c r="T618">
        <v>6.9</v>
      </c>
      <c r="U618" s="17" t="str">
        <f t="shared" si="63"/>
        <v>6-8 (Good)</v>
      </c>
      <c r="V618" s="17" t="str">
        <f t="shared" si="67"/>
        <v>Night</v>
      </c>
      <c r="W618" t="str">
        <f t="shared" si="68"/>
        <v>Expensive</v>
      </c>
      <c r="X618" s="4">
        <f t="shared" si="69"/>
        <v>1</v>
      </c>
      <c r="Y618" s="3" t="str">
        <f t="shared" si="64"/>
        <v>Weekends</v>
      </c>
      <c r="Z618" s="17">
        <f>_xlfn.ISOWEEKNUM(Table2[[#This Row],[Transaction Date]])</f>
        <v>2</v>
      </c>
      <c r="AA618" t="str">
        <f>IF(Table2[[#This Row],[WeekNum]] &gt; MAX(Table2[WeekNum]) - 13, "Show", "Hide")</f>
        <v>Show</v>
      </c>
      <c r="AB618" t="str">
        <f>TEXT(Table2[[#This Row],[Transaction Date]] - WEEKDAY(Table2[[#This Row],[Transaction Date]], 2) + 4, "MMMM")</f>
        <v>January</v>
      </c>
      <c r="AC618" s="19">
        <f>ROUNDUP(MONTH(Table2[[#This Row],[Transaction Date]])/3, 0)</f>
        <v>1</v>
      </c>
    </row>
    <row r="619" spans="1:29" x14ac:dyDescent="0.3">
      <c r="A619" t="s">
        <v>645</v>
      </c>
      <c r="B619" t="s">
        <v>1074</v>
      </c>
      <c r="C619" t="s">
        <v>19</v>
      </c>
      <c r="D619" t="s">
        <v>14</v>
      </c>
      <c r="E619" t="s">
        <v>24</v>
      </c>
      <c r="F619" t="s">
        <v>21</v>
      </c>
      <c r="G619" s="3">
        <v>87.91</v>
      </c>
      <c r="H619">
        <v>5</v>
      </c>
      <c r="I619">
        <v>21.977499999999999</v>
      </c>
      <c r="J619" s="3">
        <v>461.52749999999997</v>
      </c>
      <c r="K619" s="18">
        <v>43538</v>
      </c>
      <c r="L619" s="2">
        <v>0.75694444444444453</v>
      </c>
      <c r="M619" t="s">
        <v>17</v>
      </c>
      <c r="N619" s="3">
        <v>439.55</v>
      </c>
      <c r="O619">
        <v>4.7619047620000003</v>
      </c>
      <c r="P619" s="3">
        <v>21.977499999999999</v>
      </c>
      <c r="Q619" s="1">
        <v>33201</v>
      </c>
      <c r="R619" s="5">
        <f t="shared" si="65"/>
        <v>28</v>
      </c>
      <c r="S619" s="5" t="str">
        <f t="shared" si="66"/>
        <v>15-29</v>
      </c>
      <c r="T619">
        <v>4.4000000000000004</v>
      </c>
      <c r="U619" s="17" t="str">
        <f t="shared" si="63"/>
        <v>4-6 (Average)</v>
      </c>
      <c r="V619" s="17" t="str">
        <f t="shared" si="67"/>
        <v>Evening</v>
      </c>
      <c r="W619" t="str">
        <f t="shared" si="68"/>
        <v>Expensive</v>
      </c>
      <c r="X619" s="4">
        <f t="shared" si="69"/>
        <v>5</v>
      </c>
      <c r="Y619" s="3" t="str">
        <f t="shared" si="64"/>
        <v>Weekdays</v>
      </c>
      <c r="Z619" s="17">
        <f>_xlfn.ISOWEEKNUM(Table2[[#This Row],[Transaction Date]])</f>
        <v>11</v>
      </c>
      <c r="AA619" t="str">
        <f>IF(Table2[[#This Row],[WeekNum]] &gt; MAX(Table2[WeekNum]) - 13, "Show", "Hide")</f>
        <v>Show</v>
      </c>
      <c r="AB619" t="str">
        <f>TEXT(Table2[[#This Row],[Transaction Date]] - WEEKDAY(Table2[[#This Row],[Transaction Date]], 2) + 4, "MMMM")</f>
        <v>March</v>
      </c>
      <c r="AC619" s="19">
        <f>ROUNDUP(MONTH(Table2[[#This Row],[Transaction Date]])/3, 0)</f>
        <v>1</v>
      </c>
    </row>
    <row r="620" spans="1:29" x14ac:dyDescent="0.3">
      <c r="A620" t="s">
        <v>646</v>
      </c>
      <c r="B620" t="s">
        <v>1077</v>
      </c>
      <c r="C620" s="17" t="s">
        <v>1065</v>
      </c>
      <c r="D620" t="s">
        <v>14</v>
      </c>
      <c r="E620" t="s">
        <v>24</v>
      </c>
      <c r="F620" t="s">
        <v>36</v>
      </c>
      <c r="G620" s="3">
        <v>98.53</v>
      </c>
      <c r="H620">
        <v>6</v>
      </c>
      <c r="I620">
        <v>29.559000000000001</v>
      </c>
      <c r="J620" s="3">
        <v>620.73900000000003</v>
      </c>
      <c r="K620" s="18">
        <v>43488</v>
      </c>
      <c r="L620" s="2">
        <v>0.47361111111111115</v>
      </c>
      <c r="M620" t="s">
        <v>26</v>
      </c>
      <c r="N620" s="3">
        <v>591.17999999999995</v>
      </c>
      <c r="O620">
        <v>4.7619047620000003</v>
      </c>
      <c r="P620" s="3">
        <v>29.559000000000001</v>
      </c>
      <c r="Q620" s="1">
        <v>34391</v>
      </c>
      <c r="R620" s="5">
        <f t="shared" si="65"/>
        <v>24</v>
      </c>
      <c r="S620" s="5" t="str">
        <f t="shared" si="66"/>
        <v>15-29</v>
      </c>
      <c r="T620">
        <v>4</v>
      </c>
      <c r="U620" s="17" t="str">
        <f t="shared" si="63"/>
        <v>4-6 (Average)</v>
      </c>
      <c r="V620" s="17" t="str">
        <f t="shared" si="67"/>
        <v>Morning</v>
      </c>
      <c r="W620" t="str">
        <f t="shared" si="68"/>
        <v>Expensive</v>
      </c>
      <c r="X620" s="4">
        <f t="shared" si="69"/>
        <v>4</v>
      </c>
      <c r="Y620" s="3" t="str">
        <f t="shared" si="64"/>
        <v>Weekdays</v>
      </c>
      <c r="Z620" s="17">
        <f>_xlfn.ISOWEEKNUM(Table2[[#This Row],[Transaction Date]])</f>
        <v>4</v>
      </c>
      <c r="AA620" t="str">
        <f>IF(Table2[[#This Row],[WeekNum]] &gt; MAX(Table2[WeekNum]) - 13, "Show", "Hide")</f>
        <v>Show</v>
      </c>
      <c r="AB620" t="str">
        <f>TEXT(Table2[[#This Row],[Transaction Date]] - WEEKDAY(Table2[[#This Row],[Transaction Date]], 2) + 4, "MMMM")</f>
        <v>January</v>
      </c>
      <c r="AC620" s="19">
        <f>ROUNDUP(MONTH(Table2[[#This Row],[Transaction Date]])/3, 0)</f>
        <v>1</v>
      </c>
    </row>
    <row r="621" spans="1:29" x14ac:dyDescent="0.3">
      <c r="A621" t="s">
        <v>647</v>
      </c>
      <c r="B621" t="s">
        <v>1073</v>
      </c>
      <c r="C621" s="17" t="s">
        <v>1066</v>
      </c>
      <c r="D621" t="s">
        <v>14</v>
      </c>
      <c r="E621" t="s">
        <v>15</v>
      </c>
      <c r="F621" t="s">
        <v>38</v>
      </c>
      <c r="G621" s="3">
        <v>43.46</v>
      </c>
      <c r="H621">
        <v>6</v>
      </c>
      <c r="I621">
        <v>13.038</v>
      </c>
      <c r="J621" s="3">
        <v>273.798</v>
      </c>
      <c r="K621" s="18">
        <v>43503</v>
      </c>
      <c r="L621" s="2">
        <v>0.74652777777777779</v>
      </c>
      <c r="M621" t="s">
        <v>17</v>
      </c>
      <c r="N621" s="3">
        <v>260.76</v>
      </c>
      <c r="O621">
        <v>4.7619047620000003</v>
      </c>
      <c r="P621" s="3">
        <v>13.038</v>
      </c>
      <c r="Q621" s="1">
        <v>29468</v>
      </c>
      <c r="R621" s="5">
        <f t="shared" si="65"/>
        <v>38</v>
      </c>
      <c r="S621" s="5" t="str">
        <f t="shared" si="66"/>
        <v>30-44</v>
      </c>
      <c r="T621">
        <v>8.5</v>
      </c>
      <c r="U621" s="17" t="str">
        <f t="shared" si="63"/>
        <v>8-10 (Excellent)</v>
      </c>
      <c r="V621" s="17" t="str">
        <f t="shared" si="67"/>
        <v>Evening</v>
      </c>
      <c r="W621" t="str">
        <f t="shared" si="68"/>
        <v>Expensive</v>
      </c>
      <c r="X621" s="4">
        <f t="shared" si="69"/>
        <v>5</v>
      </c>
      <c r="Y621" s="3" t="str">
        <f t="shared" si="64"/>
        <v>Weekdays</v>
      </c>
      <c r="Z621" s="17">
        <f>_xlfn.ISOWEEKNUM(Table2[[#This Row],[Transaction Date]])</f>
        <v>6</v>
      </c>
      <c r="AA621" t="str">
        <f>IF(Table2[[#This Row],[WeekNum]] &gt; MAX(Table2[WeekNum]) - 13, "Show", "Hide")</f>
        <v>Show</v>
      </c>
      <c r="AB621" t="str">
        <f>TEXT(Table2[[#This Row],[Transaction Date]] - WEEKDAY(Table2[[#This Row],[Transaction Date]], 2) + 4, "MMMM")</f>
        <v>February</v>
      </c>
      <c r="AC621" s="19">
        <f>ROUNDUP(MONTH(Table2[[#This Row],[Transaction Date]])/3, 0)</f>
        <v>1</v>
      </c>
    </row>
    <row r="622" spans="1:29" x14ac:dyDescent="0.3">
      <c r="A622" t="s">
        <v>648</v>
      </c>
      <c r="B622" t="s">
        <v>1067</v>
      </c>
      <c r="C622" t="s">
        <v>13</v>
      </c>
      <c r="D622" t="s">
        <v>20</v>
      </c>
      <c r="E622" t="s">
        <v>15</v>
      </c>
      <c r="F622" t="s">
        <v>36</v>
      </c>
      <c r="G622" s="3">
        <v>71.680000000000007</v>
      </c>
      <c r="H622">
        <v>3</v>
      </c>
      <c r="I622">
        <v>10.752000000000001</v>
      </c>
      <c r="J622" s="3">
        <v>225.792</v>
      </c>
      <c r="K622" s="18">
        <v>43552</v>
      </c>
      <c r="L622" s="2">
        <v>0.64583333333333337</v>
      </c>
      <c r="M622" t="s">
        <v>26</v>
      </c>
      <c r="N622" s="3">
        <v>215.04</v>
      </c>
      <c r="O622">
        <v>4.7619047620000003</v>
      </c>
      <c r="P622" s="3">
        <v>10.752000000000001</v>
      </c>
      <c r="Q622" s="1">
        <v>25070</v>
      </c>
      <c r="R622" s="5">
        <f t="shared" si="65"/>
        <v>50</v>
      </c>
      <c r="S622" s="5" t="str">
        <f t="shared" si="66"/>
        <v>45-59</v>
      </c>
      <c r="T622">
        <v>9.1999999999999993</v>
      </c>
      <c r="U622" s="17" t="str">
        <f t="shared" si="63"/>
        <v>8-10 (Excellent)</v>
      </c>
      <c r="V622" s="17" t="str">
        <f t="shared" si="67"/>
        <v>Afternoon</v>
      </c>
      <c r="W622" t="str">
        <f t="shared" si="68"/>
        <v>Expensive</v>
      </c>
      <c r="X622" s="4">
        <f t="shared" si="69"/>
        <v>5</v>
      </c>
      <c r="Y622" s="3" t="str">
        <f t="shared" si="64"/>
        <v>Weekdays</v>
      </c>
      <c r="Z622" s="17">
        <f>_xlfn.ISOWEEKNUM(Table2[[#This Row],[Transaction Date]])</f>
        <v>13</v>
      </c>
      <c r="AA622" t="str">
        <f>IF(Table2[[#This Row],[WeekNum]] &gt; MAX(Table2[WeekNum]) - 13, "Show", "Hide")</f>
        <v>Show</v>
      </c>
      <c r="AB622" t="str">
        <f>TEXT(Table2[[#This Row],[Transaction Date]] - WEEKDAY(Table2[[#This Row],[Transaction Date]], 2) + 4, "MMMM")</f>
        <v>March</v>
      </c>
      <c r="AC622" s="19">
        <f>ROUNDUP(MONTH(Table2[[#This Row],[Transaction Date]])/3, 0)</f>
        <v>1</v>
      </c>
    </row>
    <row r="623" spans="1:29" x14ac:dyDescent="0.3">
      <c r="A623" t="s">
        <v>649</v>
      </c>
      <c r="B623" t="s">
        <v>1072</v>
      </c>
      <c r="C623" s="17" t="s">
        <v>1065</v>
      </c>
      <c r="D623" t="s">
        <v>14</v>
      </c>
      <c r="E623" t="s">
        <v>15</v>
      </c>
      <c r="F623" t="s">
        <v>36</v>
      </c>
      <c r="G623" s="3">
        <v>91.61</v>
      </c>
      <c r="H623">
        <v>1</v>
      </c>
      <c r="I623">
        <v>4.5804999999999998</v>
      </c>
      <c r="J623" s="3">
        <v>96.1905</v>
      </c>
      <c r="K623" s="18">
        <v>43544</v>
      </c>
      <c r="L623" s="2">
        <v>0.8222222222222223</v>
      </c>
      <c r="M623" t="s">
        <v>22</v>
      </c>
      <c r="N623" s="3">
        <v>91.61</v>
      </c>
      <c r="O623">
        <v>4.7619047620000003</v>
      </c>
      <c r="P623" s="3">
        <v>4.5804999999999998</v>
      </c>
      <c r="Q623" s="1">
        <v>26140</v>
      </c>
      <c r="R623" s="5">
        <f t="shared" si="65"/>
        <v>47</v>
      </c>
      <c r="S623" s="5" t="str">
        <f t="shared" si="66"/>
        <v>45-59</v>
      </c>
      <c r="T623">
        <v>9.8000000000000007</v>
      </c>
      <c r="U623" s="17" t="str">
        <f t="shared" si="63"/>
        <v>8-10 (Excellent)</v>
      </c>
      <c r="V623" s="17" t="str">
        <f t="shared" si="67"/>
        <v>Night</v>
      </c>
      <c r="W623" t="str">
        <f t="shared" si="68"/>
        <v>Expensive</v>
      </c>
      <c r="X623" s="4">
        <f t="shared" si="69"/>
        <v>4</v>
      </c>
      <c r="Y623" s="3" t="str">
        <f t="shared" si="64"/>
        <v>Weekdays</v>
      </c>
      <c r="Z623" s="17">
        <f>_xlfn.ISOWEEKNUM(Table2[[#This Row],[Transaction Date]])</f>
        <v>12</v>
      </c>
      <c r="AA623" t="str">
        <f>IF(Table2[[#This Row],[WeekNum]] &gt; MAX(Table2[WeekNum]) - 13, "Show", "Hide")</f>
        <v>Show</v>
      </c>
      <c r="AB623" t="str">
        <f>TEXT(Table2[[#This Row],[Transaction Date]] - WEEKDAY(Table2[[#This Row],[Transaction Date]], 2) + 4, "MMMM")</f>
        <v>March</v>
      </c>
      <c r="AC623" s="19">
        <f>ROUNDUP(MONTH(Table2[[#This Row],[Transaction Date]])/3, 0)</f>
        <v>1</v>
      </c>
    </row>
    <row r="624" spans="1:29" x14ac:dyDescent="0.3">
      <c r="A624" t="s">
        <v>650</v>
      </c>
      <c r="B624" t="s">
        <v>1070</v>
      </c>
      <c r="C624" t="s">
        <v>35</v>
      </c>
      <c r="D624" t="s">
        <v>14</v>
      </c>
      <c r="E624" t="s">
        <v>15</v>
      </c>
      <c r="F624" t="s">
        <v>25</v>
      </c>
      <c r="G624" s="3">
        <v>94.59</v>
      </c>
      <c r="H624">
        <v>7</v>
      </c>
      <c r="I624">
        <v>33.106499999999997</v>
      </c>
      <c r="J624" s="3">
        <v>695.23649999999998</v>
      </c>
      <c r="K624" s="18">
        <v>43482</v>
      </c>
      <c r="L624" s="2">
        <v>0.64374999999999993</v>
      </c>
      <c r="M624" t="s">
        <v>26</v>
      </c>
      <c r="N624" s="3">
        <v>662.13</v>
      </c>
      <c r="O624">
        <v>4.7619047620000003</v>
      </c>
      <c r="P624" s="3">
        <v>33.106499999999997</v>
      </c>
      <c r="Q624" s="1">
        <v>30280</v>
      </c>
      <c r="R624" s="5">
        <f t="shared" si="65"/>
        <v>36</v>
      </c>
      <c r="S624" s="5" t="str">
        <f t="shared" si="66"/>
        <v>30-44</v>
      </c>
      <c r="T624">
        <v>4.9000000000000004</v>
      </c>
      <c r="U624" s="17" t="str">
        <f t="shared" si="63"/>
        <v>4-6 (Average)</v>
      </c>
      <c r="V624" s="17" t="str">
        <f t="shared" si="67"/>
        <v>Afternoon</v>
      </c>
      <c r="W624" t="str">
        <f t="shared" si="68"/>
        <v>Expensive</v>
      </c>
      <c r="X624" s="4">
        <f t="shared" si="69"/>
        <v>5</v>
      </c>
      <c r="Y624" s="3" t="str">
        <f t="shared" si="64"/>
        <v>Weekdays</v>
      </c>
      <c r="Z624" s="17">
        <f>_xlfn.ISOWEEKNUM(Table2[[#This Row],[Transaction Date]])</f>
        <v>3</v>
      </c>
      <c r="AA624" t="str">
        <f>IF(Table2[[#This Row],[WeekNum]] &gt; MAX(Table2[WeekNum]) - 13, "Show", "Hide")</f>
        <v>Show</v>
      </c>
      <c r="AB624" t="str">
        <f>TEXT(Table2[[#This Row],[Transaction Date]] - WEEKDAY(Table2[[#This Row],[Transaction Date]], 2) + 4, "MMMM")</f>
        <v>January</v>
      </c>
      <c r="AC624" s="19">
        <f>ROUNDUP(MONTH(Table2[[#This Row],[Transaction Date]])/3, 0)</f>
        <v>1</v>
      </c>
    </row>
    <row r="625" spans="1:29" x14ac:dyDescent="0.3">
      <c r="A625" t="s">
        <v>651</v>
      </c>
      <c r="B625" t="s">
        <v>1075</v>
      </c>
      <c r="C625" t="s">
        <v>35</v>
      </c>
      <c r="D625" t="s">
        <v>20</v>
      </c>
      <c r="E625" t="s">
        <v>15</v>
      </c>
      <c r="F625" t="s">
        <v>38</v>
      </c>
      <c r="G625" s="3">
        <v>83.25</v>
      </c>
      <c r="H625">
        <v>10</v>
      </c>
      <c r="I625">
        <v>41.625</v>
      </c>
      <c r="J625" s="3">
        <v>874.125</v>
      </c>
      <c r="K625" s="18">
        <v>43477</v>
      </c>
      <c r="L625" s="2">
        <v>0.47569444444444442</v>
      </c>
      <c r="M625" t="s">
        <v>26</v>
      </c>
      <c r="N625" s="3">
        <v>832.5</v>
      </c>
      <c r="O625">
        <v>4.7619047620000003</v>
      </c>
      <c r="P625" s="3">
        <v>41.625</v>
      </c>
      <c r="Q625" s="1">
        <v>31547</v>
      </c>
      <c r="R625" s="5">
        <f t="shared" si="65"/>
        <v>32</v>
      </c>
      <c r="S625" s="5" t="str">
        <f t="shared" si="66"/>
        <v>30-44</v>
      </c>
      <c r="T625">
        <v>4.4000000000000004</v>
      </c>
      <c r="U625" s="17" t="str">
        <f t="shared" si="63"/>
        <v>4-6 (Average)</v>
      </c>
      <c r="V625" s="17" t="str">
        <f t="shared" si="67"/>
        <v>Morning</v>
      </c>
      <c r="W625" t="str">
        <f t="shared" si="68"/>
        <v>Expensive</v>
      </c>
      <c r="X625" s="4">
        <f t="shared" si="69"/>
        <v>7</v>
      </c>
      <c r="Y625" s="3" t="str">
        <f t="shared" si="64"/>
        <v>Weekends</v>
      </c>
      <c r="Z625" s="17">
        <f>_xlfn.ISOWEEKNUM(Table2[[#This Row],[Transaction Date]])</f>
        <v>2</v>
      </c>
      <c r="AA625" t="str">
        <f>IF(Table2[[#This Row],[WeekNum]] &gt; MAX(Table2[WeekNum]) - 13, "Show", "Hide")</f>
        <v>Show</v>
      </c>
      <c r="AB625" t="str">
        <f>TEXT(Table2[[#This Row],[Transaction Date]] - WEEKDAY(Table2[[#This Row],[Transaction Date]], 2) + 4, "MMMM")</f>
        <v>January</v>
      </c>
      <c r="AC625" s="19">
        <f>ROUNDUP(MONTH(Table2[[#This Row],[Transaction Date]])/3, 0)</f>
        <v>1</v>
      </c>
    </row>
    <row r="626" spans="1:29" x14ac:dyDescent="0.3">
      <c r="A626" t="s">
        <v>652</v>
      </c>
      <c r="B626" t="s">
        <v>1075</v>
      </c>
      <c r="C626" t="s">
        <v>35</v>
      </c>
      <c r="D626" t="s">
        <v>14</v>
      </c>
      <c r="E626" t="s">
        <v>24</v>
      </c>
      <c r="F626" t="s">
        <v>38</v>
      </c>
      <c r="G626" s="3">
        <v>91.35</v>
      </c>
      <c r="H626">
        <v>1</v>
      </c>
      <c r="I626">
        <v>4.5674999999999999</v>
      </c>
      <c r="J626" s="3">
        <v>95.917500000000004</v>
      </c>
      <c r="K626" s="18">
        <v>43512</v>
      </c>
      <c r="L626" s="2">
        <v>0.65416666666666667</v>
      </c>
      <c r="M626" t="s">
        <v>22</v>
      </c>
      <c r="N626" s="3">
        <v>91.35</v>
      </c>
      <c r="O626">
        <v>4.7619047620000003</v>
      </c>
      <c r="P626" s="3">
        <v>4.5674999999999999</v>
      </c>
      <c r="Q626" s="1">
        <v>26893</v>
      </c>
      <c r="R626" s="5">
        <f t="shared" si="65"/>
        <v>45</v>
      </c>
      <c r="S626" s="5" t="str">
        <f t="shared" si="66"/>
        <v>45-59</v>
      </c>
      <c r="T626">
        <v>6.8</v>
      </c>
      <c r="U626" s="17" t="str">
        <f t="shared" si="63"/>
        <v>6-8 (Good)</v>
      </c>
      <c r="V626" s="17" t="str">
        <f t="shared" si="67"/>
        <v>Afternoon</v>
      </c>
      <c r="W626" t="str">
        <f t="shared" si="68"/>
        <v>Expensive</v>
      </c>
      <c r="X626" s="4">
        <f t="shared" si="69"/>
        <v>7</v>
      </c>
      <c r="Y626" s="3" t="str">
        <f t="shared" si="64"/>
        <v>Weekends</v>
      </c>
      <c r="Z626" s="17">
        <f>_xlfn.ISOWEEKNUM(Table2[[#This Row],[Transaction Date]])</f>
        <v>7</v>
      </c>
      <c r="AA626" t="str">
        <f>IF(Table2[[#This Row],[WeekNum]] &gt; MAX(Table2[WeekNum]) - 13, "Show", "Hide")</f>
        <v>Show</v>
      </c>
      <c r="AB626" t="str">
        <f>TEXT(Table2[[#This Row],[Transaction Date]] - WEEKDAY(Table2[[#This Row],[Transaction Date]], 2) + 4, "MMMM")</f>
        <v>February</v>
      </c>
      <c r="AC626" s="19">
        <f>ROUNDUP(MONTH(Table2[[#This Row],[Transaction Date]])/3, 0)</f>
        <v>1</v>
      </c>
    </row>
    <row r="627" spans="1:29" x14ac:dyDescent="0.3">
      <c r="A627" t="s">
        <v>653</v>
      </c>
      <c r="B627" t="s">
        <v>1070</v>
      </c>
      <c r="C627" t="s">
        <v>35</v>
      </c>
      <c r="D627" t="s">
        <v>14</v>
      </c>
      <c r="E627" t="s">
        <v>15</v>
      </c>
      <c r="F627" t="s">
        <v>36</v>
      </c>
      <c r="G627" s="3">
        <v>78.88</v>
      </c>
      <c r="H627">
        <v>2</v>
      </c>
      <c r="I627">
        <v>7.8879999999999999</v>
      </c>
      <c r="J627" s="3">
        <v>165.648</v>
      </c>
      <c r="K627" s="18">
        <v>43491</v>
      </c>
      <c r="L627" s="2">
        <v>0.6694444444444444</v>
      </c>
      <c r="M627" t="s">
        <v>22</v>
      </c>
      <c r="N627" s="3">
        <v>157.76</v>
      </c>
      <c r="O627">
        <v>4.7619047620000003</v>
      </c>
      <c r="P627" s="3">
        <v>7.8879999999999999</v>
      </c>
      <c r="Q627" s="1">
        <v>32582</v>
      </c>
      <c r="R627" s="5">
        <f t="shared" si="65"/>
        <v>29</v>
      </c>
      <c r="S627" s="5" t="str">
        <f t="shared" si="66"/>
        <v>15-29</v>
      </c>
      <c r="T627">
        <v>9.1</v>
      </c>
      <c r="U627" s="17" t="str">
        <f t="shared" si="63"/>
        <v>8-10 (Excellent)</v>
      </c>
      <c r="V627" s="17" t="str">
        <f t="shared" si="67"/>
        <v>Evening</v>
      </c>
      <c r="W627" t="str">
        <f t="shared" si="68"/>
        <v>Expensive</v>
      </c>
      <c r="X627" s="4">
        <f t="shared" si="69"/>
        <v>7</v>
      </c>
      <c r="Y627" s="3" t="str">
        <f t="shared" si="64"/>
        <v>Weekends</v>
      </c>
      <c r="Z627" s="17">
        <f>_xlfn.ISOWEEKNUM(Table2[[#This Row],[Transaction Date]])</f>
        <v>4</v>
      </c>
      <c r="AA627" t="str">
        <f>IF(Table2[[#This Row],[WeekNum]] &gt; MAX(Table2[WeekNum]) - 13, "Show", "Hide")</f>
        <v>Show</v>
      </c>
      <c r="AB627" t="str">
        <f>TEXT(Table2[[#This Row],[Transaction Date]] - WEEKDAY(Table2[[#This Row],[Transaction Date]], 2) + 4, "MMMM")</f>
        <v>January</v>
      </c>
      <c r="AC627" s="19">
        <f>ROUNDUP(MONTH(Table2[[#This Row],[Transaction Date]])/3, 0)</f>
        <v>1</v>
      </c>
    </row>
    <row r="628" spans="1:29" x14ac:dyDescent="0.3">
      <c r="A628" t="s">
        <v>654</v>
      </c>
      <c r="B628" t="s">
        <v>1068</v>
      </c>
      <c r="C628" t="s">
        <v>13</v>
      </c>
      <c r="D628" t="s">
        <v>20</v>
      </c>
      <c r="E628" t="s">
        <v>24</v>
      </c>
      <c r="F628" t="s">
        <v>29</v>
      </c>
      <c r="G628" s="3">
        <v>60.87</v>
      </c>
      <c r="H628">
        <v>2</v>
      </c>
      <c r="I628">
        <v>6.0869999999999997</v>
      </c>
      <c r="J628" s="3">
        <v>127.827</v>
      </c>
      <c r="K628" s="18">
        <v>43533</v>
      </c>
      <c r="L628" s="2">
        <v>0.52569444444444446</v>
      </c>
      <c r="M628" t="s">
        <v>17</v>
      </c>
      <c r="N628" s="3">
        <v>121.74</v>
      </c>
      <c r="O628">
        <v>4.7619047620000003</v>
      </c>
      <c r="P628" s="3">
        <v>6.0869999999999997</v>
      </c>
      <c r="Q628" s="1">
        <v>34616</v>
      </c>
      <c r="R628" s="5">
        <f t="shared" si="65"/>
        <v>24</v>
      </c>
      <c r="S628" s="5" t="str">
        <f t="shared" si="66"/>
        <v>15-29</v>
      </c>
      <c r="T628">
        <v>8.6999999999999993</v>
      </c>
      <c r="U628" s="17" t="str">
        <f t="shared" si="63"/>
        <v>8-10 (Excellent)</v>
      </c>
      <c r="V628" s="17" t="str">
        <f t="shared" si="67"/>
        <v>Afternoon</v>
      </c>
      <c r="W628" t="str">
        <f t="shared" si="68"/>
        <v>Expensive</v>
      </c>
      <c r="X628" s="4">
        <f t="shared" si="69"/>
        <v>7</v>
      </c>
      <c r="Y628" s="3" t="str">
        <f t="shared" si="64"/>
        <v>Weekends</v>
      </c>
      <c r="Z628" s="17">
        <f>_xlfn.ISOWEEKNUM(Table2[[#This Row],[Transaction Date]])</f>
        <v>10</v>
      </c>
      <c r="AA628" t="str">
        <f>IF(Table2[[#This Row],[WeekNum]] &gt; MAX(Table2[WeekNum]) - 13, "Show", "Hide")</f>
        <v>Show</v>
      </c>
      <c r="AB628" t="str">
        <f>TEXT(Table2[[#This Row],[Transaction Date]] - WEEKDAY(Table2[[#This Row],[Transaction Date]], 2) + 4, "MMMM")</f>
        <v>March</v>
      </c>
      <c r="AC628" s="19">
        <f>ROUNDUP(MONTH(Table2[[#This Row],[Transaction Date]])/3, 0)</f>
        <v>1</v>
      </c>
    </row>
    <row r="629" spans="1:29" x14ac:dyDescent="0.3">
      <c r="A629" t="s">
        <v>655</v>
      </c>
      <c r="B629" t="s">
        <v>1075</v>
      </c>
      <c r="C629" t="s">
        <v>35</v>
      </c>
      <c r="D629" t="s">
        <v>14</v>
      </c>
      <c r="E629" t="s">
        <v>24</v>
      </c>
      <c r="F629" t="s">
        <v>16</v>
      </c>
      <c r="G629" s="3">
        <v>82.58</v>
      </c>
      <c r="H629">
        <v>10</v>
      </c>
      <c r="I629">
        <v>41.29</v>
      </c>
      <c r="J629" s="3">
        <v>867.09</v>
      </c>
      <c r="K629" s="18">
        <v>43538</v>
      </c>
      <c r="L629" s="2">
        <v>0.6118055555555556</v>
      </c>
      <c r="M629" t="s">
        <v>22</v>
      </c>
      <c r="N629" s="3">
        <v>825.8</v>
      </c>
      <c r="O629">
        <v>4.7619047620000003</v>
      </c>
      <c r="P629" s="3">
        <v>41.29</v>
      </c>
      <c r="Q629" s="1">
        <v>26717</v>
      </c>
      <c r="R629" s="5">
        <f t="shared" si="65"/>
        <v>46</v>
      </c>
      <c r="S629" s="5" t="str">
        <f t="shared" si="66"/>
        <v>45-59</v>
      </c>
      <c r="T629">
        <v>5</v>
      </c>
      <c r="U629" s="17" t="str">
        <f t="shared" si="63"/>
        <v>4-6 (Average)</v>
      </c>
      <c r="V629" s="17" t="str">
        <f t="shared" si="67"/>
        <v>Afternoon</v>
      </c>
      <c r="W629" t="str">
        <f t="shared" si="68"/>
        <v>Expensive</v>
      </c>
      <c r="X629" s="4">
        <f t="shared" si="69"/>
        <v>5</v>
      </c>
      <c r="Y629" s="3" t="str">
        <f t="shared" si="64"/>
        <v>Weekdays</v>
      </c>
      <c r="Z629" s="17">
        <f>_xlfn.ISOWEEKNUM(Table2[[#This Row],[Transaction Date]])</f>
        <v>11</v>
      </c>
      <c r="AA629" t="str">
        <f>IF(Table2[[#This Row],[WeekNum]] &gt; MAX(Table2[WeekNum]) - 13, "Show", "Hide")</f>
        <v>Show</v>
      </c>
      <c r="AB629" t="str">
        <f>TEXT(Table2[[#This Row],[Transaction Date]] - WEEKDAY(Table2[[#This Row],[Transaction Date]], 2) + 4, "MMMM")</f>
        <v>March</v>
      </c>
      <c r="AC629" s="19">
        <f>ROUNDUP(MONTH(Table2[[#This Row],[Transaction Date]])/3, 0)</f>
        <v>1</v>
      </c>
    </row>
    <row r="630" spans="1:29" x14ac:dyDescent="0.3">
      <c r="A630" t="s">
        <v>656</v>
      </c>
      <c r="B630" t="s">
        <v>1071</v>
      </c>
      <c r="C630" s="17" t="s">
        <v>1064</v>
      </c>
      <c r="D630" t="s">
        <v>14</v>
      </c>
      <c r="E630" t="s">
        <v>24</v>
      </c>
      <c r="F630" t="s">
        <v>25</v>
      </c>
      <c r="G630" s="3">
        <v>53.3</v>
      </c>
      <c r="H630">
        <v>3</v>
      </c>
      <c r="I630">
        <v>7.9950000000000001</v>
      </c>
      <c r="J630" s="3">
        <v>167.89500000000001</v>
      </c>
      <c r="K630" s="18">
        <v>43490</v>
      </c>
      <c r="L630" s="2">
        <v>0.59652777777777777</v>
      </c>
      <c r="M630" t="s">
        <v>17</v>
      </c>
      <c r="N630" s="3">
        <v>159.9</v>
      </c>
      <c r="O630">
        <v>4.7619047620000003</v>
      </c>
      <c r="P630" s="3">
        <v>7.9950000000000001</v>
      </c>
      <c r="Q630" s="1">
        <v>37142</v>
      </c>
      <c r="R630" s="5">
        <f t="shared" si="65"/>
        <v>17</v>
      </c>
      <c r="S630" s="5" t="str">
        <f t="shared" si="66"/>
        <v>15-29</v>
      </c>
      <c r="T630">
        <v>7.5</v>
      </c>
      <c r="U630" s="17" t="str">
        <f t="shared" si="63"/>
        <v>6-8 (Good)</v>
      </c>
      <c r="V630" s="17" t="str">
        <f t="shared" si="67"/>
        <v>Afternoon</v>
      </c>
      <c r="W630" t="str">
        <f t="shared" si="68"/>
        <v>Expensive</v>
      </c>
      <c r="X630" s="4">
        <f t="shared" si="69"/>
        <v>6</v>
      </c>
      <c r="Y630" s="3" t="str">
        <f t="shared" si="64"/>
        <v>Weekdays</v>
      </c>
      <c r="Z630" s="17">
        <f>_xlfn.ISOWEEKNUM(Table2[[#This Row],[Transaction Date]])</f>
        <v>4</v>
      </c>
      <c r="AA630" t="str">
        <f>IF(Table2[[#This Row],[WeekNum]] &gt; MAX(Table2[WeekNum]) - 13, "Show", "Hide")</f>
        <v>Show</v>
      </c>
      <c r="AB630" t="str">
        <f>TEXT(Table2[[#This Row],[Transaction Date]] - WEEKDAY(Table2[[#This Row],[Transaction Date]], 2) + 4, "MMMM")</f>
        <v>January</v>
      </c>
      <c r="AC630" s="19">
        <f>ROUNDUP(MONTH(Table2[[#This Row],[Transaction Date]])/3, 0)</f>
        <v>1</v>
      </c>
    </row>
    <row r="631" spans="1:29" x14ac:dyDescent="0.3">
      <c r="A631" t="s">
        <v>657</v>
      </c>
      <c r="B631" t="s">
        <v>1072</v>
      </c>
      <c r="C631" s="17" t="s">
        <v>1065</v>
      </c>
      <c r="D631" t="s">
        <v>20</v>
      </c>
      <c r="E631" t="s">
        <v>15</v>
      </c>
      <c r="F631" t="s">
        <v>38</v>
      </c>
      <c r="G631" s="3">
        <v>12.09</v>
      </c>
      <c r="H631">
        <v>1</v>
      </c>
      <c r="I631">
        <v>0.60450000000000004</v>
      </c>
      <c r="J631" s="3">
        <v>12.6945</v>
      </c>
      <c r="K631" s="18">
        <v>43491</v>
      </c>
      <c r="L631" s="2">
        <v>0.7631944444444444</v>
      </c>
      <c r="M631" t="s">
        <v>26</v>
      </c>
      <c r="N631" s="3">
        <v>12.09</v>
      </c>
      <c r="O631">
        <v>4.7619047620000003</v>
      </c>
      <c r="P631" s="3">
        <v>0.60450000000000004</v>
      </c>
      <c r="Q631" s="1">
        <v>29775</v>
      </c>
      <c r="R631" s="5">
        <f t="shared" si="65"/>
        <v>37</v>
      </c>
      <c r="S631" s="5" t="str">
        <f t="shared" si="66"/>
        <v>30-44</v>
      </c>
      <c r="T631">
        <v>8.1999999999999993</v>
      </c>
      <c r="U631" s="17" t="str">
        <f t="shared" si="63"/>
        <v>8-10 (Excellent)</v>
      </c>
      <c r="V631" s="17" t="str">
        <f t="shared" si="67"/>
        <v>Evening</v>
      </c>
      <c r="W631" t="str">
        <f t="shared" si="68"/>
        <v>Less Expensive</v>
      </c>
      <c r="X631" s="4">
        <f t="shared" si="69"/>
        <v>7</v>
      </c>
      <c r="Y631" s="3" t="str">
        <f t="shared" si="64"/>
        <v>Weekends</v>
      </c>
      <c r="Z631" s="17">
        <f>_xlfn.ISOWEEKNUM(Table2[[#This Row],[Transaction Date]])</f>
        <v>4</v>
      </c>
      <c r="AA631" t="str">
        <f>IF(Table2[[#This Row],[WeekNum]] &gt; MAX(Table2[WeekNum]) - 13, "Show", "Hide")</f>
        <v>Show</v>
      </c>
      <c r="AB631" t="str">
        <f>TEXT(Table2[[#This Row],[Transaction Date]] - WEEKDAY(Table2[[#This Row],[Transaction Date]], 2) + 4, "MMMM")</f>
        <v>January</v>
      </c>
      <c r="AC631" s="19">
        <f>ROUNDUP(MONTH(Table2[[#This Row],[Transaction Date]])/3, 0)</f>
        <v>1</v>
      </c>
    </row>
    <row r="632" spans="1:29" x14ac:dyDescent="0.3">
      <c r="A632" t="s">
        <v>658</v>
      </c>
      <c r="B632" t="s">
        <v>1067</v>
      </c>
      <c r="C632" t="s">
        <v>13</v>
      </c>
      <c r="D632" t="s">
        <v>20</v>
      </c>
      <c r="E632" t="s">
        <v>24</v>
      </c>
      <c r="F632" t="s">
        <v>29</v>
      </c>
      <c r="G632" s="3">
        <v>64.19</v>
      </c>
      <c r="H632">
        <v>10</v>
      </c>
      <c r="I632">
        <v>32.094999999999999</v>
      </c>
      <c r="J632" s="3">
        <v>673.995</v>
      </c>
      <c r="K632" s="18">
        <v>43484</v>
      </c>
      <c r="L632" s="2">
        <v>0.58888888888888891</v>
      </c>
      <c r="M632" t="s">
        <v>26</v>
      </c>
      <c r="N632" s="3">
        <v>641.9</v>
      </c>
      <c r="O632">
        <v>4.7619047620000003</v>
      </c>
      <c r="P632" s="3">
        <v>32.094999999999999</v>
      </c>
      <c r="Q632" s="1">
        <v>20929</v>
      </c>
      <c r="R632" s="5">
        <f t="shared" si="65"/>
        <v>61</v>
      </c>
      <c r="S632" s="5" t="str">
        <f t="shared" si="66"/>
        <v>60-74</v>
      </c>
      <c r="T632">
        <v>6.7</v>
      </c>
      <c r="U632" s="17" t="str">
        <f t="shared" si="63"/>
        <v>6-8 (Good)</v>
      </c>
      <c r="V632" s="17" t="str">
        <f t="shared" si="67"/>
        <v>Afternoon</v>
      </c>
      <c r="W632" t="str">
        <f t="shared" si="68"/>
        <v>Expensive</v>
      </c>
      <c r="X632" s="4">
        <f t="shared" si="69"/>
        <v>7</v>
      </c>
      <c r="Y632" s="3" t="str">
        <f t="shared" si="64"/>
        <v>Weekends</v>
      </c>
      <c r="Z632" s="17">
        <f>_xlfn.ISOWEEKNUM(Table2[[#This Row],[Transaction Date]])</f>
        <v>3</v>
      </c>
      <c r="AA632" t="str">
        <f>IF(Table2[[#This Row],[WeekNum]] &gt; MAX(Table2[WeekNum]) - 13, "Show", "Hide")</f>
        <v>Show</v>
      </c>
      <c r="AB632" t="str">
        <f>TEXT(Table2[[#This Row],[Transaction Date]] - WEEKDAY(Table2[[#This Row],[Transaction Date]], 2) + 4, "MMMM")</f>
        <v>January</v>
      </c>
      <c r="AC632" s="19">
        <f>ROUNDUP(MONTH(Table2[[#This Row],[Transaction Date]])/3, 0)</f>
        <v>1</v>
      </c>
    </row>
    <row r="633" spans="1:29" x14ac:dyDescent="0.3">
      <c r="A633" t="s">
        <v>659</v>
      </c>
      <c r="B633" t="s">
        <v>1067</v>
      </c>
      <c r="C633" t="s">
        <v>13</v>
      </c>
      <c r="D633" t="s">
        <v>20</v>
      </c>
      <c r="E633" t="s">
        <v>24</v>
      </c>
      <c r="F633" t="s">
        <v>21</v>
      </c>
      <c r="G633" s="3">
        <v>78.31</v>
      </c>
      <c r="H633">
        <v>3</v>
      </c>
      <c r="I633">
        <v>11.746499999999999</v>
      </c>
      <c r="J633" s="3">
        <v>246.6765</v>
      </c>
      <c r="K633" s="18">
        <v>43529</v>
      </c>
      <c r="L633" s="2">
        <v>0.69305555555555554</v>
      </c>
      <c r="M633" t="s">
        <v>17</v>
      </c>
      <c r="N633" s="3">
        <v>234.93</v>
      </c>
      <c r="O633">
        <v>4.7619047620000003</v>
      </c>
      <c r="P633" s="3">
        <v>11.746499999999999</v>
      </c>
      <c r="Q633" s="1">
        <v>23372</v>
      </c>
      <c r="R633" s="5">
        <f t="shared" si="65"/>
        <v>55</v>
      </c>
      <c r="S633" s="5" t="str">
        <f t="shared" si="66"/>
        <v>45-59</v>
      </c>
      <c r="T633">
        <v>5.4</v>
      </c>
      <c r="U633" s="17" t="str">
        <f t="shared" si="63"/>
        <v>4-6 (Average)</v>
      </c>
      <c r="V633" s="17" t="str">
        <f t="shared" si="67"/>
        <v>Evening</v>
      </c>
      <c r="W633" t="str">
        <f t="shared" si="68"/>
        <v>Expensive</v>
      </c>
      <c r="X633" s="4">
        <f t="shared" si="69"/>
        <v>3</v>
      </c>
      <c r="Y633" s="3" t="str">
        <f t="shared" si="64"/>
        <v>Weekdays</v>
      </c>
      <c r="Z633" s="17">
        <f>_xlfn.ISOWEEKNUM(Table2[[#This Row],[Transaction Date]])</f>
        <v>10</v>
      </c>
      <c r="AA633" t="str">
        <f>IF(Table2[[#This Row],[WeekNum]] &gt; MAX(Table2[WeekNum]) - 13, "Show", "Hide")</f>
        <v>Show</v>
      </c>
      <c r="AB633" t="str">
        <f>TEXT(Table2[[#This Row],[Transaction Date]] - WEEKDAY(Table2[[#This Row],[Transaction Date]], 2) + 4, "MMMM")</f>
        <v>March</v>
      </c>
      <c r="AC633" s="19">
        <f>ROUNDUP(MONTH(Table2[[#This Row],[Transaction Date]])/3, 0)</f>
        <v>1</v>
      </c>
    </row>
    <row r="634" spans="1:29" x14ac:dyDescent="0.3">
      <c r="A634" t="s">
        <v>660</v>
      </c>
      <c r="B634" t="s">
        <v>1071</v>
      </c>
      <c r="C634" s="17" t="s">
        <v>1064</v>
      </c>
      <c r="D634" t="s">
        <v>14</v>
      </c>
      <c r="E634" t="s">
        <v>24</v>
      </c>
      <c r="F634" t="s">
        <v>36</v>
      </c>
      <c r="G634" s="3">
        <v>83.77</v>
      </c>
      <c r="H634">
        <v>2</v>
      </c>
      <c r="I634">
        <v>8.3770000000000007</v>
      </c>
      <c r="J634" s="3">
        <v>175.917</v>
      </c>
      <c r="K634" s="18">
        <v>43480</v>
      </c>
      <c r="L634" s="2">
        <v>0.45416666666666666</v>
      </c>
      <c r="M634" t="s">
        <v>26</v>
      </c>
      <c r="N634" s="3">
        <v>167.54</v>
      </c>
      <c r="O634">
        <v>4.7619047620000003</v>
      </c>
      <c r="P634" s="3">
        <v>8.3770000000000007</v>
      </c>
      <c r="Q634" s="1">
        <v>36870</v>
      </c>
      <c r="R634" s="5">
        <f t="shared" si="65"/>
        <v>18</v>
      </c>
      <c r="S634" s="5" t="str">
        <f t="shared" si="66"/>
        <v>15-29</v>
      </c>
      <c r="T634">
        <v>7</v>
      </c>
      <c r="U634" s="17" t="str">
        <f t="shared" si="63"/>
        <v>6-8 (Good)</v>
      </c>
      <c r="V634" s="17" t="str">
        <f t="shared" si="67"/>
        <v>Morning</v>
      </c>
      <c r="W634" t="str">
        <f t="shared" si="68"/>
        <v>Expensive</v>
      </c>
      <c r="X634" s="4">
        <f t="shared" si="69"/>
        <v>3</v>
      </c>
      <c r="Y634" s="3" t="str">
        <f t="shared" si="64"/>
        <v>Weekdays</v>
      </c>
      <c r="Z634" s="17">
        <f>_xlfn.ISOWEEKNUM(Table2[[#This Row],[Transaction Date]])</f>
        <v>3</v>
      </c>
      <c r="AA634" t="str">
        <f>IF(Table2[[#This Row],[WeekNum]] &gt; MAX(Table2[WeekNum]) - 13, "Show", "Hide")</f>
        <v>Show</v>
      </c>
      <c r="AB634" t="str">
        <f>TEXT(Table2[[#This Row],[Transaction Date]] - WEEKDAY(Table2[[#This Row],[Transaction Date]], 2) + 4, "MMMM")</f>
        <v>January</v>
      </c>
      <c r="AC634" s="19">
        <f>ROUNDUP(MONTH(Table2[[#This Row],[Transaction Date]])/3, 0)</f>
        <v>1</v>
      </c>
    </row>
    <row r="635" spans="1:29" x14ac:dyDescent="0.3">
      <c r="A635" t="s">
        <v>661</v>
      </c>
      <c r="B635" t="s">
        <v>1075</v>
      </c>
      <c r="C635" t="s">
        <v>35</v>
      </c>
      <c r="D635" t="s">
        <v>20</v>
      </c>
      <c r="E635" t="s">
        <v>24</v>
      </c>
      <c r="F635" t="s">
        <v>25</v>
      </c>
      <c r="G635" s="3">
        <v>99.7</v>
      </c>
      <c r="H635">
        <v>3</v>
      </c>
      <c r="I635">
        <v>14.955</v>
      </c>
      <c r="J635" s="3">
        <v>314.05500000000001</v>
      </c>
      <c r="K635" s="18">
        <v>43542</v>
      </c>
      <c r="L635" s="2">
        <v>0.47847222222222219</v>
      </c>
      <c r="M635" t="s">
        <v>17</v>
      </c>
      <c r="N635" s="3">
        <v>299.10000000000002</v>
      </c>
      <c r="O635">
        <v>4.7619047620000003</v>
      </c>
      <c r="P635" s="3">
        <v>14.955</v>
      </c>
      <c r="Q635" s="1">
        <v>28642</v>
      </c>
      <c r="R635" s="5">
        <f t="shared" si="65"/>
        <v>40</v>
      </c>
      <c r="S635" s="5" t="str">
        <f t="shared" si="66"/>
        <v>30-44</v>
      </c>
      <c r="T635">
        <v>4.7</v>
      </c>
      <c r="U635" s="17" t="str">
        <f t="shared" si="63"/>
        <v>4-6 (Average)</v>
      </c>
      <c r="V635" s="17" t="str">
        <f t="shared" si="67"/>
        <v>Morning</v>
      </c>
      <c r="W635" t="str">
        <f t="shared" si="68"/>
        <v>Expensive</v>
      </c>
      <c r="X635" s="4">
        <f t="shared" si="69"/>
        <v>2</v>
      </c>
      <c r="Y635" s="3" t="str">
        <f t="shared" si="64"/>
        <v>Weekdays</v>
      </c>
      <c r="Z635" s="17">
        <f>_xlfn.ISOWEEKNUM(Table2[[#This Row],[Transaction Date]])</f>
        <v>12</v>
      </c>
      <c r="AA635" t="str">
        <f>IF(Table2[[#This Row],[WeekNum]] &gt; MAX(Table2[WeekNum]) - 13, "Show", "Hide")</f>
        <v>Show</v>
      </c>
      <c r="AB635" t="str">
        <f>TEXT(Table2[[#This Row],[Transaction Date]] - WEEKDAY(Table2[[#This Row],[Transaction Date]], 2) + 4, "MMMM")</f>
        <v>March</v>
      </c>
      <c r="AC635" s="19">
        <f>ROUNDUP(MONTH(Table2[[#This Row],[Transaction Date]])/3, 0)</f>
        <v>1</v>
      </c>
    </row>
    <row r="636" spans="1:29" x14ac:dyDescent="0.3">
      <c r="A636" t="s">
        <v>662</v>
      </c>
      <c r="B636" t="s">
        <v>1075</v>
      </c>
      <c r="C636" t="s">
        <v>35</v>
      </c>
      <c r="D636" t="s">
        <v>14</v>
      </c>
      <c r="E636" t="s">
        <v>24</v>
      </c>
      <c r="F636" t="s">
        <v>36</v>
      </c>
      <c r="G636" s="3">
        <v>79.91</v>
      </c>
      <c r="H636">
        <v>3</v>
      </c>
      <c r="I636">
        <v>11.986499999999999</v>
      </c>
      <c r="J636" s="3">
        <v>251.7165</v>
      </c>
      <c r="K636" s="18">
        <v>43544</v>
      </c>
      <c r="L636" s="2">
        <v>0.81111111111111101</v>
      </c>
      <c r="M636" t="s">
        <v>26</v>
      </c>
      <c r="N636" s="3">
        <v>239.73</v>
      </c>
      <c r="O636">
        <v>4.7619047620000003</v>
      </c>
      <c r="P636" s="3">
        <v>11.986499999999999</v>
      </c>
      <c r="Q636" s="1">
        <v>22510</v>
      </c>
      <c r="R636" s="5">
        <f t="shared" si="65"/>
        <v>57</v>
      </c>
      <c r="S636" s="5" t="str">
        <f t="shared" si="66"/>
        <v>45-59</v>
      </c>
      <c r="T636">
        <v>5</v>
      </c>
      <c r="U636" s="17" t="str">
        <f t="shared" si="63"/>
        <v>4-6 (Average)</v>
      </c>
      <c r="V636" s="17" t="str">
        <f t="shared" si="67"/>
        <v>Evening</v>
      </c>
      <c r="W636" t="str">
        <f t="shared" si="68"/>
        <v>Expensive</v>
      </c>
      <c r="X636" s="4">
        <f t="shared" si="69"/>
        <v>4</v>
      </c>
      <c r="Y636" s="3" t="str">
        <f t="shared" si="64"/>
        <v>Weekdays</v>
      </c>
      <c r="Z636" s="17">
        <f>_xlfn.ISOWEEKNUM(Table2[[#This Row],[Transaction Date]])</f>
        <v>12</v>
      </c>
      <c r="AA636" t="str">
        <f>IF(Table2[[#This Row],[WeekNum]] &gt; MAX(Table2[WeekNum]) - 13, "Show", "Hide")</f>
        <v>Show</v>
      </c>
      <c r="AB636" t="str">
        <f>TEXT(Table2[[#This Row],[Transaction Date]] - WEEKDAY(Table2[[#This Row],[Transaction Date]], 2) + 4, "MMMM")</f>
        <v>March</v>
      </c>
      <c r="AC636" s="19">
        <f>ROUNDUP(MONTH(Table2[[#This Row],[Transaction Date]])/3, 0)</f>
        <v>1</v>
      </c>
    </row>
    <row r="637" spans="1:29" x14ac:dyDescent="0.3">
      <c r="A637" t="s">
        <v>663</v>
      </c>
      <c r="B637" t="s">
        <v>1070</v>
      </c>
      <c r="C637" t="s">
        <v>35</v>
      </c>
      <c r="D637" t="s">
        <v>14</v>
      </c>
      <c r="E637" t="s">
        <v>24</v>
      </c>
      <c r="F637" t="s">
        <v>16</v>
      </c>
      <c r="G637" s="3">
        <v>66.47</v>
      </c>
      <c r="H637">
        <v>10</v>
      </c>
      <c r="I637">
        <v>33.234999999999999</v>
      </c>
      <c r="J637" s="3">
        <v>697.93499999999995</v>
      </c>
      <c r="K637" s="18">
        <v>43480</v>
      </c>
      <c r="L637" s="2">
        <v>0.62569444444444444</v>
      </c>
      <c r="M637" t="s">
        <v>26</v>
      </c>
      <c r="N637" s="3">
        <v>664.7</v>
      </c>
      <c r="O637">
        <v>4.7619047620000003</v>
      </c>
      <c r="P637" s="3">
        <v>33.234999999999999</v>
      </c>
      <c r="Q637" s="1">
        <v>28983</v>
      </c>
      <c r="R637" s="5">
        <f t="shared" si="65"/>
        <v>39</v>
      </c>
      <c r="S637" s="5" t="str">
        <f t="shared" si="66"/>
        <v>30-44</v>
      </c>
      <c r="T637">
        <v>5</v>
      </c>
      <c r="U637" s="17" t="str">
        <f t="shared" si="63"/>
        <v>4-6 (Average)</v>
      </c>
      <c r="V637" s="17" t="str">
        <f t="shared" si="67"/>
        <v>Afternoon</v>
      </c>
      <c r="W637" t="str">
        <f t="shared" si="68"/>
        <v>Expensive</v>
      </c>
      <c r="X637" s="4">
        <f t="shared" si="69"/>
        <v>3</v>
      </c>
      <c r="Y637" s="3" t="str">
        <f t="shared" si="64"/>
        <v>Weekdays</v>
      </c>
      <c r="Z637" s="17">
        <f>_xlfn.ISOWEEKNUM(Table2[[#This Row],[Transaction Date]])</f>
        <v>3</v>
      </c>
      <c r="AA637" t="str">
        <f>IF(Table2[[#This Row],[WeekNum]] &gt; MAX(Table2[WeekNum]) - 13, "Show", "Hide")</f>
        <v>Show</v>
      </c>
      <c r="AB637" t="str">
        <f>TEXT(Table2[[#This Row],[Transaction Date]] - WEEKDAY(Table2[[#This Row],[Transaction Date]], 2) + 4, "MMMM")</f>
        <v>January</v>
      </c>
      <c r="AC637" s="19">
        <f>ROUNDUP(MONTH(Table2[[#This Row],[Transaction Date]])/3, 0)</f>
        <v>1</v>
      </c>
    </row>
    <row r="638" spans="1:29" x14ac:dyDescent="0.3">
      <c r="A638" t="s">
        <v>664</v>
      </c>
      <c r="B638" t="s">
        <v>1068</v>
      </c>
      <c r="C638" t="s">
        <v>13</v>
      </c>
      <c r="D638" t="s">
        <v>20</v>
      </c>
      <c r="E638" t="s">
        <v>24</v>
      </c>
      <c r="F638" t="s">
        <v>16</v>
      </c>
      <c r="G638" s="3">
        <v>28.95</v>
      </c>
      <c r="H638">
        <v>7</v>
      </c>
      <c r="I638">
        <v>10.1325</v>
      </c>
      <c r="J638" s="3">
        <v>212.7825</v>
      </c>
      <c r="K638" s="18">
        <v>43527</v>
      </c>
      <c r="L638" s="2">
        <v>0.85486111111111107</v>
      </c>
      <c r="M638" t="s">
        <v>26</v>
      </c>
      <c r="N638" s="3">
        <v>202.65</v>
      </c>
      <c r="O638">
        <v>4.7619047620000003</v>
      </c>
      <c r="P638" s="3">
        <v>10.1325</v>
      </c>
      <c r="Q638" s="1">
        <v>27872</v>
      </c>
      <c r="R638" s="5">
        <f t="shared" si="65"/>
        <v>42</v>
      </c>
      <c r="S638" s="5" t="str">
        <f t="shared" si="66"/>
        <v>30-44</v>
      </c>
      <c r="T638">
        <v>6</v>
      </c>
      <c r="U638" s="17" t="str">
        <f t="shared" si="63"/>
        <v>6-8 (Good)</v>
      </c>
      <c r="V638" s="17" t="str">
        <f t="shared" si="67"/>
        <v>Night</v>
      </c>
      <c r="W638" t="str">
        <f t="shared" si="68"/>
        <v>Expensive</v>
      </c>
      <c r="X638" s="4">
        <f t="shared" si="69"/>
        <v>1</v>
      </c>
      <c r="Y638" s="3" t="str">
        <f t="shared" si="64"/>
        <v>Weekends</v>
      </c>
      <c r="Z638" s="17">
        <f>_xlfn.ISOWEEKNUM(Table2[[#This Row],[Transaction Date]])</f>
        <v>9</v>
      </c>
      <c r="AA638" t="str">
        <f>IF(Table2[[#This Row],[WeekNum]] &gt; MAX(Table2[WeekNum]) - 13, "Show", "Hide")</f>
        <v>Show</v>
      </c>
      <c r="AB638" t="str">
        <f>TEXT(Table2[[#This Row],[Transaction Date]] - WEEKDAY(Table2[[#This Row],[Transaction Date]], 2) + 4, "MMMM")</f>
        <v>February</v>
      </c>
      <c r="AC638" s="19">
        <f>ROUNDUP(MONTH(Table2[[#This Row],[Transaction Date]])/3, 0)</f>
        <v>1</v>
      </c>
    </row>
    <row r="639" spans="1:29" x14ac:dyDescent="0.3">
      <c r="A639" t="s">
        <v>665</v>
      </c>
      <c r="B639" t="s">
        <v>1074</v>
      </c>
      <c r="C639" t="s">
        <v>19</v>
      </c>
      <c r="D639" t="s">
        <v>20</v>
      </c>
      <c r="E639" t="s">
        <v>15</v>
      </c>
      <c r="F639" t="s">
        <v>21</v>
      </c>
      <c r="G639" s="3">
        <v>46.2</v>
      </c>
      <c r="H639">
        <v>1</v>
      </c>
      <c r="I639">
        <v>2.31</v>
      </c>
      <c r="J639" s="3">
        <v>48.51</v>
      </c>
      <c r="K639" s="18">
        <v>43543</v>
      </c>
      <c r="L639" s="2">
        <v>0.51111111111111118</v>
      </c>
      <c r="M639" t="s">
        <v>22</v>
      </c>
      <c r="N639" s="3">
        <v>46.2</v>
      </c>
      <c r="O639">
        <v>4.7619047620000003</v>
      </c>
      <c r="P639" s="3">
        <v>2.31</v>
      </c>
      <c r="Q639" s="1">
        <v>20555</v>
      </c>
      <c r="R639" s="5">
        <f t="shared" si="65"/>
        <v>62</v>
      </c>
      <c r="S639" s="5" t="str">
        <f t="shared" si="66"/>
        <v>60-74</v>
      </c>
      <c r="T639">
        <v>6.3</v>
      </c>
      <c r="U639" s="17" t="str">
        <f t="shared" si="63"/>
        <v>6-8 (Good)</v>
      </c>
      <c r="V639" s="17" t="str">
        <f t="shared" si="67"/>
        <v>Afternoon</v>
      </c>
      <c r="W639" t="str">
        <f t="shared" si="68"/>
        <v>Expensive</v>
      </c>
      <c r="X639" s="4">
        <f t="shared" si="69"/>
        <v>3</v>
      </c>
      <c r="Y639" s="3" t="str">
        <f t="shared" si="64"/>
        <v>Weekdays</v>
      </c>
      <c r="Z639" s="17">
        <f>_xlfn.ISOWEEKNUM(Table2[[#This Row],[Transaction Date]])</f>
        <v>12</v>
      </c>
      <c r="AA639" t="str">
        <f>IF(Table2[[#This Row],[WeekNum]] &gt; MAX(Table2[WeekNum]) - 13, "Show", "Hide")</f>
        <v>Show</v>
      </c>
      <c r="AB639" t="str">
        <f>TEXT(Table2[[#This Row],[Transaction Date]] - WEEKDAY(Table2[[#This Row],[Transaction Date]], 2) + 4, "MMMM")</f>
        <v>March</v>
      </c>
      <c r="AC639" s="19">
        <f>ROUNDUP(MONTH(Table2[[#This Row],[Transaction Date]])/3, 0)</f>
        <v>1</v>
      </c>
    </row>
    <row r="640" spans="1:29" x14ac:dyDescent="0.3">
      <c r="A640" t="s">
        <v>666</v>
      </c>
      <c r="B640" t="s">
        <v>1075</v>
      </c>
      <c r="C640" t="s">
        <v>35</v>
      </c>
      <c r="D640" t="s">
        <v>14</v>
      </c>
      <c r="E640" t="s">
        <v>15</v>
      </c>
      <c r="F640" t="s">
        <v>36</v>
      </c>
      <c r="G640" s="3">
        <v>17.63</v>
      </c>
      <c r="H640">
        <v>5</v>
      </c>
      <c r="I640">
        <v>4.4074999999999998</v>
      </c>
      <c r="J640" s="3">
        <v>92.557500000000005</v>
      </c>
      <c r="K640" s="18">
        <v>43532</v>
      </c>
      <c r="L640" s="2">
        <v>0.64374999999999993</v>
      </c>
      <c r="M640" t="s">
        <v>22</v>
      </c>
      <c r="N640" s="3">
        <v>88.15</v>
      </c>
      <c r="O640">
        <v>4.7619047620000003</v>
      </c>
      <c r="P640" s="3">
        <v>4.4074999999999998</v>
      </c>
      <c r="Q640" s="1">
        <v>24586</v>
      </c>
      <c r="R640" s="5">
        <f t="shared" si="65"/>
        <v>51</v>
      </c>
      <c r="S640" s="5" t="str">
        <f t="shared" si="66"/>
        <v>45-59</v>
      </c>
      <c r="T640">
        <v>8.5</v>
      </c>
      <c r="U640" s="17" t="str">
        <f t="shared" si="63"/>
        <v>8-10 (Excellent)</v>
      </c>
      <c r="V640" s="17" t="str">
        <f t="shared" si="67"/>
        <v>Afternoon</v>
      </c>
      <c r="W640" t="str">
        <f t="shared" si="68"/>
        <v>Less Expensive</v>
      </c>
      <c r="X640" s="4">
        <f t="shared" si="69"/>
        <v>6</v>
      </c>
      <c r="Y640" s="3" t="str">
        <f t="shared" si="64"/>
        <v>Weekdays</v>
      </c>
      <c r="Z640" s="17">
        <f>_xlfn.ISOWEEKNUM(Table2[[#This Row],[Transaction Date]])</f>
        <v>10</v>
      </c>
      <c r="AA640" t="str">
        <f>IF(Table2[[#This Row],[WeekNum]] &gt; MAX(Table2[WeekNum]) - 13, "Show", "Hide")</f>
        <v>Show</v>
      </c>
      <c r="AB640" t="str">
        <f>TEXT(Table2[[#This Row],[Transaction Date]] - WEEKDAY(Table2[[#This Row],[Transaction Date]], 2) + 4, "MMMM")</f>
        <v>March</v>
      </c>
      <c r="AC640" s="19">
        <f>ROUNDUP(MONTH(Table2[[#This Row],[Transaction Date]])/3, 0)</f>
        <v>1</v>
      </c>
    </row>
    <row r="641" spans="1:29" x14ac:dyDescent="0.3">
      <c r="A641" t="s">
        <v>667</v>
      </c>
      <c r="B641" t="s">
        <v>1075</v>
      </c>
      <c r="C641" t="s">
        <v>35</v>
      </c>
      <c r="D641" t="s">
        <v>20</v>
      </c>
      <c r="E641" t="s">
        <v>24</v>
      </c>
      <c r="F641" t="s">
        <v>38</v>
      </c>
      <c r="G641" s="3">
        <v>52.42</v>
      </c>
      <c r="H641">
        <v>3</v>
      </c>
      <c r="I641">
        <v>7.8630000000000004</v>
      </c>
      <c r="J641" s="3">
        <v>165.12299999999999</v>
      </c>
      <c r="K641" s="18">
        <v>43523</v>
      </c>
      <c r="L641" s="2">
        <v>0.73333333333333339</v>
      </c>
      <c r="M641" t="s">
        <v>17</v>
      </c>
      <c r="N641" s="3">
        <v>157.26</v>
      </c>
      <c r="O641">
        <v>4.7619047620000003</v>
      </c>
      <c r="P641" s="3">
        <v>7.8630000000000004</v>
      </c>
      <c r="Q641" s="1">
        <v>29105</v>
      </c>
      <c r="R641" s="5">
        <f t="shared" si="65"/>
        <v>39</v>
      </c>
      <c r="S641" s="5" t="str">
        <f t="shared" si="66"/>
        <v>30-44</v>
      </c>
      <c r="T641">
        <v>7.5</v>
      </c>
      <c r="U641" s="17" t="str">
        <f t="shared" si="63"/>
        <v>6-8 (Good)</v>
      </c>
      <c r="V641" s="17" t="str">
        <f t="shared" si="67"/>
        <v>Evening</v>
      </c>
      <c r="W641" t="str">
        <f t="shared" si="68"/>
        <v>Expensive</v>
      </c>
      <c r="X641" s="4">
        <f t="shared" si="69"/>
        <v>4</v>
      </c>
      <c r="Y641" s="3" t="str">
        <f t="shared" si="64"/>
        <v>Weekdays</v>
      </c>
      <c r="Z641" s="17">
        <f>_xlfn.ISOWEEKNUM(Table2[[#This Row],[Transaction Date]])</f>
        <v>9</v>
      </c>
      <c r="AA641" t="str">
        <f>IF(Table2[[#This Row],[WeekNum]] &gt; MAX(Table2[WeekNum]) - 13, "Show", "Hide")</f>
        <v>Show</v>
      </c>
      <c r="AB641" t="str">
        <f>TEXT(Table2[[#This Row],[Transaction Date]] - WEEKDAY(Table2[[#This Row],[Transaction Date]], 2) + 4, "MMMM")</f>
        <v>February</v>
      </c>
      <c r="AC641" s="19">
        <f>ROUNDUP(MONTH(Table2[[#This Row],[Transaction Date]])/3, 0)</f>
        <v>1</v>
      </c>
    </row>
    <row r="642" spans="1:29" x14ac:dyDescent="0.3">
      <c r="A642" t="s">
        <v>668</v>
      </c>
      <c r="B642" t="s">
        <v>1070</v>
      </c>
      <c r="C642" t="s">
        <v>35</v>
      </c>
      <c r="D642" t="s">
        <v>14</v>
      </c>
      <c r="E642" t="s">
        <v>15</v>
      </c>
      <c r="F642" t="s">
        <v>36</v>
      </c>
      <c r="G642" s="3">
        <v>98.79</v>
      </c>
      <c r="H642">
        <v>3</v>
      </c>
      <c r="I642">
        <v>14.8185</v>
      </c>
      <c r="J642" s="3">
        <v>311.18849999999998</v>
      </c>
      <c r="K642" s="18">
        <v>43519</v>
      </c>
      <c r="L642" s="2">
        <v>0.83333333333333337</v>
      </c>
      <c r="M642" t="s">
        <v>17</v>
      </c>
      <c r="N642" s="3">
        <v>296.37</v>
      </c>
      <c r="O642">
        <v>4.7619047620000003</v>
      </c>
      <c r="P642" s="3">
        <v>14.8185</v>
      </c>
      <c r="Q642" s="1">
        <v>35938</v>
      </c>
      <c r="R642" s="5">
        <f t="shared" si="65"/>
        <v>20</v>
      </c>
      <c r="S642" s="5" t="str">
        <f t="shared" si="66"/>
        <v>15-29</v>
      </c>
      <c r="T642">
        <v>6.4</v>
      </c>
      <c r="U642" s="17" t="str">
        <f t="shared" ref="U642:U705" si="70">IF(T642&lt;2, "0-2 (Critical)",
  IF(T642&lt;4, "2-4 (Poor)",
  IF(T642&lt;6, "4-6 (Average)",
  IF(T642&lt;8, "6-8 (Good)", "8-10 (Excellent)"))))</f>
        <v>6-8 (Good)</v>
      </c>
      <c r="V642" s="17" t="str">
        <f t="shared" si="67"/>
        <v>Night</v>
      </c>
      <c r="W642" t="str">
        <f t="shared" si="68"/>
        <v>Expensive</v>
      </c>
      <c r="X642" s="4">
        <f t="shared" si="69"/>
        <v>7</v>
      </c>
      <c r="Y642" s="3" t="str">
        <f t="shared" ref="Y642:Y705" si="71">IF(WEEKDAY(K642,2)&lt;=5, "Weekdays", "Weekends")</f>
        <v>Weekends</v>
      </c>
      <c r="Z642" s="17">
        <f>_xlfn.ISOWEEKNUM(Table2[[#This Row],[Transaction Date]])</f>
        <v>8</v>
      </c>
      <c r="AA642" t="str">
        <f>IF(Table2[[#This Row],[WeekNum]] &gt; MAX(Table2[WeekNum]) - 13, "Show", "Hide")</f>
        <v>Show</v>
      </c>
      <c r="AB642" t="str">
        <f>TEXT(Table2[[#This Row],[Transaction Date]] - WEEKDAY(Table2[[#This Row],[Transaction Date]], 2) + 4, "MMMM")</f>
        <v>February</v>
      </c>
      <c r="AC642" s="19">
        <f>ROUNDUP(MONTH(Table2[[#This Row],[Transaction Date]])/3, 0)</f>
        <v>1</v>
      </c>
    </row>
    <row r="643" spans="1:29" x14ac:dyDescent="0.3">
      <c r="A643" t="s">
        <v>669</v>
      </c>
      <c r="B643" t="s">
        <v>1074</v>
      </c>
      <c r="C643" t="s">
        <v>19</v>
      </c>
      <c r="D643" t="s">
        <v>14</v>
      </c>
      <c r="E643" t="s">
        <v>15</v>
      </c>
      <c r="F643" t="s">
        <v>21</v>
      </c>
      <c r="G643" s="3">
        <v>88.55</v>
      </c>
      <c r="H643">
        <v>8</v>
      </c>
      <c r="I643">
        <v>35.42</v>
      </c>
      <c r="J643" s="3">
        <v>743.82</v>
      </c>
      <c r="K643" s="18">
        <v>43543</v>
      </c>
      <c r="L643" s="2">
        <v>0.64513888888888882</v>
      </c>
      <c r="M643" t="s">
        <v>17</v>
      </c>
      <c r="N643" s="3">
        <v>708.4</v>
      </c>
      <c r="O643">
        <v>4.7619047620000003</v>
      </c>
      <c r="P643" s="3">
        <v>35.42</v>
      </c>
      <c r="Q643" s="1">
        <v>25329</v>
      </c>
      <c r="R643" s="5">
        <f t="shared" ref="R643:R706" si="72">DATEDIF(Q643,K643,"Y")</f>
        <v>49</v>
      </c>
      <c r="S643" s="5" t="str">
        <f t="shared" ref="S643:S706" si="73">FLOOR(R643, 15)&amp;"-"&amp;FLOOR(R643,15)+14</f>
        <v>45-59</v>
      </c>
      <c r="T643">
        <v>4.7</v>
      </c>
      <c r="U643" s="17" t="str">
        <f t="shared" si="70"/>
        <v>4-6 (Average)</v>
      </c>
      <c r="V643" s="17" t="str">
        <f t="shared" ref="V643:V706" si="74">IF(L643&lt;TIME(12,0,0), "Morning", IF(L643&lt;TIME(16,0,0), "Afternoon", IF(L643&lt;TIME(19,30,0), "Evening", "Night")))</f>
        <v>Afternoon</v>
      </c>
      <c r="W643" t="str">
        <f t="shared" ref="W643:W706" si="75">IF(G643&lt;=20, "Less Expensive", "Expensive")</f>
        <v>Expensive</v>
      </c>
      <c r="X643" s="4">
        <f t="shared" ref="X643:X706" si="76">WEEKDAY(K643)</f>
        <v>3</v>
      </c>
      <c r="Y643" s="3" t="str">
        <f t="shared" si="71"/>
        <v>Weekdays</v>
      </c>
      <c r="Z643" s="17">
        <f>_xlfn.ISOWEEKNUM(Table2[[#This Row],[Transaction Date]])</f>
        <v>12</v>
      </c>
      <c r="AA643" t="str">
        <f>IF(Table2[[#This Row],[WeekNum]] &gt; MAX(Table2[WeekNum]) - 13, "Show", "Hide")</f>
        <v>Show</v>
      </c>
      <c r="AB643" t="str">
        <f>TEXT(Table2[[#This Row],[Transaction Date]] - WEEKDAY(Table2[[#This Row],[Transaction Date]], 2) + 4, "MMMM")</f>
        <v>March</v>
      </c>
      <c r="AC643" s="19">
        <f>ROUNDUP(MONTH(Table2[[#This Row],[Transaction Date]])/3, 0)</f>
        <v>1</v>
      </c>
    </row>
    <row r="644" spans="1:29" x14ac:dyDescent="0.3">
      <c r="A644" t="s">
        <v>670</v>
      </c>
      <c r="B644" t="s">
        <v>1070</v>
      </c>
      <c r="C644" t="s">
        <v>35</v>
      </c>
      <c r="D644" t="s">
        <v>14</v>
      </c>
      <c r="E644" t="s">
        <v>24</v>
      </c>
      <c r="F644" t="s">
        <v>21</v>
      </c>
      <c r="G644" s="3">
        <v>55.67</v>
      </c>
      <c r="H644">
        <v>2</v>
      </c>
      <c r="I644">
        <v>5.5670000000000002</v>
      </c>
      <c r="J644" s="3">
        <v>116.907</v>
      </c>
      <c r="K644" s="18">
        <v>43551</v>
      </c>
      <c r="L644" s="2">
        <v>0.63055555555555554</v>
      </c>
      <c r="M644" t="s">
        <v>17</v>
      </c>
      <c r="N644" s="3">
        <v>111.34</v>
      </c>
      <c r="O644">
        <v>4.7619047620000003</v>
      </c>
      <c r="P644" s="3">
        <v>5.5670000000000002</v>
      </c>
      <c r="Q644" s="1">
        <v>24482</v>
      </c>
      <c r="R644" s="5">
        <f t="shared" si="72"/>
        <v>52</v>
      </c>
      <c r="S644" s="5" t="str">
        <f t="shared" si="73"/>
        <v>45-59</v>
      </c>
      <c r="T644">
        <v>6</v>
      </c>
      <c r="U644" s="17" t="str">
        <f t="shared" si="70"/>
        <v>6-8 (Good)</v>
      </c>
      <c r="V644" s="17" t="str">
        <f t="shared" si="74"/>
        <v>Afternoon</v>
      </c>
      <c r="W644" t="str">
        <f t="shared" si="75"/>
        <v>Expensive</v>
      </c>
      <c r="X644" s="4">
        <f t="shared" si="76"/>
        <v>4</v>
      </c>
      <c r="Y644" s="3" t="str">
        <f t="shared" si="71"/>
        <v>Weekdays</v>
      </c>
      <c r="Z644" s="17">
        <f>_xlfn.ISOWEEKNUM(Table2[[#This Row],[Transaction Date]])</f>
        <v>13</v>
      </c>
      <c r="AA644" t="str">
        <f>IF(Table2[[#This Row],[WeekNum]] &gt; MAX(Table2[WeekNum]) - 13, "Show", "Hide")</f>
        <v>Show</v>
      </c>
      <c r="AB644" t="str">
        <f>TEXT(Table2[[#This Row],[Transaction Date]] - WEEKDAY(Table2[[#This Row],[Transaction Date]], 2) + 4, "MMMM")</f>
        <v>March</v>
      </c>
      <c r="AC644" s="19">
        <f>ROUNDUP(MONTH(Table2[[#This Row],[Transaction Date]])/3, 0)</f>
        <v>1</v>
      </c>
    </row>
    <row r="645" spans="1:29" x14ac:dyDescent="0.3">
      <c r="A645" t="s">
        <v>671</v>
      </c>
      <c r="B645" t="s">
        <v>1078</v>
      </c>
      <c r="C645" s="17" t="s">
        <v>1066</v>
      </c>
      <c r="D645" t="s">
        <v>14</v>
      </c>
      <c r="E645" t="s">
        <v>15</v>
      </c>
      <c r="F645" t="s">
        <v>36</v>
      </c>
      <c r="G645" s="3">
        <v>72.52</v>
      </c>
      <c r="H645">
        <v>8</v>
      </c>
      <c r="I645">
        <v>29.007999999999999</v>
      </c>
      <c r="J645" s="3">
        <v>609.16800000000001</v>
      </c>
      <c r="K645" s="18">
        <v>43554</v>
      </c>
      <c r="L645" s="2">
        <v>0.80972222222222223</v>
      </c>
      <c r="M645" t="s">
        <v>26</v>
      </c>
      <c r="N645" s="3">
        <v>580.16</v>
      </c>
      <c r="O645">
        <v>4.7619047620000003</v>
      </c>
      <c r="P645" s="3">
        <v>29.007999999999999</v>
      </c>
      <c r="Q645" s="1">
        <v>32655</v>
      </c>
      <c r="R645" s="5">
        <f t="shared" si="72"/>
        <v>29</v>
      </c>
      <c r="S645" s="5" t="str">
        <f t="shared" si="73"/>
        <v>15-29</v>
      </c>
      <c r="T645">
        <v>4</v>
      </c>
      <c r="U645" s="17" t="str">
        <f t="shared" si="70"/>
        <v>4-6 (Average)</v>
      </c>
      <c r="V645" s="17" t="str">
        <f t="shared" si="74"/>
        <v>Evening</v>
      </c>
      <c r="W645" t="str">
        <f t="shared" si="75"/>
        <v>Expensive</v>
      </c>
      <c r="X645" s="4">
        <f t="shared" si="76"/>
        <v>7</v>
      </c>
      <c r="Y645" s="3" t="str">
        <f t="shared" si="71"/>
        <v>Weekends</v>
      </c>
      <c r="Z645" s="17">
        <f>_xlfn.ISOWEEKNUM(Table2[[#This Row],[Transaction Date]])</f>
        <v>13</v>
      </c>
      <c r="AA645" t="str">
        <f>IF(Table2[[#This Row],[WeekNum]] &gt; MAX(Table2[WeekNum]) - 13, "Show", "Hide")</f>
        <v>Show</v>
      </c>
      <c r="AB645" t="str">
        <f>TEXT(Table2[[#This Row],[Transaction Date]] - WEEKDAY(Table2[[#This Row],[Transaction Date]], 2) + 4, "MMMM")</f>
        <v>March</v>
      </c>
      <c r="AC645" s="19">
        <f>ROUNDUP(MONTH(Table2[[#This Row],[Transaction Date]])/3, 0)</f>
        <v>1</v>
      </c>
    </row>
    <row r="646" spans="1:29" x14ac:dyDescent="0.3">
      <c r="A646" t="s">
        <v>672</v>
      </c>
      <c r="B646" t="s">
        <v>1078</v>
      </c>
      <c r="C646" s="17" t="s">
        <v>1066</v>
      </c>
      <c r="D646" t="s">
        <v>14</v>
      </c>
      <c r="E646" t="s">
        <v>24</v>
      </c>
      <c r="F646" t="s">
        <v>21</v>
      </c>
      <c r="G646" s="3">
        <v>12.05</v>
      </c>
      <c r="H646">
        <v>5</v>
      </c>
      <c r="I646">
        <v>3.0125000000000002</v>
      </c>
      <c r="J646" s="3">
        <v>63.262500000000003</v>
      </c>
      <c r="K646" s="18">
        <v>43512</v>
      </c>
      <c r="L646" s="2">
        <v>0.66180555555555554</v>
      </c>
      <c r="M646" t="s">
        <v>17</v>
      </c>
      <c r="N646" s="3">
        <v>60.25</v>
      </c>
      <c r="O646">
        <v>4.7619047620000003</v>
      </c>
      <c r="P646" s="3">
        <v>3.0125000000000002</v>
      </c>
      <c r="Q646" s="1">
        <v>30185</v>
      </c>
      <c r="R646" s="5">
        <f t="shared" si="72"/>
        <v>36</v>
      </c>
      <c r="S646" s="5" t="str">
        <f t="shared" si="73"/>
        <v>30-44</v>
      </c>
      <c r="T646">
        <v>5.5</v>
      </c>
      <c r="U646" s="17" t="str">
        <f t="shared" si="70"/>
        <v>4-6 (Average)</v>
      </c>
      <c r="V646" s="17" t="str">
        <f t="shared" si="74"/>
        <v>Afternoon</v>
      </c>
      <c r="W646" t="str">
        <f t="shared" si="75"/>
        <v>Less Expensive</v>
      </c>
      <c r="X646" s="4">
        <f t="shared" si="76"/>
        <v>7</v>
      </c>
      <c r="Y646" s="3" t="str">
        <f t="shared" si="71"/>
        <v>Weekends</v>
      </c>
      <c r="Z646" s="17">
        <f>_xlfn.ISOWEEKNUM(Table2[[#This Row],[Transaction Date]])</f>
        <v>7</v>
      </c>
      <c r="AA646" t="str">
        <f>IF(Table2[[#This Row],[WeekNum]] &gt; MAX(Table2[WeekNum]) - 13, "Show", "Hide")</f>
        <v>Show</v>
      </c>
      <c r="AB646" t="str">
        <f>TEXT(Table2[[#This Row],[Transaction Date]] - WEEKDAY(Table2[[#This Row],[Transaction Date]], 2) + 4, "MMMM")</f>
        <v>February</v>
      </c>
      <c r="AC646" s="19">
        <f>ROUNDUP(MONTH(Table2[[#This Row],[Transaction Date]])/3, 0)</f>
        <v>1</v>
      </c>
    </row>
    <row r="647" spans="1:29" x14ac:dyDescent="0.3">
      <c r="A647" t="s">
        <v>673</v>
      </c>
      <c r="B647" t="s">
        <v>1077</v>
      </c>
      <c r="C647" s="17" t="s">
        <v>1065</v>
      </c>
      <c r="D647" t="s">
        <v>14</v>
      </c>
      <c r="E647" t="s">
        <v>24</v>
      </c>
      <c r="F647" t="s">
        <v>25</v>
      </c>
      <c r="G647" s="3">
        <v>19.36</v>
      </c>
      <c r="H647">
        <v>9</v>
      </c>
      <c r="I647">
        <v>8.7119999999999997</v>
      </c>
      <c r="J647" s="3">
        <v>182.952</v>
      </c>
      <c r="K647" s="18">
        <v>43483</v>
      </c>
      <c r="L647" s="2">
        <v>0.77986111111111101</v>
      </c>
      <c r="M647" t="s">
        <v>17</v>
      </c>
      <c r="N647" s="3">
        <v>174.24</v>
      </c>
      <c r="O647">
        <v>4.7619047620000003</v>
      </c>
      <c r="P647" s="3">
        <v>8.7119999999999997</v>
      </c>
      <c r="Q647" s="1">
        <v>20622</v>
      </c>
      <c r="R647" s="5">
        <f t="shared" si="72"/>
        <v>62</v>
      </c>
      <c r="S647" s="5" t="str">
        <f t="shared" si="73"/>
        <v>60-74</v>
      </c>
      <c r="T647">
        <v>8.6999999999999993</v>
      </c>
      <c r="U647" s="17" t="str">
        <f t="shared" si="70"/>
        <v>8-10 (Excellent)</v>
      </c>
      <c r="V647" s="17" t="str">
        <f t="shared" si="74"/>
        <v>Evening</v>
      </c>
      <c r="W647" t="str">
        <f t="shared" si="75"/>
        <v>Less Expensive</v>
      </c>
      <c r="X647" s="4">
        <f t="shared" si="76"/>
        <v>6</v>
      </c>
      <c r="Y647" s="3" t="str">
        <f t="shared" si="71"/>
        <v>Weekdays</v>
      </c>
      <c r="Z647" s="17">
        <f>_xlfn.ISOWEEKNUM(Table2[[#This Row],[Transaction Date]])</f>
        <v>3</v>
      </c>
      <c r="AA647" t="str">
        <f>IF(Table2[[#This Row],[WeekNum]] &gt; MAX(Table2[WeekNum]) - 13, "Show", "Hide")</f>
        <v>Show</v>
      </c>
      <c r="AB647" t="str">
        <f>TEXT(Table2[[#This Row],[Transaction Date]] - WEEKDAY(Table2[[#This Row],[Transaction Date]], 2) + 4, "MMMM")</f>
        <v>January</v>
      </c>
      <c r="AC647" s="19">
        <f>ROUNDUP(MONTH(Table2[[#This Row],[Transaction Date]])/3, 0)</f>
        <v>1</v>
      </c>
    </row>
    <row r="648" spans="1:29" x14ac:dyDescent="0.3">
      <c r="A648" t="s">
        <v>674</v>
      </c>
      <c r="B648" t="s">
        <v>1074</v>
      </c>
      <c r="C648" t="s">
        <v>19</v>
      </c>
      <c r="D648" t="s">
        <v>20</v>
      </c>
      <c r="E648" t="s">
        <v>24</v>
      </c>
      <c r="F648" t="s">
        <v>16</v>
      </c>
      <c r="G648" s="3">
        <v>70.209999999999994</v>
      </c>
      <c r="H648">
        <v>6</v>
      </c>
      <c r="I648">
        <v>21.062999999999999</v>
      </c>
      <c r="J648" s="3">
        <v>442.32299999999998</v>
      </c>
      <c r="K648" s="18">
        <v>43554</v>
      </c>
      <c r="L648" s="2">
        <v>0.62361111111111112</v>
      </c>
      <c r="M648" t="s">
        <v>22</v>
      </c>
      <c r="N648" s="3">
        <v>421.26</v>
      </c>
      <c r="O648">
        <v>4.7619047620000003</v>
      </c>
      <c r="P648" s="3">
        <v>21.062999999999999</v>
      </c>
      <c r="Q648" s="1">
        <v>20837</v>
      </c>
      <c r="R648" s="5">
        <f t="shared" si="72"/>
        <v>62</v>
      </c>
      <c r="S648" s="5" t="str">
        <f t="shared" si="73"/>
        <v>60-74</v>
      </c>
      <c r="T648">
        <v>7.4</v>
      </c>
      <c r="U648" s="17" t="str">
        <f t="shared" si="70"/>
        <v>6-8 (Good)</v>
      </c>
      <c r="V648" s="17" t="str">
        <f t="shared" si="74"/>
        <v>Afternoon</v>
      </c>
      <c r="W648" t="str">
        <f t="shared" si="75"/>
        <v>Expensive</v>
      </c>
      <c r="X648" s="4">
        <f t="shared" si="76"/>
        <v>7</v>
      </c>
      <c r="Y648" s="3" t="str">
        <f t="shared" si="71"/>
        <v>Weekends</v>
      </c>
      <c r="Z648" s="17">
        <f>_xlfn.ISOWEEKNUM(Table2[[#This Row],[Transaction Date]])</f>
        <v>13</v>
      </c>
      <c r="AA648" t="str">
        <f>IF(Table2[[#This Row],[WeekNum]] &gt; MAX(Table2[WeekNum]) - 13, "Show", "Hide")</f>
        <v>Show</v>
      </c>
      <c r="AB648" t="str">
        <f>TEXT(Table2[[#This Row],[Transaction Date]] - WEEKDAY(Table2[[#This Row],[Transaction Date]], 2) + 4, "MMMM")</f>
        <v>March</v>
      </c>
      <c r="AC648" s="19">
        <f>ROUNDUP(MONTH(Table2[[#This Row],[Transaction Date]])/3, 0)</f>
        <v>1</v>
      </c>
    </row>
    <row r="649" spans="1:29" x14ac:dyDescent="0.3">
      <c r="A649" t="s">
        <v>675</v>
      </c>
      <c r="B649" t="s">
        <v>1070</v>
      </c>
      <c r="C649" t="s">
        <v>35</v>
      </c>
      <c r="D649" t="s">
        <v>14</v>
      </c>
      <c r="E649" t="s">
        <v>24</v>
      </c>
      <c r="F649" t="s">
        <v>38</v>
      </c>
      <c r="G649" s="3">
        <v>33.630000000000003</v>
      </c>
      <c r="H649">
        <v>1</v>
      </c>
      <c r="I649">
        <v>1.6815</v>
      </c>
      <c r="J649" s="3">
        <v>35.311500000000002</v>
      </c>
      <c r="K649" s="18">
        <v>43544</v>
      </c>
      <c r="L649" s="2">
        <v>0.82986111111111116</v>
      </c>
      <c r="M649" t="s">
        <v>22</v>
      </c>
      <c r="N649" s="3">
        <v>33.630000000000003</v>
      </c>
      <c r="O649">
        <v>4.7619047620000003</v>
      </c>
      <c r="P649" s="3">
        <v>1.6815</v>
      </c>
      <c r="Q649" s="1">
        <v>31521</v>
      </c>
      <c r="R649" s="5">
        <f t="shared" si="72"/>
        <v>32</v>
      </c>
      <c r="S649" s="5" t="str">
        <f t="shared" si="73"/>
        <v>30-44</v>
      </c>
      <c r="T649">
        <v>5.6</v>
      </c>
      <c r="U649" s="17" t="str">
        <f t="shared" si="70"/>
        <v>4-6 (Average)</v>
      </c>
      <c r="V649" s="17" t="str">
        <f t="shared" si="74"/>
        <v>Night</v>
      </c>
      <c r="W649" t="str">
        <f t="shared" si="75"/>
        <v>Expensive</v>
      </c>
      <c r="X649" s="4">
        <f t="shared" si="76"/>
        <v>4</v>
      </c>
      <c r="Y649" s="3" t="str">
        <f t="shared" si="71"/>
        <v>Weekdays</v>
      </c>
      <c r="Z649" s="17">
        <f>_xlfn.ISOWEEKNUM(Table2[[#This Row],[Transaction Date]])</f>
        <v>12</v>
      </c>
      <c r="AA649" t="str">
        <f>IF(Table2[[#This Row],[WeekNum]] &gt; MAX(Table2[WeekNum]) - 13, "Show", "Hide")</f>
        <v>Show</v>
      </c>
      <c r="AB649" t="str">
        <f>TEXT(Table2[[#This Row],[Transaction Date]] - WEEKDAY(Table2[[#This Row],[Transaction Date]], 2) + 4, "MMMM")</f>
        <v>March</v>
      </c>
      <c r="AC649" s="19">
        <f>ROUNDUP(MONTH(Table2[[#This Row],[Transaction Date]])/3, 0)</f>
        <v>1</v>
      </c>
    </row>
    <row r="650" spans="1:29" x14ac:dyDescent="0.3">
      <c r="A650" t="s">
        <v>676</v>
      </c>
      <c r="B650" t="s">
        <v>1073</v>
      </c>
      <c r="C650" s="17" t="s">
        <v>1066</v>
      </c>
      <c r="D650" t="s">
        <v>14</v>
      </c>
      <c r="E650" t="s">
        <v>15</v>
      </c>
      <c r="F650" t="s">
        <v>29</v>
      </c>
      <c r="G650" s="3">
        <v>15.49</v>
      </c>
      <c r="H650">
        <v>2</v>
      </c>
      <c r="I650">
        <v>1.5489999999999999</v>
      </c>
      <c r="J650" s="3">
        <v>32.529000000000003</v>
      </c>
      <c r="K650" s="18">
        <v>43481</v>
      </c>
      <c r="L650" s="2">
        <v>0.63194444444444442</v>
      </c>
      <c r="M650" t="s">
        <v>22</v>
      </c>
      <c r="N650" s="3">
        <v>30.98</v>
      </c>
      <c r="O650">
        <v>4.7619047620000003</v>
      </c>
      <c r="P650" s="3">
        <v>1.5489999999999999</v>
      </c>
      <c r="Q650" s="1">
        <v>34664</v>
      </c>
      <c r="R650" s="5">
        <f t="shared" si="72"/>
        <v>24</v>
      </c>
      <c r="S650" s="5" t="str">
        <f t="shared" si="73"/>
        <v>15-29</v>
      </c>
      <c r="T650">
        <v>6.3</v>
      </c>
      <c r="U650" s="17" t="str">
        <f t="shared" si="70"/>
        <v>6-8 (Good)</v>
      </c>
      <c r="V650" s="17" t="str">
        <f t="shared" si="74"/>
        <v>Afternoon</v>
      </c>
      <c r="W650" t="str">
        <f t="shared" si="75"/>
        <v>Less Expensive</v>
      </c>
      <c r="X650" s="4">
        <f t="shared" si="76"/>
        <v>4</v>
      </c>
      <c r="Y650" s="3" t="str">
        <f t="shared" si="71"/>
        <v>Weekdays</v>
      </c>
      <c r="Z650" s="17">
        <f>_xlfn.ISOWEEKNUM(Table2[[#This Row],[Transaction Date]])</f>
        <v>3</v>
      </c>
      <c r="AA650" t="str">
        <f>IF(Table2[[#This Row],[WeekNum]] &gt; MAX(Table2[WeekNum]) - 13, "Show", "Hide")</f>
        <v>Show</v>
      </c>
      <c r="AB650" t="str">
        <f>TEXT(Table2[[#This Row],[Transaction Date]] - WEEKDAY(Table2[[#This Row],[Transaction Date]], 2) + 4, "MMMM")</f>
        <v>January</v>
      </c>
      <c r="AC650" s="19">
        <f>ROUNDUP(MONTH(Table2[[#This Row],[Transaction Date]])/3, 0)</f>
        <v>1</v>
      </c>
    </row>
    <row r="651" spans="1:29" x14ac:dyDescent="0.3">
      <c r="A651" t="s">
        <v>677</v>
      </c>
      <c r="B651" t="s">
        <v>1074</v>
      </c>
      <c r="C651" t="s">
        <v>19</v>
      </c>
      <c r="D651" t="s">
        <v>20</v>
      </c>
      <c r="E651" t="s">
        <v>24</v>
      </c>
      <c r="F651" t="s">
        <v>21</v>
      </c>
      <c r="G651" s="3">
        <v>24.74</v>
      </c>
      <c r="H651">
        <v>10</v>
      </c>
      <c r="I651">
        <v>12.37</v>
      </c>
      <c r="J651" s="3">
        <v>259.77</v>
      </c>
      <c r="K651" s="18">
        <v>43520</v>
      </c>
      <c r="L651" s="2">
        <v>0.6972222222222223</v>
      </c>
      <c r="M651" t="s">
        <v>22</v>
      </c>
      <c r="N651" s="3">
        <v>247.4</v>
      </c>
      <c r="O651">
        <v>4.7619047620000003</v>
      </c>
      <c r="P651" s="3">
        <v>12.37</v>
      </c>
      <c r="Q651" s="1">
        <v>36440</v>
      </c>
      <c r="R651" s="5">
        <f t="shared" si="72"/>
        <v>19</v>
      </c>
      <c r="S651" s="5" t="str">
        <f t="shared" si="73"/>
        <v>15-29</v>
      </c>
      <c r="T651">
        <v>7.1</v>
      </c>
      <c r="U651" s="17" t="str">
        <f t="shared" si="70"/>
        <v>6-8 (Good)</v>
      </c>
      <c r="V651" s="17" t="str">
        <f t="shared" si="74"/>
        <v>Evening</v>
      </c>
      <c r="W651" t="str">
        <f t="shared" si="75"/>
        <v>Expensive</v>
      </c>
      <c r="X651" s="4">
        <f t="shared" si="76"/>
        <v>1</v>
      </c>
      <c r="Y651" s="3" t="str">
        <f t="shared" si="71"/>
        <v>Weekends</v>
      </c>
      <c r="Z651" s="17">
        <f>_xlfn.ISOWEEKNUM(Table2[[#This Row],[Transaction Date]])</f>
        <v>8</v>
      </c>
      <c r="AA651" t="str">
        <f>IF(Table2[[#This Row],[WeekNum]] &gt; MAX(Table2[WeekNum]) - 13, "Show", "Hide")</f>
        <v>Show</v>
      </c>
      <c r="AB651" t="str">
        <f>TEXT(Table2[[#This Row],[Transaction Date]] - WEEKDAY(Table2[[#This Row],[Transaction Date]], 2) + 4, "MMMM")</f>
        <v>February</v>
      </c>
      <c r="AC651" s="19">
        <f>ROUNDUP(MONTH(Table2[[#This Row],[Transaction Date]])/3, 0)</f>
        <v>1</v>
      </c>
    </row>
    <row r="652" spans="1:29" x14ac:dyDescent="0.3">
      <c r="A652" t="s">
        <v>678</v>
      </c>
      <c r="B652" t="s">
        <v>1070</v>
      </c>
      <c r="C652" t="s">
        <v>35</v>
      </c>
      <c r="D652" t="s">
        <v>20</v>
      </c>
      <c r="E652" t="s">
        <v>24</v>
      </c>
      <c r="F652" t="s">
        <v>21</v>
      </c>
      <c r="G652" s="3">
        <v>75.66</v>
      </c>
      <c r="H652">
        <v>5</v>
      </c>
      <c r="I652">
        <v>18.914999999999999</v>
      </c>
      <c r="J652" s="3">
        <v>397.21499999999997</v>
      </c>
      <c r="K652" s="18">
        <v>43480</v>
      </c>
      <c r="L652" s="2">
        <v>0.76527777777777783</v>
      </c>
      <c r="M652" t="s">
        <v>17</v>
      </c>
      <c r="N652" s="3">
        <v>378.3</v>
      </c>
      <c r="O652">
        <v>4.7619047620000003</v>
      </c>
      <c r="P652" s="3">
        <v>18.914999999999999</v>
      </c>
      <c r="Q652" s="1">
        <v>26420</v>
      </c>
      <c r="R652" s="5">
        <f t="shared" si="72"/>
        <v>46</v>
      </c>
      <c r="S652" s="5" t="str">
        <f t="shared" si="73"/>
        <v>45-59</v>
      </c>
      <c r="T652">
        <v>7.8</v>
      </c>
      <c r="U652" s="17" t="str">
        <f t="shared" si="70"/>
        <v>6-8 (Good)</v>
      </c>
      <c r="V652" s="17" t="str">
        <f t="shared" si="74"/>
        <v>Evening</v>
      </c>
      <c r="W652" t="str">
        <f t="shared" si="75"/>
        <v>Expensive</v>
      </c>
      <c r="X652" s="4">
        <f t="shared" si="76"/>
        <v>3</v>
      </c>
      <c r="Y652" s="3" t="str">
        <f t="shared" si="71"/>
        <v>Weekdays</v>
      </c>
      <c r="Z652" s="17">
        <f>_xlfn.ISOWEEKNUM(Table2[[#This Row],[Transaction Date]])</f>
        <v>3</v>
      </c>
      <c r="AA652" t="str">
        <f>IF(Table2[[#This Row],[WeekNum]] &gt; MAX(Table2[WeekNum]) - 13, "Show", "Hide")</f>
        <v>Show</v>
      </c>
      <c r="AB652" t="str">
        <f>TEXT(Table2[[#This Row],[Transaction Date]] - WEEKDAY(Table2[[#This Row],[Transaction Date]], 2) + 4, "MMMM")</f>
        <v>January</v>
      </c>
      <c r="AC652" s="19">
        <f>ROUNDUP(MONTH(Table2[[#This Row],[Transaction Date]])/3, 0)</f>
        <v>1</v>
      </c>
    </row>
    <row r="653" spans="1:29" x14ac:dyDescent="0.3">
      <c r="A653" t="s">
        <v>679</v>
      </c>
      <c r="B653" t="s">
        <v>1075</v>
      </c>
      <c r="C653" t="s">
        <v>35</v>
      </c>
      <c r="D653" t="s">
        <v>20</v>
      </c>
      <c r="E653" t="s">
        <v>15</v>
      </c>
      <c r="F653" t="s">
        <v>16</v>
      </c>
      <c r="G653" s="3">
        <v>55.81</v>
      </c>
      <c r="H653">
        <v>6</v>
      </c>
      <c r="I653">
        <v>16.742999999999999</v>
      </c>
      <c r="J653" s="3">
        <v>351.60300000000001</v>
      </c>
      <c r="K653" s="18">
        <v>43487</v>
      </c>
      <c r="L653" s="2">
        <v>0.49444444444444446</v>
      </c>
      <c r="M653" t="s">
        <v>22</v>
      </c>
      <c r="N653" s="3">
        <v>334.86</v>
      </c>
      <c r="O653">
        <v>4.7619047620000003</v>
      </c>
      <c r="P653" s="3">
        <v>16.742999999999999</v>
      </c>
      <c r="Q653" s="1">
        <v>36445</v>
      </c>
      <c r="R653" s="5">
        <f t="shared" si="72"/>
        <v>19</v>
      </c>
      <c r="S653" s="5" t="str">
        <f t="shared" si="73"/>
        <v>15-29</v>
      </c>
      <c r="T653">
        <v>9.9</v>
      </c>
      <c r="U653" s="17" t="str">
        <f t="shared" si="70"/>
        <v>8-10 (Excellent)</v>
      </c>
      <c r="V653" s="17" t="str">
        <f t="shared" si="74"/>
        <v>Morning</v>
      </c>
      <c r="W653" t="str">
        <f t="shared" si="75"/>
        <v>Expensive</v>
      </c>
      <c r="X653" s="4">
        <f t="shared" si="76"/>
        <v>3</v>
      </c>
      <c r="Y653" s="3" t="str">
        <f t="shared" si="71"/>
        <v>Weekdays</v>
      </c>
      <c r="Z653" s="17">
        <f>_xlfn.ISOWEEKNUM(Table2[[#This Row],[Transaction Date]])</f>
        <v>4</v>
      </c>
      <c r="AA653" t="str">
        <f>IF(Table2[[#This Row],[WeekNum]] &gt; MAX(Table2[WeekNum]) - 13, "Show", "Hide")</f>
        <v>Show</v>
      </c>
      <c r="AB653" t="str">
        <f>TEXT(Table2[[#This Row],[Transaction Date]] - WEEKDAY(Table2[[#This Row],[Transaction Date]], 2) + 4, "MMMM")</f>
        <v>January</v>
      </c>
      <c r="AC653" s="19">
        <f>ROUNDUP(MONTH(Table2[[#This Row],[Transaction Date]])/3, 0)</f>
        <v>1</v>
      </c>
    </row>
    <row r="654" spans="1:29" x14ac:dyDescent="0.3">
      <c r="A654" t="s">
        <v>680</v>
      </c>
      <c r="B654" t="s">
        <v>1067</v>
      </c>
      <c r="C654" t="s">
        <v>13</v>
      </c>
      <c r="D654" t="s">
        <v>14</v>
      </c>
      <c r="E654" t="s">
        <v>24</v>
      </c>
      <c r="F654" t="s">
        <v>25</v>
      </c>
      <c r="G654" s="3">
        <v>72.78</v>
      </c>
      <c r="H654">
        <v>10</v>
      </c>
      <c r="I654">
        <v>36.39</v>
      </c>
      <c r="J654" s="3">
        <v>764.19</v>
      </c>
      <c r="K654" s="18">
        <v>43499</v>
      </c>
      <c r="L654" s="2">
        <v>0.72499999999999998</v>
      </c>
      <c r="M654" t="s">
        <v>22</v>
      </c>
      <c r="N654" s="3">
        <v>727.8</v>
      </c>
      <c r="O654">
        <v>4.7619047620000003</v>
      </c>
      <c r="P654" s="3">
        <v>36.39</v>
      </c>
      <c r="Q654" s="1">
        <v>30864</v>
      </c>
      <c r="R654" s="5">
        <f t="shared" si="72"/>
        <v>34</v>
      </c>
      <c r="S654" s="5" t="str">
        <f t="shared" si="73"/>
        <v>30-44</v>
      </c>
      <c r="T654">
        <v>7.3</v>
      </c>
      <c r="U654" s="17" t="str">
        <f t="shared" si="70"/>
        <v>6-8 (Good)</v>
      </c>
      <c r="V654" s="17" t="str">
        <f t="shared" si="74"/>
        <v>Evening</v>
      </c>
      <c r="W654" t="str">
        <f t="shared" si="75"/>
        <v>Expensive</v>
      </c>
      <c r="X654" s="4">
        <f t="shared" si="76"/>
        <v>1</v>
      </c>
      <c r="Y654" s="3" t="str">
        <f t="shared" si="71"/>
        <v>Weekends</v>
      </c>
      <c r="Z654" s="17">
        <f>_xlfn.ISOWEEKNUM(Table2[[#This Row],[Transaction Date]])</f>
        <v>5</v>
      </c>
      <c r="AA654" t="str">
        <f>IF(Table2[[#This Row],[WeekNum]] &gt; MAX(Table2[WeekNum]) - 13, "Show", "Hide")</f>
        <v>Show</v>
      </c>
      <c r="AB654" t="str">
        <f>TEXT(Table2[[#This Row],[Transaction Date]] - WEEKDAY(Table2[[#This Row],[Transaction Date]], 2) + 4, "MMMM")</f>
        <v>January</v>
      </c>
      <c r="AC654" s="19">
        <f>ROUNDUP(MONTH(Table2[[#This Row],[Transaction Date]])/3, 0)</f>
        <v>1</v>
      </c>
    </row>
    <row r="655" spans="1:29" x14ac:dyDescent="0.3">
      <c r="A655" t="s">
        <v>681</v>
      </c>
      <c r="B655" t="s">
        <v>1070</v>
      </c>
      <c r="C655" t="s">
        <v>35</v>
      </c>
      <c r="D655" t="s">
        <v>14</v>
      </c>
      <c r="E655" t="s">
        <v>24</v>
      </c>
      <c r="F655" t="s">
        <v>29</v>
      </c>
      <c r="G655" s="3">
        <v>37.32</v>
      </c>
      <c r="H655">
        <v>9</v>
      </c>
      <c r="I655">
        <v>16.794</v>
      </c>
      <c r="J655" s="3">
        <v>352.67399999999998</v>
      </c>
      <c r="K655" s="18">
        <v>43530</v>
      </c>
      <c r="L655" s="2">
        <v>0.64652777777777781</v>
      </c>
      <c r="M655" t="s">
        <v>17</v>
      </c>
      <c r="N655" s="3">
        <v>335.88</v>
      </c>
      <c r="O655">
        <v>4.7619047620000003</v>
      </c>
      <c r="P655" s="3">
        <v>16.794</v>
      </c>
      <c r="Q655" s="1">
        <v>35137</v>
      </c>
      <c r="R655" s="5">
        <f t="shared" si="72"/>
        <v>22</v>
      </c>
      <c r="S655" s="5" t="str">
        <f t="shared" si="73"/>
        <v>15-29</v>
      </c>
      <c r="T655">
        <v>5.0999999999999996</v>
      </c>
      <c r="U655" s="17" t="str">
        <f t="shared" si="70"/>
        <v>4-6 (Average)</v>
      </c>
      <c r="V655" s="17" t="str">
        <f t="shared" si="74"/>
        <v>Afternoon</v>
      </c>
      <c r="W655" t="str">
        <f t="shared" si="75"/>
        <v>Expensive</v>
      </c>
      <c r="X655" s="4">
        <f t="shared" si="76"/>
        <v>4</v>
      </c>
      <c r="Y655" s="3" t="str">
        <f t="shared" si="71"/>
        <v>Weekdays</v>
      </c>
      <c r="Z655" s="17">
        <f>_xlfn.ISOWEEKNUM(Table2[[#This Row],[Transaction Date]])</f>
        <v>10</v>
      </c>
      <c r="AA655" t="str">
        <f>IF(Table2[[#This Row],[WeekNum]] &gt; MAX(Table2[WeekNum]) - 13, "Show", "Hide")</f>
        <v>Show</v>
      </c>
      <c r="AB655" t="str">
        <f>TEXT(Table2[[#This Row],[Transaction Date]] - WEEKDAY(Table2[[#This Row],[Transaction Date]], 2) + 4, "MMMM")</f>
        <v>March</v>
      </c>
      <c r="AC655" s="19">
        <f>ROUNDUP(MONTH(Table2[[#This Row],[Transaction Date]])/3, 0)</f>
        <v>1</v>
      </c>
    </row>
    <row r="656" spans="1:29" x14ac:dyDescent="0.3">
      <c r="A656" t="s">
        <v>682</v>
      </c>
      <c r="B656" t="s">
        <v>1070</v>
      </c>
      <c r="C656" t="s">
        <v>35</v>
      </c>
      <c r="D656" t="s">
        <v>14</v>
      </c>
      <c r="E656" t="s">
        <v>24</v>
      </c>
      <c r="F656" t="s">
        <v>38</v>
      </c>
      <c r="G656" s="3">
        <v>60.18</v>
      </c>
      <c r="H656">
        <v>4</v>
      </c>
      <c r="I656">
        <v>12.036</v>
      </c>
      <c r="J656" s="3">
        <v>252.756</v>
      </c>
      <c r="K656" s="18">
        <v>43512</v>
      </c>
      <c r="L656" s="2">
        <v>0.75277777777777777</v>
      </c>
      <c r="M656" t="s">
        <v>26</v>
      </c>
      <c r="N656" s="3">
        <v>240.72</v>
      </c>
      <c r="O656">
        <v>4.7619047620000003</v>
      </c>
      <c r="P656" s="3">
        <v>12.036</v>
      </c>
      <c r="Q656" s="1">
        <v>36082</v>
      </c>
      <c r="R656" s="5">
        <f t="shared" si="72"/>
        <v>20</v>
      </c>
      <c r="S656" s="5" t="str">
        <f t="shared" si="73"/>
        <v>15-29</v>
      </c>
      <c r="T656">
        <v>9.4</v>
      </c>
      <c r="U656" s="17" t="str">
        <f t="shared" si="70"/>
        <v>8-10 (Excellent)</v>
      </c>
      <c r="V656" s="17" t="str">
        <f t="shared" si="74"/>
        <v>Evening</v>
      </c>
      <c r="W656" t="str">
        <f t="shared" si="75"/>
        <v>Expensive</v>
      </c>
      <c r="X656" s="4">
        <f t="shared" si="76"/>
        <v>7</v>
      </c>
      <c r="Y656" s="3" t="str">
        <f t="shared" si="71"/>
        <v>Weekends</v>
      </c>
      <c r="Z656" s="17">
        <f>_xlfn.ISOWEEKNUM(Table2[[#This Row],[Transaction Date]])</f>
        <v>7</v>
      </c>
      <c r="AA656" t="str">
        <f>IF(Table2[[#This Row],[WeekNum]] &gt; MAX(Table2[WeekNum]) - 13, "Show", "Hide")</f>
        <v>Show</v>
      </c>
      <c r="AB656" t="str">
        <f>TEXT(Table2[[#This Row],[Transaction Date]] - WEEKDAY(Table2[[#This Row],[Transaction Date]], 2) + 4, "MMMM")</f>
        <v>February</v>
      </c>
      <c r="AC656" s="19">
        <f>ROUNDUP(MONTH(Table2[[#This Row],[Transaction Date]])/3, 0)</f>
        <v>1</v>
      </c>
    </row>
    <row r="657" spans="1:29" x14ac:dyDescent="0.3">
      <c r="A657" t="s">
        <v>683</v>
      </c>
      <c r="B657" t="s">
        <v>1077</v>
      </c>
      <c r="C657" s="17" t="s">
        <v>1065</v>
      </c>
      <c r="D657" t="s">
        <v>20</v>
      </c>
      <c r="E657" t="s">
        <v>15</v>
      </c>
      <c r="F657" t="s">
        <v>21</v>
      </c>
      <c r="G657" s="3">
        <v>15.69</v>
      </c>
      <c r="H657">
        <v>3</v>
      </c>
      <c r="I657">
        <v>2.3534999999999999</v>
      </c>
      <c r="J657" s="3">
        <v>49.423499999999997</v>
      </c>
      <c r="K657" s="18">
        <v>43538</v>
      </c>
      <c r="L657" s="2">
        <v>0.59236111111111112</v>
      </c>
      <c r="M657" t="s">
        <v>26</v>
      </c>
      <c r="N657" s="3">
        <v>47.07</v>
      </c>
      <c r="O657">
        <v>4.7619047620000003</v>
      </c>
      <c r="P657" s="3">
        <v>2.3534999999999999</v>
      </c>
      <c r="Q657" s="1">
        <v>25376</v>
      </c>
      <c r="R657" s="5">
        <f t="shared" si="72"/>
        <v>49</v>
      </c>
      <c r="S657" s="5" t="str">
        <f t="shared" si="73"/>
        <v>45-59</v>
      </c>
      <c r="T657">
        <v>5.8</v>
      </c>
      <c r="U657" s="17" t="str">
        <f t="shared" si="70"/>
        <v>4-6 (Average)</v>
      </c>
      <c r="V657" s="17" t="str">
        <f t="shared" si="74"/>
        <v>Afternoon</v>
      </c>
      <c r="W657" t="str">
        <f t="shared" si="75"/>
        <v>Less Expensive</v>
      </c>
      <c r="X657" s="4">
        <f t="shared" si="76"/>
        <v>5</v>
      </c>
      <c r="Y657" s="3" t="str">
        <f t="shared" si="71"/>
        <v>Weekdays</v>
      </c>
      <c r="Z657" s="17">
        <f>_xlfn.ISOWEEKNUM(Table2[[#This Row],[Transaction Date]])</f>
        <v>11</v>
      </c>
      <c r="AA657" t="str">
        <f>IF(Table2[[#This Row],[WeekNum]] &gt; MAX(Table2[WeekNum]) - 13, "Show", "Hide")</f>
        <v>Show</v>
      </c>
      <c r="AB657" t="str">
        <f>TEXT(Table2[[#This Row],[Transaction Date]] - WEEKDAY(Table2[[#This Row],[Transaction Date]], 2) + 4, "MMMM")</f>
        <v>March</v>
      </c>
      <c r="AC657" s="19">
        <f>ROUNDUP(MONTH(Table2[[#This Row],[Transaction Date]])/3, 0)</f>
        <v>1</v>
      </c>
    </row>
    <row r="658" spans="1:29" x14ac:dyDescent="0.3">
      <c r="A658" t="s">
        <v>684</v>
      </c>
      <c r="B658" t="s">
        <v>1078</v>
      </c>
      <c r="C658" s="17" t="s">
        <v>1066</v>
      </c>
      <c r="D658" t="s">
        <v>20</v>
      </c>
      <c r="E658" t="s">
        <v>15</v>
      </c>
      <c r="F658" t="s">
        <v>21</v>
      </c>
      <c r="G658" s="3">
        <v>99.69</v>
      </c>
      <c r="H658">
        <v>1</v>
      </c>
      <c r="I658">
        <v>4.9844999999999997</v>
      </c>
      <c r="J658" s="3">
        <v>104.67449999999999</v>
      </c>
      <c r="K658" s="18">
        <v>43523</v>
      </c>
      <c r="L658" s="2">
        <v>0.43263888888888885</v>
      </c>
      <c r="M658" t="s">
        <v>26</v>
      </c>
      <c r="N658" s="3">
        <v>99.69</v>
      </c>
      <c r="O658">
        <v>4.7619047620000003</v>
      </c>
      <c r="P658" s="3">
        <v>4.9844999999999997</v>
      </c>
      <c r="Q658" s="1">
        <v>32736</v>
      </c>
      <c r="R658" s="5">
        <f t="shared" si="72"/>
        <v>29</v>
      </c>
      <c r="S658" s="5" t="str">
        <f t="shared" si="73"/>
        <v>15-29</v>
      </c>
      <c r="T658">
        <v>8</v>
      </c>
      <c r="U658" s="17" t="str">
        <f t="shared" si="70"/>
        <v>8-10 (Excellent)</v>
      </c>
      <c r="V658" s="17" t="str">
        <f t="shared" si="74"/>
        <v>Morning</v>
      </c>
      <c r="W658" t="str">
        <f t="shared" si="75"/>
        <v>Expensive</v>
      </c>
      <c r="X658" s="4">
        <f t="shared" si="76"/>
        <v>4</v>
      </c>
      <c r="Y658" s="3" t="str">
        <f t="shared" si="71"/>
        <v>Weekdays</v>
      </c>
      <c r="Z658" s="17">
        <f>_xlfn.ISOWEEKNUM(Table2[[#This Row],[Transaction Date]])</f>
        <v>9</v>
      </c>
      <c r="AA658" t="str">
        <f>IF(Table2[[#This Row],[WeekNum]] &gt; MAX(Table2[WeekNum]) - 13, "Show", "Hide")</f>
        <v>Show</v>
      </c>
      <c r="AB658" t="str">
        <f>TEXT(Table2[[#This Row],[Transaction Date]] - WEEKDAY(Table2[[#This Row],[Transaction Date]], 2) + 4, "MMMM")</f>
        <v>February</v>
      </c>
      <c r="AC658" s="19">
        <f>ROUNDUP(MONTH(Table2[[#This Row],[Transaction Date]])/3, 0)</f>
        <v>1</v>
      </c>
    </row>
    <row r="659" spans="1:29" x14ac:dyDescent="0.3">
      <c r="A659" t="s">
        <v>685</v>
      </c>
      <c r="B659" t="s">
        <v>1071</v>
      </c>
      <c r="C659" s="17" t="s">
        <v>1064</v>
      </c>
      <c r="D659" t="s">
        <v>14</v>
      </c>
      <c r="E659" t="s">
        <v>15</v>
      </c>
      <c r="F659" t="s">
        <v>38</v>
      </c>
      <c r="G659" s="3">
        <v>88.15</v>
      </c>
      <c r="H659">
        <v>3</v>
      </c>
      <c r="I659">
        <v>13.2225</v>
      </c>
      <c r="J659" s="3">
        <v>277.67250000000001</v>
      </c>
      <c r="K659" s="18">
        <v>43483</v>
      </c>
      <c r="L659" s="2">
        <v>0.42430555555555555</v>
      </c>
      <c r="M659" t="s">
        <v>17</v>
      </c>
      <c r="N659" s="3">
        <v>264.45</v>
      </c>
      <c r="O659">
        <v>4.7619047620000003</v>
      </c>
      <c r="P659" s="3">
        <v>13.2225</v>
      </c>
      <c r="Q659" s="1">
        <v>36982</v>
      </c>
      <c r="R659" s="5">
        <f t="shared" si="72"/>
        <v>17</v>
      </c>
      <c r="S659" s="5" t="str">
        <f t="shared" si="73"/>
        <v>15-29</v>
      </c>
      <c r="T659">
        <v>7.9</v>
      </c>
      <c r="U659" s="17" t="str">
        <f t="shared" si="70"/>
        <v>6-8 (Good)</v>
      </c>
      <c r="V659" s="17" t="str">
        <f t="shared" si="74"/>
        <v>Morning</v>
      </c>
      <c r="W659" t="str">
        <f t="shared" si="75"/>
        <v>Expensive</v>
      </c>
      <c r="X659" s="4">
        <f t="shared" si="76"/>
        <v>6</v>
      </c>
      <c r="Y659" s="3" t="str">
        <f t="shared" si="71"/>
        <v>Weekdays</v>
      </c>
      <c r="Z659" s="17">
        <f>_xlfn.ISOWEEKNUM(Table2[[#This Row],[Transaction Date]])</f>
        <v>3</v>
      </c>
      <c r="AA659" t="str">
        <f>IF(Table2[[#This Row],[WeekNum]] &gt; MAX(Table2[WeekNum]) - 13, "Show", "Hide")</f>
        <v>Show</v>
      </c>
      <c r="AB659" t="str">
        <f>TEXT(Table2[[#This Row],[Transaction Date]] - WEEKDAY(Table2[[#This Row],[Transaction Date]], 2) + 4, "MMMM")</f>
        <v>January</v>
      </c>
      <c r="AC659" s="19">
        <f>ROUNDUP(MONTH(Table2[[#This Row],[Transaction Date]])/3, 0)</f>
        <v>1</v>
      </c>
    </row>
    <row r="660" spans="1:29" x14ac:dyDescent="0.3">
      <c r="A660" t="s">
        <v>686</v>
      </c>
      <c r="B660" t="s">
        <v>1068</v>
      </c>
      <c r="C660" t="s">
        <v>13</v>
      </c>
      <c r="D660" t="s">
        <v>14</v>
      </c>
      <c r="E660" t="s">
        <v>15</v>
      </c>
      <c r="F660" t="s">
        <v>29</v>
      </c>
      <c r="G660" s="3">
        <v>27.93</v>
      </c>
      <c r="H660">
        <v>5</v>
      </c>
      <c r="I660">
        <v>6.9824999999999999</v>
      </c>
      <c r="J660" s="3">
        <v>146.63249999999999</v>
      </c>
      <c r="K660" s="18">
        <v>43494</v>
      </c>
      <c r="L660" s="2">
        <v>0.65833333333333333</v>
      </c>
      <c r="M660" t="s">
        <v>22</v>
      </c>
      <c r="N660" s="3">
        <v>139.65</v>
      </c>
      <c r="O660">
        <v>4.7619047620000003</v>
      </c>
      <c r="P660" s="3">
        <v>6.9824999999999999</v>
      </c>
      <c r="Q660" s="1">
        <v>36712</v>
      </c>
      <c r="R660" s="5">
        <f t="shared" si="72"/>
        <v>18</v>
      </c>
      <c r="S660" s="5" t="str">
        <f t="shared" si="73"/>
        <v>15-29</v>
      </c>
      <c r="T660">
        <v>5.9</v>
      </c>
      <c r="U660" s="17" t="str">
        <f t="shared" si="70"/>
        <v>4-6 (Average)</v>
      </c>
      <c r="V660" s="17" t="str">
        <f t="shared" si="74"/>
        <v>Afternoon</v>
      </c>
      <c r="W660" t="str">
        <f t="shared" si="75"/>
        <v>Expensive</v>
      </c>
      <c r="X660" s="4">
        <f t="shared" si="76"/>
        <v>3</v>
      </c>
      <c r="Y660" s="3" t="str">
        <f t="shared" si="71"/>
        <v>Weekdays</v>
      </c>
      <c r="Z660" s="17">
        <f>_xlfn.ISOWEEKNUM(Table2[[#This Row],[Transaction Date]])</f>
        <v>5</v>
      </c>
      <c r="AA660" t="str">
        <f>IF(Table2[[#This Row],[WeekNum]] &gt; MAX(Table2[WeekNum]) - 13, "Show", "Hide")</f>
        <v>Show</v>
      </c>
      <c r="AB660" t="str">
        <f>TEXT(Table2[[#This Row],[Transaction Date]] - WEEKDAY(Table2[[#This Row],[Transaction Date]], 2) + 4, "MMMM")</f>
        <v>January</v>
      </c>
      <c r="AC660" s="19">
        <f>ROUNDUP(MONTH(Table2[[#This Row],[Transaction Date]])/3, 0)</f>
        <v>1</v>
      </c>
    </row>
    <row r="661" spans="1:29" x14ac:dyDescent="0.3">
      <c r="A661" t="s">
        <v>687</v>
      </c>
      <c r="B661" t="s">
        <v>1067</v>
      </c>
      <c r="C661" t="s">
        <v>13</v>
      </c>
      <c r="D661" t="s">
        <v>14</v>
      </c>
      <c r="E661" t="s">
        <v>24</v>
      </c>
      <c r="F661" t="s">
        <v>38</v>
      </c>
      <c r="G661" s="3">
        <v>55.45</v>
      </c>
      <c r="H661">
        <v>1</v>
      </c>
      <c r="I661">
        <v>2.7725</v>
      </c>
      <c r="J661" s="3">
        <v>58.222499999999997</v>
      </c>
      <c r="K661" s="18">
        <v>43522</v>
      </c>
      <c r="L661" s="2">
        <v>0.7402777777777777</v>
      </c>
      <c r="M661" t="s">
        <v>26</v>
      </c>
      <c r="N661" s="3">
        <v>55.45</v>
      </c>
      <c r="O661">
        <v>4.7619047620000003</v>
      </c>
      <c r="P661" s="3">
        <v>2.7725</v>
      </c>
      <c r="Q661" s="1">
        <v>35183</v>
      </c>
      <c r="R661" s="5">
        <f t="shared" si="72"/>
        <v>22</v>
      </c>
      <c r="S661" s="5" t="str">
        <f t="shared" si="73"/>
        <v>15-29</v>
      </c>
      <c r="T661">
        <v>4.9000000000000004</v>
      </c>
      <c r="U661" s="17" t="str">
        <f t="shared" si="70"/>
        <v>4-6 (Average)</v>
      </c>
      <c r="V661" s="17" t="str">
        <f t="shared" si="74"/>
        <v>Evening</v>
      </c>
      <c r="W661" t="str">
        <f t="shared" si="75"/>
        <v>Expensive</v>
      </c>
      <c r="X661" s="4">
        <f t="shared" si="76"/>
        <v>3</v>
      </c>
      <c r="Y661" s="3" t="str">
        <f t="shared" si="71"/>
        <v>Weekdays</v>
      </c>
      <c r="Z661" s="17">
        <f>_xlfn.ISOWEEKNUM(Table2[[#This Row],[Transaction Date]])</f>
        <v>9</v>
      </c>
      <c r="AA661" t="str">
        <f>IF(Table2[[#This Row],[WeekNum]] &gt; MAX(Table2[WeekNum]) - 13, "Show", "Hide")</f>
        <v>Show</v>
      </c>
      <c r="AB661" t="str">
        <f>TEXT(Table2[[#This Row],[Transaction Date]] - WEEKDAY(Table2[[#This Row],[Transaction Date]], 2) + 4, "MMMM")</f>
        <v>February</v>
      </c>
      <c r="AC661" s="19">
        <f>ROUNDUP(MONTH(Table2[[#This Row],[Transaction Date]])/3, 0)</f>
        <v>1</v>
      </c>
    </row>
    <row r="662" spans="1:29" x14ac:dyDescent="0.3">
      <c r="A662" t="s">
        <v>688</v>
      </c>
      <c r="B662" t="s">
        <v>1075</v>
      </c>
      <c r="C662" t="s">
        <v>35</v>
      </c>
      <c r="D662" t="s">
        <v>20</v>
      </c>
      <c r="E662" t="s">
        <v>15</v>
      </c>
      <c r="F662" t="s">
        <v>29</v>
      </c>
      <c r="G662" s="3">
        <v>42.97</v>
      </c>
      <c r="H662">
        <v>3</v>
      </c>
      <c r="I662">
        <v>6.4455</v>
      </c>
      <c r="J662" s="3">
        <v>135.35550000000001</v>
      </c>
      <c r="K662" s="18">
        <v>43499</v>
      </c>
      <c r="L662" s="2">
        <v>0.49027777777777781</v>
      </c>
      <c r="M662" t="s">
        <v>22</v>
      </c>
      <c r="N662" s="3">
        <v>128.91</v>
      </c>
      <c r="O662">
        <v>4.7619047620000003</v>
      </c>
      <c r="P662" s="3">
        <v>6.4455</v>
      </c>
      <c r="Q662" s="1">
        <v>33107</v>
      </c>
      <c r="R662" s="5">
        <f t="shared" si="72"/>
        <v>28</v>
      </c>
      <c r="S662" s="5" t="str">
        <f t="shared" si="73"/>
        <v>15-29</v>
      </c>
      <c r="T662">
        <v>9.3000000000000007</v>
      </c>
      <c r="U662" s="17" t="str">
        <f t="shared" si="70"/>
        <v>8-10 (Excellent)</v>
      </c>
      <c r="V662" s="17" t="str">
        <f t="shared" si="74"/>
        <v>Morning</v>
      </c>
      <c r="W662" t="str">
        <f t="shared" si="75"/>
        <v>Expensive</v>
      </c>
      <c r="X662" s="4">
        <f t="shared" si="76"/>
        <v>1</v>
      </c>
      <c r="Y662" s="3" t="str">
        <f t="shared" si="71"/>
        <v>Weekends</v>
      </c>
      <c r="Z662" s="17">
        <f>_xlfn.ISOWEEKNUM(Table2[[#This Row],[Transaction Date]])</f>
        <v>5</v>
      </c>
      <c r="AA662" t="str">
        <f>IF(Table2[[#This Row],[WeekNum]] &gt; MAX(Table2[WeekNum]) - 13, "Show", "Hide")</f>
        <v>Show</v>
      </c>
      <c r="AB662" t="str">
        <f>TEXT(Table2[[#This Row],[Transaction Date]] - WEEKDAY(Table2[[#This Row],[Transaction Date]], 2) + 4, "MMMM")</f>
        <v>January</v>
      </c>
      <c r="AC662" s="19">
        <f>ROUNDUP(MONTH(Table2[[#This Row],[Transaction Date]])/3, 0)</f>
        <v>1</v>
      </c>
    </row>
    <row r="663" spans="1:29" x14ac:dyDescent="0.3">
      <c r="A663" t="s">
        <v>689</v>
      </c>
      <c r="B663" t="s">
        <v>1073</v>
      </c>
      <c r="C663" s="17" t="s">
        <v>1066</v>
      </c>
      <c r="D663" t="s">
        <v>14</v>
      </c>
      <c r="E663" t="s">
        <v>24</v>
      </c>
      <c r="F663" t="s">
        <v>29</v>
      </c>
      <c r="G663" s="3">
        <v>17.14</v>
      </c>
      <c r="H663">
        <v>7</v>
      </c>
      <c r="I663">
        <v>5.9989999999999997</v>
      </c>
      <c r="J663" s="3">
        <v>125.979</v>
      </c>
      <c r="K663" s="18">
        <v>43481</v>
      </c>
      <c r="L663" s="2">
        <v>0.50486111111111109</v>
      </c>
      <c r="M663" t="s">
        <v>26</v>
      </c>
      <c r="N663" s="3">
        <v>119.98</v>
      </c>
      <c r="O663">
        <v>4.7619047620000003</v>
      </c>
      <c r="P663" s="3">
        <v>5.9989999999999997</v>
      </c>
      <c r="Q663" s="1">
        <v>20286</v>
      </c>
      <c r="R663" s="5">
        <f t="shared" si="72"/>
        <v>63</v>
      </c>
      <c r="S663" s="5" t="str">
        <f t="shared" si="73"/>
        <v>60-74</v>
      </c>
      <c r="T663">
        <v>7.9</v>
      </c>
      <c r="U663" s="17" t="str">
        <f t="shared" si="70"/>
        <v>6-8 (Good)</v>
      </c>
      <c r="V663" s="17" t="str">
        <f t="shared" si="74"/>
        <v>Afternoon</v>
      </c>
      <c r="W663" t="str">
        <f t="shared" si="75"/>
        <v>Less Expensive</v>
      </c>
      <c r="X663" s="4">
        <f t="shared" si="76"/>
        <v>4</v>
      </c>
      <c r="Y663" s="3" t="str">
        <f t="shared" si="71"/>
        <v>Weekdays</v>
      </c>
      <c r="Z663" s="17">
        <f>_xlfn.ISOWEEKNUM(Table2[[#This Row],[Transaction Date]])</f>
        <v>3</v>
      </c>
      <c r="AA663" t="str">
        <f>IF(Table2[[#This Row],[WeekNum]] &gt; MAX(Table2[WeekNum]) - 13, "Show", "Hide")</f>
        <v>Show</v>
      </c>
      <c r="AB663" t="str">
        <f>TEXT(Table2[[#This Row],[Transaction Date]] - WEEKDAY(Table2[[#This Row],[Transaction Date]], 2) + 4, "MMMM")</f>
        <v>January</v>
      </c>
      <c r="AC663" s="19">
        <f>ROUNDUP(MONTH(Table2[[#This Row],[Transaction Date]])/3, 0)</f>
        <v>1</v>
      </c>
    </row>
    <row r="664" spans="1:29" x14ac:dyDescent="0.3">
      <c r="A664" t="s">
        <v>690</v>
      </c>
      <c r="B664" t="s">
        <v>1070</v>
      </c>
      <c r="C664" t="s">
        <v>35</v>
      </c>
      <c r="D664" t="s">
        <v>14</v>
      </c>
      <c r="E664" t="s">
        <v>15</v>
      </c>
      <c r="F664" t="s">
        <v>38</v>
      </c>
      <c r="G664" s="3">
        <v>58.75</v>
      </c>
      <c r="H664">
        <v>6</v>
      </c>
      <c r="I664">
        <v>17.625</v>
      </c>
      <c r="J664" s="3">
        <v>370.125</v>
      </c>
      <c r="K664" s="18">
        <v>43548</v>
      </c>
      <c r="L664" s="2">
        <v>0.7597222222222223</v>
      </c>
      <c r="M664" t="s">
        <v>26</v>
      </c>
      <c r="N664" s="3">
        <v>352.5</v>
      </c>
      <c r="O664">
        <v>4.7619047620000003</v>
      </c>
      <c r="P664" s="3">
        <v>17.625</v>
      </c>
      <c r="Q664" s="1">
        <v>25147</v>
      </c>
      <c r="R664" s="5">
        <f t="shared" si="72"/>
        <v>50</v>
      </c>
      <c r="S664" s="5" t="str">
        <f t="shared" si="73"/>
        <v>45-59</v>
      </c>
      <c r="T664">
        <v>5.9</v>
      </c>
      <c r="U664" s="17" t="str">
        <f t="shared" si="70"/>
        <v>4-6 (Average)</v>
      </c>
      <c r="V664" s="17" t="str">
        <f t="shared" si="74"/>
        <v>Evening</v>
      </c>
      <c r="W664" t="str">
        <f t="shared" si="75"/>
        <v>Expensive</v>
      </c>
      <c r="X664" s="4">
        <f t="shared" si="76"/>
        <v>1</v>
      </c>
      <c r="Y664" s="3" t="str">
        <f t="shared" si="71"/>
        <v>Weekends</v>
      </c>
      <c r="Z664" s="17">
        <f>_xlfn.ISOWEEKNUM(Table2[[#This Row],[Transaction Date]])</f>
        <v>12</v>
      </c>
      <c r="AA664" t="str">
        <f>IF(Table2[[#This Row],[WeekNum]] &gt; MAX(Table2[WeekNum]) - 13, "Show", "Hide")</f>
        <v>Show</v>
      </c>
      <c r="AB664" t="str">
        <f>TEXT(Table2[[#This Row],[Transaction Date]] - WEEKDAY(Table2[[#This Row],[Transaction Date]], 2) + 4, "MMMM")</f>
        <v>March</v>
      </c>
      <c r="AC664" s="19">
        <f>ROUNDUP(MONTH(Table2[[#This Row],[Transaction Date]])/3, 0)</f>
        <v>1</v>
      </c>
    </row>
    <row r="665" spans="1:29" x14ac:dyDescent="0.3">
      <c r="A665" t="s">
        <v>691</v>
      </c>
      <c r="B665" t="s">
        <v>1074</v>
      </c>
      <c r="C665" t="s">
        <v>19</v>
      </c>
      <c r="D665" t="s">
        <v>14</v>
      </c>
      <c r="E665" t="s">
        <v>15</v>
      </c>
      <c r="F665" t="s">
        <v>36</v>
      </c>
      <c r="G665" s="3">
        <v>87.1</v>
      </c>
      <c r="H665">
        <v>10</v>
      </c>
      <c r="I665">
        <v>43.55</v>
      </c>
      <c r="J665" s="3">
        <v>914.55</v>
      </c>
      <c r="K665" s="18">
        <v>43508</v>
      </c>
      <c r="L665" s="2">
        <v>0.61458333333333337</v>
      </c>
      <c r="M665" t="s">
        <v>26</v>
      </c>
      <c r="N665" s="3">
        <v>871</v>
      </c>
      <c r="O665">
        <v>4.7619047620000003</v>
      </c>
      <c r="P665" s="3">
        <v>43.55</v>
      </c>
      <c r="Q665" s="1">
        <v>24792</v>
      </c>
      <c r="R665" s="5">
        <f t="shared" si="72"/>
        <v>51</v>
      </c>
      <c r="S665" s="5" t="str">
        <f t="shared" si="73"/>
        <v>45-59</v>
      </c>
      <c r="T665">
        <v>9.9</v>
      </c>
      <c r="U665" s="17" t="str">
        <f t="shared" si="70"/>
        <v>8-10 (Excellent)</v>
      </c>
      <c r="V665" s="17" t="str">
        <f t="shared" si="74"/>
        <v>Afternoon</v>
      </c>
      <c r="W665" t="str">
        <f t="shared" si="75"/>
        <v>Expensive</v>
      </c>
      <c r="X665" s="4">
        <f t="shared" si="76"/>
        <v>3</v>
      </c>
      <c r="Y665" s="3" t="str">
        <f t="shared" si="71"/>
        <v>Weekdays</v>
      </c>
      <c r="Z665" s="17">
        <f>_xlfn.ISOWEEKNUM(Table2[[#This Row],[Transaction Date]])</f>
        <v>7</v>
      </c>
      <c r="AA665" t="str">
        <f>IF(Table2[[#This Row],[WeekNum]] &gt; MAX(Table2[WeekNum]) - 13, "Show", "Hide")</f>
        <v>Show</v>
      </c>
      <c r="AB665" t="str">
        <f>TEXT(Table2[[#This Row],[Transaction Date]] - WEEKDAY(Table2[[#This Row],[Transaction Date]], 2) + 4, "MMMM")</f>
        <v>February</v>
      </c>
      <c r="AC665" s="19">
        <f>ROUNDUP(MONTH(Table2[[#This Row],[Transaction Date]])/3, 0)</f>
        <v>1</v>
      </c>
    </row>
    <row r="666" spans="1:29" x14ac:dyDescent="0.3">
      <c r="A666" t="s">
        <v>692</v>
      </c>
      <c r="B666" t="s">
        <v>1073</v>
      </c>
      <c r="C666" s="17" t="s">
        <v>1066</v>
      </c>
      <c r="D666" t="s">
        <v>20</v>
      </c>
      <c r="E666" t="s">
        <v>15</v>
      </c>
      <c r="F666" t="s">
        <v>29</v>
      </c>
      <c r="G666" s="3">
        <v>98.8</v>
      </c>
      <c r="H666">
        <v>2</v>
      </c>
      <c r="I666">
        <v>9.8800000000000008</v>
      </c>
      <c r="J666" s="3">
        <v>207.48</v>
      </c>
      <c r="K666" s="18">
        <v>43517</v>
      </c>
      <c r="L666" s="2">
        <v>0.48541666666666666</v>
      </c>
      <c r="M666" t="s">
        <v>22</v>
      </c>
      <c r="N666" s="3">
        <v>197.6</v>
      </c>
      <c r="O666">
        <v>4.7619047620000003</v>
      </c>
      <c r="P666" s="3">
        <v>9.8800000000000008</v>
      </c>
      <c r="Q666" s="1">
        <v>35577</v>
      </c>
      <c r="R666" s="5">
        <f t="shared" si="72"/>
        <v>21</v>
      </c>
      <c r="S666" s="5" t="str">
        <f t="shared" si="73"/>
        <v>15-29</v>
      </c>
      <c r="T666">
        <v>7.7</v>
      </c>
      <c r="U666" s="17" t="str">
        <f t="shared" si="70"/>
        <v>6-8 (Good)</v>
      </c>
      <c r="V666" s="17" t="str">
        <f t="shared" si="74"/>
        <v>Morning</v>
      </c>
      <c r="W666" t="str">
        <f t="shared" si="75"/>
        <v>Expensive</v>
      </c>
      <c r="X666" s="4">
        <f t="shared" si="76"/>
        <v>5</v>
      </c>
      <c r="Y666" s="3" t="str">
        <f t="shared" si="71"/>
        <v>Weekdays</v>
      </c>
      <c r="Z666" s="17">
        <f>_xlfn.ISOWEEKNUM(Table2[[#This Row],[Transaction Date]])</f>
        <v>8</v>
      </c>
      <c r="AA666" t="str">
        <f>IF(Table2[[#This Row],[WeekNum]] &gt; MAX(Table2[WeekNum]) - 13, "Show", "Hide")</f>
        <v>Show</v>
      </c>
      <c r="AB666" t="str">
        <f>TEXT(Table2[[#This Row],[Transaction Date]] - WEEKDAY(Table2[[#This Row],[Transaction Date]], 2) + 4, "MMMM")</f>
        <v>February</v>
      </c>
      <c r="AC666" s="19">
        <f>ROUNDUP(MONTH(Table2[[#This Row],[Transaction Date]])/3, 0)</f>
        <v>1</v>
      </c>
    </row>
    <row r="667" spans="1:29" x14ac:dyDescent="0.3">
      <c r="A667" t="s">
        <v>693</v>
      </c>
      <c r="B667" t="s">
        <v>1076</v>
      </c>
      <c r="C667" s="17" t="s">
        <v>1064</v>
      </c>
      <c r="D667" t="s">
        <v>20</v>
      </c>
      <c r="E667" t="s">
        <v>15</v>
      </c>
      <c r="F667" t="s">
        <v>38</v>
      </c>
      <c r="G667" s="3">
        <v>48.63</v>
      </c>
      <c r="H667">
        <v>4</v>
      </c>
      <c r="I667">
        <v>9.7260000000000009</v>
      </c>
      <c r="J667" s="3">
        <v>204.24600000000001</v>
      </c>
      <c r="K667" s="18">
        <v>43500</v>
      </c>
      <c r="L667" s="2">
        <v>0.65555555555555556</v>
      </c>
      <c r="M667" t="s">
        <v>17</v>
      </c>
      <c r="N667" s="3">
        <v>194.52</v>
      </c>
      <c r="O667">
        <v>4.7619047620000003</v>
      </c>
      <c r="P667" s="3">
        <v>9.7260000000000009</v>
      </c>
      <c r="Q667" s="1">
        <v>29413</v>
      </c>
      <c r="R667" s="5">
        <f t="shared" si="72"/>
        <v>38</v>
      </c>
      <c r="S667" s="5" t="str">
        <f t="shared" si="73"/>
        <v>30-44</v>
      </c>
      <c r="T667">
        <v>7.6</v>
      </c>
      <c r="U667" s="17" t="str">
        <f t="shared" si="70"/>
        <v>6-8 (Good)</v>
      </c>
      <c r="V667" s="17" t="str">
        <f t="shared" si="74"/>
        <v>Afternoon</v>
      </c>
      <c r="W667" t="str">
        <f t="shared" si="75"/>
        <v>Expensive</v>
      </c>
      <c r="X667" s="4">
        <f t="shared" si="76"/>
        <v>2</v>
      </c>
      <c r="Y667" s="3" t="str">
        <f t="shared" si="71"/>
        <v>Weekdays</v>
      </c>
      <c r="Z667" s="17">
        <f>_xlfn.ISOWEEKNUM(Table2[[#This Row],[Transaction Date]])</f>
        <v>6</v>
      </c>
      <c r="AA667" t="str">
        <f>IF(Table2[[#This Row],[WeekNum]] &gt; MAX(Table2[WeekNum]) - 13, "Show", "Hide")</f>
        <v>Show</v>
      </c>
      <c r="AB667" t="str">
        <f>TEXT(Table2[[#This Row],[Transaction Date]] - WEEKDAY(Table2[[#This Row],[Transaction Date]], 2) + 4, "MMMM")</f>
        <v>February</v>
      </c>
      <c r="AC667" s="19">
        <f>ROUNDUP(MONTH(Table2[[#This Row],[Transaction Date]])/3, 0)</f>
        <v>1</v>
      </c>
    </row>
    <row r="668" spans="1:29" x14ac:dyDescent="0.3">
      <c r="A668" t="s">
        <v>694</v>
      </c>
      <c r="B668" t="s">
        <v>1070</v>
      </c>
      <c r="C668" t="s">
        <v>35</v>
      </c>
      <c r="D668" t="s">
        <v>14</v>
      </c>
      <c r="E668" t="s">
        <v>24</v>
      </c>
      <c r="F668" t="s">
        <v>36</v>
      </c>
      <c r="G668" s="3">
        <v>57.74</v>
      </c>
      <c r="H668">
        <v>3</v>
      </c>
      <c r="I668">
        <v>8.6609999999999996</v>
      </c>
      <c r="J668" s="3">
        <v>181.881</v>
      </c>
      <c r="K668" s="18">
        <v>43516</v>
      </c>
      <c r="L668" s="2">
        <v>0.54583333333333328</v>
      </c>
      <c r="M668" t="s">
        <v>17</v>
      </c>
      <c r="N668" s="3">
        <v>173.22</v>
      </c>
      <c r="O668">
        <v>4.7619047620000003</v>
      </c>
      <c r="P668" s="3">
        <v>8.6609999999999996</v>
      </c>
      <c r="Q668" s="1">
        <v>34262</v>
      </c>
      <c r="R668" s="5">
        <f t="shared" si="72"/>
        <v>25</v>
      </c>
      <c r="S668" s="5" t="str">
        <f t="shared" si="73"/>
        <v>15-29</v>
      </c>
      <c r="T668">
        <v>7.7</v>
      </c>
      <c r="U668" s="17" t="str">
        <f t="shared" si="70"/>
        <v>6-8 (Good)</v>
      </c>
      <c r="V668" s="17" t="str">
        <f t="shared" si="74"/>
        <v>Afternoon</v>
      </c>
      <c r="W668" t="str">
        <f t="shared" si="75"/>
        <v>Expensive</v>
      </c>
      <c r="X668" s="4">
        <f t="shared" si="76"/>
        <v>4</v>
      </c>
      <c r="Y668" s="3" t="str">
        <f t="shared" si="71"/>
        <v>Weekdays</v>
      </c>
      <c r="Z668" s="17">
        <f>_xlfn.ISOWEEKNUM(Table2[[#This Row],[Transaction Date]])</f>
        <v>8</v>
      </c>
      <c r="AA668" t="str">
        <f>IF(Table2[[#This Row],[WeekNum]] &gt; MAX(Table2[WeekNum]) - 13, "Show", "Hide")</f>
        <v>Show</v>
      </c>
      <c r="AB668" t="str">
        <f>TEXT(Table2[[#This Row],[Transaction Date]] - WEEKDAY(Table2[[#This Row],[Transaction Date]], 2) + 4, "MMMM")</f>
        <v>February</v>
      </c>
      <c r="AC668" s="19">
        <f>ROUNDUP(MONTH(Table2[[#This Row],[Transaction Date]])/3, 0)</f>
        <v>1</v>
      </c>
    </row>
    <row r="669" spans="1:29" x14ac:dyDescent="0.3">
      <c r="A669" t="s">
        <v>695</v>
      </c>
      <c r="B669" t="s">
        <v>1075</v>
      </c>
      <c r="C669" t="s">
        <v>35</v>
      </c>
      <c r="D669" t="s">
        <v>20</v>
      </c>
      <c r="E669" t="s">
        <v>15</v>
      </c>
      <c r="F669" t="s">
        <v>16</v>
      </c>
      <c r="G669" s="3">
        <v>17.97</v>
      </c>
      <c r="H669">
        <v>4</v>
      </c>
      <c r="I669">
        <v>3.5939999999999999</v>
      </c>
      <c r="J669" s="3">
        <v>75.474000000000004</v>
      </c>
      <c r="K669" s="18">
        <v>43519</v>
      </c>
      <c r="L669" s="2">
        <v>0.86319444444444438</v>
      </c>
      <c r="M669" t="s">
        <v>17</v>
      </c>
      <c r="N669" s="3">
        <v>71.88</v>
      </c>
      <c r="O669">
        <v>4.7619047620000003</v>
      </c>
      <c r="P669" s="3">
        <v>3.5939999999999999</v>
      </c>
      <c r="Q669" s="1">
        <v>34931</v>
      </c>
      <c r="R669" s="5">
        <f t="shared" si="72"/>
        <v>23</v>
      </c>
      <c r="S669" s="5" t="str">
        <f t="shared" si="73"/>
        <v>15-29</v>
      </c>
      <c r="T669">
        <v>6.4</v>
      </c>
      <c r="U669" s="17" t="str">
        <f t="shared" si="70"/>
        <v>6-8 (Good)</v>
      </c>
      <c r="V669" s="17" t="str">
        <f t="shared" si="74"/>
        <v>Night</v>
      </c>
      <c r="W669" t="str">
        <f t="shared" si="75"/>
        <v>Less Expensive</v>
      </c>
      <c r="X669" s="4">
        <f t="shared" si="76"/>
        <v>7</v>
      </c>
      <c r="Y669" s="3" t="str">
        <f t="shared" si="71"/>
        <v>Weekends</v>
      </c>
      <c r="Z669" s="17">
        <f>_xlfn.ISOWEEKNUM(Table2[[#This Row],[Transaction Date]])</f>
        <v>8</v>
      </c>
      <c r="AA669" t="str">
        <f>IF(Table2[[#This Row],[WeekNum]] &gt; MAX(Table2[WeekNum]) - 13, "Show", "Hide")</f>
        <v>Show</v>
      </c>
      <c r="AB669" t="str">
        <f>TEXT(Table2[[#This Row],[Transaction Date]] - WEEKDAY(Table2[[#This Row],[Transaction Date]], 2) + 4, "MMMM")</f>
        <v>February</v>
      </c>
      <c r="AC669" s="19">
        <f>ROUNDUP(MONTH(Table2[[#This Row],[Transaction Date]])/3, 0)</f>
        <v>1</v>
      </c>
    </row>
    <row r="670" spans="1:29" x14ac:dyDescent="0.3">
      <c r="A670" t="s">
        <v>696</v>
      </c>
      <c r="B670" t="s">
        <v>1074</v>
      </c>
      <c r="C670" t="s">
        <v>19</v>
      </c>
      <c r="D670" t="s">
        <v>14</v>
      </c>
      <c r="E670" t="s">
        <v>15</v>
      </c>
      <c r="F670" t="s">
        <v>16</v>
      </c>
      <c r="G670" s="3">
        <v>47.71</v>
      </c>
      <c r="H670">
        <v>6</v>
      </c>
      <c r="I670">
        <v>14.313000000000001</v>
      </c>
      <c r="J670" s="3">
        <v>300.57299999999998</v>
      </c>
      <c r="K670" s="18">
        <v>43512</v>
      </c>
      <c r="L670" s="2">
        <v>0.59652777777777777</v>
      </c>
      <c r="M670" t="s">
        <v>17</v>
      </c>
      <c r="N670" s="3">
        <v>286.26</v>
      </c>
      <c r="O670">
        <v>4.7619047620000003</v>
      </c>
      <c r="P670" s="3">
        <v>14.313000000000001</v>
      </c>
      <c r="Q670" s="1">
        <v>19809</v>
      </c>
      <c r="R670" s="5">
        <f t="shared" si="72"/>
        <v>64</v>
      </c>
      <c r="S670" s="5" t="str">
        <f t="shared" si="73"/>
        <v>60-74</v>
      </c>
      <c r="T670">
        <v>4.4000000000000004</v>
      </c>
      <c r="U670" s="17" t="str">
        <f t="shared" si="70"/>
        <v>4-6 (Average)</v>
      </c>
      <c r="V670" s="17" t="str">
        <f t="shared" si="74"/>
        <v>Afternoon</v>
      </c>
      <c r="W670" t="str">
        <f t="shared" si="75"/>
        <v>Expensive</v>
      </c>
      <c r="X670" s="4">
        <f t="shared" si="76"/>
        <v>7</v>
      </c>
      <c r="Y670" s="3" t="str">
        <f t="shared" si="71"/>
        <v>Weekends</v>
      </c>
      <c r="Z670" s="17">
        <f>_xlfn.ISOWEEKNUM(Table2[[#This Row],[Transaction Date]])</f>
        <v>7</v>
      </c>
      <c r="AA670" t="str">
        <f>IF(Table2[[#This Row],[WeekNum]] &gt; MAX(Table2[WeekNum]) - 13, "Show", "Hide")</f>
        <v>Show</v>
      </c>
      <c r="AB670" t="str">
        <f>TEXT(Table2[[#This Row],[Transaction Date]] - WEEKDAY(Table2[[#This Row],[Transaction Date]], 2) + 4, "MMMM")</f>
        <v>February</v>
      </c>
      <c r="AC670" s="19">
        <f>ROUNDUP(MONTH(Table2[[#This Row],[Transaction Date]])/3, 0)</f>
        <v>1</v>
      </c>
    </row>
    <row r="671" spans="1:29" x14ac:dyDescent="0.3">
      <c r="A671" t="s">
        <v>697</v>
      </c>
      <c r="B671" t="s">
        <v>1075</v>
      </c>
      <c r="C671" t="s">
        <v>35</v>
      </c>
      <c r="D671" t="s">
        <v>20</v>
      </c>
      <c r="E671" t="s">
        <v>15</v>
      </c>
      <c r="F671" t="s">
        <v>29</v>
      </c>
      <c r="G671" s="3">
        <v>40.619999999999997</v>
      </c>
      <c r="H671">
        <v>2</v>
      </c>
      <c r="I671">
        <v>4.0620000000000003</v>
      </c>
      <c r="J671" s="3">
        <v>85.302000000000007</v>
      </c>
      <c r="K671" s="18">
        <v>43482</v>
      </c>
      <c r="L671" s="2">
        <v>0.41736111111111113</v>
      </c>
      <c r="M671" t="s">
        <v>26</v>
      </c>
      <c r="N671" s="3">
        <v>81.239999999999995</v>
      </c>
      <c r="O671">
        <v>4.7619047620000003</v>
      </c>
      <c r="P671" s="3">
        <v>4.0620000000000003</v>
      </c>
      <c r="Q671" s="1">
        <v>22894</v>
      </c>
      <c r="R671" s="5">
        <f t="shared" si="72"/>
        <v>56</v>
      </c>
      <c r="S671" s="5" t="str">
        <f t="shared" si="73"/>
        <v>45-59</v>
      </c>
      <c r="T671">
        <v>4.0999999999999996</v>
      </c>
      <c r="U671" s="17" t="str">
        <f t="shared" si="70"/>
        <v>4-6 (Average)</v>
      </c>
      <c r="V671" s="17" t="str">
        <f t="shared" si="74"/>
        <v>Morning</v>
      </c>
      <c r="W671" t="str">
        <f t="shared" si="75"/>
        <v>Expensive</v>
      </c>
      <c r="X671" s="4">
        <f t="shared" si="76"/>
        <v>5</v>
      </c>
      <c r="Y671" s="3" t="str">
        <f t="shared" si="71"/>
        <v>Weekdays</v>
      </c>
      <c r="Z671" s="17">
        <f>_xlfn.ISOWEEKNUM(Table2[[#This Row],[Transaction Date]])</f>
        <v>3</v>
      </c>
      <c r="AA671" t="str">
        <f>IF(Table2[[#This Row],[WeekNum]] &gt; MAX(Table2[WeekNum]) - 13, "Show", "Hide")</f>
        <v>Show</v>
      </c>
      <c r="AB671" t="str">
        <f>TEXT(Table2[[#This Row],[Transaction Date]] - WEEKDAY(Table2[[#This Row],[Transaction Date]], 2) + 4, "MMMM")</f>
        <v>January</v>
      </c>
      <c r="AC671" s="19">
        <f>ROUNDUP(MONTH(Table2[[#This Row],[Transaction Date]])/3, 0)</f>
        <v>1</v>
      </c>
    </row>
    <row r="672" spans="1:29" x14ac:dyDescent="0.3">
      <c r="A672" t="s">
        <v>698</v>
      </c>
      <c r="B672" t="s">
        <v>1068</v>
      </c>
      <c r="C672" t="s">
        <v>13</v>
      </c>
      <c r="D672" t="s">
        <v>14</v>
      </c>
      <c r="E672" t="s">
        <v>24</v>
      </c>
      <c r="F672" t="s">
        <v>38</v>
      </c>
      <c r="G672" s="3">
        <v>56.04</v>
      </c>
      <c r="H672">
        <v>10</v>
      </c>
      <c r="I672">
        <v>28.02</v>
      </c>
      <c r="J672" s="3">
        <v>588.41999999999996</v>
      </c>
      <c r="K672" s="18">
        <v>43479</v>
      </c>
      <c r="L672" s="2">
        <v>0.8125</v>
      </c>
      <c r="M672" t="s">
        <v>17</v>
      </c>
      <c r="N672" s="3">
        <v>560.4</v>
      </c>
      <c r="O672">
        <v>4.7619047620000003</v>
      </c>
      <c r="P672" s="3">
        <v>28.02</v>
      </c>
      <c r="Q672" s="1">
        <v>32786</v>
      </c>
      <c r="R672" s="5">
        <f t="shared" si="72"/>
        <v>29</v>
      </c>
      <c r="S672" s="5" t="str">
        <f t="shared" si="73"/>
        <v>15-29</v>
      </c>
      <c r="T672">
        <v>4.4000000000000004</v>
      </c>
      <c r="U672" s="17" t="str">
        <f t="shared" si="70"/>
        <v>4-6 (Average)</v>
      </c>
      <c r="V672" s="17" t="str">
        <f t="shared" si="74"/>
        <v>Night</v>
      </c>
      <c r="W672" t="str">
        <f t="shared" si="75"/>
        <v>Expensive</v>
      </c>
      <c r="X672" s="4">
        <f t="shared" si="76"/>
        <v>2</v>
      </c>
      <c r="Y672" s="3" t="str">
        <f t="shared" si="71"/>
        <v>Weekdays</v>
      </c>
      <c r="Z672" s="17">
        <f>_xlfn.ISOWEEKNUM(Table2[[#This Row],[Transaction Date]])</f>
        <v>3</v>
      </c>
      <c r="AA672" t="str">
        <f>IF(Table2[[#This Row],[WeekNum]] &gt; MAX(Table2[WeekNum]) - 13, "Show", "Hide")</f>
        <v>Show</v>
      </c>
      <c r="AB672" t="str">
        <f>TEXT(Table2[[#This Row],[Transaction Date]] - WEEKDAY(Table2[[#This Row],[Transaction Date]], 2) + 4, "MMMM")</f>
        <v>January</v>
      </c>
      <c r="AC672" s="19">
        <f>ROUNDUP(MONTH(Table2[[#This Row],[Transaction Date]])/3, 0)</f>
        <v>1</v>
      </c>
    </row>
    <row r="673" spans="1:29" x14ac:dyDescent="0.3">
      <c r="A673" t="s">
        <v>699</v>
      </c>
      <c r="B673" t="s">
        <v>1070</v>
      </c>
      <c r="C673" t="s">
        <v>35</v>
      </c>
      <c r="D673" t="s">
        <v>14</v>
      </c>
      <c r="E673" t="s">
        <v>24</v>
      </c>
      <c r="F673" t="s">
        <v>36</v>
      </c>
      <c r="G673" s="3">
        <v>93.4</v>
      </c>
      <c r="H673">
        <v>2</v>
      </c>
      <c r="I673">
        <v>9.34</v>
      </c>
      <c r="J673" s="3">
        <v>196.14</v>
      </c>
      <c r="K673" s="18">
        <v>43554</v>
      </c>
      <c r="L673" s="2">
        <v>0.69027777777777777</v>
      </c>
      <c r="M673" t="s">
        <v>22</v>
      </c>
      <c r="N673" s="3">
        <v>186.8</v>
      </c>
      <c r="O673">
        <v>4.7619047620000003</v>
      </c>
      <c r="P673" s="3">
        <v>9.34</v>
      </c>
      <c r="Q673" s="1">
        <v>34351</v>
      </c>
      <c r="R673" s="5">
        <f t="shared" si="72"/>
        <v>25</v>
      </c>
      <c r="S673" s="5" t="str">
        <f t="shared" si="73"/>
        <v>15-29</v>
      </c>
      <c r="T673">
        <v>5.5</v>
      </c>
      <c r="U673" s="17" t="str">
        <f t="shared" si="70"/>
        <v>4-6 (Average)</v>
      </c>
      <c r="V673" s="17" t="str">
        <f t="shared" si="74"/>
        <v>Evening</v>
      </c>
      <c r="W673" t="str">
        <f t="shared" si="75"/>
        <v>Expensive</v>
      </c>
      <c r="X673" s="4">
        <f t="shared" si="76"/>
        <v>7</v>
      </c>
      <c r="Y673" s="3" t="str">
        <f t="shared" si="71"/>
        <v>Weekends</v>
      </c>
      <c r="Z673" s="17">
        <f>_xlfn.ISOWEEKNUM(Table2[[#This Row],[Transaction Date]])</f>
        <v>13</v>
      </c>
      <c r="AA673" t="str">
        <f>IF(Table2[[#This Row],[WeekNum]] &gt; MAX(Table2[WeekNum]) - 13, "Show", "Hide")</f>
        <v>Show</v>
      </c>
      <c r="AB673" t="str">
        <f>TEXT(Table2[[#This Row],[Transaction Date]] - WEEKDAY(Table2[[#This Row],[Transaction Date]], 2) + 4, "MMMM")</f>
        <v>March</v>
      </c>
      <c r="AC673" s="19">
        <f>ROUNDUP(MONTH(Table2[[#This Row],[Transaction Date]])/3, 0)</f>
        <v>1</v>
      </c>
    </row>
    <row r="674" spans="1:29" x14ac:dyDescent="0.3">
      <c r="A674" t="s">
        <v>700</v>
      </c>
      <c r="B674" t="s">
        <v>1070</v>
      </c>
      <c r="C674" t="s">
        <v>35</v>
      </c>
      <c r="D674" t="s">
        <v>20</v>
      </c>
      <c r="E674" t="s">
        <v>15</v>
      </c>
      <c r="F674" t="s">
        <v>16</v>
      </c>
      <c r="G674" s="3">
        <v>73.41</v>
      </c>
      <c r="H674">
        <v>3</v>
      </c>
      <c r="I674">
        <v>11.0115</v>
      </c>
      <c r="J674" s="3">
        <v>231.2415</v>
      </c>
      <c r="K674" s="18">
        <v>43526</v>
      </c>
      <c r="L674" s="2">
        <v>0.54861111111111105</v>
      </c>
      <c r="M674" t="s">
        <v>17</v>
      </c>
      <c r="N674" s="3">
        <v>220.23</v>
      </c>
      <c r="O674">
        <v>4.7619047620000003</v>
      </c>
      <c r="P674" s="3">
        <v>11.0115</v>
      </c>
      <c r="Q674" s="1">
        <v>25038</v>
      </c>
      <c r="R674" s="5">
        <f t="shared" si="72"/>
        <v>50</v>
      </c>
      <c r="S674" s="5" t="str">
        <f t="shared" si="73"/>
        <v>45-59</v>
      </c>
      <c r="T674">
        <v>4</v>
      </c>
      <c r="U674" s="17" t="str">
        <f t="shared" si="70"/>
        <v>4-6 (Average)</v>
      </c>
      <c r="V674" s="17" t="str">
        <f t="shared" si="74"/>
        <v>Afternoon</v>
      </c>
      <c r="W674" t="str">
        <f t="shared" si="75"/>
        <v>Expensive</v>
      </c>
      <c r="X674" s="4">
        <f t="shared" si="76"/>
        <v>7</v>
      </c>
      <c r="Y674" s="3" t="str">
        <f t="shared" si="71"/>
        <v>Weekends</v>
      </c>
      <c r="Z674" s="17">
        <f>_xlfn.ISOWEEKNUM(Table2[[#This Row],[Transaction Date]])</f>
        <v>9</v>
      </c>
      <c r="AA674" t="str">
        <f>IF(Table2[[#This Row],[WeekNum]] &gt; MAX(Table2[WeekNum]) - 13, "Show", "Hide")</f>
        <v>Show</v>
      </c>
      <c r="AB674" t="str">
        <f>TEXT(Table2[[#This Row],[Transaction Date]] - WEEKDAY(Table2[[#This Row],[Transaction Date]], 2) + 4, "MMMM")</f>
        <v>February</v>
      </c>
      <c r="AC674" s="19">
        <f>ROUNDUP(MONTH(Table2[[#This Row],[Transaction Date]])/3, 0)</f>
        <v>1</v>
      </c>
    </row>
    <row r="675" spans="1:29" x14ac:dyDescent="0.3">
      <c r="A675" t="s">
        <v>701</v>
      </c>
      <c r="B675" t="s">
        <v>1069</v>
      </c>
      <c r="C675" t="s">
        <v>19</v>
      </c>
      <c r="D675" t="s">
        <v>20</v>
      </c>
      <c r="E675" t="s">
        <v>24</v>
      </c>
      <c r="F675" t="s">
        <v>16</v>
      </c>
      <c r="G675" s="3">
        <v>33.64</v>
      </c>
      <c r="H675">
        <v>8</v>
      </c>
      <c r="I675">
        <v>13.456</v>
      </c>
      <c r="J675" s="3">
        <v>282.57600000000002</v>
      </c>
      <c r="K675" s="18">
        <v>43511</v>
      </c>
      <c r="L675" s="2">
        <v>0.71527777777777779</v>
      </c>
      <c r="M675" t="s">
        <v>26</v>
      </c>
      <c r="N675" s="3">
        <v>269.12</v>
      </c>
      <c r="O675">
        <v>4.7619047620000003</v>
      </c>
      <c r="P675" s="3">
        <v>13.456</v>
      </c>
      <c r="Q675" s="1">
        <v>29116</v>
      </c>
      <c r="R675" s="5">
        <f t="shared" si="72"/>
        <v>39</v>
      </c>
      <c r="S675" s="5" t="str">
        <f t="shared" si="73"/>
        <v>30-44</v>
      </c>
      <c r="T675">
        <v>9.3000000000000007</v>
      </c>
      <c r="U675" s="17" t="str">
        <f t="shared" si="70"/>
        <v>8-10 (Excellent)</v>
      </c>
      <c r="V675" s="17" t="str">
        <f t="shared" si="74"/>
        <v>Evening</v>
      </c>
      <c r="W675" t="str">
        <f t="shared" si="75"/>
        <v>Expensive</v>
      </c>
      <c r="X675" s="4">
        <f t="shared" si="76"/>
        <v>6</v>
      </c>
      <c r="Y675" s="3" t="str">
        <f t="shared" si="71"/>
        <v>Weekdays</v>
      </c>
      <c r="Z675" s="17">
        <f>_xlfn.ISOWEEKNUM(Table2[[#This Row],[Transaction Date]])</f>
        <v>7</v>
      </c>
      <c r="AA675" t="str">
        <f>IF(Table2[[#This Row],[WeekNum]] &gt; MAX(Table2[WeekNum]) - 13, "Show", "Hide")</f>
        <v>Show</v>
      </c>
      <c r="AB675" t="str">
        <f>TEXT(Table2[[#This Row],[Transaction Date]] - WEEKDAY(Table2[[#This Row],[Transaction Date]], 2) + 4, "MMMM")</f>
        <v>February</v>
      </c>
      <c r="AC675" s="19">
        <f>ROUNDUP(MONTH(Table2[[#This Row],[Transaction Date]])/3, 0)</f>
        <v>1</v>
      </c>
    </row>
    <row r="676" spans="1:29" x14ac:dyDescent="0.3">
      <c r="A676" t="s">
        <v>702</v>
      </c>
      <c r="B676" t="s">
        <v>1071</v>
      </c>
      <c r="C676" s="17" t="s">
        <v>1064</v>
      </c>
      <c r="D676" t="s">
        <v>20</v>
      </c>
      <c r="E676" t="s">
        <v>15</v>
      </c>
      <c r="F676" t="s">
        <v>21</v>
      </c>
      <c r="G676" s="3">
        <v>45.48</v>
      </c>
      <c r="H676">
        <v>10</v>
      </c>
      <c r="I676">
        <v>22.74</v>
      </c>
      <c r="J676" s="3">
        <v>477.54</v>
      </c>
      <c r="K676" s="18">
        <v>43525</v>
      </c>
      <c r="L676" s="2">
        <v>0.43194444444444446</v>
      </c>
      <c r="M676" t="s">
        <v>26</v>
      </c>
      <c r="N676" s="3">
        <v>454.8</v>
      </c>
      <c r="O676">
        <v>4.7619047620000003</v>
      </c>
      <c r="P676" s="3">
        <v>22.74</v>
      </c>
      <c r="Q676" s="1">
        <v>19958</v>
      </c>
      <c r="R676" s="5">
        <f t="shared" si="72"/>
        <v>64</v>
      </c>
      <c r="S676" s="5" t="str">
        <f t="shared" si="73"/>
        <v>60-74</v>
      </c>
      <c r="T676">
        <v>4.8</v>
      </c>
      <c r="U676" s="17" t="str">
        <f t="shared" si="70"/>
        <v>4-6 (Average)</v>
      </c>
      <c r="V676" s="17" t="str">
        <f t="shared" si="74"/>
        <v>Morning</v>
      </c>
      <c r="W676" t="str">
        <f t="shared" si="75"/>
        <v>Expensive</v>
      </c>
      <c r="X676" s="4">
        <f t="shared" si="76"/>
        <v>6</v>
      </c>
      <c r="Y676" s="3" t="str">
        <f t="shared" si="71"/>
        <v>Weekdays</v>
      </c>
      <c r="Z676" s="17">
        <f>_xlfn.ISOWEEKNUM(Table2[[#This Row],[Transaction Date]])</f>
        <v>9</v>
      </c>
      <c r="AA676" t="str">
        <f>IF(Table2[[#This Row],[WeekNum]] &gt; MAX(Table2[WeekNum]) - 13, "Show", "Hide")</f>
        <v>Show</v>
      </c>
      <c r="AB676" t="str">
        <f>TEXT(Table2[[#This Row],[Transaction Date]] - WEEKDAY(Table2[[#This Row],[Transaction Date]], 2) + 4, "MMMM")</f>
        <v>February</v>
      </c>
      <c r="AC676" s="19">
        <f>ROUNDUP(MONTH(Table2[[#This Row],[Transaction Date]])/3, 0)</f>
        <v>1</v>
      </c>
    </row>
    <row r="677" spans="1:29" x14ac:dyDescent="0.3">
      <c r="A677" t="s">
        <v>703</v>
      </c>
      <c r="B677" t="s">
        <v>1070</v>
      </c>
      <c r="C677" t="s">
        <v>35</v>
      </c>
      <c r="D677" t="s">
        <v>14</v>
      </c>
      <c r="E677" t="s">
        <v>24</v>
      </c>
      <c r="F677" t="s">
        <v>38</v>
      </c>
      <c r="G677" s="3">
        <v>83.77</v>
      </c>
      <c r="H677">
        <v>2</v>
      </c>
      <c r="I677">
        <v>8.3770000000000007</v>
      </c>
      <c r="J677" s="3">
        <v>175.917</v>
      </c>
      <c r="K677" s="18">
        <v>43520</v>
      </c>
      <c r="L677" s="2">
        <v>0.83124999999999993</v>
      </c>
      <c r="M677" t="s">
        <v>22</v>
      </c>
      <c r="N677" s="3">
        <v>167.54</v>
      </c>
      <c r="O677">
        <v>4.7619047620000003</v>
      </c>
      <c r="P677" s="3">
        <v>8.3770000000000007</v>
      </c>
      <c r="Q677" s="1">
        <v>25214</v>
      </c>
      <c r="R677" s="5">
        <f t="shared" si="72"/>
        <v>50</v>
      </c>
      <c r="S677" s="5" t="str">
        <f t="shared" si="73"/>
        <v>45-59</v>
      </c>
      <c r="T677">
        <v>4.5999999999999996</v>
      </c>
      <c r="U677" s="17" t="str">
        <f t="shared" si="70"/>
        <v>4-6 (Average)</v>
      </c>
      <c r="V677" s="17" t="str">
        <f t="shared" si="74"/>
        <v>Night</v>
      </c>
      <c r="W677" t="str">
        <f t="shared" si="75"/>
        <v>Expensive</v>
      </c>
      <c r="X677" s="4">
        <f t="shared" si="76"/>
        <v>1</v>
      </c>
      <c r="Y677" s="3" t="str">
        <f t="shared" si="71"/>
        <v>Weekends</v>
      </c>
      <c r="Z677" s="17">
        <f>_xlfn.ISOWEEKNUM(Table2[[#This Row],[Transaction Date]])</f>
        <v>8</v>
      </c>
      <c r="AA677" t="str">
        <f>IF(Table2[[#This Row],[WeekNum]] &gt; MAX(Table2[WeekNum]) - 13, "Show", "Hide")</f>
        <v>Show</v>
      </c>
      <c r="AB677" t="str">
        <f>TEXT(Table2[[#This Row],[Transaction Date]] - WEEKDAY(Table2[[#This Row],[Transaction Date]], 2) + 4, "MMMM")</f>
        <v>February</v>
      </c>
      <c r="AC677" s="19">
        <f>ROUNDUP(MONTH(Table2[[#This Row],[Transaction Date]])/3, 0)</f>
        <v>1</v>
      </c>
    </row>
    <row r="678" spans="1:29" x14ac:dyDescent="0.3">
      <c r="A678" t="s">
        <v>704</v>
      </c>
      <c r="B678" t="s">
        <v>1070</v>
      </c>
      <c r="C678" t="s">
        <v>35</v>
      </c>
      <c r="D678" t="s">
        <v>14</v>
      </c>
      <c r="E678" t="s">
        <v>15</v>
      </c>
      <c r="F678" t="s">
        <v>29</v>
      </c>
      <c r="G678" s="3">
        <v>64.08</v>
      </c>
      <c r="H678">
        <v>7</v>
      </c>
      <c r="I678">
        <v>22.428000000000001</v>
      </c>
      <c r="J678" s="3">
        <v>470.988</v>
      </c>
      <c r="K678" s="18">
        <v>43515</v>
      </c>
      <c r="L678" s="2">
        <v>0.81180555555555556</v>
      </c>
      <c r="M678" t="s">
        <v>26</v>
      </c>
      <c r="N678" s="3">
        <v>448.56</v>
      </c>
      <c r="O678">
        <v>4.7619047620000003</v>
      </c>
      <c r="P678" s="3">
        <v>22.428000000000001</v>
      </c>
      <c r="Q678" s="1">
        <v>28814</v>
      </c>
      <c r="R678" s="5">
        <f t="shared" si="72"/>
        <v>40</v>
      </c>
      <c r="S678" s="5" t="str">
        <f t="shared" si="73"/>
        <v>30-44</v>
      </c>
      <c r="T678">
        <v>7.3</v>
      </c>
      <c r="U678" s="17" t="str">
        <f t="shared" si="70"/>
        <v>6-8 (Good)</v>
      </c>
      <c r="V678" s="17" t="str">
        <f t="shared" si="74"/>
        <v>Evening</v>
      </c>
      <c r="W678" t="str">
        <f t="shared" si="75"/>
        <v>Expensive</v>
      </c>
      <c r="X678" s="4">
        <f t="shared" si="76"/>
        <v>3</v>
      </c>
      <c r="Y678" s="3" t="str">
        <f t="shared" si="71"/>
        <v>Weekdays</v>
      </c>
      <c r="Z678" s="17">
        <f>_xlfn.ISOWEEKNUM(Table2[[#This Row],[Transaction Date]])</f>
        <v>8</v>
      </c>
      <c r="AA678" t="str">
        <f>IF(Table2[[#This Row],[WeekNum]] &gt; MAX(Table2[WeekNum]) - 13, "Show", "Hide")</f>
        <v>Show</v>
      </c>
      <c r="AB678" t="str">
        <f>TEXT(Table2[[#This Row],[Transaction Date]] - WEEKDAY(Table2[[#This Row],[Transaction Date]], 2) + 4, "MMMM")</f>
        <v>February</v>
      </c>
      <c r="AC678" s="19">
        <f>ROUNDUP(MONTH(Table2[[#This Row],[Transaction Date]])/3, 0)</f>
        <v>1</v>
      </c>
    </row>
    <row r="679" spans="1:29" x14ac:dyDescent="0.3">
      <c r="A679" t="s">
        <v>705</v>
      </c>
      <c r="B679" t="s">
        <v>1076</v>
      </c>
      <c r="C679" s="17" t="s">
        <v>1064</v>
      </c>
      <c r="D679" t="s">
        <v>14</v>
      </c>
      <c r="E679" t="s">
        <v>15</v>
      </c>
      <c r="F679" t="s">
        <v>36</v>
      </c>
      <c r="G679" s="3">
        <v>73.47</v>
      </c>
      <c r="H679">
        <v>4</v>
      </c>
      <c r="I679">
        <v>14.694000000000001</v>
      </c>
      <c r="J679" s="3">
        <v>308.57400000000001</v>
      </c>
      <c r="K679" s="18">
        <v>43519</v>
      </c>
      <c r="L679" s="2">
        <v>0.77083333333333337</v>
      </c>
      <c r="M679" t="s">
        <v>22</v>
      </c>
      <c r="N679" s="3">
        <v>293.88</v>
      </c>
      <c r="O679">
        <v>4.7619047620000003</v>
      </c>
      <c r="P679" s="3">
        <v>14.694000000000001</v>
      </c>
      <c r="Q679" s="1">
        <v>27686</v>
      </c>
      <c r="R679" s="5">
        <f t="shared" si="72"/>
        <v>43</v>
      </c>
      <c r="S679" s="5" t="str">
        <f t="shared" si="73"/>
        <v>30-44</v>
      </c>
      <c r="T679">
        <v>6</v>
      </c>
      <c r="U679" s="17" t="str">
        <f t="shared" si="70"/>
        <v>6-8 (Good)</v>
      </c>
      <c r="V679" s="17" t="str">
        <f t="shared" si="74"/>
        <v>Evening</v>
      </c>
      <c r="W679" t="str">
        <f t="shared" si="75"/>
        <v>Expensive</v>
      </c>
      <c r="X679" s="4">
        <f t="shared" si="76"/>
        <v>7</v>
      </c>
      <c r="Y679" s="3" t="str">
        <f t="shared" si="71"/>
        <v>Weekends</v>
      </c>
      <c r="Z679" s="17">
        <f>_xlfn.ISOWEEKNUM(Table2[[#This Row],[Transaction Date]])</f>
        <v>8</v>
      </c>
      <c r="AA679" t="str">
        <f>IF(Table2[[#This Row],[WeekNum]] &gt; MAX(Table2[WeekNum]) - 13, "Show", "Hide")</f>
        <v>Show</v>
      </c>
      <c r="AB679" t="str">
        <f>TEXT(Table2[[#This Row],[Transaction Date]] - WEEKDAY(Table2[[#This Row],[Transaction Date]], 2) + 4, "MMMM")</f>
        <v>February</v>
      </c>
      <c r="AC679" s="19">
        <f>ROUNDUP(MONTH(Table2[[#This Row],[Transaction Date]])/3, 0)</f>
        <v>1</v>
      </c>
    </row>
    <row r="680" spans="1:29" x14ac:dyDescent="0.3">
      <c r="A680" t="s">
        <v>706</v>
      </c>
      <c r="B680" t="s">
        <v>1069</v>
      </c>
      <c r="C680" t="s">
        <v>19</v>
      </c>
      <c r="D680" t="s">
        <v>20</v>
      </c>
      <c r="E680" t="s">
        <v>24</v>
      </c>
      <c r="F680" t="s">
        <v>16</v>
      </c>
      <c r="G680" s="3">
        <v>58.95</v>
      </c>
      <c r="H680">
        <v>10</v>
      </c>
      <c r="I680">
        <v>29.475000000000001</v>
      </c>
      <c r="J680" s="3">
        <v>618.97500000000002</v>
      </c>
      <c r="K680" s="18">
        <v>43503</v>
      </c>
      <c r="L680" s="2">
        <v>0.6020833333333333</v>
      </c>
      <c r="M680" t="s">
        <v>17</v>
      </c>
      <c r="N680" s="3">
        <v>589.5</v>
      </c>
      <c r="O680">
        <v>4.7619047620000003</v>
      </c>
      <c r="P680" s="3">
        <v>29.475000000000001</v>
      </c>
      <c r="Q680" s="1">
        <v>20110</v>
      </c>
      <c r="R680" s="5">
        <f t="shared" si="72"/>
        <v>64</v>
      </c>
      <c r="S680" s="5" t="str">
        <f t="shared" si="73"/>
        <v>60-74</v>
      </c>
      <c r="T680">
        <v>8.1</v>
      </c>
      <c r="U680" s="17" t="str">
        <f t="shared" si="70"/>
        <v>8-10 (Excellent)</v>
      </c>
      <c r="V680" s="17" t="str">
        <f t="shared" si="74"/>
        <v>Afternoon</v>
      </c>
      <c r="W680" t="str">
        <f t="shared" si="75"/>
        <v>Expensive</v>
      </c>
      <c r="X680" s="4">
        <f t="shared" si="76"/>
        <v>5</v>
      </c>
      <c r="Y680" s="3" t="str">
        <f t="shared" si="71"/>
        <v>Weekdays</v>
      </c>
      <c r="Z680" s="17">
        <f>_xlfn.ISOWEEKNUM(Table2[[#This Row],[Transaction Date]])</f>
        <v>6</v>
      </c>
      <c r="AA680" t="str">
        <f>IF(Table2[[#This Row],[WeekNum]] &gt; MAX(Table2[WeekNum]) - 13, "Show", "Hide")</f>
        <v>Show</v>
      </c>
      <c r="AB680" t="str">
        <f>TEXT(Table2[[#This Row],[Transaction Date]] - WEEKDAY(Table2[[#This Row],[Transaction Date]], 2) + 4, "MMMM")</f>
        <v>February</v>
      </c>
      <c r="AC680" s="19">
        <f>ROUNDUP(MONTH(Table2[[#This Row],[Transaction Date]])/3, 0)</f>
        <v>1</v>
      </c>
    </row>
    <row r="681" spans="1:29" x14ac:dyDescent="0.3">
      <c r="A681" t="s">
        <v>707</v>
      </c>
      <c r="B681" t="s">
        <v>1068</v>
      </c>
      <c r="C681" t="s">
        <v>13</v>
      </c>
      <c r="D681" t="s">
        <v>14</v>
      </c>
      <c r="E681" t="s">
        <v>24</v>
      </c>
      <c r="F681" t="s">
        <v>36</v>
      </c>
      <c r="G681" s="3">
        <v>48.5</v>
      </c>
      <c r="H681">
        <v>6</v>
      </c>
      <c r="I681">
        <v>14.55</v>
      </c>
      <c r="J681" s="3">
        <v>305.55</v>
      </c>
      <c r="K681" s="18">
        <v>43476</v>
      </c>
      <c r="L681" s="2">
        <v>0.58124999999999993</v>
      </c>
      <c r="M681" t="s">
        <v>17</v>
      </c>
      <c r="N681" s="3">
        <v>291</v>
      </c>
      <c r="O681">
        <v>4.7619047620000003</v>
      </c>
      <c r="P681" s="3">
        <v>14.55</v>
      </c>
      <c r="Q681" s="1">
        <v>27233</v>
      </c>
      <c r="R681" s="5">
        <f t="shared" si="72"/>
        <v>44</v>
      </c>
      <c r="S681" s="5" t="str">
        <f t="shared" si="73"/>
        <v>30-44</v>
      </c>
      <c r="T681">
        <v>9.4</v>
      </c>
      <c r="U681" s="17" t="str">
        <f t="shared" si="70"/>
        <v>8-10 (Excellent)</v>
      </c>
      <c r="V681" s="17" t="str">
        <f t="shared" si="74"/>
        <v>Afternoon</v>
      </c>
      <c r="W681" t="str">
        <f t="shared" si="75"/>
        <v>Expensive</v>
      </c>
      <c r="X681" s="4">
        <f t="shared" si="76"/>
        <v>6</v>
      </c>
      <c r="Y681" s="3" t="str">
        <f t="shared" si="71"/>
        <v>Weekdays</v>
      </c>
      <c r="Z681" s="17">
        <f>_xlfn.ISOWEEKNUM(Table2[[#This Row],[Transaction Date]])</f>
        <v>2</v>
      </c>
      <c r="AA681" t="str">
        <f>IF(Table2[[#This Row],[WeekNum]] &gt; MAX(Table2[WeekNum]) - 13, "Show", "Hide")</f>
        <v>Show</v>
      </c>
      <c r="AB681" t="str">
        <f>TEXT(Table2[[#This Row],[Transaction Date]] - WEEKDAY(Table2[[#This Row],[Transaction Date]], 2) + 4, "MMMM")</f>
        <v>January</v>
      </c>
      <c r="AC681" s="19">
        <f>ROUNDUP(MONTH(Table2[[#This Row],[Transaction Date]])/3, 0)</f>
        <v>1</v>
      </c>
    </row>
    <row r="682" spans="1:29" x14ac:dyDescent="0.3">
      <c r="A682" t="s">
        <v>708</v>
      </c>
      <c r="B682" t="s">
        <v>1070</v>
      </c>
      <c r="C682" t="s">
        <v>35</v>
      </c>
      <c r="D682" t="s">
        <v>14</v>
      </c>
      <c r="E682" t="s">
        <v>15</v>
      </c>
      <c r="F682" t="s">
        <v>21</v>
      </c>
      <c r="G682" s="3">
        <v>39.479999999999997</v>
      </c>
      <c r="H682">
        <v>1</v>
      </c>
      <c r="I682">
        <v>1.974</v>
      </c>
      <c r="J682" s="3">
        <v>41.454000000000001</v>
      </c>
      <c r="K682" s="18">
        <v>43508</v>
      </c>
      <c r="L682" s="2">
        <v>0.82152777777777775</v>
      </c>
      <c r="M682" t="s">
        <v>22</v>
      </c>
      <c r="N682" s="3">
        <v>39.479999999999997</v>
      </c>
      <c r="O682">
        <v>4.7619047620000003</v>
      </c>
      <c r="P682" s="3">
        <v>1.974</v>
      </c>
      <c r="Q682" s="1">
        <v>26287</v>
      </c>
      <c r="R682" s="5">
        <f t="shared" si="72"/>
        <v>47</v>
      </c>
      <c r="S682" s="5" t="str">
        <f t="shared" si="73"/>
        <v>45-59</v>
      </c>
      <c r="T682">
        <v>6.5</v>
      </c>
      <c r="U682" s="17" t="str">
        <f t="shared" si="70"/>
        <v>6-8 (Good)</v>
      </c>
      <c r="V682" s="17" t="str">
        <f t="shared" si="74"/>
        <v>Night</v>
      </c>
      <c r="W682" t="str">
        <f t="shared" si="75"/>
        <v>Expensive</v>
      </c>
      <c r="X682" s="4">
        <f t="shared" si="76"/>
        <v>3</v>
      </c>
      <c r="Y682" s="3" t="str">
        <f t="shared" si="71"/>
        <v>Weekdays</v>
      </c>
      <c r="Z682" s="17">
        <f>_xlfn.ISOWEEKNUM(Table2[[#This Row],[Transaction Date]])</f>
        <v>7</v>
      </c>
      <c r="AA682" t="str">
        <f>IF(Table2[[#This Row],[WeekNum]] &gt; MAX(Table2[WeekNum]) - 13, "Show", "Hide")</f>
        <v>Show</v>
      </c>
      <c r="AB682" t="str">
        <f>TEXT(Table2[[#This Row],[Transaction Date]] - WEEKDAY(Table2[[#This Row],[Transaction Date]], 2) + 4, "MMMM")</f>
        <v>February</v>
      </c>
      <c r="AC682" s="19">
        <f>ROUNDUP(MONTH(Table2[[#This Row],[Transaction Date]])/3, 0)</f>
        <v>1</v>
      </c>
    </row>
    <row r="683" spans="1:29" x14ac:dyDescent="0.3">
      <c r="A683" t="s">
        <v>709</v>
      </c>
      <c r="B683" t="s">
        <v>1070</v>
      </c>
      <c r="C683" t="s">
        <v>35</v>
      </c>
      <c r="D683" t="s">
        <v>20</v>
      </c>
      <c r="E683" t="s">
        <v>15</v>
      </c>
      <c r="F683" t="s">
        <v>29</v>
      </c>
      <c r="G683" s="3">
        <v>34.81</v>
      </c>
      <c r="H683">
        <v>1</v>
      </c>
      <c r="I683">
        <v>1.7404999999999999</v>
      </c>
      <c r="J683" s="3">
        <v>36.5505</v>
      </c>
      <c r="K683" s="18">
        <v>43479</v>
      </c>
      <c r="L683" s="2">
        <v>0.42430555555555555</v>
      </c>
      <c r="M683" t="s">
        <v>26</v>
      </c>
      <c r="N683" s="3">
        <v>34.81</v>
      </c>
      <c r="O683">
        <v>4.7619047620000003</v>
      </c>
      <c r="P683" s="3">
        <v>1.7404999999999999</v>
      </c>
      <c r="Q683" s="1">
        <v>22199</v>
      </c>
      <c r="R683" s="5">
        <f t="shared" si="72"/>
        <v>58</v>
      </c>
      <c r="S683" s="5" t="str">
        <f t="shared" si="73"/>
        <v>45-59</v>
      </c>
      <c r="T683">
        <v>7</v>
      </c>
      <c r="U683" s="17" t="str">
        <f t="shared" si="70"/>
        <v>6-8 (Good)</v>
      </c>
      <c r="V683" s="17" t="str">
        <f t="shared" si="74"/>
        <v>Morning</v>
      </c>
      <c r="W683" t="str">
        <f t="shared" si="75"/>
        <v>Expensive</v>
      </c>
      <c r="X683" s="4">
        <f t="shared" si="76"/>
        <v>2</v>
      </c>
      <c r="Y683" s="3" t="str">
        <f t="shared" si="71"/>
        <v>Weekdays</v>
      </c>
      <c r="Z683" s="17">
        <f>_xlfn.ISOWEEKNUM(Table2[[#This Row],[Transaction Date]])</f>
        <v>3</v>
      </c>
      <c r="AA683" t="str">
        <f>IF(Table2[[#This Row],[WeekNum]] &gt; MAX(Table2[WeekNum]) - 13, "Show", "Hide")</f>
        <v>Show</v>
      </c>
      <c r="AB683" t="str">
        <f>TEXT(Table2[[#This Row],[Transaction Date]] - WEEKDAY(Table2[[#This Row],[Transaction Date]], 2) + 4, "MMMM")</f>
        <v>January</v>
      </c>
      <c r="AC683" s="19">
        <f>ROUNDUP(MONTH(Table2[[#This Row],[Transaction Date]])/3, 0)</f>
        <v>1</v>
      </c>
    </row>
    <row r="684" spans="1:29" x14ac:dyDescent="0.3">
      <c r="A684" t="s">
        <v>710</v>
      </c>
      <c r="B684" t="s">
        <v>1069</v>
      </c>
      <c r="C684" t="s">
        <v>19</v>
      </c>
      <c r="D684" t="s">
        <v>20</v>
      </c>
      <c r="E684" t="s">
        <v>15</v>
      </c>
      <c r="F684" t="s">
        <v>38</v>
      </c>
      <c r="G684" s="3">
        <v>49.32</v>
      </c>
      <c r="H684">
        <v>6</v>
      </c>
      <c r="I684">
        <v>14.795999999999999</v>
      </c>
      <c r="J684" s="3">
        <v>310.71600000000001</v>
      </c>
      <c r="K684" s="18">
        <v>43474</v>
      </c>
      <c r="L684" s="2">
        <v>0.57361111111111118</v>
      </c>
      <c r="M684" t="s">
        <v>17</v>
      </c>
      <c r="N684" s="3">
        <v>295.92</v>
      </c>
      <c r="O684">
        <v>4.7619047620000003</v>
      </c>
      <c r="P684" s="3">
        <v>14.795999999999999</v>
      </c>
      <c r="Q684" s="1">
        <v>36855</v>
      </c>
      <c r="R684" s="5">
        <f t="shared" si="72"/>
        <v>18</v>
      </c>
      <c r="S684" s="5" t="str">
        <f t="shared" si="73"/>
        <v>15-29</v>
      </c>
      <c r="T684">
        <v>7.1</v>
      </c>
      <c r="U684" s="17" t="str">
        <f t="shared" si="70"/>
        <v>6-8 (Good)</v>
      </c>
      <c r="V684" s="17" t="str">
        <f t="shared" si="74"/>
        <v>Afternoon</v>
      </c>
      <c r="W684" t="str">
        <f t="shared" si="75"/>
        <v>Expensive</v>
      </c>
      <c r="X684" s="4">
        <f t="shared" si="76"/>
        <v>4</v>
      </c>
      <c r="Y684" s="3" t="str">
        <f t="shared" si="71"/>
        <v>Weekdays</v>
      </c>
      <c r="Z684" s="17">
        <f>_xlfn.ISOWEEKNUM(Table2[[#This Row],[Transaction Date]])</f>
        <v>2</v>
      </c>
      <c r="AA684" t="str">
        <f>IF(Table2[[#This Row],[WeekNum]] &gt; MAX(Table2[WeekNum]) - 13, "Show", "Hide")</f>
        <v>Show</v>
      </c>
      <c r="AB684" t="str">
        <f>TEXT(Table2[[#This Row],[Transaction Date]] - WEEKDAY(Table2[[#This Row],[Transaction Date]], 2) + 4, "MMMM")</f>
        <v>January</v>
      </c>
      <c r="AC684" s="19">
        <f>ROUNDUP(MONTH(Table2[[#This Row],[Transaction Date]])/3, 0)</f>
        <v>1</v>
      </c>
    </row>
    <row r="685" spans="1:29" x14ac:dyDescent="0.3">
      <c r="A685" t="s">
        <v>711</v>
      </c>
      <c r="B685" t="s">
        <v>1068</v>
      </c>
      <c r="C685" t="s">
        <v>13</v>
      </c>
      <c r="D685" t="s">
        <v>14</v>
      </c>
      <c r="E685" t="s">
        <v>24</v>
      </c>
      <c r="F685" t="s">
        <v>38</v>
      </c>
      <c r="G685" s="3">
        <v>21.48</v>
      </c>
      <c r="H685">
        <v>2</v>
      </c>
      <c r="I685">
        <v>2.1480000000000001</v>
      </c>
      <c r="J685" s="3">
        <v>45.107999999999997</v>
      </c>
      <c r="K685" s="18">
        <v>43523</v>
      </c>
      <c r="L685" s="2">
        <v>0.51527777777777783</v>
      </c>
      <c r="M685" t="s">
        <v>17</v>
      </c>
      <c r="N685" s="3">
        <v>42.96</v>
      </c>
      <c r="O685">
        <v>4.7619047620000003</v>
      </c>
      <c r="P685" s="3">
        <v>2.1480000000000001</v>
      </c>
      <c r="Q685" s="1">
        <v>24815</v>
      </c>
      <c r="R685" s="5">
        <f t="shared" si="72"/>
        <v>51</v>
      </c>
      <c r="S685" s="5" t="str">
        <f t="shared" si="73"/>
        <v>45-59</v>
      </c>
      <c r="T685">
        <v>6.6</v>
      </c>
      <c r="U685" s="17" t="str">
        <f t="shared" si="70"/>
        <v>6-8 (Good)</v>
      </c>
      <c r="V685" s="17" t="str">
        <f t="shared" si="74"/>
        <v>Afternoon</v>
      </c>
      <c r="W685" t="str">
        <f t="shared" si="75"/>
        <v>Expensive</v>
      </c>
      <c r="X685" s="4">
        <f t="shared" si="76"/>
        <v>4</v>
      </c>
      <c r="Y685" s="3" t="str">
        <f t="shared" si="71"/>
        <v>Weekdays</v>
      </c>
      <c r="Z685" s="17">
        <f>_xlfn.ISOWEEKNUM(Table2[[#This Row],[Transaction Date]])</f>
        <v>9</v>
      </c>
      <c r="AA685" t="str">
        <f>IF(Table2[[#This Row],[WeekNum]] &gt; MAX(Table2[WeekNum]) - 13, "Show", "Hide")</f>
        <v>Show</v>
      </c>
      <c r="AB685" t="str">
        <f>TEXT(Table2[[#This Row],[Transaction Date]] - WEEKDAY(Table2[[#This Row],[Transaction Date]], 2) + 4, "MMMM")</f>
        <v>February</v>
      </c>
      <c r="AC685" s="19">
        <f>ROUNDUP(MONTH(Table2[[#This Row],[Transaction Date]])/3, 0)</f>
        <v>1</v>
      </c>
    </row>
    <row r="686" spans="1:29" x14ac:dyDescent="0.3">
      <c r="A686" t="s">
        <v>712</v>
      </c>
      <c r="B686" t="s">
        <v>1070</v>
      </c>
      <c r="C686" t="s">
        <v>35</v>
      </c>
      <c r="D686" t="s">
        <v>14</v>
      </c>
      <c r="E686" t="s">
        <v>15</v>
      </c>
      <c r="F686" t="s">
        <v>29</v>
      </c>
      <c r="G686" s="3">
        <v>23.08</v>
      </c>
      <c r="H686">
        <v>6</v>
      </c>
      <c r="I686">
        <v>6.9240000000000004</v>
      </c>
      <c r="J686" s="3">
        <v>145.404</v>
      </c>
      <c r="K686" s="18">
        <v>43489</v>
      </c>
      <c r="L686" s="2">
        <v>0.80555555555555547</v>
      </c>
      <c r="M686" t="s">
        <v>17</v>
      </c>
      <c r="N686" s="3">
        <v>138.47999999999999</v>
      </c>
      <c r="O686">
        <v>4.7619047620000003</v>
      </c>
      <c r="P686" s="3">
        <v>6.9240000000000004</v>
      </c>
      <c r="Q686" s="1">
        <v>23247</v>
      </c>
      <c r="R686" s="5">
        <f t="shared" si="72"/>
        <v>55</v>
      </c>
      <c r="S686" s="5" t="str">
        <f t="shared" si="73"/>
        <v>45-59</v>
      </c>
      <c r="T686">
        <v>4.9000000000000004</v>
      </c>
      <c r="U686" s="17" t="str">
        <f t="shared" si="70"/>
        <v>4-6 (Average)</v>
      </c>
      <c r="V686" s="17" t="str">
        <f t="shared" si="74"/>
        <v>Evening</v>
      </c>
      <c r="W686" t="str">
        <f t="shared" si="75"/>
        <v>Expensive</v>
      </c>
      <c r="X686" s="4">
        <f t="shared" si="76"/>
        <v>5</v>
      </c>
      <c r="Y686" s="3" t="str">
        <f t="shared" si="71"/>
        <v>Weekdays</v>
      </c>
      <c r="Z686" s="17">
        <f>_xlfn.ISOWEEKNUM(Table2[[#This Row],[Transaction Date]])</f>
        <v>4</v>
      </c>
      <c r="AA686" t="str">
        <f>IF(Table2[[#This Row],[WeekNum]] &gt; MAX(Table2[WeekNum]) - 13, "Show", "Hide")</f>
        <v>Show</v>
      </c>
      <c r="AB686" t="str">
        <f>TEXT(Table2[[#This Row],[Transaction Date]] - WEEKDAY(Table2[[#This Row],[Transaction Date]], 2) + 4, "MMMM")</f>
        <v>January</v>
      </c>
      <c r="AC686" s="19">
        <f>ROUNDUP(MONTH(Table2[[#This Row],[Transaction Date]])/3, 0)</f>
        <v>1</v>
      </c>
    </row>
    <row r="687" spans="1:29" x14ac:dyDescent="0.3">
      <c r="A687" t="s">
        <v>713</v>
      </c>
      <c r="B687" t="s">
        <v>1075</v>
      </c>
      <c r="C687" t="s">
        <v>35</v>
      </c>
      <c r="D687" t="s">
        <v>14</v>
      </c>
      <c r="E687" t="s">
        <v>15</v>
      </c>
      <c r="F687" t="s">
        <v>25</v>
      </c>
      <c r="G687" s="3">
        <v>49.1</v>
      </c>
      <c r="H687">
        <v>2</v>
      </c>
      <c r="I687">
        <v>4.91</v>
      </c>
      <c r="J687" s="3">
        <v>103.11</v>
      </c>
      <c r="K687" s="18">
        <v>43473</v>
      </c>
      <c r="L687" s="2">
        <v>0.54027777777777775</v>
      </c>
      <c r="M687" t="s">
        <v>26</v>
      </c>
      <c r="N687" s="3">
        <v>98.2</v>
      </c>
      <c r="O687">
        <v>4.7619047620000003</v>
      </c>
      <c r="P687" s="3">
        <v>4.91</v>
      </c>
      <c r="Q687" s="1">
        <v>26272</v>
      </c>
      <c r="R687" s="5">
        <f t="shared" si="72"/>
        <v>47</v>
      </c>
      <c r="S687" s="5" t="str">
        <f t="shared" si="73"/>
        <v>45-59</v>
      </c>
      <c r="T687">
        <v>6.4</v>
      </c>
      <c r="U687" s="17" t="str">
        <f t="shared" si="70"/>
        <v>6-8 (Good)</v>
      </c>
      <c r="V687" s="17" t="str">
        <f t="shared" si="74"/>
        <v>Afternoon</v>
      </c>
      <c r="W687" t="str">
        <f t="shared" si="75"/>
        <v>Expensive</v>
      </c>
      <c r="X687" s="4">
        <f t="shared" si="76"/>
        <v>3</v>
      </c>
      <c r="Y687" s="3" t="str">
        <f t="shared" si="71"/>
        <v>Weekdays</v>
      </c>
      <c r="Z687" s="17">
        <f>_xlfn.ISOWEEKNUM(Table2[[#This Row],[Transaction Date]])</f>
        <v>2</v>
      </c>
      <c r="AA687" t="str">
        <f>IF(Table2[[#This Row],[WeekNum]] &gt; MAX(Table2[WeekNum]) - 13, "Show", "Hide")</f>
        <v>Show</v>
      </c>
      <c r="AB687" t="str">
        <f>TEXT(Table2[[#This Row],[Transaction Date]] - WEEKDAY(Table2[[#This Row],[Transaction Date]], 2) + 4, "MMMM")</f>
        <v>January</v>
      </c>
      <c r="AC687" s="19">
        <f>ROUNDUP(MONTH(Table2[[#This Row],[Transaction Date]])/3, 0)</f>
        <v>1</v>
      </c>
    </row>
    <row r="688" spans="1:29" x14ac:dyDescent="0.3">
      <c r="A688" t="s">
        <v>714</v>
      </c>
      <c r="B688" t="s">
        <v>1070</v>
      </c>
      <c r="C688" t="s">
        <v>35</v>
      </c>
      <c r="D688" t="s">
        <v>14</v>
      </c>
      <c r="E688" t="s">
        <v>15</v>
      </c>
      <c r="F688" t="s">
        <v>29</v>
      </c>
      <c r="G688" s="3">
        <v>64.83</v>
      </c>
      <c r="H688">
        <v>2</v>
      </c>
      <c r="I688">
        <v>6.4829999999999997</v>
      </c>
      <c r="J688" s="3">
        <v>136.143</v>
      </c>
      <c r="K688" s="18">
        <v>43473</v>
      </c>
      <c r="L688" s="2">
        <v>0.4993055555555555</v>
      </c>
      <c r="M688" t="s">
        <v>26</v>
      </c>
      <c r="N688" s="3">
        <v>129.66</v>
      </c>
      <c r="O688">
        <v>4.7619047620000003</v>
      </c>
      <c r="P688" s="3">
        <v>6.4829999999999997</v>
      </c>
      <c r="Q688" s="1">
        <v>23353</v>
      </c>
      <c r="R688" s="5">
        <f t="shared" si="72"/>
        <v>55</v>
      </c>
      <c r="S688" s="5" t="str">
        <f t="shared" si="73"/>
        <v>45-59</v>
      </c>
      <c r="T688">
        <v>8</v>
      </c>
      <c r="U688" s="17" t="str">
        <f t="shared" si="70"/>
        <v>8-10 (Excellent)</v>
      </c>
      <c r="V688" s="17" t="str">
        <f t="shared" si="74"/>
        <v>Morning</v>
      </c>
      <c r="W688" t="str">
        <f t="shared" si="75"/>
        <v>Expensive</v>
      </c>
      <c r="X688" s="4">
        <f t="shared" si="76"/>
        <v>3</v>
      </c>
      <c r="Y688" s="3" t="str">
        <f t="shared" si="71"/>
        <v>Weekdays</v>
      </c>
      <c r="Z688" s="17">
        <f>_xlfn.ISOWEEKNUM(Table2[[#This Row],[Transaction Date]])</f>
        <v>2</v>
      </c>
      <c r="AA688" t="str">
        <f>IF(Table2[[#This Row],[WeekNum]] &gt; MAX(Table2[WeekNum]) - 13, "Show", "Hide")</f>
        <v>Show</v>
      </c>
      <c r="AB688" t="str">
        <f>TEXT(Table2[[#This Row],[Transaction Date]] - WEEKDAY(Table2[[#This Row],[Transaction Date]], 2) + 4, "MMMM")</f>
        <v>January</v>
      </c>
      <c r="AC688" s="19">
        <f>ROUNDUP(MONTH(Table2[[#This Row],[Transaction Date]])/3, 0)</f>
        <v>1</v>
      </c>
    </row>
    <row r="689" spans="1:29" x14ac:dyDescent="0.3">
      <c r="A689" t="s">
        <v>715</v>
      </c>
      <c r="B689" t="s">
        <v>1067</v>
      </c>
      <c r="C689" t="s">
        <v>13</v>
      </c>
      <c r="D689" t="s">
        <v>14</v>
      </c>
      <c r="E689" t="s">
        <v>24</v>
      </c>
      <c r="F689" t="s">
        <v>25</v>
      </c>
      <c r="G689" s="3">
        <v>63.56</v>
      </c>
      <c r="H689">
        <v>10</v>
      </c>
      <c r="I689">
        <v>31.78</v>
      </c>
      <c r="J689" s="3">
        <v>667.38</v>
      </c>
      <c r="K689" s="18">
        <v>43481</v>
      </c>
      <c r="L689" s="2">
        <v>0.74930555555555556</v>
      </c>
      <c r="M689" t="s">
        <v>22</v>
      </c>
      <c r="N689" s="3">
        <v>635.6</v>
      </c>
      <c r="O689">
        <v>4.7619047620000003</v>
      </c>
      <c r="P689" s="3">
        <v>31.78</v>
      </c>
      <c r="Q689" s="1">
        <v>24002</v>
      </c>
      <c r="R689" s="5">
        <f t="shared" si="72"/>
        <v>53</v>
      </c>
      <c r="S689" s="5" t="str">
        <f t="shared" si="73"/>
        <v>45-59</v>
      </c>
      <c r="T689">
        <v>4.3</v>
      </c>
      <c r="U689" s="17" t="str">
        <f t="shared" si="70"/>
        <v>4-6 (Average)</v>
      </c>
      <c r="V689" s="17" t="str">
        <f t="shared" si="74"/>
        <v>Evening</v>
      </c>
      <c r="W689" t="str">
        <f t="shared" si="75"/>
        <v>Expensive</v>
      </c>
      <c r="X689" s="4">
        <f t="shared" si="76"/>
        <v>4</v>
      </c>
      <c r="Y689" s="3" t="str">
        <f t="shared" si="71"/>
        <v>Weekdays</v>
      </c>
      <c r="Z689" s="17">
        <f>_xlfn.ISOWEEKNUM(Table2[[#This Row],[Transaction Date]])</f>
        <v>3</v>
      </c>
      <c r="AA689" t="str">
        <f>IF(Table2[[#This Row],[WeekNum]] &gt; MAX(Table2[WeekNum]) - 13, "Show", "Hide")</f>
        <v>Show</v>
      </c>
      <c r="AB689" t="str">
        <f>TEXT(Table2[[#This Row],[Transaction Date]] - WEEKDAY(Table2[[#This Row],[Transaction Date]], 2) + 4, "MMMM")</f>
        <v>January</v>
      </c>
      <c r="AC689" s="19">
        <f>ROUNDUP(MONTH(Table2[[#This Row],[Transaction Date]])/3, 0)</f>
        <v>1</v>
      </c>
    </row>
    <row r="690" spans="1:29" x14ac:dyDescent="0.3">
      <c r="A690" t="s">
        <v>716</v>
      </c>
      <c r="B690" t="s">
        <v>1073</v>
      </c>
      <c r="C690" s="17" t="s">
        <v>1066</v>
      </c>
      <c r="D690" t="s">
        <v>14</v>
      </c>
      <c r="E690" t="s">
        <v>24</v>
      </c>
      <c r="F690" t="s">
        <v>29</v>
      </c>
      <c r="G690" s="3">
        <v>72.88</v>
      </c>
      <c r="H690">
        <v>2</v>
      </c>
      <c r="I690">
        <v>7.2880000000000003</v>
      </c>
      <c r="J690" s="3">
        <v>153.048</v>
      </c>
      <c r="K690" s="18">
        <v>43537</v>
      </c>
      <c r="L690" s="2">
        <v>0.53541666666666665</v>
      </c>
      <c r="M690" t="s">
        <v>22</v>
      </c>
      <c r="N690" s="3">
        <v>145.76</v>
      </c>
      <c r="O690">
        <v>4.7619047620000003</v>
      </c>
      <c r="P690" s="3">
        <v>7.2880000000000003</v>
      </c>
      <c r="Q690" s="1">
        <v>29171</v>
      </c>
      <c r="R690" s="5">
        <f t="shared" si="72"/>
        <v>39</v>
      </c>
      <c r="S690" s="5" t="str">
        <f t="shared" si="73"/>
        <v>30-44</v>
      </c>
      <c r="T690">
        <v>6.1</v>
      </c>
      <c r="U690" s="17" t="str">
        <f t="shared" si="70"/>
        <v>6-8 (Good)</v>
      </c>
      <c r="V690" s="17" t="str">
        <f t="shared" si="74"/>
        <v>Afternoon</v>
      </c>
      <c r="W690" t="str">
        <f t="shared" si="75"/>
        <v>Expensive</v>
      </c>
      <c r="X690" s="4">
        <f t="shared" si="76"/>
        <v>4</v>
      </c>
      <c r="Y690" s="3" t="str">
        <f t="shared" si="71"/>
        <v>Weekdays</v>
      </c>
      <c r="Z690" s="17">
        <f>_xlfn.ISOWEEKNUM(Table2[[#This Row],[Transaction Date]])</f>
        <v>11</v>
      </c>
      <c r="AA690" t="str">
        <f>IF(Table2[[#This Row],[WeekNum]] &gt; MAX(Table2[WeekNum]) - 13, "Show", "Hide")</f>
        <v>Show</v>
      </c>
      <c r="AB690" t="str">
        <f>TEXT(Table2[[#This Row],[Transaction Date]] - WEEKDAY(Table2[[#This Row],[Transaction Date]], 2) + 4, "MMMM")</f>
        <v>March</v>
      </c>
      <c r="AC690" s="19">
        <f>ROUNDUP(MONTH(Table2[[#This Row],[Transaction Date]])/3, 0)</f>
        <v>1</v>
      </c>
    </row>
    <row r="691" spans="1:29" x14ac:dyDescent="0.3">
      <c r="A691" t="s">
        <v>717</v>
      </c>
      <c r="B691" t="s">
        <v>1076</v>
      </c>
      <c r="C691" s="17" t="s">
        <v>1064</v>
      </c>
      <c r="D691" t="s">
        <v>20</v>
      </c>
      <c r="E691" t="s">
        <v>15</v>
      </c>
      <c r="F691" t="s">
        <v>36</v>
      </c>
      <c r="G691" s="3">
        <v>67.099999999999994</v>
      </c>
      <c r="H691">
        <v>3</v>
      </c>
      <c r="I691">
        <v>10.065</v>
      </c>
      <c r="J691" s="3">
        <v>211.36500000000001</v>
      </c>
      <c r="K691" s="18">
        <v>43511</v>
      </c>
      <c r="L691" s="2">
        <v>0.44166666666666665</v>
      </c>
      <c r="M691" t="s">
        <v>22</v>
      </c>
      <c r="N691" s="3">
        <v>201.3</v>
      </c>
      <c r="O691">
        <v>4.7619047620000003</v>
      </c>
      <c r="P691" s="3">
        <v>10.065</v>
      </c>
      <c r="Q691" s="1">
        <v>28284</v>
      </c>
      <c r="R691" s="5">
        <f t="shared" si="72"/>
        <v>41</v>
      </c>
      <c r="S691" s="5" t="str">
        <f t="shared" si="73"/>
        <v>30-44</v>
      </c>
      <c r="T691">
        <v>7.5</v>
      </c>
      <c r="U691" s="17" t="str">
        <f t="shared" si="70"/>
        <v>6-8 (Good)</v>
      </c>
      <c r="V691" s="17" t="str">
        <f t="shared" si="74"/>
        <v>Morning</v>
      </c>
      <c r="W691" t="str">
        <f t="shared" si="75"/>
        <v>Expensive</v>
      </c>
      <c r="X691" s="4">
        <f t="shared" si="76"/>
        <v>6</v>
      </c>
      <c r="Y691" s="3" t="str">
        <f t="shared" si="71"/>
        <v>Weekdays</v>
      </c>
      <c r="Z691" s="17">
        <f>_xlfn.ISOWEEKNUM(Table2[[#This Row],[Transaction Date]])</f>
        <v>7</v>
      </c>
      <c r="AA691" t="str">
        <f>IF(Table2[[#This Row],[WeekNum]] &gt; MAX(Table2[WeekNum]) - 13, "Show", "Hide")</f>
        <v>Show</v>
      </c>
      <c r="AB691" t="str">
        <f>TEXT(Table2[[#This Row],[Transaction Date]] - WEEKDAY(Table2[[#This Row],[Transaction Date]], 2) + 4, "MMMM")</f>
        <v>February</v>
      </c>
      <c r="AC691" s="19">
        <f>ROUNDUP(MONTH(Table2[[#This Row],[Transaction Date]])/3, 0)</f>
        <v>1</v>
      </c>
    </row>
    <row r="692" spans="1:29" x14ac:dyDescent="0.3">
      <c r="A692" t="s">
        <v>718</v>
      </c>
      <c r="B692" t="s">
        <v>1073</v>
      </c>
      <c r="C692" s="17" t="s">
        <v>1066</v>
      </c>
      <c r="D692" t="s">
        <v>14</v>
      </c>
      <c r="E692" t="s">
        <v>15</v>
      </c>
      <c r="F692" t="s">
        <v>29</v>
      </c>
      <c r="G692" s="3">
        <v>70.19</v>
      </c>
      <c r="H692">
        <v>9</v>
      </c>
      <c r="I692">
        <v>31.5855</v>
      </c>
      <c r="J692" s="3">
        <v>663.29549999999995</v>
      </c>
      <c r="K692" s="18">
        <v>43490</v>
      </c>
      <c r="L692" s="2">
        <v>0.56805555555555554</v>
      </c>
      <c r="M692" t="s">
        <v>22</v>
      </c>
      <c r="N692" s="3">
        <v>631.71</v>
      </c>
      <c r="O692">
        <v>4.7619047620000003</v>
      </c>
      <c r="P692" s="3">
        <v>31.5855</v>
      </c>
      <c r="Q692" s="1">
        <v>29410</v>
      </c>
      <c r="R692" s="5">
        <f t="shared" si="72"/>
        <v>38</v>
      </c>
      <c r="S692" s="5" t="str">
        <f t="shared" si="73"/>
        <v>30-44</v>
      </c>
      <c r="T692">
        <v>6.7</v>
      </c>
      <c r="U692" s="17" t="str">
        <f t="shared" si="70"/>
        <v>6-8 (Good)</v>
      </c>
      <c r="V692" s="17" t="str">
        <f t="shared" si="74"/>
        <v>Afternoon</v>
      </c>
      <c r="W692" t="str">
        <f t="shared" si="75"/>
        <v>Expensive</v>
      </c>
      <c r="X692" s="4">
        <f t="shared" si="76"/>
        <v>6</v>
      </c>
      <c r="Y692" s="3" t="str">
        <f t="shared" si="71"/>
        <v>Weekdays</v>
      </c>
      <c r="Z692" s="17">
        <f>_xlfn.ISOWEEKNUM(Table2[[#This Row],[Transaction Date]])</f>
        <v>4</v>
      </c>
      <c r="AA692" t="str">
        <f>IF(Table2[[#This Row],[WeekNum]] &gt; MAX(Table2[WeekNum]) - 13, "Show", "Hide")</f>
        <v>Show</v>
      </c>
      <c r="AB692" t="str">
        <f>TEXT(Table2[[#This Row],[Transaction Date]] - WEEKDAY(Table2[[#This Row],[Transaction Date]], 2) + 4, "MMMM")</f>
        <v>January</v>
      </c>
      <c r="AC692" s="19">
        <f>ROUNDUP(MONTH(Table2[[#This Row],[Transaction Date]])/3, 0)</f>
        <v>1</v>
      </c>
    </row>
    <row r="693" spans="1:29" x14ac:dyDescent="0.3">
      <c r="A693" t="s">
        <v>719</v>
      </c>
      <c r="B693" t="s">
        <v>1069</v>
      </c>
      <c r="C693" t="s">
        <v>19</v>
      </c>
      <c r="D693" t="s">
        <v>14</v>
      </c>
      <c r="E693" t="s">
        <v>24</v>
      </c>
      <c r="F693" t="s">
        <v>36</v>
      </c>
      <c r="G693" s="3">
        <v>55.04</v>
      </c>
      <c r="H693">
        <v>7</v>
      </c>
      <c r="I693">
        <v>19.263999999999999</v>
      </c>
      <c r="J693" s="3">
        <v>404.54399999999998</v>
      </c>
      <c r="K693" s="18">
        <v>43536</v>
      </c>
      <c r="L693" s="2">
        <v>0.81874999999999998</v>
      </c>
      <c r="M693" t="s">
        <v>17</v>
      </c>
      <c r="N693" s="3">
        <v>385.28</v>
      </c>
      <c r="O693">
        <v>4.7619047620000003</v>
      </c>
      <c r="P693" s="3">
        <v>19.263999999999999</v>
      </c>
      <c r="Q693" s="1">
        <v>22457</v>
      </c>
      <c r="R693" s="5">
        <f t="shared" si="72"/>
        <v>57</v>
      </c>
      <c r="S693" s="5" t="str">
        <f t="shared" si="73"/>
        <v>45-59</v>
      </c>
      <c r="T693">
        <v>5.2</v>
      </c>
      <c r="U693" s="17" t="str">
        <f t="shared" si="70"/>
        <v>4-6 (Average)</v>
      </c>
      <c r="V693" s="17" t="str">
        <f t="shared" si="74"/>
        <v>Night</v>
      </c>
      <c r="W693" t="str">
        <f t="shared" si="75"/>
        <v>Expensive</v>
      </c>
      <c r="X693" s="4">
        <f t="shared" si="76"/>
        <v>3</v>
      </c>
      <c r="Y693" s="3" t="str">
        <f t="shared" si="71"/>
        <v>Weekdays</v>
      </c>
      <c r="Z693" s="17">
        <f>_xlfn.ISOWEEKNUM(Table2[[#This Row],[Transaction Date]])</f>
        <v>11</v>
      </c>
      <c r="AA693" t="str">
        <f>IF(Table2[[#This Row],[WeekNum]] &gt; MAX(Table2[WeekNum]) - 13, "Show", "Hide")</f>
        <v>Show</v>
      </c>
      <c r="AB693" t="str">
        <f>TEXT(Table2[[#This Row],[Transaction Date]] - WEEKDAY(Table2[[#This Row],[Transaction Date]], 2) + 4, "MMMM")</f>
        <v>March</v>
      </c>
      <c r="AC693" s="19">
        <f>ROUNDUP(MONTH(Table2[[#This Row],[Transaction Date]])/3, 0)</f>
        <v>1</v>
      </c>
    </row>
    <row r="694" spans="1:29" x14ac:dyDescent="0.3">
      <c r="A694" t="s">
        <v>720</v>
      </c>
      <c r="B694" t="s">
        <v>1067</v>
      </c>
      <c r="C694" t="s">
        <v>13</v>
      </c>
      <c r="D694" t="s">
        <v>14</v>
      </c>
      <c r="E694" t="s">
        <v>24</v>
      </c>
      <c r="F694" t="s">
        <v>16</v>
      </c>
      <c r="G694" s="3">
        <v>48.63</v>
      </c>
      <c r="H694">
        <v>10</v>
      </c>
      <c r="I694">
        <v>24.315000000000001</v>
      </c>
      <c r="J694" s="3">
        <v>510.61500000000001</v>
      </c>
      <c r="K694" s="18">
        <v>43528</v>
      </c>
      <c r="L694" s="2">
        <v>0.53055555555555556</v>
      </c>
      <c r="M694" t="s">
        <v>22</v>
      </c>
      <c r="N694" s="3">
        <v>486.3</v>
      </c>
      <c r="O694">
        <v>4.7619047620000003</v>
      </c>
      <c r="P694" s="3">
        <v>24.315000000000001</v>
      </c>
      <c r="Q694" s="1">
        <v>30361</v>
      </c>
      <c r="R694" s="5">
        <f t="shared" si="72"/>
        <v>36</v>
      </c>
      <c r="S694" s="5" t="str">
        <f t="shared" si="73"/>
        <v>30-44</v>
      </c>
      <c r="T694">
        <v>8.8000000000000007</v>
      </c>
      <c r="U694" s="17" t="str">
        <f t="shared" si="70"/>
        <v>8-10 (Excellent)</v>
      </c>
      <c r="V694" s="17" t="str">
        <f t="shared" si="74"/>
        <v>Afternoon</v>
      </c>
      <c r="W694" t="str">
        <f t="shared" si="75"/>
        <v>Expensive</v>
      </c>
      <c r="X694" s="4">
        <f t="shared" si="76"/>
        <v>2</v>
      </c>
      <c r="Y694" s="3" t="str">
        <f t="shared" si="71"/>
        <v>Weekdays</v>
      </c>
      <c r="Z694" s="17">
        <f>_xlfn.ISOWEEKNUM(Table2[[#This Row],[Transaction Date]])</f>
        <v>10</v>
      </c>
      <c r="AA694" t="str">
        <f>IF(Table2[[#This Row],[WeekNum]] &gt; MAX(Table2[WeekNum]) - 13, "Show", "Hide")</f>
        <v>Show</v>
      </c>
      <c r="AB694" t="str">
        <f>TEXT(Table2[[#This Row],[Transaction Date]] - WEEKDAY(Table2[[#This Row],[Transaction Date]], 2) + 4, "MMMM")</f>
        <v>March</v>
      </c>
      <c r="AC694" s="19">
        <f>ROUNDUP(MONTH(Table2[[#This Row],[Transaction Date]])/3, 0)</f>
        <v>1</v>
      </c>
    </row>
    <row r="695" spans="1:29" x14ac:dyDescent="0.3">
      <c r="A695" t="s">
        <v>721</v>
      </c>
      <c r="B695" t="s">
        <v>1069</v>
      </c>
      <c r="C695" t="s">
        <v>19</v>
      </c>
      <c r="D695" t="s">
        <v>14</v>
      </c>
      <c r="E695" t="s">
        <v>15</v>
      </c>
      <c r="F695" t="s">
        <v>38</v>
      </c>
      <c r="G695" s="3">
        <v>73.38</v>
      </c>
      <c r="H695">
        <v>7</v>
      </c>
      <c r="I695">
        <v>25.683</v>
      </c>
      <c r="J695" s="3">
        <v>539.34299999999996</v>
      </c>
      <c r="K695" s="18">
        <v>43506</v>
      </c>
      <c r="L695" s="2">
        <v>0.5805555555555556</v>
      </c>
      <c r="M695" t="s">
        <v>22</v>
      </c>
      <c r="N695" s="3">
        <v>513.66</v>
      </c>
      <c r="O695">
        <v>4.7619047620000003</v>
      </c>
      <c r="P695" s="3">
        <v>25.683</v>
      </c>
      <c r="Q695" s="1">
        <v>30024</v>
      </c>
      <c r="R695" s="5">
        <f t="shared" si="72"/>
        <v>36</v>
      </c>
      <c r="S695" s="5" t="str">
        <f t="shared" si="73"/>
        <v>30-44</v>
      </c>
      <c r="T695">
        <v>9.5</v>
      </c>
      <c r="U695" s="17" t="str">
        <f t="shared" si="70"/>
        <v>8-10 (Excellent)</v>
      </c>
      <c r="V695" s="17" t="str">
        <f t="shared" si="74"/>
        <v>Afternoon</v>
      </c>
      <c r="W695" t="str">
        <f t="shared" si="75"/>
        <v>Expensive</v>
      </c>
      <c r="X695" s="4">
        <f t="shared" si="76"/>
        <v>1</v>
      </c>
      <c r="Y695" s="3" t="str">
        <f t="shared" si="71"/>
        <v>Weekends</v>
      </c>
      <c r="Z695" s="17">
        <f>_xlfn.ISOWEEKNUM(Table2[[#This Row],[Transaction Date]])</f>
        <v>6</v>
      </c>
      <c r="AA695" t="str">
        <f>IF(Table2[[#This Row],[WeekNum]] &gt; MAX(Table2[WeekNum]) - 13, "Show", "Hide")</f>
        <v>Show</v>
      </c>
      <c r="AB695" t="str">
        <f>TEXT(Table2[[#This Row],[Transaction Date]] - WEEKDAY(Table2[[#This Row],[Transaction Date]], 2) + 4, "MMMM")</f>
        <v>February</v>
      </c>
      <c r="AC695" s="19">
        <f>ROUNDUP(MONTH(Table2[[#This Row],[Transaction Date]])/3, 0)</f>
        <v>1</v>
      </c>
    </row>
    <row r="696" spans="1:29" x14ac:dyDescent="0.3">
      <c r="A696" t="s">
        <v>722</v>
      </c>
      <c r="B696" t="s">
        <v>1069</v>
      </c>
      <c r="C696" t="s">
        <v>19</v>
      </c>
      <c r="D696" t="s">
        <v>20</v>
      </c>
      <c r="E696" t="s">
        <v>15</v>
      </c>
      <c r="F696" t="s">
        <v>36</v>
      </c>
      <c r="G696" s="3">
        <v>52.6</v>
      </c>
      <c r="H696">
        <v>9</v>
      </c>
      <c r="I696">
        <v>23.67</v>
      </c>
      <c r="J696" s="3">
        <v>497.07</v>
      </c>
      <c r="K696" s="18">
        <v>43481</v>
      </c>
      <c r="L696" s="2">
        <v>0.61249999999999993</v>
      </c>
      <c r="M696" t="s">
        <v>22</v>
      </c>
      <c r="N696" s="3">
        <v>473.4</v>
      </c>
      <c r="O696">
        <v>4.7619047620000003</v>
      </c>
      <c r="P696" s="3">
        <v>23.67</v>
      </c>
      <c r="Q696" s="1">
        <v>30251</v>
      </c>
      <c r="R696" s="5">
        <f t="shared" si="72"/>
        <v>36</v>
      </c>
      <c r="S696" s="5" t="str">
        <f t="shared" si="73"/>
        <v>30-44</v>
      </c>
      <c r="T696">
        <v>7.6</v>
      </c>
      <c r="U696" s="17" t="str">
        <f t="shared" si="70"/>
        <v>6-8 (Good)</v>
      </c>
      <c r="V696" s="17" t="str">
        <f t="shared" si="74"/>
        <v>Afternoon</v>
      </c>
      <c r="W696" t="str">
        <f t="shared" si="75"/>
        <v>Expensive</v>
      </c>
      <c r="X696" s="4">
        <f t="shared" si="76"/>
        <v>4</v>
      </c>
      <c r="Y696" s="3" t="str">
        <f t="shared" si="71"/>
        <v>Weekdays</v>
      </c>
      <c r="Z696" s="17">
        <f>_xlfn.ISOWEEKNUM(Table2[[#This Row],[Transaction Date]])</f>
        <v>3</v>
      </c>
      <c r="AA696" t="str">
        <f>IF(Table2[[#This Row],[WeekNum]] &gt; MAX(Table2[WeekNum]) - 13, "Show", "Hide")</f>
        <v>Show</v>
      </c>
      <c r="AB696" t="str">
        <f>TEXT(Table2[[#This Row],[Transaction Date]] - WEEKDAY(Table2[[#This Row],[Transaction Date]], 2) + 4, "MMMM")</f>
        <v>January</v>
      </c>
      <c r="AC696" s="19">
        <f>ROUNDUP(MONTH(Table2[[#This Row],[Transaction Date]])/3, 0)</f>
        <v>1</v>
      </c>
    </row>
    <row r="697" spans="1:29" x14ac:dyDescent="0.3">
      <c r="A697" t="s">
        <v>723</v>
      </c>
      <c r="B697" t="s">
        <v>1067</v>
      </c>
      <c r="C697" t="s">
        <v>13</v>
      </c>
      <c r="D697" t="s">
        <v>14</v>
      </c>
      <c r="E697" t="s">
        <v>15</v>
      </c>
      <c r="F697" t="s">
        <v>25</v>
      </c>
      <c r="G697" s="3">
        <v>87.37</v>
      </c>
      <c r="H697">
        <v>5</v>
      </c>
      <c r="I697">
        <v>21.842500000000001</v>
      </c>
      <c r="J697" s="3">
        <v>458.6925</v>
      </c>
      <c r="K697" s="18">
        <v>43494</v>
      </c>
      <c r="L697" s="2">
        <v>0.82291666666666663</v>
      </c>
      <c r="M697" t="s">
        <v>22</v>
      </c>
      <c r="N697" s="3">
        <v>436.85</v>
      </c>
      <c r="O697">
        <v>4.7619047620000003</v>
      </c>
      <c r="P697" s="3">
        <v>21.842500000000001</v>
      </c>
      <c r="Q697" s="1">
        <v>21224</v>
      </c>
      <c r="R697" s="5">
        <f t="shared" si="72"/>
        <v>60</v>
      </c>
      <c r="S697" s="5" t="str">
        <f t="shared" si="73"/>
        <v>60-74</v>
      </c>
      <c r="T697">
        <v>6.6</v>
      </c>
      <c r="U697" s="17" t="str">
        <f t="shared" si="70"/>
        <v>6-8 (Good)</v>
      </c>
      <c r="V697" s="17" t="str">
        <f t="shared" si="74"/>
        <v>Night</v>
      </c>
      <c r="W697" t="str">
        <f t="shared" si="75"/>
        <v>Expensive</v>
      </c>
      <c r="X697" s="4">
        <f t="shared" si="76"/>
        <v>3</v>
      </c>
      <c r="Y697" s="3" t="str">
        <f t="shared" si="71"/>
        <v>Weekdays</v>
      </c>
      <c r="Z697" s="17">
        <f>_xlfn.ISOWEEKNUM(Table2[[#This Row],[Transaction Date]])</f>
        <v>5</v>
      </c>
      <c r="AA697" t="str">
        <f>IF(Table2[[#This Row],[WeekNum]] &gt; MAX(Table2[WeekNum]) - 13, "Show", "Hide")</f>
        <v>Show</v>
      </c>
      <c r="AB697" t="str">
        <f>TEXT(Table2[[#This Row],[Transaction Date]] - WEEKDAY(Table2[[#This Row],[Transaction Date]], 2) + 4, "MMMM")</f>
        <v>January</v>
      </c>
      <c r="AC697" s="19">
        <f>ROUNDUP(MONTH(Table2[[#This Row],[Transaction Date]])/3, 0)</f>
        <v>1</v>
      </c>
    </row>
    <row r="698" spans="1:29" x14ac:dyDescent="0.3">
      <c r="A698" t="s">
        <v>724</v>
      </c>
      <c r="B698" t="s">
        <v>1068</v>
      </c>
      <c r="C698" t="s">
        <v>13</v>
      </c>
      <c r="D698" t="s">
        <v>14</v>
      </c>
      <c r="E698" t="s">
        <v>15</v>
      </c>
      <c r="F698" t="s">
        <v>29</v>
      </c>
      <c r="G698" s="3">
        <v>27.04</v>
      </c>
      <c r="H698">
        <v>4</v>
      </c>
      <c r="I698">
        <v>5.4080000000000004</v>
      </c>
      <c r="J698" s="3">
        <v>113.568</v>
      </c>
      <c r="K698" s="18">
        <v>43466</v>
      </c>
      <c r="L698" s="2">
        <v>0.85138888888888886</v>
      </c>
      <c r="M698" t="s">
        <v>17</v>
      </c>
      <c r="N698" s="3">
        <v>108.16</v>
      </c>
      <c r="O698">
        <v>4.7619047620000003</v>
      </c>
      <c r="P698" s="3">
        <v>5.4080000000000004</v>
      </c>
      <c r="Q698" s="1">
        <v>24117</v>
      </c>
      <c r="R698" s="5">
        <f t="shared" si="72"/>
        <v>52</v>
      </c>
      <c r="S698" s="5" t="str">
        <f t="shared" si="73"/>
        <v>45-59</v>
      </c>
      <c r="T698">
        <v>6.9</v>
      </c>
      <c r="U698" s="17" t="str">
        <f t="shared" si="70"/>
        <v>6-8 (Good)</v>
      </c>
      <c r="V698" s="17" t="str">
        <f t="shared" si="74"/>
        <v>Night</v>
      </c>
      <c r="W698" t="str">
        <f t="shared" si="75"/>
        <v>Expensive</v>
      </c>
      <c r="X698" s="4">
        <f t="shared" si="76"/>
        <v>3</v>
      </c>
      <c r="Y698" s="3" t="str">
        <f t="shared" si="71"/>
        <v>Weekdays</v>
      </c>
      <c r="Z698" s="17">
        <f>_xlfn.ISOWEEKNUM(Table2[[#This Row],[Transaction Date]])</f>
        <v>1</v>
      </c>
      <c r="AA698" t="str">
        <f>IF(Table2[[#This Row],[WeekNum]] &gt; MAX(Table2[WeekNum]) - 13, "Show", "Hide")</f>
        <v>Show</v>
      </c>
      <c r="AB698" t="str">
        <f>TEXT(Table2[[#This Row],[Transaction Date]] - WEEKDAY(Table2[[#This Row],[Transaction Date]], 2) + 4, "MMMM")</f>
        <v>January</v>
      </c>
      <c r="AC698" s="19">
        <f>ROUNDUP(MONTH(Table2[[#This Row],[Transaction Date]])/3, 0)</f>
        <v>1</v>
      </c>
    </row>
    <row r="699" spans="1:29" x14ac:dyDescent="0.3">
      <c r="A699" t="s">
        <v>725</v>
      </c>
      <c r="B699" t="s">
        <v>1075</v>
      </c>
      <c r="C699" t="s">
        <v>35</v>
      </c>
      <c r="D699" t="s">
        <v>20</v>
      </c>
      <c r="E699" t="s">
        <v>24</v>
      </c>
      <c r="F699" t="s">
        <v>25</v>
      </c>
      <c r="G699" s="3">
        <v>62.19</v>
      </c>
      <c r="H699">
        <v>4</v>
      </c>
      <c r="I699">
        <v>12.438000000000001</v>
      </c>
      <c r="J699" s="3">
        <v>261.19799999999998</v>
      </c>
      <c r="K699" s="18">
        <v>43471</v>
      </c>
      <c r="L699" s="2">
        <v>0.82361111111111107</v>
      </c>
      <c r="M699" t="s">
        <v>17</v>
      </c>
      <c r="N699" s="3">
        <v>248.76</v>
      </c>
      <c r="O699">
        <v>4.7619047620000003</v>
      </c>
      <c r="P699" s="3">
        <v>12.438000000000001</v>
      </c>
      <c r="Q699" s="1">
        <v>35261</v>
      </c>
      <c r="R699" s="5">
        <f t="shared" si="72"/>
        <v>22</v>
      </c>
      <c r="S699" s="5" t="str">
        <f t="shared" si="73"/>
        <v>15-29</v>
      </c>
      <c r="T699">
        <v>4.3</v>
      </c>
      <c r="U699" s="17" t="str">
        <f t="shared" si="70"/>
        <v>4-6 (Average)</v>
      </c>
      <c r="V699" s="17" t="str">
        <f t="shared" si="74"/>
        <v>Night</v>
      </c>
      <c r="W699" t="str">
        <f t="shared" si="75"/>
        <v>Expensive</v>
      </c>
      <c r="X699" s="4">
        <f t="shared" si="76"/>
        <v>1</v>
      </c>
      <c r="Y699" s="3" t="str">
        <f t="shared" si="71"/>
        <v>Weekends</v>
      </c>
      <c r="Z699" s="17">
        <f>_xlfn.ISOWEEKNUM(Table2[[#This Row],[Transaction Date]])</f>
        <v>1</v>
      </c>
      <c r="AA699" t="str">
        <f>IF(Table2[[#This Row],[WeekNum]] &gt; MAX(Table2[WeekNum]) - 13, "Show", "Hide")</f>
        <v>Show</v>
      </c>
      <c r="AB699" t="str">
        <f>TEXT(Table2[[#This Row],[Transaction Date]] - WEEKDAY(Table2[[#This Row],[Transaction Date]], 2) + 4, "MMMM")</f>
        <v>January</v>
      </c>
      <c r="AC699" s="19">
        <f>ROUNDUP(MONTH(Table2[[#This Row],[Transaction Date]])/3, 0)</f>
        <v>1</v>
      </c>
    </row>
    <row r="700" spans="1:29" x14ac:dyDescent="0.3">
      <c r="A700" t="s">
        <v>726</v>
      </c>
      <c r="B700" t="s">
        <v>1067</v>
      </c>
      <c r="C700" t="s">
        <v>13</v>
      </c>
      <c r="D700" t="s">
        <v>14</v>
      </c>
      <c r="E700" t="s">
        <v>24</v>
      </c>
      <c r="F700" t="s">
        <v>21</v>
      </c>
      <c r="G700" s="3">
        <v>69.58</v>
      </c>
      <c r="H700">
        <v>9</v>
      </c>
      <c r="I700">
        <v>31.311</v>
      </c>
      <c r="J700" s="3">
        <v>657.53099999999995</v>
      </c>
      <c r="K700" s="18">
        <v>43515</v>
      </c>
      <c r="L700" s="2">
        <v>0.81805555555555554</v>
      </c>
      <c r="M700" t="s">
        <v>26</v>
      </c>
      <c r="N700" s="3">
        <v>626.22</v>
      </c>
      <c r="O700">
        <v>4.7619047620000003</v>
      </c>
      <c r="P700" s="3">
        <v>31.311</v>
      </c>
      <c r="Q700" s="1">
        <v>20510</v>
      </c>
      <c r="R700" s="5">
        <f t="shared" si="72"/>
        <v>62</v>
      </c>
      <c r="S700" s="5" t="str">
        <f t="shared" si="73"/>
        <v>60-74</v>
      </c>
      <c r="T700">
        <v>7.8</v>
      </c>
      <c r="U700" s="17" t="str">
        <f t="shared" si="70"/>
        <v>6-8 (Good)</v>
      </c>
      <c r="V700" s="17" t="str">
        <f t="shared" si="74"/>
        <v>Night</v>
      </c>
      <c r="W700" t="str">
        <f t="shared" si="75"/>
        <v>Expensive</v>
      </c>
      <c r="X700" s="4">
        <f t="shared" si="76"/>
        <v>3</v>
      </c>
      <c r="Y700" s="3" t="str">
        <f t="shared" si="71"/>
        <v>Weekdays</v>
      </c>
      <c r="Z700" s="17">
        <f>_xlfn.ISOWEEKNUM(Table2[[#This Row],[Transaction Date]])</f>
        <v>8</v>
      </c>
      <c r="AA700" t="str">
        <f>IF(Table2[[#This Row],[WeekNum]] &gt; MAX(Table2[WeekNum]) - 13, "Show", "Hide")</f>
        <v>Show</v>
      </c>
      <c r="AB700" t="str">
        <f>TEXT(Table2[[#This Row],[Transaction Date]] - WEEKDAY(Table2[[#This Row],[Transaction Date]], 2) + 4, "MMMM")</f>
        <v>February</v>
      </c>
      <c r="AC700" s="19">
        <f>ROUNDUP(MONTH(Table2[[#This Row],[Transaction Date]])/3, 0)</f>
        <v>1</v>
      </c>
    </row>
    <row r="701" spans="1:29" x14ac:dyDescent="0.3">
      <c r="A701" t="s">
        <v>727</v>
      </c>
      <c r="B701" t="s">
        <v>1074</v>
      </c>
      <c r="C701" t="s">
        <v>19</v>
      </c>
      <c r="D701" t="s">
        <v>20</v>
      </c>
      <c r="E701" t="s">
        <v>24</v>
      </c>
      <c r="F701" t="s">
        <v>25</v>
      </c>
      <c r="G701" s="3">
        <v>97.5</v>
      </c>
      <c r="H701">
        <v>10</v>
      </c>
      <c r="I701">
        <v>48.75</v>
      </c>
      <c r="J701" s="3">
        <v>1023.75</v>
      </c>
      <c r="K701" s="18">
        <v>43477</v>
      </c>
      <c r="L701" s="2">
        <v>0.6791666666666667</v>
      </c>
      <c r="M701" t="s">
        <v>17</v>
      </c>
      <c r="N701" s="3">
        <v>975</v>
      </c>
      <c r="O701">
        <v>4.7619047620000003</v>
      </c>
      <c r="P701" s="3">
        <v>48.75</v>
      </c>
      <c r="Q701" s="1">
        <v>36192</v>
      </c>
      <c r="R701" s="5">
        <f t="shared" si="72"/>
        <v>19</v>
      </c>
      <c r="S701" s="5" t="str">
        <f t="shared" si="73"/>
        <v>15-29</v>
      </c>
      <c r="T701">
        <v>8</v>
      </c>
      <c r="U701" s="17" t="str">
        <f t="shared" si="70"/>
        <v>8-10 (Excellent)</v>
      </c>
      <c r="V701" s="17" t="str">
        <f t="shared" si="74"/>
        <v>Evening</v>
      </c>
      <c r="W701" t="str">
        <f t="shared" si="75"/>
        <v>Expensive</v>
      </c>
      <c r="X701" s="4">
        <f t="shared" si="76"/>
        <v>7</v>
      </c>
      <c r="Y701" s="3" t="str">
        <f t="shared" si="71"/>
        <v>Weekends</v>
      </c>
      <c r="Z701" s="17">
        <f>_xlfn.ISOWEEKNUM(Table2[[#This Row],[Transaction Date]])</f>
        <v>2</v>
      </c>
      <c r="AA701" t="str">
        <f>IF(Table2[[#This Row],[WeekNum]] &gt; MAX(Table2[WeekNum]) - 13, "Show", "Hide")</f>
        <v>Show</v>
      </c>
      <c r="AB701" t="str">
        <f>TEXT(Table2[[#This Row],[Transaction Date]] - WEEKDAY(Table2[[#This Row],[Transaction Date]], 2) + 4, "MMMM")</f>
        <v>January</v>
      </c>
      <c r="AC701" s="19">
        <f>ROUNDUP(MONTH(Table2[[#This Row],[Transaction Date]])/3, 0)</f>
        <v>1</v>
      </c>
    </row>
    <row r="702" spans="1:29" x14ac:dyDescent="0.3">
      <c r="A702" t="s">
        <v>728</v>
      </c>
      <c r="B702" t="s">
        <v>1074</v>
      </c>
      <c r="C702" t="s">
        <v>19</v>
      </c>
      <c r="D702" t="s">
        <v>20</v>
      </c>
      <c r="E702" t="s">
        <v>15</v>
      </c>
      <c r="F702" t="s">
        <v>38</v>
      </c>
      <c r="G702" s="3">
        <v>60.41</v>
      </c>
      <c r="H702">
        <v>8</v>
      </c>
      <c r="I702">
        <v>24.164000000000001</v>
      </c>
      <c r="J702" s="3">
        <v>507.44400000000002</v>
      </c>
      <c r="K702" s="18">
        <v>43503</v>
      </c>
      <c r="L702" s="2">
        <v>0.51597222222222217</v>
      </c>
      <c r="M702" t="s">
        <v>17</v>
      </c>
      <c r="N702" s="3">
        <v>483.28</v>
      </c>
      <c r="O702">
        <v>4.7619047620000003</v>
      </c>
      <c r="P702" s="3">
        <v>24.164000000000001</v>
      </c>
      <c r="Q702" s="1">
        <v>25286</v>
      </c>
      <c r="R702" s="5">
        <f t="shared" si="72"/>
        <v>49</v>
      </c>
      <c r="S702" s="5" t="str">
        <f t="shared" si="73"/>
        <v>45-59</v>
      </c>
      <c r="T702">
        <v>9.6</v>
      </c>
      <c r="U702" s="17" t="str">
        <f t="shared" si="70"/>
        <v>8-10 (Excellent)</v>
      </c>
      <c r="V702" s="17" t="str">
        <f t="shared" si="74"/>
        <v>Afternoon</v>
      </c>
      <c r="W702" t="str">
        <f t="shared" si="75"/>
        <v>Expensive</v>
      </c>
      <c r="X702" s="4">
        <f t="shared" si="76"/>
        <v>5</v>
      </c>
      <c r="Y702" s="3" t="str">
        <f t="shared" si="71"/>
        <v>Weekdays</v>
      </c>
      <c r="Z702" s="17">
        <f>_xlfn.ISOWEEKNUM(Table2[[#This Row],[Transaction Date]])</f>
        <v>6</v>
      </c>
      <c r="AA702" t="str">
        <f>IF(Table2[[#This Row],[WeekNum]] &gt; MAX(Table2[WeekNum]) - 13, "Show", "Hide")</f>
        <v>Show</v>
      </c>
      <c r="AB702" t="str">
        <f>TEXT(Table2[[#This Row],[Transaction Date]] - WEEKDAY(Table2[[#This Row],[Transaction Date]], 2) + 4, "MMMM")</f>
        <v>February</v>
      </c>
      <c r="AC702" s="19">
        <f>ROUNDUP(MONTH(Table2[[#This Row],[Transaction Date]])/3, 0)</f>
        <v>1</v>
      </c>
    </row>
    <row r="703" spans="1:29" x14ac:dyDescent="0.3">
      <c r="A703" t="s">
        <v>729</v>
      </c>
      <c r="B703" t="s">
        <v>1070</v>
      </c>
      <c r="C703" t="s">
        <v>35</v>
      </c>
      <c r="D703" t="s">
        <v>20</v>
      </c>
      <c r="E703" t="s">
        <v>24</v>
      </c>
      <c r="F703" t="s">
        <v>36</v>
      </c>
      <c r="G703" s="3">
        <v>32.32</v>
      </c>
      <c r="H703">
        <v>3</v>
      </c>
      <c r="I703">
        <v>4.8479999999999999</v>
      </c>
      <c r="J703" s="3">
        <v>101.80800000000001</v>
      </c>
      <c r="K703" s="18">
        <v>43551</v>
      </c>
      <c r="L703" s="2">
        <v>0.7993055555555556</v>
      </c>
      <c r="M703" t="s">
        <v>26</v>
      </c>
      <c r="N703" s="3">
        <v>96.96</v>
      </c>
      <c r="O703">
        <v>4.7619047620000003</v>
      </c>
      <c r="P703" s="3">
        <v>4.8479999999999999</v>
      </c>
      <c r="Q703" s="1">
        <v>30908</v>
      </c>
      <c r="R703" s="5">
        <f t="shared" si="72"/>
        <v>34</v>
      </c>
      <c r="S703" s="5" t="str">
        <f t="shared" si="73"/>
        <v>30-44</v>
      </c>
      <c r="T703">
        <v>4.3</v>
      </c>
      <c r="U703" s="17" t="str">
        <f t="shared" si="70"/>
        <v>4-6 (Average)</v>
      </c>
      <c r="V703" s="17" t="str">
        <f t="shared" si="74"/>
        <v>Evening</v>
      </c>
      <c r="W703" t="str">
        <f t="shared" si="75"/>
        <v>Expensive</v>
      </c>
      <c r="X703" s="4">
        <f t="shared" si="76"/>
        <v>4</v>
      </c>
      <c r="Y703" s="3" t="str">
        <f t="shared" si="71"/>
        <v>Weekdays</v>
      </c>
      <c r="Z703" s="17">
        <f>_xlfn.ISOWEEKNUM(Table2[[#This Row],[Transaction Date]])</f>
        <v>13</v>
      </c>
      <c r="AA703" t="str">
        <f>IF(Table2[[#This Row],[WeekNum]] &gt; MAX(Table2[WeekNum]) - 13, "Show", "Hide")</f>
        <v>Show</v>
      </c>
      <c r="AB703" t="str">
        <f>TEXT(Table2[[#This Row],[Transaction Date]] - WEEKDAY(Table2[[#This Row],[Transaction Date]], 2) + 4, "MMMM")</f>
        <v>March</v>
      </c>
      <c r="AC703" s="19">
        <f>ROUNDUP(MONTH(Table2[[#This Row],[Transaction Date]])/3, 0)</f>
        <v>1</v>
      </c>
    </row>
    <row r="704" spans="1:29" x14ac:dyDescent="0.3">
      <c r="A704" t="s">
        <v>730</v>
      </c>
      <c r="B704" t="s">
        <v>1070</v>
      </c>
      <c r="C704" t="s">
        <v>35</v>
      </c>
      <c r="D704" t="s">
        <v>14</v>
      </c>
      <c r="E704" t="s">
        <v>15</v>
      </c>
      <c r="F704" t="s">
        <v>38</v>
      </c>
      <c r="G704" s="3">
        <v>19.77</v>
      </c>
      <c r="H704">
        <v>10</v>
      </c>
      <c r="I704">
        <v>9.8849999999999998</v>
      </c>
      <c r="J704" s="3">
        <v>207.58500000000001</v>
      </c>
      <c r="K704" s="18">
        <v>43523</v>
      </c>
      <c r="L704" s="2">
        <v>0.7895833333333333</v>
      </c>
      <c r="M704" t="s">
        <v>26</v>
      </c>
      <c r="N704" s="3">
        <v>197.7</v>
      </c>
      <c r="O704">
        <v>4.7619047620000003</v>
      </c>
      <c r="P704" s="3">
        <v>9.8849999999999998</v>
      </c>
      <c r="Q704" s="1">
        <v>20885</v>
      </c>
      <c r="R704" s="5">
        <f t="shared" si="72"/>
        <v>61</v>
      </c>
      <c r="S704" s="5" t="str">
        <f t="shared" si="73"/>
        <v>60-74</v>
      </c>
      <c r="T704">
        <v>5</v>
      </c>
      <c r="U704" s="17" t="str">
        <f t="shared" si="70"/>
        <v>4-6 (Average)</v>
      </c>
      <c r="V704" s="17" t="str">
        <f t="shared" si="74"/>
        <v>Evening</v>
      </c>
      <c r="W704" t="str">
        <f t="shared" si="75"/>
        <v>Less Expensive</v>
      </c>
      <c r="X704" s="4">
        <f t="shared" si="76"/>
        <v>4</v>
      </c>
      <c r="Y704" s="3" t="str">
        <f t="shared" si="71"/>
        <v>Weekdays</v>
      </c>
      <c r="Z704" s="17">
        <f>_xlfn.ISOWEEKNUM(Table2[[#This Row],[Transaction Date]])</f>
        <v>9</v>
      </c>
      <c r="AA704" t="str">
        <f>IF(Table2[[#This Row],[WeekNum]] &gt; MAX(Table2[WeekNum]) - 13, "Show", "Hide")</f>
        <v>Show</v>
      </c>
      <c r="AB704" t="str">
        <f>TEXT(Table2[[#This Row],[Transaction Date]] - WEEKDAY(Table2[[#This Row],[Transaction Date]], 2) + 4, "MMMM")</f>
        <v>February</v>
      </c>
      <c r="AC704" s="19">
        <f>ROUNDUP(MONTH(Table2[[#This Row],[Transaction Date]])/3, 0)</f>
        <v>1</v>
      </c>
    </row>
    <row r="705" spans="1:29" x14ac:dyDescent="0.3">
      <c r="A705" t="s">
        <v>731</v>
      </c>
      <c r="B705" t="s">
        <v>1070</v>
      </c>
      <c r="C705" t="s">
        <v>35</v>
      </c>
      <c r="D705" t="s">
        <v>14</v>
      </c>
      <c r="E705" t="s">
        <v>24</v>
      </c>
      <c r="F705" t="s">
        <v>16</v>
      </c>
      <c r="G705" s="3">
        <v>80.47</v>
      </c>
      <c r="H705">
        <v>9</v>
      </c>
      <c r="I705">
        <v>36.211500000000001</v>
      </c>
      <c r="J705" s="3">
        <v>760.44150000000002</v>
      </c>
      <c r="K705" s="18">
        <v>43471</v>
      </c>
      <c r="L705" s="2">
        <v>0.47083333333333338</v>
      </c>
      <c r="M705" t="s">
        <v>22</v>
      </c>
      <c r="N705" s="3">
        <v>724.23</v>
      </c>
      <c r="O705">
        <v>4.7619047620000003</v>
      </c>
      <c r="P705" s="3">
        <v>36.211500000000001</v>
      </c>
      <c r="Q705" s="1">
        <v>32084</v>
      </c>
      <c r="R705" s="5">
        <f t="shared" si="72"/>
        <v>31</v>
      </c>
      <c r="S705" s="5" t="str">
        <f t="shared" si="73"/>
        <v>30-44</v>
      </c>
      <c r="T705">
        <v>9.1999999999999993</v>
      </c>
      <c r="U705" s="17" t="str">
        <f t="shared" si="70"/>
        <v>8-10 (Excellent)</v>
      </c>
      <c r="V705" s="17" t="str">
        <f t="shared" si="74"/>
        <v>Morning</v>
      </c>
      <c r="W705" t="str">
        <f t="shared" si="75"/>
        <v>Expensive</v>
      </c>
      <c r="X705" s="4">
        <f t="shared" si="76"/>
        <v>1</v>
      </c>
      <c r="Y705" s="3" t="str">
        <f t="shared" si="71"/>
        <v>Weekends</v>
      </c>
      <c r="Z705" s="17">
        <f>_xlfn.ISOWEEKNUM(Table2[[#This Row],[Transaction Date]])</f>
        <v>1</v>
      </c>
      <c r="AA705" t="str">
        <f>IF(Table2[[#This Row],[WeekNum]] &gt; MAX(Table2[WeekNum]) - 13, "Show", "Hide")</f>
        <v>Show</v>
      </c>
      <c r="AB705" t="str">
        <f>TEXT(Table2[[#This Row],[Transaction Date]] - WEEKDAY(Table2[[#This Row],[Transaction Date]], 2) + 4, "MMMM")</f>
        <v>January</v>
      </c>
      <c r="AC705" s="19">
        <f>ROUNDUP(MONTH(Table2[[#This Row],[Transaction Date]])/3, 0)</f>
        <v>1</v>
      </c>
    </row>
    <row r="706" spans="1:29" x14ac:dyDescent="0.3">
      <c r="A706" t="s">
        <v>732</v>
      </c>
      <c r="B706" t="s">
        <v>1070</v>
      </c>
      <c r="C706" t="s">
        <v>35</v>
      </c>
      <c r="D706" t="s">
        <v>14</v>
      </c>
      <c r="E706" t="s">
        <v>15</v>
      </c>
      <c r="F706" t="s">
        <v>25</v>
      </c>
      <c r="G706" s="3">
        <v>88.39</v>
      </c>
      <c r="H706">
        <v>9</v>
      </c>
      <c r="I706">
        <v>39.775500000000001</v>
      </c>
      <c r="J706" s="3">
        <v>835.28549999999996</v>
      </c>
      <c r="K706" s="18">
        <v>43526</v>
      </c>
      <c r="L706" s="2">
        <v>0.52777777777777779</v>
      </c>
      <c r="M706" t="s">
        <v>22</v>
      </c>
      <c r="N706" s="3">
        <v>795.51</v>
      </c>
      <c r="O706">
        <v>4.7619047620000003</v>
      </c>
      <c r="P706" s="3">
        <v>39.775500000000001</v>
      </c>
      <c r="Q706" s="1">
        <v>24450</v>
      </c>
      <c r="R706" s="5">
        <f t="shared" si="72"/>
        <v>52</v>
      </c>
      <c r="S706" s="5" t="str">
        <f t="shared" si="73"/>
        <v>45-59</v>
      </c>
      <c r="T706">
        <v>6.3</v>
      </c>
      <c r="U706" s="17" t="str">
        <f t="shared" ref="U706:U769" si="77">IF(T706&lt;2, "0-2 (Critical)",
  IF(T706&lt;4, "2-4 (Poor)",
  IF(T706&lt;6, "4-6 (Average)",
  IF(T706&lt;8, "6-8 (Good)", "8-10 (Excellent)"))))</f>
        <v>6-8 (Good)</v>
      </c>
      <c r="V706" s="17" t="str">
        <f t="shared" si="74"/>
        <v>Afternoon</v>
      </c>
      <c r="W706" t="str">
        <f t="shared" si="75"/>
        <v>Expensive</v>
      </c>
      <c r="X706" s="4">
        <f t="shared" si="76"/>
        <v>7</v>
      </c>
      <c r="Y706" s="3" t="str">
        <f t="shared" ref="Y706:Y769" si="78">IF(WEEKDAY(K706,2)&lt;=5, "Weekdays", "Weekends")</f>
        <v>Weekends</v>
      </c>
      <c r="Z706" s="17">
        <f>_xlfn.ISOWEEKNUM(Table2[[#This Row],[Transaction Date]])</f>
        <v>9</v>
      </c>
      <c r="AA706" t="str">
        <f>IF(Table2[[#This Row],[WeekNum]] &gt; MAX(Table2[WeekNum]) - 13, "Show", "Hide")</f>
        <v>Show</v>
      </c>
      <c r="AB706" t="str">
        <f>TEXT(Table2[[#This Row],[Transaction Date]] - WEEKDAY(Table2[[#This Row],[Transaction Date]], 2) + 4, "MMMM")</f>
        <v>February</v>
      </c>
      <c r="AC706" s="19">
        <f>ROUNDUP(MONTH(Table2[[#This Row],[Transaction Date]])/3, 0)</f>
        <v>1</v>
      </c>
    </row>
    <row r="707" spans="1:29" x14ac:dyDescent="0.3">
      <c r="A707" t="s">
        <v>733</v>
      </c>
      <c r="B707" t="s">
        <v>1075</v>
      </c>
      <c r="C707" t="s">
        <v>35</v>
      </c>
      <c r="D707" t="s">
        <v>20</v>
      </c>
      <c r="E707" t="s">
        <v>24</v>
      </c>
      <c r="F707" t="s">
        <v>16</v>
      </c>
      <c r="G707" s="3">
        <v>71.77</v>
      </c>
      <c r="H707">
        <v>7</v>
      </c>
      <c r="I707">
        <v>25.119499999999999</v>
      </c>
      <c r="J707" s="3">
        <v>527.5095</v>
      </c>
      <c r="K707" s="18">
        <v>43553</v>
      </c>
      <c r="L707" s="2">
        <v>0.58750000000000002</v>
      </c>
      <c r="M707" t="s">
        <v>22</v>
      </c>
      <c r="N707" s="3">
        <v>502.39</v>
      </c>
      <c r="O707">
        <v>4.7619047620000003</v>
      </c>
      <c r="P707" s="3">
        <v>25.119499999999999</v>
      </c>
      <c r="Q707" s="1">
        <v>31417</v>
      </c>
      <c r="R707" s="5">
        <f t="shared" ref="R707:R770" si="79">DATEDIF(Q707,K707,"Y")</f>
        <v>33</v>
      </c>
      <c r="S707" s="5" t="str">
        <f t="shared" ref="S707:S770" si="80">FLOOR(R707, 15)&amp;"-"&amp;FLOOR(R707,15)+14</f>
        <v>30-44</v>
      </c>
      <c r="T707">
        <v>8.9</v>
      </c>
      <c r="U707" s="17" t="str">
        <f t="shared" si="77"/>
        <v>8-10 (Excellent)</v>
      </c>
      <c r="V707" s="17" t="str">
        <f t="shared" ref="V707:V770" si="81">IF(L707&lt;TIME(12,0,0), "Morning", IF(L707&lt;TIME(16,0,0), "Afternoon", IF(L707&lt;TIME(19,30,0), "Evening", "Night")))</f>
        <v>Afternoon</v>
      </c>
      <c r="W707" t="str">
        <f t="shared" ref="W707:W770" si="82">IF(G707&lt;=20, "Less Expensive", "Expensive")</f>
        <v>Expensive</v>
      </c>
      <c r="X707" s="4">
        <f t="shared" ref="X707:X770" si="83">WEEKDAY(K707)</f>
        <v>6</v>
      </c>
      <c r="Y707" s="3" t="str">
        <f t="shared" si="78"/>
        <v>Weekdays</v>
      </c>
      <c r="Z707" s="17">
        <f>_xlfn.ISOWEEKNUM(Table2[[#This Row],[Transaction Date]])</f>
        <v>13</v>
      </c>
      <c r="AA707" t="str">
        <f>IF(Table2[[#This Row],[WeekNum]] &gt; MAX(Table2[WeekNum]) - 13, "Show", "Hide")</f>
        <v>Show</v>
      </c>
      <c r="AB707" t="str">
        <f>TEXT(Table2[[#This Row],[Transaction Date]] - WEEKDAY(Table2[[#This Row],[Transaction Date]], 2) + 4, "MMMM")</f>
        <v>March</v>
      </c>
      <c r="AC707" s="19">
        <f>ROUNDUP(MONTH(Table2[[#This Row],[Transaction Date]])/3, 0)</f>
        <v>1</v>
      </c>
    </row>
    <row r="708" spans="1:29" x14ac:dyDescent="0.3">
      <c r="A708" t="s">
        <v>734</v>
      </c>
      <c r="B708" t="s">
        <v>1075</v>
      </c>
      <c r="C708" t="s">
        <v>35</v>
      </c>
      <c r="D708" t="s">
        <v>20</v>
      </c>
      <c r="E708" t="s">
        <v>15</v>
      </c>
      <c r="F708" t="s">
        <v>21</v>
      </c>
      <c r="G708" s="3">
        <v>43</v>
      </c>
      <c r="H708">
        <v>4</v>
      </c>
      <c r="I708">
        <v>8.6</v>
      </c>
      <c r="J708" s="3">
        <v>180.6</v>
      </c>
      <c r="K708" s="18">
        <v>43496</v>
      </c>
      <c r="L708" s="2">
        <v>0.8666666666666667</v>
      </c>
      <c r="M708" t="s">
        <v>17</v>
      </c>
      <c r="N708" s="3">
        <v>172</v>
      </c>
      <c r="O708">
        <v>4.7619047620000003</v>
      </c>
      <c r="P708" s="3">
        <v>8.6</v>
      </c>
      <c r="Q708" s="1">
        <v>23885</v>
      </c>
      <c r="R708" s="5">
        <f t="shared" si="79"/>
        <v>53</v>
      </c>
      <c r="S708" s="5" t="str">
        <f t="shared" si="80"/>
        <v>45-59</v>
      </c>
      <c r="T708">
        <v>7.6</v>
      </c>
      <c r="U708" s="17" t="str">
        <f t="shared" si="77"/>
        <v>6-8 (Good)</v>
      </c>
      <c r="V708" s="17" t="str">
        <f t="shared" si="81"/>
        <v>Night</v>
      </c>
      <c r="W708" t="str">
        <f t="shared" si="82"/>
        <v>Expensive</v>
      </c>
      <c r="X708" s="4">
        <f t="shared" si="83"/>
        <v>5</v>
      </c>
      <c r="Y708" s="3" t="str">
        <f t="shared" si="78"/>
        <v>Weekdays</v>
      </c>
      <c r="Z708" s="17">
        <f>_xlfn.ISOWEEKNUM(Table2[[#This Row],[Transaction Date]])</f>
        <v>5</v>
      </c>
      <c r="AA708" t="str">
        <f>IF(Table2[[#This Row],[WeekNum]] &gt; MAX(Table2[WeekNum]) - 13, "Show", "Hide")</f>
        <v>Show</v>
      </c>
      <c r="AB708" t="str">
        <f>TEXT(Table2[[#This Row],[Transaction Date]] - WEEKDAY(Table2[[#This Row],[Transaction Date]], 2) + 4, "MMMM")</f>
        <v>January</v>
      </c>
      <c r="AC708" s="19">
        <f>ROUNDUP(MONTH(Table2[[#This Row],[Transaction Date]])/3, 0)</f>
        <v>1</v>
      </c>
    </row>
    <row r="709" spans="1:29" x14ac:dyDescent="0.3">
      <c r="A709" t="s">
        <v>735</v>
      </c>
      <c r="B709" t="s">
        <v>1074</v>
      </c>
      <c r="C709" t="s">
        <v>19</v>
      </c>
      <c r="D709" t="s">
        <v>14</v>
      </c>
      <c r="E709" t="s">
        <v>24</v>
      </c>
      <c r="F709" t="s">
        <v>36</v>
      </c>
      <c r="G709" s="3">
        <v>68.98</v>
      </c>
      <c r="H709">
        <v>1</v>
      </c>
      <c r="I709">
        <v>3.4489999999999998</v>
      </c>
      <c r="J709" s="3">
        <v>72.429000000000002</v>
      </c>
      <c r="K709" s="18">
        <v>43486</v>
      </c>
      <c r="L709" s="2">
        <v>0.84236111111111101</v>
      </c>
      <c r="M709" t="s">
        <v>22</v>
      </c>
      <c r="N709" s="3">
        <v>68.98</v>
      </c>
      <c r="O709">
        <v>4.7619047620000003</v>
      </c>
      <c r="P709" s="3">
        <v>3.4489999999999998</v>
      </c>
      <c r="Q709" s="1">
        <v>21195</v>
      </c>
      <c r="R709" s="5">
        <f t="shared" si="79"/>
        <v>61</v>
      </c>
      <c r="S709" s="5" t="str">
        <f t="shared" si="80"/>
        <v>60-74</v>
      </c>
      <c r="T709">
        <v>4.8</v>
      </c>
      <c r="U709" s="17" t="str">
        <f t="shared" si="77"/>
        <v>4-6 (Average)</v>
      </c>
      <c r="V709" s="17" t="str">
        <f t="shared" si="81"/>
        <v>Night</v>
      </c>
      <c r="W709" t="str">
        <f t="shared" si="82"/>
        <v>Expensive</v>
      </c>
      <c r="X709" s="4">
        <f t="shared" si="83"/>
        <v>2</v>
      </c>
      <c r="Y709" s="3" t="str">
        <f t="shared" si="78"/>
        <v>Weekdays</v>
      </c>
      <c r="Z709" s="17">
        <f>_xlfn.ISOWEEKNUM(Table2[[#This Row],[Transaction Date]])</f>
        <v>4</v>
      </c>
      <c r="AA709" t="str">
        <f>IF(Table2[[#This Row],[WeekNum]] &gt; MAX(Table2[WeekNum]) - 13, "Show", "Hide")</f>
        <v>Show</v>
      </c>
      <c r="AB709" t="str">
        <f>TEXT(Table2[[#This Row],[Transaction Date]] - WEEKDAY(Table2[[#This Row],[Transaction Date]], 2) + 4, "MMMM")</f>
        <v>January</v>
      </c>
      <c r="AC709" s="19">
        <f>ROUNDUP(MONTH(Table2[[#This Row],[Transaction Date]])/3, 0)</f>
        <v>1</v>
      </c>
    </row>
    <row r="710" spans="1:29" x14ac:dyDescent="0.3">
      <c r="A710" t="s">
        <v>736</v>
      </c>
      <c r="B710" t="s">
        <v>1069</v>
      </c>
      <c r="C710" t="s">
        <v>19</v>
      </c>
      <c r="D710" t="s">
        <v>20</v>
      </c>
      <c r="E710" t="s">
        <v>24</v>
      </c>
      <c r="F710" t="s">
        <v>38</v>
      </c>
      <c r="G710" s="3">
        <v>15.62</v>
      </c>
      <c r="H710">
        <v>8</v>
      </c>
      <c r="I710">
        <v>6.2480000000000002</v>
      </c>
      <c r="J710" s="3">
        <v>131.208</v>
      </c>
      <c r="K710" s="18">
        <v>43485</v>
      </c>
      <c r="L710" s="2">
        <v>0.85902777777777783</v>
      </c>
      <c r="M710" t="s">
        <v>17</v>
      </c>
      <c r="N710" s="3">
        <v>124.96</v>
      </c>
      <c r="O710">
        <v>4.7619047620000003</v>
      </c>
      <c r="P710" s="3">
        <v>6.2480000000000002</v>
      </c>
      <c r="Q710" s="1">
        <v>25683</v>
      </c>
      <c r="R710" s="5">
        <f t="shared" si="79"/>
        <v>48</v>
      </c>
      <c r="S710" s="5" t="str">
        <f t="shared" si="80"/>
        <v>45-59</v>
      </c>
      <c r="T710">
        <v>9.1</v>
      </c>
      <c r="U710" s="17" t="str">
        <f t="shared" si="77"/>
        <v>8-10 (Excellent)</v>
      </c>
      <c r="V710" s="17" t="str">
        <f t="shared" si="81"/>
        <v>Night</v>
      </c>
      <c r="W710" t="str">
        <f t="shared" si="82"/>
        <v>Less Expensive</v>
      </c>
      <c r="X710" s="4">
        <f t="shared" si="83"/>
        <v>1</v>
      </c>
      <c r="Y710" s="3" t="str">
        <f t="shared" si="78"/>
        <v>Weekends</v>
      </c>
      <c r="Z710" s="17">
        <f>_xlfn.ISOWEEKNUM(Table2[[#This Row],[Transaction Date]])</f>
        <v>3</v>
      </c>
      <c r="AA710" t="str">
        <f>IF(Table2[[#This Row],[WeekNum]] &gt; MAX(Table2[WeekNum]) - 13, "Show", "Hide")</f>
        <v>Show</v>
      </c>
      <c r="AB710" t="str">
        <f>TEXT(Table2[[#This Row],[Transaction Date]] - WEEKDAY(Table2[[#This Row],[Transaction Date]], 2) + 4, "MMMM")</f>
        <v>January</v>
      </c>
      <c r="AC710" s="19">
        <f>ROUNDUP(MONTH(Table2[[#This Row],[Transaction Date]])/3, 0)</f>
        <v>1</v>
      </c>
    </row>
    <row r="711" spans="1:29" x14ac:dyDescent="0.3">
      <c r="A711" t="s">
        <v>737</v>
      </c>
      <c r="B711" t="s">
        <v>1068</v>
      </c>
      <c r="C711" t="s">
        <v>13</v>
      </c>
      <c r="D711" t="s">
        <v>20</v>
      </c>
      <c r="E711" t="s">
        <v>24</v>
      </c>
      <c r="F711" t="s">
        <v>29</v>
      </c>
      <c r="G711" s="3">
        <v>25.7</v>
      </c>
      <c r="H711">
        <v>3</v>
      </c>
      <c r="I711">
        <v>3.855</v>
      </c>
      <c r="J711" s="3">
        <v>80.954999999999998</v>
      </c>
      <c r="K711" s="18">
        <v>43482</v>
      </c>
      <c r="L711" s="2">
        <v>0.74930555555555556</v>
      </c>
      <c r="M711" t="s">
        <v>17</v>
      </c>
      <c r="N711" s="3">
        <v>77.099999999999994</v>
      </c>
      <c r="O711">
        <v>4.7619047620000003</v>
      </c>
      <c r="P711" s="3">
        <v>3.855</v>
      </c>
      <c r="Q711" s="1">
        <v>26269</v>
      </c>
      <c r="R711" s="5">
        <f t="shared" si="79"/>
        <v>47</v>
      </c>
      <c r="S711" s="5" t="str">
        <f t="shared" si="80"/>
        <v>45-59</v>
      </c>
      <c r="T711">
        <v>6.1</v>
      </c>
      <c r="U711" s="17" t="str">
        <f t="shared" si="77"/>
        <v>6-8 (Good)</v>
      </c>
      <c r="V711" s="17" t="str">
        <f t="shared" si="81"/>
        <v>Evening</v>
      </c>
      <c r="W711" t="str">
        <f t="shared" si="82"/>
        <v>Expensive</v>
      </c>
      <c r="X711" s="4">
        <f t="shared" si="83"/>
        <v>5</v>
      </c>
      <c r="Y711" s="3" t="str">
        <f t="shared" si="78"/>
        <v>Weekdays</v>
      </c>
      <c r="Z711" s="17">
        <f>_xlfn.ISOWEEKNUM(Table2[[#This Row],[Transaction Date]])</f>
        <v>3</v>
      </c>
      <c r="AA711" t="str">
        <f>IF(Table2[[#This Row],[WeekNum]] &gt; MAX(Table2[WeekNum]) - 13, "Show", "Hide")</f>
        <v>Show</v>
      </c>
      <c r="AB711" t="str">
        <f>TEXT(Table2[[#This Row],[Transaction Date]] - WEEKDAY(Table2[[#This Row],[Transaction Date]], 2) + 4, "MMMM")</f>
        <v>January</v>
      </c>
      <c r="AC711" s="19">
        <f>ROUNDUP(MONTH(Table2[[#This Row],[Transaction Date]])/3, 0)</f>
        <v>1</v>
      </c>
    </row>
    <row r="712" spans="1:29" x14ac:dyDescent="0.3">
      <c r="A712" t="s">
        <v>738</v>
      </c>
      <c r="B712" t="s">
        <v>1076</v>
      </c>
      <c r="C712" s="17" t="s">
        <v>1064</v>
      </c>
      <c r="D712" t="s">
        <v>14</v>
      </c>
      <c r="E712" t="s">
        <v>24</v>
      </c>
      <c r="F712" t="s">
        <v>36</v>
      </c>
      <c r="G712" s="3">
        <v>80.62</v>
      </c>
      <c r="H712">
        <v>6</v>
      </c>
      <c r="I712">
        <v>24.186</v>
      </c>
      <c r="J712" s="3">
        <v>507.90600000000001</v>
      </c>
      <c r="K712" s="18">
        <v>43524</v>
      </c>
      <c r="L712" s="2">
        <v>0.84583333333333333</v>
      </c>
      <c r="M712" t="s">
        <v>22</v>
      </c>
      <c r="N712" s="3">
        <v>483.72</v>
      </c>
      <c r="O712">
        <v>4.7619047620000003</v>
      </c>
      <c r="P712" s="3">
        <v>24.186</v>
      </c>
      <c r="Q712" s="1">
        <v>24374</v>
      </c>
      <c r="R712" s="5">
        <f t="shared" si="79"/>
        <v>52</v>
      </c>
      <c r="S712" s="5" t="str">
        <f t="shared" si="80"/>
        <v>45-59</v>
      </c>
      <c r="T712">
        <v>9.1</v>
      </c>
      <c r="U712" s="17" t="str">
        <f t="shared" si="77"/>
        <v>8-10 (Excellent)</v>
      </c>
      <c r="V712" s="17" t="str">
        <f t="shared" si="81"/>
        <v>Night</v>
      </c>
      <c r="W712" t="str">
        <f t="shared" si="82"/>
        <v>Expensive</v>
      </c>
      <c r="X712" s="4">
        <f t="shared" si="83"/>
        <v>5</v>
      </c>
      <c r="Y712" s="3" t="str">
        <f t="shared" si="78"/>
        <v>Weekdays</v>
      </c>
      <c r="Z712" s="17">
        <f>_xlfn.ISOWEEKNUM(Table2[[#This Row],[Transaction Date]])</f>
        <v>9</v>
      </c>
      <c r="AA712" t="str">
        <f>IF(Table2[[#This Row],[WeekNum]] &gt; MAX(Table2[WeekNum]) - 13, "Show", "Hide")</f>
        <v>Show</v>
      </c>
      <c r="AB712" t="str">
        <f>TEXT(Table2[[#This Row],[Transaction Date]] - WEEKDAY(Table2[[#This Row],[Transaction Date]], 2) + 4, "MMMM")</f>
        <v>February</v>
      </c>
      <c r="AC712" s="19">
        <f>ROUNDUP(MONTH(Table2[[#This Row],[Transaction Date]])/3, 0)</f>
        <v>1</v>
      </c>
    </row>
    <row r="713" spans="1:29" x14ac:dyDescent="0.3">
      <c r="A713" t="s">
        <v>739</v>
      </c>
      <c r="B713" t="s">
        <v>1074</v>
      </c>
      <c r="C713" t="s">
        <v>19</v>
      </c>
      <c r="D713" t="s">
        <v>14</v>
      </c>
      <c r="E713" t="s">
        <v>15</v>
      </c>
      <c r="F713" t="s">
        <v>25</v>
      </c>
      <c r="G713" s="3">
        <v>75.53</v>
      </c>
      <c r="H713">
        <v>4</v>
      </c>
      <c r="I713">
        <v>15.106</v>
      </c>
      <c r="J713" s="3">
        <v>317.226</v>
      </c>
      <c r="K713" s="18">
        <v>43543</v>
      </c>
      <c r="L713" s="2">
        <v>0.66111111111111109</v>
      </c>
      <c r="M713" t="s">
        <v>17</v>
      </c>
      <c r="N713" s="3">
        <v>302.12</v>
      </c>
      <c r="O713">
        <v>4.7619047620000003</v>
      </c>
      <c r="P713" s="3">
        <v>15.106</v>
      </c>
      <c r="Q713" s="1">
        <v>29598</v>
      </c>
      <c r="R713" s="5">
        <f t="shared" si="79"/>
        <v>38</v>
      </c>
      <c r="S713" s="5" t="str">
        <f t="shared" si="80"/>
        <v>30-44</v>
      </c>
      <c r="T713">
        <v>8.3000000000000007</v>
      </c>
      <c r="U713" s="17" t="str">
        <f t="shared" si="77"/>
        <v>8-10 (Excellent)</v>
      </c>
      <c r="V713" s="17" t="str">
        <f t="shared" si="81"/>
        <v>Afternoon</v>
      </c>
      <c r="W713" t="str">
        <f t="shared" si="82"/>
        <v>Expensive</v>
      </c>
      <c r="X713" s="4">
        <f t="shared" si="83"/>
        <v>3</v>
      </c>
      <c r="Y713" s="3" t="str">
        <f t="shared" si="78"/>
        <v>Weekdays</v>
      </c>
      <c r="Z713" s="17">
        <f>_xlfn.ISOWEEKNUM(Table2[[#This Row],[Transaction Date]])</f>
        <v>12</v>
      </c>
      <c r="AA713" t="str">
        <f>IF(Table2[[#This Row],[WeekNum]] &gt; MAX(Table2[WeekNum]) - 13, "Show", "Hide")</f>
        <v>Show</v>
      </c>
      <c r="AB713" t="str">
        <f>TEXT(Table2[[#This Row],[Transaction Date]] - WEEKDAY(Table2[[#This Row],[Transaction Date]], 2) + 4, "MMMM")</f>
        <v>March</v>
      </c>
      <c r="AC713" s="19">
        <f>ROUNDUP(MONTH(Table2[[#This Row],[Transaction Date]])/3, 0)</f>
        <v>1</v>
      </c>
    </row>
    <row r="714" spans="1:29" x14ac:dyDescent="0.3">
      <c r="A714" t="s">
        <v>740</v>
      </c>
      <c r="B714" t="s">
        <v>1073</v>
      </c>
      <c r="C714" s="17" t="s">
        <v>1066</v>
      </c>
      <c r="D714" t="s">
        <v>20</v>
      </c>
      <c r="E714" t="s">
        <v>15</v>
      </c>
      <c r="F714" t="s">
        <v>21</v>
      </c>
      <c r="G714" s="3">
        <v>77.63</v>
      </c>
      <c r="H714">
        <v>9</v>
      </c>
      <c r="I714">
        <v>34.933500000000002</v>
      </c>
      <c r="J714" s="3">
        <v>733.60350000000005</v>
      </c>
      <c r="K714" s="18">
        <v>43515</v>
      </c>
      <c r="L714" s="2">
        <v>0.63472222222222219</v>
      </c>
      <c r="M714" t="s">
        <v>17</v>
      </c>
      <c r="N714" s="3">
        <v>698.67</v>
      </c>
      <c r="O714">
        <v>4.7619047620000003</v>
      </c>
      <c r="P714" s="3">
        <v>34.933500000000002</v>
      </c>
      <c r="Q714" s="1">
        <v>21873</v>
      </c>
      <c r="R714" s="5">
        <f t="shared" si="79"/>
        <v>59</v>
      </c>
      <c r="S714" s="5" t="str">
        <f t="shared" si="80"/>
        <v>45-59</v>
      </c>
      <c r="T714">
        <v>7.2</v>
      </c>
      <c r="U714" s="17" t="str">
        <f t="shared" si="77"/>
        <v>6-8 (Good)</v>
      </c>
      <c r="V714" s="17" t="str">
        <f t="shared" si="81"/>
        <v>Afternoon</v>
      </c>
      <c r="W714" t="str">
        <f t="shared" si="82"/>
        <v>Expensive</v>
      </c>
      <c r="X714" s="4">
        <f t="shared" si="83"/>
        <v>3</v>
      </c>
      <c r="Y714" s="3" t="str">
        <f t="shared" si="78"/>
        <v>Weekdays</v>
      </c>
      <c r="Z714" s="17">
        <f>_xlfn.ISOWEEKNUM(Table2[[#This Row],[Transaction Date]])</f>
        <v>8</v>
      </c>
      <c r="AA714" t="str">
        <f>IF(Table2[[#This Row],[WeekNum]] &gt; MAX(Table2[WeekNum]) - 13, "Show", "Hide")</f>
        <v>Show</v>
      </c>
      <c r="AB714" t="str">
        <f>TEXT(Table2[[#This Row],[Transaction Date]] - WEEKDAY(Table2[[#This Row],[Transaction Date]], 2) + 4, "MMMM")</f>
        <v>February</v>
      </c>
      <c r="AC714" s="19">
        <f>ROUNDUP(MONTH(Table2[[#This Row],[Transaction Date]])/3, 0)</f>
        <v>1</v>
      </c>
    </row>
    <row r="715" spans="1:29" x14ac:dyDescent="0.3">
      <c r="A715" t="s">
        <v>741</v>
      </c>
      <c r="B715" t="s">
        <v>1073</v>
      </c>
      <c r="C715" s="17" t="s">
        <v>1066</v>
      </c>
      <c r="D715" t="s">
        <v>20</v>
      </c>
      <c r="E715" t="s">
        <v>15</v>
      </c>
      <c r="F715" t="s">
        <v>16</v>
      </c>
      <c r="G715" s="3">
        <v>13.85</v>
      </c>
      <c r="H715">
        <v>9</v>
      </c>
      <c r="I715">
        <v>6.2324999999999999</v>
      </c>
      <c r="J715" s="3">
        <v>130.88249999999999</v>
      </c>
      <c r="K715" s="18">
        <v>43500</v>
      </c>
      <c r="L715" s="2">
        <v>0.53472222222222221</v>
      </c>
      <c r="M715" t="s">
        <v>17</v>
      </c>
      <c r="N715" s="3">
        <v>124.65</v>
      </c>
      <c r="O715">
        <v>4.7619047620000003</v>
      </c>
      <c r="P715" s="3">
        <v>6.2324999999999999</v>
      </c>
      <c r="Q715" s="1">
        <v>19930</v>
      </c>
      <c r="R715" s="5">
        <f t="shared" si="79"/>
        <v>64</v>
      </c>
      <c r="S715" s="5" t="str">
        <f t="shared" si="80"/>
        <v>60-74</v>
      </c>
      <c r="T715">
        <v>6</v>
      </c>
      <c r="U715" s="17" t="str">
        <f t="shared" si="77"/>
        <v>6-8 (Good)</v>
      </c>
      <c r="V715" s="17" t="str">
        <f t="shared" si="81"/>
        <v>Afternoon</v>
      </c>
      <c r="W715" t="str">
        <f t="shared" si="82"/>
        <v>Less Expensive</v>
      </c>
      <c r="X715" s="4">
        <f t="shared" si="83"/>
        <v>2</v>
      </c>
      <c r="Y715" s="3" t="str">
        <f t="shared" si="78"/>
        <v>Weekdays</v>
      </c>
      <c r="Z715" s="17">
        <f>_xlfn.ISOWEEKNUM(Table2[[#This Row],[Transaction Date]])</f>
        <v>6</v>
      </c>
      <c r="AA715" t="str">
        <f>IF(Table2[[#This Row],[WeekNum]] &gt; MAX(Table2[WeekNum]) - 13, "Show", "Hide")</f>
        <v>Show</v>
      </c>
      <c r="AB715" t="str">
        <f>TEXT(Table2[[#This Row],[Transaction Date]] - WEEKDAY(Table2[[#This Row],[Transaction Date]], 2) + 4, "MMMM")</f>
        <v>February</v>
      </c>
      <c r="AC715" s="19">
        <f>ROUNDUP(MONTH(Table2[[#This Row],[Transaction Date]])/3, 0)</f>
        <v>1</v>
      </c>
    </row>
    <row r="716" spans="1:29" x14ac:dyDescent="0.3">
      <c r="A716" t="s">
        <v>742</v>
      </c>
      <c r="B716" t="s">
        <v>1073</v>
      </c>
      <c r="C716" s="17" t="s">
        <v>1066</v>
      </c>
      <c r="D716" t="s">
        <v>14</v>
      </c>
      <c r="E716" t="s">
        <v>24</v>
      </c>
      <c r="F716" t="s">
        <v>38</v>
      </c>
      <c r="G716" s="3">
        <v>98.7</v>
      </c>
      <c r="H716">
        <v>8</v>
      </c>
      <c r="I716">
        <v>39.479999999999997</v>
      </c>
      <c r="J716" s="3">
        <v>829.08</v>
      </c>
      <c r="K716" s="18">
        <v>43496</v>
      </c>
      <c r="L716" s="2">
        <v>0.44166666666666665</v>
      </c>
      <c r="M716" t="s">
        <v>17</v>
      </c>
      <c r="N716" s="3">
        <v>789.6</v>
      </c>
      <c r="O716">
        <v>4.7619047620000003</v>
      </c>
      <c r="P716" s="3">
        <v>39.479999999999997</v>
      </c>
      <c r="Q716" s="1">
        <v>26458</v>
      </c>
      <c r="R716" s="5">
        <f t="shared" si="79"/>
        <v>46</v>
      </c>
      <c r="S716" s="5" t="str">
        <f t="shared" si="80"/>
        <v>45-59</v>
      </c>
      <c r="T716">
        <v>8.5</v>
      </c>
      <c r="U716" s="17" t="str">
        <f t="shared" si="77"/>
        <v>8-10 (Excellent)</v>
      </c>
      <c r="V716" s="17" t="str">
        <f t="shared" si="81"/>
        <v>Morning</v>
      </c>
      <c r="W716" t="str">
        <f t="shared" si="82"/>
        <v>Expensive</v>
      </c>
      <c r="X716" s="4">
        <f t="shared" si="83"/>
        <v>5</v>
      </c>
      <c r="Y716" s="3" t="str">
        <f t="shared" si="78"/>
        <v>Weekdays</v>
      </c>
      <c r="Z716" s="17">
        <f>_xlfn.ISOWEEKNUM(Table2[[#This Row],[Transaction Date]])</f>
        <v>5</v>
      </c>
      <c r="AA716" t="str">
        <f>IF(Table2[[#This Row],[WeekNum]] &gt; MAX(Table2[WeekNum]) - 13, "Show", "Hide")</f>
        <v>Show</v>
      </c>
      <c r="AB716" t="str">
        <f>TEXT(Table2[[#This Row],[Transaction Date]] - WEEKDAY(Table2[[#This Row],[Transaction Date]], 2) + 4, "MMMM")</f>
        <v>January</v>
      </c>
      <c r="AC716" s="19">
        <f>ROUNDUP(MONTH(Table2[[#This Row],[Transaction Date]])/3, 0)</f>
        <v>1</v>
      </c>
    </row>
    <row r="717" spans="1:29" x14ac:dyDescent="0.3">
      <c r="A717" t="s">
        <v>743</v>
      </c>
      <c r="B717" t="s">
        <v>1071</v>
      </c>
      <c r="C717" s="17" t="s">
        <v>1064</v>
      </c>
      <c r="D717" t="s">
        <v>20</v>
      </c>
      <c r="E717" t="s">
        <v>15</v>
      </c>
      <c r="F717" t="s">
        <v>16</v>
      </c>
      <c r="G717" s="3">
        <v>35.68</v>
      </c>
      <c r="H717">
        <v>5</v>
      </c>
      <c r="I717">
        <v>8.92</v>
      </c>
      <c r="J717" s="3">
        <v>187.32</v>
      </c>
      <c r="K717" s="18">
        <v>43502</v>
      </c>
      <c r="L717" s="2">
        <v>0.7729166666666667</v>
      </c>
      <c r="M717" t="s">
        <v>26</v>
      </c>
      <c r="N717" s="3">
        <v>178.4</v>
      </c>
      <c r="O717">
        <v>4.7619047620000003</v>
      </c>
      <c r="P717" s="3">
        <v>8.92</v>
      </c>
      <c r="Q717" s="1">
        <v>23108</v>
      </c>
      <c r="R717" s="5">
        <f t="shared" si="79"/>
        <v>55</v>
      </c>
      <c r="S717" s="5" t="str">
        <f t="shared" si="80"/>
        <v>45-59</v>
      </c>
      <c r="T717">
        <v>6.6</v>
      </c>
      <c r="U717" s="17" t="str">
        <f t="shared" si="77"/>
        <v>6-8 (Good)</v>
      </c>
      <c r="V717" s="17" t="str">
        <f t="shared" si="81"/>
        <v>Evening</v>
      </c>
      <c r="W717" t="str">
        <f t="shared" si="82"/>
        <v>Expensive</v>
      </c>
      <c r="X717" s="4">
        <f t="shared" si="83"/>
        <v>4</v>
      </c>
      <c r="Y717" s="3" t="str">
        <f t="shared" si="78"/>
        <v>Weekdays</v>
      </c>
      <c r="Z717" s="17">
        <f>_xlfn.ISOWEEKNUM(Table2[[#This Row],[Transaction Date]])</f>
        <v>6</v>
      </c>
      <c r="AA717" t="str">
        <f>IF(Table2[[#This Row],[WeekNum]] &gt; MAX(Table2[WeekNum]) - 13, "Show", "Hide")</f>
        <v>Show</v>
      </c>
      <c r="AB717" t="str">
        <f>TEXT(Table2[[#This Row],[Transaction Date]] - WEEKDAY(Table2[[#This Row],[Transaction Date]], 2) + 4, "MMMM")</f>
        <v>February</v>
      </c>
      <c r="AC717" s="19">
        <f>ROUNDUP(MONTH(Table2[[#This Row],[Transaction Date]])/3, 0)</f>
        <v>1</v>
      </c>
    </row>
    <row r="718" spans="1:29" x14ac:dyDescent="0.3">
      <c r="A718" t="s">
        <v>744</v>
      </c>
      <c r="B718" t="s">
        <v>1068</v>
      </c>
      <c r="C718" t="s">
        <v>13</v>
      </c>
      <c r="D718" t="s">
        <v>14</v>
      </c>
      <c r="E718" t="s">
        <v>15</v>
      </c>
      <c r="F718" t="s">
        <v>38</v>
      </c>
      <c r="G718" s="3">
        <v>71.459999999999994</v>
      </c>
      <c r="H718">
        <v>7</v>
      </c>
      <c r="I718">
        <v>25.010999999999999</v>
      </c>
      <c r="J718" s="3">
        <v>525.23099999999999</v>
      </c>
      <c r="K718" s="18">
        <v>43552</v>
      </c>
      <c r="L718" s="2">
        <v>0.67083333333333339</v>
      </c>
      <c r="M718" t="s">
        <v>17</v>
      </c>
      <c r="N718" s="3">
        <v>500.22</v>
      </c>
      <c r="O718">
        <v>4.7619047620000003</v>
      </c>
      <c r="P718" s="3">
        <v>25.010999999999999</v>
      </c>
      <c r="Q718" s="1">
        <v>28668</v>
      </c>
      <c r="R718" s="5">
        <f t="shared" si="79"/>
        <v>40</v>
      </c>
      <c r="S718" s="5" t="str">
        <f t="shared" si="80"/>
        <v>30-44</v>
      </c>
      <c r="T718">
        <v>4.5</v>
      </c>
      <c r="U718" s="17" t="str">
        <f t="shared" si="77"/>
        <v>4-6 (Average)</v>
      </c>
      <c r="V718" s="17" t="str">
        <f t="shared" si="81"/>
        <v>Evening</v>
      </c>
      <c r="W718" t="str">
        <f t="shared" si="82"/>
        <v>Expensive</v>
      </c>
      <c r="X718" s="4">
        <f t="shared" si="83"/>
        <v>5</v>
      </c>
      <c r="Y718" s="3" t="str">
        <f t="shared" si="78"/>
        <v>Weekdays</v>
      </c>
      <c r="Z718" s="17">
        <f>_xlfn.ISOWEEKNUM(Table2[[#This Row],[Transaction Date]])</f>
        <v>13</v>
      </c>
      <c r="AA718" t="str">
        <f>IF(Table2[[#This Row],[WeekNum]] &gt; MAX(Table2[WeekNum]) - 13, "Show", "Hide")</f>
        <v>Show</v>
      </c>
      <c r="AB718" t="str">
        <f>TEXT(Table2[[#This Row],[Transaction Date]] - WEEKDAY(Table2[[#This Row],[Transaction Date]], 2) + 4, "MMMM")</f>
        <v>March</v>
      </c>
      <c r="AC718" s="19">
        <f>ROUNDUP(MONTH(Table2[[#This Row],[Transaction Date]])/3, 0)</f>
        <v>1</v>
      </c>
    </row>
    <row r="719" spans="1:29" x14ac:dyDescent="0.3">
      <c r="A719" t="s">
        <v>745</v>
      </c>
      <c r="B719" t="s">
        <v>1068</v>
      </c>
      <c r="C719" t="s">
        <v>13</v>
      </c>
      <c r="D719" t="s">
        <v>14</v>
      </c>
      <c r="E719" t="s">
        <v>24</v>
      </c>
      <c r="F719" t="s">
        <v>21</v>
      </c>
      <c r="G719" s="3">
        <v>11.94</v>
      </c>
      <c r="H719">
        <v>3</v>
      </c>
      <c r="I719">
        <v>1.7909999999999999</v>
      </c>
      <c r="J719" s="3">
        <v>37.610999999999997</v>
      </c>
      <c r="K719" s="18">
        <v>43484</v>
      </c>
      <c r="L719" s="2">
        <v>0.53263888888888888</v>
      </c>
      <c r="M719" t="s">
        <v>26</v>
      </c>
      <c r="N719" s="3">
        <v>35.82</v>
      </c>
      <c r="O719">
        <v>4.7619047620000003</v>
      </c>
      <c r="P719" s="3">
        <v>1.7909999999999999</v>
      </c>
      <c r="Q719" s="1">
        <v>23859</v>
      </c>
      <c r="R719" s="5">
        <f t="shared" si="79"/>
        <v>53</v>
      </c>
      <c r="S719" s="5" t="str">
        <f t="shared" si="80"/>
        <v>45-59</v>
      </c>
      <c r="T719">
        <v>8.1</v>
      </c>
      <c r="U719" s="17" t="str">
        <f t="shared" si="77"/>
        <v>8-10 (Excellent)</v>
      </c>
      <c r="V719" s="17" t="str">
        <f t="shared" si="81"/>
        <v>Afternoon</v>
      </c>
      <c r="W719" t="str">
        <f t="shared" si="82"/>
        <v>Less Expensive</v>
      </c>
      <c r="X719" s="4">
        <f t="shared" si="83"/>
        <v>7</v>
      </c>
      <c r="Y719" s="3" t="str">
        <f t="shared" si="78"/>
        <v>Weekends</v>
      </c>
      <c r="Z719" s="17">
        <f>_xlfn.ISOWEEKNUM(Table2[[#This Row],[Transaction Date]])</f>
        <v>3</v>
      </c>
      <c r="AA719" t="str">
        <f>IF(Table2[[#This Row],[WeekNum]] &gt; MAX(Table2[WeekNum]) - 13, "Show", "Hide")</f>
        <v>Show</v>
      </c>
      <c r="AB719" t="str">
        <f>TEXT(Table2[[#This Row],[Transaction Date]] - WEEKDAY(Table2[[#This Row],[Transaction Date]], 2) + 4, "MMMM")</f>
        <v>January</v>
      </c>
      <c r="AC719" s="19">
        <f>ROUNDUP(MONTH(Table2[[#This Row],[Transaction Date]])/3, 0)</f>
        <v>1</v>
      </c>
    </row>
    <row r="720" spans="1:29" x14ac:dyDescent="0.3">
      <c r="A720" t="s">
        <v>746</v>
      </c>
      <c r="B720" t="s">
        <v>1067</v>
      </c>
      <c r="C720" t="s">
        <v>13</v>
      </c>
      <c r="D720" t="s">
        <v>20</v>
      </c>
      <c r="E720" t="s">
        <v>24</v>
      </c>
      <c r="F720" t="s">
        <v>38</v>
      </c>
      <c r="G720" s="3">
        <v>45.38</v>
      </c>
      <c r="H720">
        <v>3</v>
      </c>
      <c r="I720">
        <v>6.8070000000000004</v>
      </c>
      <c r="J720" s="3">
        <v>142.947</v>
      </c>
      <c r="K720" s="18">
        <v>43513</v>
      </c>
      <c r="L720" s="2">
        <v>0.56527777777777777</v>
      </c>
      <c r="M720" t="s">
        <v>26</v>
      </c>
      <c r="N720" s="3">
        <v>136.13999999999999</v>
      </c>
      <c r="O720">
        <v>4.7619047620000003</v>
      </c>
      <c r="P720" s="3">
        <v>6.8070000000000004</v>
      </c>
      <c r="Q720" s="1">
        <v>33563</v>
      </c>
      <c r="R720" s="5">
        <f t="shared" si="79"/>
        <v>27</v>
      </c>
      <c r="S720" s="5" t="str">
        <f t="shared" si="80"/>
        <v>15-29</v>
      </c>
      <c r="T720">
        <v>7.2</v>
      </c>
      <c r="U720" s="17" t="str">
        <f t="shared" si="77"/>
        <v>6-8 (Good)</v>
      </c>
      <c r="V720" s="17" t="str">
        <f t="shared" si="81"/>
        <v>Afternoon</v>
      </c>
      <c r="W720" t="str">
        <f t="shared" si="82"/>
        <v>Expensive</v>
      </c>
      <c r="X720" s="4">
        <f t="shared" si="83"/>
        <v>1</v>
      </c>
      <c r="Y720" s="3" t="str">
        <f t="shared" si="78"/>
        <v>Weekends</v>
      </c>
      <c r="Z720" s="17">
        <f>_xlfn.ISOWEEKNUM(Table2[[#This Row],[Transaction Date]])</f>
        <v>7</v>
      </c>
      <c r="AA720" t="str">
        <f>IF(Table2[[#This Row],[WeekNum]] &gt; MAX(Table2[WeekNum]) - 13, "Show", "Hide")</f>
        <v>Show</v>
      </c>
      <c r="AB720" t="str">
        <f>TEXT(Table2[[#This Row],[Transaction Date]] - WEEKDAY(Table2[[#This Row],[Transaction Date]], 2) + 4, "MMMM")</f>
        <v>February</v>
      </c>
      <c r="AC720" s="19">
        <f>ROUNDUP(MONTH(Table2[[#This Row],[Transaction Date]])/3, 0)</f>
        <v>1</v>
      </c>
    </row>
    <row r="721" spans="1:29" x14ac:dyDescent="0.3">
      <c r="A721" t="s">
        <v>747</v>
      </c>
      <c r="B721" t="s">
        <v>1070</v>
      </c>
      <c r="C721" t="s">
        <v>35</v>
      </c>
      <c r="D721" t="s">
        <v>14</v>
      </c>
      <c r="E721" t="s">
        <v>15</v>
      </c>
      <c r="F721" t="s">
        <v>38</v>
      </c>
      <c r="G721" s="3">
        <v>17.48</v>
      </c>
      <c r="H721">
        <v>6</v>
      </c>
      <c r="I721">
        <v>5.2439999999999998</v>
      </c>
      <c r="J721" s="3">
        <v>110.124</v>
      </c>
      <c r="K721" s="18">
        <v>43483</v>
      </c>
      <c r="L721" s="2">
        <v>0.62777777777777777</v>
      </c>
      <c r="M721" t="s">
        <v>26</v>
      </c>
      <c r="N721" s="3">
        <v>104.88</v>
      </c>
      <c r="O721">
        <v>4.7619047620000003</v>
      </c>
      <c r="P721" s="3">
        <v>5.2439999999999998</v>
      </c>
      <c r="Q721" s="1">
        <v>36593</v>
      </c>
      <c r="R721" s="5">
        <f t="shared" si="79"/>
        <v>18</v>
      </c>
      <c r="S721" s="5" t="str">
        <f t="shared" si="80"/>
        <v>15-29</v>
      </c>
      <c r="T721">
        <v>6.1</v>
      </c>
      <c r="U721" s="17" t="str">
        <f t="shared" si="77"/>
        <v>6-8 (Good)</v>
      </c>
      <c r="V721" s="17" t="str">
        <f t="shared" si="81"/>
        <v>Afternoon</v>
      </c>
      <c r="W721" t="str">
        <f t="shared" si="82"/>
        <v>Less Expensive</v>
      </c>
      <c r="X721" s="4">
        <f t="shared" si="83"/>
        <v>6</v>
      </c>
      <c r="Y721" s="3" t="str">
        <f t="shared" si="78"/>
        <v>Weekdays</v>
      </c>
      <c r="Z721" s="17">
        <f>_xlfn.ISOWEEKNUM(Table2[[#This Row],[Transaction Date]])</f>
        <v>3</v>
      </c>
      <c r="AA721" t="str">
        <f>IF(Table2[[#This Row],[WeekNum]] &gt; MAX(Table2[WeekNum]) - 13, "Show", "Hide")</f>
        <v>Show</v>
      </c>
      <c r="AB721" t="str">
        <f>TEXT(Table2[[#This Row],[Transaction Date]] - WEEKDAY(Table2[[#This Row],[Transaction Date]], 2) + 4, "MMMM")</f>
        <v>January</v>
      </c>
      <c r="AC721" s="19">
        <f>ROUNDUP(MONTH(Table2[[#This Row],[Transaction Date]])/3, 0)</f>
        <v>1</v>
      </c>
    </row>
    <row r="722" spans="1:29" x14ac:dyDescent="0.3">
      <c r="A722" t="s">
        <v>748</v>
      </c>
      <c r="B722" t="s">
        <v>1075</v>
      </c>
      <c r="C722" t="s">
        <v>35</v>
      </c>
      <c r="D722" t="s">
        <v>20</v>
      </c>
      <c r="E722" t="s">
        <v>15</v>
      </c>
      <c r="F722" t="s">
        <v>38</v>
      </c>
      <c r="G722" s="3">
        <v>25.56</v>
      </c>
      <c r="H722">
        <v>7</v>
      </c>
      <c r="I722">
        <v>8.9459999999999997</v>
      </c>
      <c r="J722" s="3">
        <v>187.86600000000001</v>
      </c>
      <c r="K722" s="18">
        <v>43498</v>
      </c>
      <c r="L722" s="2">
        <v>0.86249999999999993</v>
      </c>
      <c r="M722" t="s">
        <v>22</v>
      </c>
      <c r="N722" s="3">
        <v>178.92</v>
      </c>
      <c r="O722">
        <v>4.7619047620000003</v>
      </c>
      <c r="P722" s="3">
        <v>8.9459999999999997</v>
      </c>
      <c r="Q722" s="1">
        <v>21242</v>
      </c>
      <c r="R722" s="5">
        <f t="shared" si="79"/>
        <v>60</v>
      </c>
      <c r="S722" s="5" t="str">
        <f t="shared" si="80"/>
        <v>60-74</v>
      </c>
      <c r="T722">
        <v>7.1</v>
      </c>
      <c r="U722" s="17" t="str">
        <f t="shared" si="77"/>
        <v>6-8 (Good)</v>
      </c>
      <c r="V722" s="17" t="str">
        <f t="shared" si="81"/>
        <v>Night</v>
      </c>
      <c r="W722" t="str">
        <f t="shared" si="82"/>
        <v>Expensive</v>
      </c>
      <c r="X722" s="4">
        <f t="shared" si="83"/>
        <v>7</v>
      </c>
      <c r="Y722" s="3" t="str">
        <f t="shared" si="78"/>
        <v>Weekends</v>
      </c>
      <c r="Z722" s="17">
        <f>_xlfn.ISOWEEKNUM(Table2[[#This Row],[Transaction Date]])</f>
        <v>5</v>
      </c>
      <c r="AA722" t="str">
        <f>IF(Table2[[#This Row],[WeekNum]] &gt; MAX(Table2[WeekNum]) - 13, "Show", "Hide")</f>
        <v>Show</v>
      </c>
      <c r="AB722" t="str">
        <f>TEXT(Table2[[#This Row],[Transaction Date]] - WEEKDAY(Table2[[#This Row],[Transaction Date]], 2) + 4, "MMMM")</f>
        <v>January</v>
      </c>
      <c r="AC722" s="19">
        <f>ROUNDUP(MONTH(Table2[[#This Row],[Transaction Date]])/3, 0)</f>
        <v>1</v>
      </c>
    </row>
    <row r="723" spans="1:29" x14ac:dyDescent="0.3">
      <c r="A723" t="s">
        <v>749</v>
      </c>
      <c r="B723" t="s">
        <v>1069</v>
      </c>
      <c r="C723" t="s">
        <v>19</v>
      </c>
      <c r="D723" t="s">
        <v>14</v>
      </c>
      <c r="E723" t="s">
        <v>15</v>
      </c>
      <c r="F723" t="s">
        <v>29</v>
      </c>
      <c r="G723" s="3">
        <v>90.63</v>
      </c>
      <c r="H723">
        <v>9</v>
      </c>
      <c r="I723">
        <v>40.783499999999997</v>
      </c>
      <c r="J723" s="3">
        <v>856.45349999999996</v>
      </c>
      <c r="K723" s="18">
        <v>43483</v>
      </c>
      <c r="L723" s="2">
        <v>0.64444444444444449</v>
      </c>
      <c r="M723" t="s">
        <v>22</v>
      </c>
      <c r="N723" s="3">
        <v>815.67</v>
      </c>
      <c r="O723">
        <v>4.7619047620000003</v>
      </c>
      <c r="P723" s="3">
        <v>40.783499999999997</v>
      </c>
      <c r="Q723" s="1">
        <v>24896</v>
      </c>
      <c r="R723" s="5">
        <f t="shared" si="79"/>
        <v>50</v>
      </c>
      <c r="S723" s="5" t="str">
        <f t="shared" si="80"/>
        <v>45-59</v>
      </c>
      <c r="T723">
        <v>5.0999999999999996</v>
      </c>
      <c r="U723" s="17" t="str">
        <f t="shared" si="77"/>
        <v>4-6 (Average)</v>
      </c>
      <c r="V723" s="17" t="str">
        <f t="shared" si="81"/>
        <v>Afternoon</v>
      </c>
      <c r="W723" t="str">
        <f t="shared" si="82"/>
        <v>Expensive</v>
      </c>
      <c r="X723" s="4">
        <f t="shared" si="83"/>
        <v>6</v>
      </c>
      <c r="Y723" s="3" t="str">
        <f t="shared" si="78"/>
        <v>Weekdays</v>
      </c>
      <c r="Z723" s="17">
        <f>_xlfn.ISOWEEKNUM(Table2[[#This Row],[Transaction Date]])</f>
        <v>3</v>
      </c>
      <c r="AA723" t="str">
        <f>IF(Table2[[#This Row],[WeekNum]] &gt; MAX(Table2[WeekNum]) - 13, "Show", "Hide")</f>
        <v>Show</v>
      </c>
      <c r="AB723" t="str">
        <f>TEXT(Table2[[#This Row],[Transaction Date]] - WEEKDAY(Table2[[#This Row],[Transaction Date]], 2) + 4, "MMMM")</f>
        <v>January</v>
      </c>
      <c r="AC723" s="19">
        <f>ROUNDUP(MONTH(Table2[[#This Row],[Transaction Date]])/3, 0)</f>
        <v>1</v>
      </c>
    </row>
    <row r="724" spans="1:29" x14ac:dyDescent="0.3">
      <c r="A724" t="s">
        <v>750</v>
      </c>
      <c r="B724" t="s">
        <v>1075</v>
      </c>
      <c r="C724" t="s">
        <v>35</v>
      </c>
      <c r="D724" t="s">
        <v>20</v>
      </c>
      <c r="E724" t="s">
        <v>24</v>
      </c>
      <c r="F724" t="s">
        <v>25</v>
      </c>
      <c r="G724" s="3">
        <v>44.12</v>
      </c>
      <c r="H724">
        <v>3</v>
      </c>
      <c r="I724">
        <v>6.6180000000000003</v>
      </c>
      <c r="J724" s="3">
        <v>138.97800000000001</v>
      </c>
      <c r="K724" s="18">
        <v>43542</v>
      </c>
      <c r="L724" s="2">
        <v>0.57291666666666663</v>
      </c>
      <c r="M724" t="s">
        <v>26</v>
      </c>
      <c r="N724" s="3">
        <v>132.36000000000001</v>
      </c>
      <c r="O724">
        <v>4.7619047620000003</v>
      </c>
      <c r="P724" s="3">
        <v>6.6180000000000003</v>
      </c>
      <c r="Q724" s="1">
        <v>32055</v>
      </c>
      <c r="R724" s="5">
        <f t="shared" si="79"/>
        <v>31</v>
      </c>
      <c r="S724" s="5" t="str">
        <f t="shared" si="80"/>
        <v>30-44</v>
      </c>
      <c r="T724">
        <v>7.9</v>
      </c>
      <c r="U724" s="17" t="str">
        <f t="shared" si="77"/>
        <v>6-8 (Good)</v>
      </c>
      <c r="V724" s="17" t="str">
        <f t="shared" si="81"/>
        <v>Afternoon</v>
      </c>
      <c r="W724" t="str">
        <f t="shared" si="82"/>
        <v>Expensive</v>
      </c>
      <c r="X724" s="4">
        <f t="shared" si="83"/>
        <v>2</v>
      </c>
      <c r="Y724" s="3" t="str">
        <f t="shared" si="78"/>
        <v>Weekdays</v>
      </c>
      <c r="Z724" s="17">
        <f>_xlfn.ISOWEEKNUM(Table2[[#This Row],[Transaction Date]])</f>
        <v>12</v>
      </c>
      <c r="AA724" t="str">
        <f>IF(Table2[[#This Row],[WeekNum]] &gt; MAX(Table2[WeekNum]) - 13, "Show", "Hide")</f>
        <v>Show</v>
      </c>
      <c r="AB724" t="str">
        <f>TEXT(Table2[[#This Row],[Transaction Date]] - WEEKDAY(Table2[[#This Row],[Transaction Date]], 2) + 4, "MMMM")</f>
        <v>March</v>
      </c>
      <c r="AC724" s="19">
        <f>ROUNDUP(MONTH(Table2[[#This Row],[Transaction Date]])/3, 0)</f>
        <v>1</v>
      </c>
    </row>
    <row r="725" spans="1:29" x14ac:dyDescent="0.3">
      <c r="A725" t="s">
        <v>751</v>
      </c>
      <c r="B725" t="s">
        <v>1078</v>
      </c>
      <c r="C725" s="17" t="s">
        <v>1066</v>
      </c>
      <c r="D725" t="s">
        <v>14</v>
      </c>
      <c r="E725" t="s">
        <v>15</v>
      </c>
      <c r="F725" t="s">
        <v>36</v>
      </c>
      <c r="G725" s="3">
        <v>36.770000000000003</v>
      </c>
      <c r="H725">
        <v>7</v>
      </c>
      <c r="I725">
        <v>12.8695</v>
      </c>
      <c r="J725" s="3">
        <v>270.2595</v>
      </c>
      <c r="K725" s="18">
        <v>43476</v>
      </c>
      <c r="L725" s="2">
        <v>0.84027777777777779</v>
      </c>
      <c r="M725" t="s">
        <v>22</v>
      </c>
      <c r="N725" s="3">
        <v>257.39</v>
      </c>
      <c r="O725">
        <v>4.7619047620000003</v>
      </c>
      <c r="P725" s="3">
        <v>12.8695</v>
      </c>
      <c r="Q725" s="1">
        <v>33260</v>
      </c>
      <c r="R725" s="5">
        <f t="shared" si="79"/>
        <v>27</v>
      </c>
      <c r="S725" s="5" t="str">
        <f t="shared" si="80"/>
        <v>15-29</v>
      </c>
      <c r="T725">
        <v>7.4</v>
      </c>
      <c r="U725" s="17" t="str">
        <f t="shared" si="77"/>
        <v>6-8 (Good)</v>
      </c>
      <c r="V725" s="17" t="str">
        <f t="shared" si="81"/>
        <v>Night</v>
      </c>
      <c r="W725" t="str">
        <f t="shared" si="82"/>
        <v>Expensive</v>
      </c>
      <c r="X725" s="4">
        <f t="shared" si="83"/>
        <v>6</v>
      </c>
      <c r="Y725" s="3" t="str">
        <f t="shared" si="78"/>
        <v>Weekdays</v>
      </c>
      <c r="Z725" s="17">
        <f>_xlfn.ISOWEEKNUM(Table2[[#This Row],[Transaction Date]])</f>
        <v>2</v>
      </c>
      <c r="AA725" t="str">
        <f>IF(Table2[[#This Row],[WeekNum]] &gt; MAX(Table2[WeekNum]) - 13, "Show", "Hide")</f>
        <v>Show</v>
      </c>
      <c r="AB725" t="str">
        <f>TEXT(Table2[[#This Row],[Transaction Date]] - WEEKDAY(Table2[[#This Row],[Transaction Date]], 2) + 4, "MMMM")</f>
        <v>January</v>
      </c>
      <c r="AC725" s="19">
        <f>ROUNDUP(MONTH(Table2[[#This Row],[Transaction Date]])/3, 0)</f>
        <v>1</v>
      </c>
    </row>
    <row r="726" spans="1:29" x14ac:dyDescent="0.3">
      <c r="A726" t="s">
        <v>752</v>
      </c>
      <c r="B726" t="s">
        <v>1070</v>
      </c>
      <c r="C726" t="s">
        <v>35</v>
      </c>
      <c r="D726" t="s">
        <v>14</v>
      </c>
      <c r="E726" t="s">
        <v>24</v>
      </c>
      <c r="F726" t="s">
        <v>36</v>
      </c>
      <c r="G726" s="3">
        <v>23.34</v>
      </c>
      <c r="H726">
        <v>4</v>
      </c>
      <c r="I726">
        <v>4.6680000000000001</v>
      </c>
      <c r="J726" s="3">
        <v>98.028000000000006</v>
      </c>
      <c r="K726" s="18">
        <v>43500</v>
      </c>
      <c r="L726" s="2">
        <v>0.78680555555555554</v>
      </c>
      <c r="M726" t="s">
        <v>17</v>
      </c>
      <c r="N726" s="3">
        <v>93.36</v>
      </c>
      <c r="O726">
        <v>4.7619047620000003</v>
      </c>
      <c r="P726" s="3">
        <v>4.6680000000000001</v>
      </c>
      <c r="Q726" s="1">
        <v>30898</v>
      </c>
      <c r="R726" s="5">
        <f t="shared" si="79"/>
        <v>34</v>
      </c>
      <c r="S726" s="5" t="str">
        <f t="shared" si="80"/>
        <v>30-44</v>
      </c>
      <c r="T726">
        <v>7.4</v>
      </c>
      <c r="U726" s="17" t="str">
        <f t="shared" si="77"/>
        <v>6-8 (Good)</v>
      </c>
      <c r="V726" s="17" t="str">
        <f t="shared" si="81"/>
        <v>Evening</v>
      </c>
      <c r="W726" t="str">
        <f t="shared" si="82"/>
        <v>Expensive</v>
      </c>
      <c r="X726" s="4">
        <f t="shared" si="83"/>
        <v>2</v>
      </c>
      <c r="Y726" s="3" t="str">
        <f t="shared" si="78"/>
        <v>Weekdays</v>
      </c>
      <c r="Z726" s="17">
        <f>_xlfn.ISOWEEKNUM(Table2[[#This Row],[Transaction Date]])</f>
        <v>6</v>
      </c>
      <c r="AA726" t="str">
        <f>IF(Table2[[#This Row],[WeekNum]] &gt; MAX(Table2[WeekNum]) - 13, "Show", "Hide")</f>
        <v>Show</v>
      </c>
      <c r="AB726" t="str">
        <f>TEXT(Table2[[#This Row],[Transaction Date]] - WEEKDAY(Table2[[#This Row],[Transaction Date]], 2) + 4, "MMMM")</f>
        <v>February</v>
      </c>
      <c r="AC726" s="19">
        <f>ROUNDUP(MONTH(Table2[[#This Row],[Transaction Date]])/3, 0)</f>
        <v>1</v>
      </c>
    </row>
    <row r="727" spans="1:29" x14ac:dyDescent="0.3">
      <c r="A727" t="s">
        <v>753</v>
      </c>
      <c r="B727" t="s">
        <v>1078</v>
      </c>
      <c r="C727" s="17" t="s">
        <v>1066</v>
      </c>
      <c r="D727" t="s">
        <v>14</v>
      </c>
      <c r="E727" t="s">
        <v>15</v>
      </c>
      <c r="F727" t="s">
        <v>16</v>
      </c>
      <c r="G727" s="3">
        <v>28.5</v>
      </c>
      <c r="H727">
        <v>8</v>
      </c>
      <c r="I727">
        <v>11.4</v>
      </c>
      <c r="J727" s="3">
        <v>239.4</v>
      </c>
      <c r="K727" s="18">
        <v>43502</v>
      </c>
      <c r="L727" s="2">
        <v>0.6</v>
      </c>
      <c r="M727" t="s">
        <v>22</v>
      </c>
      <c r="N727" s="3">
        <v>228</v>
      </c>
      <c r="O727">
        <v>4.7619047620000003</v>
      </c>
      <c r="P727" s="3">
        <v>11.4</v>
      </c>
      <c r="Q727" s="1">
        <v>23337</v>
      </c>
      <c r="R727" s="5">
        <f t="shared" si="79"/>
        <v>55</v>
      </c>
      <c r="S727" s="5" t="str">
        <f t="shared" si="80"/>
        <v>45-59</v>
      </c>
      <c r="T727">
        <v>6.6</v>
      </c>
      <c r="U727" s="17" t="str">
        <f t="shared" si="77"/>
        <v>6-8 (Good)</v>
      </c>
      <c r="V727" s="17" t="str">
        <f t="shared" si="81"/>
        <v>Afternoon</v>
      </c>
      <c r="W727" t="str">
        <f t="shared" si="82"/>
        <v>Expensive</v>
      </c>
      <c r="X727" s="4">
        <f t="shared" si="83"/>
        <v>4</v>
      </c>
      <c r="Y727" s="3" t="str">
        <f t="shared" si="78"/>
        <v>Weekdays</v>
      </c>
      <c r="Z727" s="17">
        <f>_xlfn.ISOWEEKNUM(Table2[[#This Row],[Transaction Date]])</f>
        <v>6</v>
      </c>
      <c r="AA727" t="str">
        <f>IF(Table2[[#This Row],[WeekNum]] &gt; MAX(Table2[WeekNum]) - 13, "Show", "Hide")</f>
        <v>Show</v>
      </c>
      <c r="AB727" t="str">
        <f>TEXT(Table2[[#This Row],[Transaction Date]] - WEEKDAY(Table2[[#This Row],[Transaction Date]], 2) + 4, "MMMM")</f>
        <v>February</v>
      </c>
      <c r="AC727" s="19">
        <f>ROUNDUP(MONTH(Table2[[#This Row],[Transaction Date]])/3, 0)</f>
        <v>1</v>
      </c>
    </row>
    <row r="728" spans="1:29" x14ac:dyDescent="0.3">
      <c r="A728" t="s">
        <v>754</v>
      </c>
      <c r="B728" t="s">
        <v>1074</v>
      </c>
      <c r="C728" t="s">
        <v>19</v>
      </c>
      <c r="D728" t="s">
        <v>14</v>
      </c>
      <c r="E728" t="s">
        <v>24</v>
      </c>
      <c r="F728" t="s">
        <v>25</v>
      </c>
      <c r="G728" s="3">
        <v>55.57</v>
      </c>
      <c r="H728">
        <v>3</v>
      </c>
      <c r="I728">
        <v>8.3354999999999997</v>
      </c>
      <c r="J728" s="3">
        <v>175.0455</v>
      </c>
      <c r="K728" s="18">
        <v>43473</v>
      </c>
      <c r="L728" s="2">
        <v>0.48749999999999999</v>
      </c>
      <c r="M728" t="s">
        <v>26</v>
      </c>
      <c r="N728" s="3">
        <v>166.71</v>
      </c>
      <c r="O728">
        <v>4.7619047620000003</v>
      </c>
      <c r="P728" s="3">
        <v>8.3354999999999997</v>
      </c>
      <c r="Q728" s="1">
        <v>25008</v>
      </c>
      <c r="R728" s="5">
        <f t="shared" si="79"/>
        <v>50</v>
      </c>
      <c r="S728" s="5" t="str">
        <f t="shared" si="80"/>
        <v>45-59</v>
      </c>
      <c r="T728">
        <v>5.9</v>
      </c>
      <c r="U728" s="17" t="str">
        <f t="shared" si="77"/>
        <v>4-6 (Average)</v>
      </c>
      <c r="V728" s="17" t="str">
        <f t="shared" si="81"/>
        <v>Morning</v>
      </c>
      <c r="W728" t="str">
        <f t="shared" si="82"/>
        <v>Expensive</v>
      </c>
      <c r="X728" s="4">
        <f t="shared" si="83"/>
        <v>3</v>
      </c>
      <c r="Y728" s="3" t="str">
        <f t="shared" si="78"/>
        <v>Weekdays</v>
      </c>
      <c r="Z728" s="17">
        <f>_xlfn.ISOWEEKNUM(Table2[[#This Row],[Transaction Date]])</f>
        <v>2</v>
      </c>
      <c r="AA728" t="str">
        <f>IF(Table2[[#This Row],[WeekNum]] &gt; MAX(Table2[WeekNum]) - 13, "Show", "Hide")</f>
        <v>Show</v>
      </c>
      <c r="AB728" t="str">
        <f>TEXT(Table2[[#This Row],[Transaction Date]] - WEEKDAY(Table2[[#This Row],[Transaction Date]], 2) + 4, "MMMM")</f>
        <v>January</v>
      </c>
      <c r="AC728" s="19">
        <f>ROUNDUP(MONTH(Table2[[#This Row],[Transaction Date]])/3, 0)</f>
        <v>1</v>
      </c>
    </row>
    <row r="729" spans="1:29" x14ac:dyDescent="0.3">
      <c r="A729" t="s">
        <v>755</v>
      </c>
      <c r="B729" t="s">
        <v>1075</v>
      </c>
      <c r="C729" t="s">
        <v>35</v>
      </c>
      <c r="D729" t="s">
        <v>20</v>
      </c>
      <c r="E729" t="s">
        <v>24</v>
      </c>
      <c r="F729" t="s">
        <v>29</v>
      </c>
      <c r="G729" s="3">
        <v>69.739999999999995</v>
      </c>
      <c r="H729">
        <v>10</v>
      </c>
      <c r="I729">
        <v>34.869999999999997</v>
      </c>
      <c r="J729" s="3">
        <v>732.27</v>
      </c>
      <c r="K729" s="18">
        <v>43529</v>
      </c>
      <c r="L729" s="2">
        <v>0.74236111111111114</v>
      </c>
      <c r="M729" t="s">
        <v>26</v>
      </c>
      <c r="N729" s="3">
        <v>697.4</v>
      </c>
      <c r="O729">
        <v>4.7619047620000003</v>
      </c>
      <c r="P729" s="3">
        <v>34.869999999999997</v>
      </c>
      <c r="Q729" s="1">
        <v>21262</v>
      </c>
      <c r="R729" s="5">
        <f t="shared" si="79"/>
        <v>60</v>
      </c>
      <c r="S729" s="5" t="str">
        <f t="shared" si="80"/>
        <v>60-74</v>
      </c>
      <c r="T729">
        <v>8.9</v>
      </c>
      <c r="U729" s="17" t="str">
        <f t="shared" si="77"/>
        <v>8-10 (Excellent)</v>
      </c>
      <c r="V729" s="17" t="str">
        <f t="shared" si="81"/>
        <v>Evening</v>
      </c>
      <c r="W729" t="str">
        <f t="shared" si="82"/>
        <v>Expensive</v>
      </c>
      <c r="X729" s="4">
        <f t="shared" si="83"/>
        <v>3</v>
      </c>
      <c r="Y729" s="3" t="str">
        <f t="shared" si="78"/>
        <v>Weekdays</v>
      </c>
      <c r="Z729" s="17">
        <f>_xlfn.ISOWEEKNUM(Table2[[#This Row],[Transaction Date]])</f>
        <v>10</v>
      </c>
      <c r="AA729" t="str">
        <f>IF(Table2[[#This Row],[WeekNum]] &gt; MAX(Table2[WeekNum]) - 13, "Show", "Hide")</f>
        <v>Show</v>
      </c>
      <c r="AB729" t="str">
        <f>TEXT(Table2[[#This Row],[Transaction Date]] - WEEKDAY(Table2[[#This Row],[Transaction Date]], 2) + 4, "MMMM")</f>
        <v>March</v>
      </c>
      <c r="AC729" s="19">
        <f>ROUNDUP(MONTH(Table2[[#This Row],[Transaction Date]])/3, 0)</f>
        <v>1</v>
      </c>
    </row>
    <row r="730" spans="1:29" x14ac:dyDescent="0.3">
      <c r="A730" t="s">
        <v>756</v>
      </c>
      <c r="B730" t="s">
        <v>1078</v>
      </c>
      <c r="C730" s="17" t="s">
        <v>1066</v>
      </c>
      <c r="D730" t="s">
        <v>20</v>
      </c>
      <c r="E730" t="s">
        <v>24</v>
      </c>
      <c r="F730" t="s">
        <v>38</v>
      </c>
      <c r="G730" s="3">
        <v>97.26</v>
      </c>
      <c r="H730">
        <v>4</v>
      </c>
      <c r="I730">
        <v>19.452000000000002</v>
      </c>
      <c r="J730" s="3">
        <v>408.49200000000002</v>
      </c>
      <c r="K730" s="18">
        <v>43540</v>
      </c>
      <c r="L730" s="2">
        <v>0.6479166666666667</v>
      </c>
      <c r="M730" t="s">
        <v>17</v>
      </c>
      <c r="N730" s="3">
        <v>389.04</v>
      </c>
      <c r="O730">
        <v>4.7619047620000003</v>
      </c>
      <c r="P730" s="3">
        <v>19.452000000000002</v>
      </c>
      <c r="Q730" s="1">
        <v>32168</v>
      </c>
      <c r="R730" s="5">
        <f t="shared" si="79"/>
        <v>31</v>
      </c>
      <c r="S730" s="5" t="str">
        <f t="shared" si="80"/>
        <v>30-44</v>
      </c>
      <c r="T730">
        <v>6.8</v>
      </c>
      <c r="U730" s="17" t="str">
        <f t="shared" si="77"/>
        <v>6-8 (Good)</v>
      </c>
      <c r="V730" s="17" t="str">
        <f t="shared" si="81"/>
        <v>Afternoon</v>
      </c>
      <c r="W730" t="str">
        <f t="shared" si="82"/>
        <v>Expensive</v>
      </c>
      <c r="X730" s="4">
        <f t="shared" si="83"/>
        <v>7</v>
      </c>
      <c r="Y730" s="3" t="str">
        <f t="shared" si="78"/>
        <v>Weekends</v>
      </c>
      <c r="Z730" s="17">
        <f>_xlfn.ISOWEEKNUM(Table2[[#This Row],[Transaction Date]])</f>
        <v>11</v>
      </c>
      <c r="AA730" t="str">
        <f>IF(Table2[[#This Row],[WeekNum]] &gt; MAX(Table2[WeekNum]) - 13, "Show", "Hide")</f>
        <v>Show</v>
      </c>
      <c r="AB730" t="str">
        <f>TEXT(Table2[[#This Row],[Transaction Date]] - WEEKDAY(Table2[[#This Row],[Transaction Date]], 2) + 4, "MMMM")</f>
        <v>March</v>
      </c>
      <c r="AC730" s="19">
        <f>ROUNDUP(MONTH(Table2[[#This Row],[Transaction Date]])/3, 0)</f>
        <v>1</v>
      </c>
    </row>
    <row r="731" spans="1:29" x14ac:dyDescent="0.3">
      <c r="A731" t="s">
        <v>757</v>
      </c>
      <c r="B731" t="s">
        <v>1070</v>
      </c>
      <c r="C731" t="s">
        <v>35</v>
      </c>
      <c r="D731" t="s">
        <v>14</v>
      </c>
      <c r="E731" t="s">
        <v>15</v>
      </c>
      <c r="F731" t="s">
        <v>25</v>
      </c>
      <c r="G731" s="3">
        <v>52.18</v>
      </c>
      <c r="H731">
        <v>7</v>
      </c>
      <c r="I731">
        <v>18.263000000000002</v>
      </c>
      <c r="J731" s="3">
        <v>383.52300000000002</v>
      </c>
      <c r="K731" s="18">
        <v>43533</v>
      </c>
      <c r="L731" s="2">
        <v>0.45416666666666666</v>
      </c>
      <c r="M731" t="s">
        <v>22</v>
      </c>
      <c r="N731" s="3">
        <v>365.26</v>
      </c>
      <c r="O731">
        <v>4.7619047620000003</v>
      </c>
      <c r="P731" s="3">
        <v>18.263000000000002</v>
      </c>
      <c r="Q731" s="1">
        <v>29144</v>
      </c>
      <c r="R731" s="5">
        <f t="shared" si="79"/>
        <v>39</v>
      </c>
      <c r="S731" s="5" t="str">
        <f t="shared" si="80"/>
        <v>30-44</v>
      </c>
      <c r="T731">
        <v>9.3000000000000007</v>
      </c>
      <c r="U731" s="17" t="str">
        <f t="shared" si="77"/>
        <v>8-10 (Excellent)</v>
      </c>
      <c r="V731" s="17" t="str">
        <f t="shared" si="81"/>
        <v>Morning</v>
      </c>
      <c r="W731" t="str">
        <f t="shared" si="82"/>
        <v>Expensive</v>
      </c>
      <c r="X731" s="4">
        <f t="shared" si="83"/>
        <v>7</v>
      </c>
      <c r="Y731" s="3" t="str">
        <f t="shared" si="78"/>
        <v>Weekends</v>
      </c>
      <c r="Z731" s="17">
        <f>_xlfn.ISOWEEKNUM(Table2[[#This Row],[Transaction Date]])</f>
        <v>10</v>
      </c>
      <c r="AA731" t="str">
        <f>IF(Table2[[#This Row],[WeekNum]] &gt; MAX(Table2[WeekNum]) - 13, "Show", "Hide")</f>
        <v>Show</v>
      </c>
      <c r="AB731" t="str">
        <f>TEXT(Table2[[#This Row],[Transaction Date]] - WEEKDAY(Table2[[#This Row],[Transaction Date]], 2) + 4, "MMMM")</f>
        <v>March</v>
      </c>
      <c r="AC731" s="19">
        <f>ROUNDUP(MONTH(Table2[[#This Row],[Transaction Date]])/3, 0)</f>
        <v>1</v>
      </c>
    </row>
    <row r="732" spans="1:29" x14ac:dyDescent="0.3">
      <c r="A732" t="s">
        <v>758</v>
      </c>
      <c r="B732" t="s">
        <v>1076</v>
      </c>
      <c r="C732" s="17" t="s">
        <v>1064</v>
      </c>
      <c r="D732" t="s">
        <v>14</v>
      </c>
      <c r="E732" t="s">
        <v>15</v>
      </c>
      <c r="F732" t="s">
        <v>38</v>
      </c>
      <c r="G732" s="3">
        <v>22.32</v>
      </c>
      <c r="H732">
        <v>4</v>
      </c>
      <c r="I732">
        <v>4.4640000000000004</v>
      </c>
      <c r="J732" s="3">
        <v>93.744</v>
      </c>
      <c r="K732" s="18">
        <v>43525</v>
      </c>
      <c r="L732" s="2">
        <v>0.68263888888888891</v>
      </c>
      <c r="M732" t="s">
        <v>26</v>
      </c>
      <c r="N732" s="3">
        <v>89.28</v>
      </c>
      <c r="O732">
        <v>4.7619047620000003</v>
      </c>
      <c r="P732" s="3">
        <v>4.4640000000000004</v>
      </c>
      <c r="Q732" s="1">
        <v>29830</v>
      </c>
      <c r="R732" s="5">
        <f t="shared" si="79"/>
        <v>37</v>
      </c>
      <c r="S732" s="5" t="str">
        <f t="shared" si="80"/>
        <v>30-44</v>
      </c>
      <c r="T732">
        <v>4.4000000000000004</v>
      </c>
      <c r="U732" s="17" t="str">
        <f t="shared" si="77"/>
        <v>4-6 (Average)</v>
      </c>
      <c r="V732" s="17" t="str">
        <f t="shared" si="81"/>
        <v>Evening</v>
      </c>
      <c r="W732" t="str">
        <f t="shared" si="82"/>
        <v>Expensive</v>
      </c>
      <c r="X732" s="4">
        <f t="shared" si="83"/>
        <v>6</v>
      </c>
      <c r="Y732" s="3" t="str">
        <f t="shared" si="78"/>
        <v>Weekdays</v>
      </c>
      <c r="Z732" s="17">
        <f>_xlfn.ISOWEEKNUM(Table2[[#This Row],[Transaction Date]])</f>
        <v>9</v>
      </c>
      <c r="AA732" t="str">
        <f>IF(Table2[[#This Row],[WeekNum]] &gt; MAX(Table2[WeekNum]) - 13, "Show", "Hide")</f>
        <v>Show</v>
      </c>
      <c r="AB732" t="str">
        <f>TEXT(Table2[[#This Row],[Transaction Date]] - WEEKDAY(Table2[[#This Row],[Transaction Date]], 2) + 4, "MMMM")</f>
        <v>February</v>
      </c>
      <c r="AC732" s="19">
        <f>ROUNDUP(MONTH(Table2[[#This Row],[Transaction Date]])/3, 0)</f>
        <v>1</v>
      </c>
    </row>
    <row r="733" spans="1:29" x14ac:dyDescent="0.3">
      <c r="A733" t="s">
        <v>759</v>
      </c>
      <c r="B733" t="s">
        <v>1071</v>
      </c>
      <c r="C733" s="17" t="s">
        <v>1064</v>
      </c>
      <c r="D733" t="s">
        <v>20</v>
      </c>
      <c r="E733" t="s">
        <v>24</v>
      </c>
      <c r="F733" t="s">
        <v>16</v>
      </c>
      <c r="G733" s="3">
        <v>56</v>
      </c>
      <c r="H733">
        <v>3</v>
      </c>
      <c r="I733">
        <v>8.4</v>
      </c>
      <c r="J733" s="3">
        <v>176.4</v>
      </c>
      <c r="K733" s="18">
        <v>43524</v>
      </c>
      <c r="L733" s="2">
        <v>0.81458333333333333</v>
      </c>
      <c r="M733" t="s">
        <v>17</v>
      </c>
      <c r="N733" s="3">
        <v>168</v>
      </c>
      <c r="O733">
        <v>4.7619047620000003</v>
      </c>
      <c r="P733" s="3">
        <v>8.4</v>
      </c>
      <c r="Q733" s="1">
        <v>23395</v>
      </c>
      <c r="R733" s="5">
        <f t="shared" si="79"/>
        <v>55</v>
      </c>
      <c r="S733" s="5" t="str">
        <f t="shared" si="80"/>
        <v>45-59</v>
      </c>
      <c r="T733">
        <v>4.8</v>
      </c>
      <c r="U733" s="17" t="str">
        <f t="shared" si="77"/>
        <v>4-6 (Average)</v>
      </c>
      <c r="V733" s="17" t="str">
        <f t="shared" si="81"/>
        <v>Night</v>
      </c>
      <c r="W733" t="str">
        <f t="shared" si="82"/>
        <v>Expensive</v>
      </c>
      <c r="X733" s="4">
        <f t="shared" si="83"/>
        <v>5</v>
      </c>
      <c r="Y733" s="3" t="str">
        <f t="shared" si="78"/>
        <v>Weekdays</v>
      </c>
      <c r="Z733" s="17">
        <f>_xlfn.ISOWEEKNUM(Table2[[#This Row],[Transaction Date]])</f>
        <v>9</v>
      </c>
      <c r="AA733" t="str">
        <f>IF(Table2[[#This Row],[WeekNum]] &gt; MAX(Table2[WeekNum]) - 13, "Show", "Hide")</f>
        <v>Show</v>
      </c>
      <c r="AB733" t="str">
        <f>TEXT(Table2[[#This Row],[Transaction Date]] - WEEKDAY(Table2[[#This Row],[Transaction Date]], 2) + 4, "MMMM")</f>
        <v>February</v>
      </c>
      <c r="AC733" s="19">
        <f>ROUNDUP(MONTH(Table2[[#This Row],[Transaction Date]])/3, 0)</f>
        <v>1</v>
      </c>
    </row>
    <row r="734" spans="1:29" x14ac:dyDescent="0.3">
      <c r="A734" t="s">
        <v>760</v>
      </c>
      <c r="B734" t="s">
        <v>1077</v>
      </c>
      <c r="C734" s="17" t="s">
        <v>1065</v>
      </c>
      <c r="D734" t="s">
        <v>14</v>
      </c>
      <c r="E734" t="s">
        <v>24</v>
      </c>
      <c r="F734" t="s">
        <v>38</v>
      </c>
      <c r="G734" s="3">
        <v>19.7</v>
      </c>
      <c r="H734">
        <v>1</v>
      </c>
      <c r="I734">
        <v>0.98499999999999999</v>
      </c>
      <c r="J734" s="3">
        <v>20.684999999999999</v>
      </c>
      <c r="K734" s="18">
        <v>43504</v>
      </c>
      <c r="L734" s="2">
        <v>0.48541666666666666</v>
      </c>
      <c r="M734" t="s">
        <v>17</v>
      </c>
      <c r="N734" s="3">
        <v>19.7</v>
      </c>
      <c r="O734">
        <v>4.7619047620000003</v>
      </c>
      <c r="P734" s="3">
        <v>0.98499999999999999</v>
      </c>
      <c r="Q734" s="1">
        <v>23257</v>
      </c>
      <c r="R734" s="5">
        <f t="shared" si="79"/>
        <v>55</v>
      </c>
      <c r="S734" s="5" t="str">
        <f t="shared" si="80"/>
        <v>45-59</v>
      </c>
      <c r="T734">
        <v>9.5</v>
      </c>
      <c r="U734" s="17" t="str">
        <f t="shared" si="77"/>
        <v>8-10 (Excellent)</v>
      </c>
      <c r="V734" s="17" t="str">
        <f t="shared" si="81"/>
        <v>Morning</v>
      </c>
      <c r="W734" t="str">
        <f t="shared" si="82"/>
        <v>Less Expensive</v>
      </c>
      <c r="X734" s="4">
        <f t="shared" si="83"/>
        <v>6</v>
      </c>
      <c r="Y734" s="3" t="str">
        <f t="shared" si="78"/>
        <v>Weekdays</v>
      </c>
      <c r="Z734" s="17">
        <f>_xlfn.ISOWEEKNUM(Table2[[#This Row],[Transaction Date]])</f>
        <v>6</v>
      </c>
      <c r="AA734" t="str">
        <f>IF(Table2[[#This Row],[WeekNum]] &gt; MAX(Table2[WeekNum]) - 13, "Show", "Hide")</f>
        <v>Show</v>
      </c>
      <c r="AB734" t="str">
        <f>TEXT(Table2[[#This Row],[Transaction Date]] - WEEKDAY(Table2[[#This Row],[Transaction Date]], 2) + 4, "MMMM")</f>
        <v>February</v>
      </c>
      <c r="AC734" s="19">
        <f>ROUNDUP(MONTH(Table2[[#This Row],[Transaction Date]])/3, 0)</f>
        <v>1</v>
      </c>
    </row>
    <row r="735" spans="1:29" x14ac:dyDescent="0.3">
      <c r="A735" t="s">
        <v>761</v>
      </c>
      <c r="B735" t="s">
        <v>1075</v>
      </c>
      <c r="C735" t="s">
        <v>35</v>
      </c>
      <c r="D735" t="s">
        <v>20</v>
      </c>
      <c r="E735" t="s">
        <v>24</v>
      </c>
      <c r="F735" t="s">
        <v>21</v>
      </c>
      <c r="G735" s="3">
        <v>75.88</v>
      </c>
      <c r="H735">
        <v>7</v>
      </c>
      <c r="I735">
        <v>26.558</v>
      </c>
      <c r="J735" s="3">
        <v>557.71799999999996</v>
      </c>
      <c r="K735" s="18">
        <v>43489</v>
      </c>
      <c r="L735" s="2">
        <v>0.44305555555555554</v>
      </c>
      <c r="M735" t="s">
        <v>17</v>
      </c>
      <c r="N735" s="3">
        <v>531.16</v>
      </c>
      <c r="O735">
        <v>4.7619047620000003</v>
      </c>
      <c r="P735" s="3">
        <v>26.558</v>
      </c>
      <c r="Q735" s="1">
        <v>25578</v>
      </c>
      <c r="R735" s="5">
        <f t="shared" si="79"/>
        <v>49</v>
      </c>
      <c r="S735" s="5" t="str">
        <f t="shared" si="80"/>
        <v>45-59</v>
      </c>
      <c r="T735">
        <v>8.9</v>
      </c>
      <c r="U735" s="17" t="str">
        <f t="shared" si="77"/>
        <v>8-10 (Excellent)</v>
      </c>
      <c r="V735" s="17" t="str">
        <f t="shared" si="81"/>
        <v>Morning</v>
      </c>
      <c r="W735" t="str">
        <f t="shared" si="82"/>
        <v>Expensive</v>
      </c>
      <c r="X735" s="4">
        <f t="shared" si="83"/>
        <v>5</v>
      </c>
      <c r="Y735" s="3" t="str">
        <f t="shared" si="78"/>
        <v>Weekdays</v>
      </c>
      <c r="Z735" s="17">
        <f>_xlfn.ISOWEEKNUM(Table2[[#This Row],[Transaction Date]])</f>
        <v>4</v>
      </c>
      <c r="AA735" t="str">
        <f>IF(Table2[[#This Row],[WeekNum]] &gt; MAX(Table2[WeekNum]) - 13, "Show", "Hide")</f>
        <v>Show</v>
      </c>
      <c r="AB735" t="str">
        <f>TEXT(Table2[[#This Row],[Transaction Date]] - WEEKDAY(Table2[[#This Row],[Transaction Date]], 2) + 4, "MMMM")</f>
        <v>January</v>
      </c>
      <c r="AC735" s="19">
        <f>ROUNDUP(MONTH(Table2[[#This Row],[Transaction Date]])/3, 0)</f>
        <v>1</v>
      </c>
    </row>
    <row r="736" spans="1:29" x14ac:dyDescent="0.3">
      <c r="A736" t="s">
        <v>762</v>
      </c>
      <c r="B736" t="s">
        <v>1075</v>
      </c>
      <c r="C736" t="s">
        <v>35</v>
      </c>
      <c r="D736" t="s">
        <v>14</v>
      </c>
      <c r="E736" t="s">
        <v>24</v>
      </c>
      <c r="F736" t="s">
        <v>36</v>
      </c>
      <c r="G736" s="3">
        <v>53.72</v>
      </c>
      <c r="H736">
        <v>1</v>
      </c>
      <c r="I736">
        <v>2.6859999999999999</v>
      </c>
      <c r="J736" s="3">
        <v>56.405999999999999</v>
      </c>
      <c r="K736" s="18">
        <v>43525</v>
      </c>
      <c r="L736" s="2">
        <v>0.8354166666666667</v>
      </c>
      <c r="M736" t="s">
        <v>17</v>
      </c>
      <c r="N736" s="3">
        <v>53.72</v>
      </c>
      <c r="O736">
        <v>4.7619047620000003</v>
      </c>
      <c r="P736" s="3">
        <v>2.6859999999999999</v>
      </c>
      <c r="Q736" s="1">
        <v>34029</v>
      </c>
      <c r="R736" s="5">
        <f t="shared" si="79"/>
        <v>26</v>
      </c>
      <c r="S736" s="5" t="str">
        <f t="shared" si="80"/>
        <v>15-29</v>
      </c>
      <c r="T736">
        <v>6.4</v>
      </c>
      <c r="U736" s="17" t="str">
        <f t="shared" si="77"/>
        <v>6-8 (Good)</v>
      </c>
      <c r="V736" s="17" t="str">
        <f t="shared" si="81"/>
        <v>Night</v>
      </c>
      <c r="W736" t="str">
        <f t="shared" si="82"/>
        <v>Expensive</v>
      </c>
      <c r="X736" s="4">
        <f t="shared" si="83"/>
        <v>6</v>
      </c>
      <c r="Y736" s="3" t="str">
        <f t="shared" si="78"/>
        <v>Weekdays</v>
      </c>
      <c r="Z736" s="17">
        <f>_xlfn.ISOWEEKNUM(Table2[[#This Row],[Transaction Date]])</f>
        <v>9</v>
      </c>
      <c r="AA736" t="str">
        <f>IF(Table2[[#This Row],[WeekNum]] &gt; MAX(Table2[WeekNum]) - 13, "Show", "Hide")</f>
        <v>Show</v>
      </c>
      <c r="AB736" t="str">
        <f>TEXT(Table2[[#This Row],[Transaction Date]] - WEEKDAY(Table2[[#This Row],[Transaction Date]], 2) + 4, "MMMM")</f>
        <v>February</v>
      </c>
      <c r="AC736" s="19">
        <f>ROUNDUP(MONTH(Table2[[#This Row],[Transaction Date]])/3, 0)</f>
        <v>1</v>
      </c>
    </row>
    <row r="737" spans="1:29" x14ac:dyDescent="0.3">
      <c r="A737" t="s">
        <v>763</v>
      </c>
      <c r="B737" t="s">
        <v>1073</v>
      </c>
      <c r="C737" s="17" t="s">
        <v>1066</v>
      </c>
      <c r="D737" t="s">
        <v>14</v>
      </c>
      <c r="E737" t="s">
        <v>24</v>
      </c>
      <c r="F737" t="s">
        <v>16</v>
      </c>
      <c r="G737" s="3">
        <v>81.95</v>
      </c>
      <c r="H737">
        <v>10</v>
      </c>
      <c r="I737">
        <v>40.975000000000001</v>
      </c>
      <c r="J737" s="3">
        <v>860.47500000000002</v>
      </c>
      <c r="K737" s="18">
        <v>43534</v>
      </c>
      <c r="L737" s="2">
        <v>0.52708333333333335</v>
      </c>
      <c r="M737" t="s">
        <v>26</v>
      </c>
      <c r="N737" s="3">
        <v>819.5</v>
      </c>
      <c r="O737">
        <v>4.7619047620000003</v>
      </c>
      <c r="P737" s="3">
        <v>40.975000000000001</v>
      </c>
      <c r="Q737" s="1">
        <v>32228</v>
      </c>
      <c r="R737" s="5">
        <f t="shared" si="79"/>
        <v>30</v>
      </c>
      <c r="S737" s="5" t="str">
        <f t="shared" si="80"/>
        <v>30-44</v>
      </c>
      <c r="T737">
        <v>6</v>
      </c>
      <c r="U737" s="17" t="str">
        <f t="shared" si="77"/>
        <v>6-8 (Good)</v>
      </c>
      <c r="V737" s="17" t="str">
        <f t="shared" si="81"/>
        <v>Afternoon</v>
      </c>
      <c r="W737" t="str">
        <f t="shared" si="82"/>
        <v>Expensive</v>
      </c>
      <c r="X737" s="4">
        <f t="shared" si="83"/>
        <v>1</v>
      </c>
      <c r="Y737" s="3" t="str">
        <f t="shared" si="78"/>
        <v>Weekends</v>
      </c>
      <c r="Z737" s="17">
        <f>_xlfn.ISOWEEKNUM(Table2[[#This Row],[Transaction Date]])</f>
        <v>10</v>
      </c>
      <c r="AA737" t="str">
        <f>IF(Table2[[#This Row],[WeekNum]] &gt; MAX(Table2[WeekNum]) - 13, "Show", "Hide")</f>
        <v>Show</v>
      </c>
      <c r="AB737" t="str">
        <f>TEXT(Table2[[#This Row],[Transaction Date]] - WEEKDAY(Table2[[#This Row],[Transaction Date]], 2) + 4, "MMMM")</f>
        <v>March</v>
      </c>
      <c r="AC737" s="19">
        <f>ROUNDUP(MONTH(Table2[[#This Row],[Transaction Date]])/3, 0)</f>
        <v>1</v>
      </c>
    </row>
    <row r="738" spans="1:29" x14ac:dyDescent="0.3">
      <c r="A738" t="s">
        <v>764</v>
      </c>
      <c r="B738" t="s">
        <v>1074</v>
      </c>
      <c r="C738" t="s">
        <v>19</v>
      </c>
      <c r="D738" t="s">
        <v>14</v>
      </c>
      <c r="E738" t="s">
        <v>15</v>
      </c>
      <c r="F738" t="s">
        <v>25</v>
      </c>
      <c r="G738" s="3">
        <v>81.2</v>
      </c>
      <c r="H738">
        <v>7</v>
      </c>
      <c r="I738">
        <v>28.42</v>
      </c>
      <c r="J738" s="3">
        <v>596.82000000000005</v>
      </c>
      <c r="K738" s="18">
        <v>43547</v>
      </c>
      <c r="L738" s="2">
        <v>0.66597222222222219</v>
      </c>
      <c r="M738" t="s">
        <v>26</v>
      </c>
      <c r="N738" s="3">
        <v>568.4</v>
      </c>
      <c r="O738">
        <v>4.7619047620000003</v>
      </c>
      <c r="P738" s="3">
        <v>28.42</v>
      </c>
      <c r="Q738" s="1">
        <v>19745</v>
      </c>
      <c r="R738" s="5">
        <f t="shared" si="79"/>
        <v>65</v>
      </c>
      <c r="S738" s="5" t="str">
        <f t="shared" si="80"/>
        <v>60-74</v>
      </c>
      <c r="T738">
        <v>8.1</v>
      </c>
      <c r="U738" s="17" t="str">
        <f t="shared" si="77"/>
        <v>8-10 (Excellent)</v>
      </c>
      <c r="V738" s="17" t="str">
        <f t="shared" si="81"/>
        <v>Afternoon</v>
      </c>
      <c r="W738" t="str">
        <f t="shared" si="82"/>
        <v>Expensive</v>
      </c>
      <c r="X738" s="4">
        <f t="shared" si="83"/>
        <v>7</v>
      </c>
      <c r="Y738" s="3" t="str">
        <f t="shared" si="78"/>
        <v>Weekends</v>
      </c>
      <c r="Z738" s="17">
        <f>_xlfn.ISOWEEKNUM(Table2[[#This Row],[Transaction Date]])</f>
        <v>12</v>
      </c>
      <c r="AA738" t="str">
        <f>IF(Table2[[#This Row],[WeekNum]] &gt; MAX(Table2[WeekNum]) - 13, "Show", "Hide")</f>
        <v>Show</v>
      </c>
      <c r="AB738" t="str">
        <f>TEXT(Table2[[#This Row],[Transaction Date]] - WEEKDAY(Table2[[#This Row],[Transaction Date]], 2) + 4, "MMMM")</f>
        <v>March</v>
      </c>
      <c r="AC738" s="19">
        <f>ROUNDUP(MONTH(Table2[[#This Row],[Transaction Date]])/3, 0)</f>
        <v>1</v>
      </c>
    </row>
    <row r="739" spans="1:29" x14ac:dyDescent="0.3">
      <c r="A739" t="s">
        <v>765</v>
      </c>
      <c r="B739" t="s">
        <v>1073</v>
      </c>
      <c r="C739" s="17" t="s">
        <v>1066</v>
      </c>
      <c r="D739" t="s">
        <v>20</v>
      </c>
      <c r="E739" t="s">
        <v>24</v>
      </c>
      <c r="F739" t="s">
        <v>21</v>
      </c>
      <c r="G739" s="3">
        <v>58.76</v>
      </c>
      <c r="H739">
        <v>10</v>
      </c>
      <c r="I739">
        <v>29.38</v>
      </c>
      <c r="J739" s="3">
        <v>616.98</v>
      </c>
      <c r="K739" s="18">
        <v>43494</v>
      </c>
      <c r="L739" s="2">
        <v>0.60138888888888886</v>
      </c>
      <c r="M739" t="s">
        <v>17</v>
      </c>
      <c r="N739" s="3">
        <v>587.6</v>
      </c>
      <c r="O739">
        <v>4.7619047620000003</v>
      </c>
      <c r="P739" s="3">
        <v>29.38</v>
      </c>
      <c r="Q739" s="1">
        <v>34943</v>
      </c>
      <c r="R739" s="5">
        <f t="shared" si="79"/>
        <v>23</v>
      </c>
      <c r="S739" s="5" t="str">
        <f t="shared" si="80"/>
        <v>15-29</v>
      </c>
      <c r="T739">
        <v>9</v>
      </c>
      <c r="U739" s="17" t="str">
        <f t="shared" si="77"/>
        <v>8-10 (Excellent)</v>
      </c>
      <c r="V739" s="17" t="str">
        <f t="shared" si="81"/>
        <v>Afternoon</v>
      </c>
      <c r="W739" t="str">
        <f t="shared" si="82"/>
        <v>Expensive</v>
      </c>
      <c r="X739" s="4">
        <f t="shared" si="83"/>
        <v>3</v>
      </c>
      <c r="Y739" s="3" t="str">
        <f t="shared" si="78"/>
        <v>Weekdays</v>
      </c>
      <c r="Z739" s="17">
        <f>_xlfn.ISOWEEKNUM(Table2[[#This Row],[Transaction Date]])</f>
        <v>5</v>
      </c>
      <c r="AA739" t="str">
        <f>IF(Table2[[#This Row],[WeekNum]] &gt; MAX(Table2[WeekNum]) - 13, "Show", "Hide")</f>
        <v>Show</v>
      </c>
      <c r="AB739" t="str">
        <f>TEXT(Table2[[#This Row],[Transaction Date]] - WEEKDAY(Table2[[#This Row],[Transaction Date]], 2) + 4, "MMMM")</f>
        <v>January</v>
      </c>
      <c r="AC739" s="19">
        <f>ROUNDUP(MONTH(Table2[[#This Row],[Transaction Date]])/3, 0)</f>
        <v>1</v>
      </c>
    </row>
    <row r="740" spans="1:29" x14ac:dyDescent="0.3">
      <c r="A740" t="s">
        <v>766</v>
      </c>
      <c r="B740" t="s">
        <v>1075</v>
      </c>
      <c r="C740" t="s">
        <v>35</v>
      </c>
      <c r="D740" t="s">
        <v>14</v>
      </c>
      <c r="E740" t="s">
        <v>24</v>
      </c>
      <c r="F740" t="s">
        <v>21</v>
      </c>
      <c r="G740" s="3">
        <v>91.56</v>
      </c>
      <c r="H740">
        <v>8</v>
      </c>
      <c r="I740">
        <v>36.624000000000002</v>
      </c>
      <c r="J740" s="3">
        <v>769.10400000000004</v>
      </c>
      <c r="K740" s="18">
        <v>43477</v>
      </c>
      <c r="L740" s="2">
        <v>0.76527777777777783</v>
      </c>
      <c r="M740" t="s">
        <v>17</v>
      </c>
      <c r="N740" s="3">
        <v>732.48</v>
      </c>
      <c r="O740">
        <v>4.7619047620000003</v>
      </c>
      <c r="P740" s="3">
        <v>36.624000000000002</v>
      </c>
      <c r="Q740" s="1">
        <v>28242</v>
      </c>
      <c r="R740" s="5">
        <f t="shared" si="79"/>
        <v>41</v>
      </c>
      <c r="S740" s="5" t="str">
        <f t="shared" si="80"/>
        <v>30-44</v>
      </c>
      <c r="T740">
        <v>6</v>
      </c>
      <c r="U740" s="17" t="str">
        <f t="shared" si="77"/>
        <v>6-8 (Good)</v>
      </c>
      <c r="V740" s="17" t="str">
        <f t="shared" si="81"/>
        <v>Evening</v>
      </c>
      <c r="W740" t="str">
        <f t="shared" si="82"/>
        <v>Expensive</v>
      </c>
      <c r="X740" s="4">
        <f t="shared" si="83"/>
        <v>7</v>
      </c>
      <c r="Y740" s="3" t="str">
        <f t="shared" si="78"/>
        <v>Weekends</v>
      </c>
      <c r="Z740" s="17">
        <f>_xlfn.ISOWEEKNUM(Table2[[#This Row],[Transaction Date]])</f>
        <v>2</v>
      </c>
      <c r="AA740" t="str">
        <f>IF(Table2[[#This Row],[WeekNum]] &gt; MAX(Table2[WeekNum]) - 13, "Show", "Hide")</f>
        <v>Show</v>
      </c>
      <c r="AB740" t="str">
        <f>TEXT(Table2[[#This Row],[Transaction Date]] - WEEKDAY(Table2[[#This Row],[Transaction Date]], 2) + 4, "MMMM")</f>
        <v>January</v>
      </c>
      <c r="AC740" s="19">
        <f>ROUNDUP(MONTH(Table2[[#This Row],[Transaction Date]])/3, 0)</f>
        <v>1</v>
      </c>
    </row>
    <row r="741" spans="1:29" x14ac:dyDescent="0.3">
      <c r="A741" t="s">
        <v>767</v>
      </c>
      <c r="B741" t="s">
        <v>1077</v>
      </c>
      <c r="C741" s="17" t="s">
        <v>1065</v>
      </c>
      <c r="D741" t="s">
        <v>20</v>
      </c>
      <c r="E741" t="s">
        <v>24</v>
      </c>
      <c r="F741" t="s">
        <v>25</v>
      </c>
      <c r="G741" s="3">
        <v>93.96</v>
      </c>
      <c r="H741">
        <v>9</v>
      </c>
      <c r="I741">
        <v>42.281999999999996</v>
      </c>
      <c r="J741" s="3">
        <v>887.92200000000003</v>
      </c>
      <c r="K741" s="18">
        <v>43544</v>
      </c>
      <c r="L741" s="2">
        <v>0.48055555555555557</v>
      </c>
      <c r="M741" t="s">
        <v>22</v>
      </c>
      <c r="N741" s="3">
        <v>845.64</v>
      </c>
      <c r="O741">
        <v>4.7619047620000003</v>
      </c>
      <c r="P741" s="3">
        <v>42.281999999999996</v>
      </c>
      <c r="Q741" s="1">
        <v>36686</v>
      </c>
      <c r="R741" s="5">
        <f t="shared" si="79"/>
        <v>18</v>
      </c>
      <c r="S741" s="5" t="str">
        <f t="shared" si="80"/>
        <v>15-29</v>
      </c>
      <c r="T741">
        <v>9.8000000000000007</v>
      </c>
      <c r="U741" s="17" t="str">
        <f t="shared" si="77"/>
        <v>8-10 (Excellent)</v>
      </c>
      <c r="V741" s="17" t="str">
        <f t="shared" si="81"/>
        <v>Morning</v>
      </c>
      <c r="W741" t="str">
        <f t="shared" si="82"/>
        <v>Expensive</v>
      </c>
      <c r="X741" s="4">
        <f t="shared" si="83"/>
        <v>4</v>
      </c>
      <c r="Y741" s="3" t="str">
        <f t="shared" si="78"/>
        <v>Weekdays</v>
      </c>
      <c r="Z741" s="17">
        <f>_xlfn.ISOWEEKNUM(Table2[[#This Row],[Transaction Date]])</f>
        <v>12</v>
      </c>
      <c r="AA741" t="str">
        <f>IF(Table2[[#This Row],[WeekNum]] &gt; MAX(Table2[WeekNum]) - 13, "Show", "Hide")</f>
        <v>Show</v>
      </c>
      <c r="AB741" t="str">
        <f>TEXT(Table2[[#This Row],[Transaction Date]] - WEEKDAY(Table2[[#This Row],[Transaction Date]], 2) + 4, "MMMM")</f>
        <v>March</v>
      </c>
      <c r="AC741" s="19">
        <f>ROUNDUP(MONTH(Table2[[#This Row],[Transaction Date]])/3, 0)</f>
        <v>1</v>
      </c>
    </row>
    <row r="742" spans="1:29" x14ac:dyDescent="0.3">
      <c r="A742" t="s">
        <v>768</v>
      </c>
      <c r="B742" t="s">
        <v>1069</v>
      </c>
      <c r="C742" t="s">
        <v>19</v>
      </c>
      <c r="D742" t="s">
        <v>20</v>
      </c>
      <c r="E742" t="s">
        <v>24</v>
      </c>
      <c r="F742" t="s">
        <v>25</v>
      </c>
      <c r="G742" s="3">
        <v>55.61</v>
      </c>
      <c r="H742">
        <v>7</v>
      </c>
      <c r="I742">
        <v>19.4635</v>
      </c>
      <c r="J742" s="3">
        <v>408.73349999999999</v>
      </c>
      <c r="K742" s="18">
        <v>43547</v>
      </c>
      <c r="L742" s="2">
        <v>0.52847222222222223</v>
      </c>
      <c r="M742" t="s">
        <v>22</v>
      </c>
      <c r="N742" s="3">
        <v>389.27</v>
      </c>
      <c r="O742">
        <v>4.7619047620000003</v>
      </c>
      <c r="P742" s="3">
        <v>19.4635</v>
      </c>
      <c r="Q742" s="1">
        <v>20975</v>
      </c>
      <c r="R742" s="5">
        <f t="shared" si="79"/>
        <v>61</v>
      </c>
      <c r="S742" s="5" t="str">
        <f t="shared" si="80"/>
        <v>60-74</v>
      </c>
      <c r="T742">
        <v>8.5</v>
      </c>
      <c r="U742" s="17" t="str">
        <f t="shared" si="77"/>
        <v>8-10 (Excellent)</v>
      </c>
      <c r="V742" s="17" t="str">
        <f t="shared" si="81"/>
        <v>Afternoon</v>
      </c>
      <c r="W742" t="str">
        <f t="shared" si="82"/>
        <v>Expensive</v>
      </c>
      <c r="X742" s="4">
        <f t="shared" si="83"/>
        <v>7</v>
      </c>
      <c r="Y742" s="3" t="str">
        <f t="shared" si="78"/>
        <v>Weekends</v>
      </c>
      <c r="Z742" s="17">
        <f>_xlfn.ISOWEEKNUM(Table2[[#This Row],[Transaction Date]])</f>
        <v>12</v>
      </c>
      <c r="AA742" t="str">
        <f>IF(Table2[[#This Row],[WeekNum]] &gt; MAX(Table2[WeekNum]) - 13, "Show", "Hide")</f>
        <v>Show</v>
      </c>
      <c r="AB742" t="str">
        <f>TEXT(Table2[[#This Row],[Transaction Date]] - WEEKDAY(Table2[[#This Row],[Transaction Date]], 2) + 4, "MMMM")</f>
        <v>March</v>
      </c>
      <c r="AC742" s="19">
        <f>ROUNDUP(MONTH(Table2[[#This Row],[Transaction Date]])/3, 0)</f>
        <v>1</v>
      </c>
    </row>
    <row r="743" spans="1:29" x14ac:dyDescent="0.3">
      <c r="A743" t="s">
        <v>769</v>
      </c>
      <c r="B743" t="s">
        <v>1074</v>
      </c>
      <c r="C743" t="s">
        <v>19</v>
      </c>
      <c r="D743" t="s">
        <v>20</v>
      </c>
      <c r="E743" t="s">
        <v>24</v>
      </c>
      <c r="F743" t="s">
        <v>36</v>
      </c>
      <c r="G743" s="3">
        <v>84.83</v>
      </c>
      <c r="H743">
        <v>1</v>
      </c>
      <c r="I743">
        <v>4.2415000000000003</v>
      </c>
      <c r="J743" s="3">
        <v>89.0715</v>
      </c>
      <c r="K743" s="18">
        <v>43479</v>
      </c>
      <c r="L743" s="2">
        <v>0.63888888888888895</v>
      </c>
      <c r="M743" t="s">
        <v>17</v>
      </c>
      <c r="N743" s="3">
        <v>84.83</v>
      </c>
      <c r="O743">
        <v>4.7619047620000003</v>
      </c>
      <c r="P743" s="3">
        <v>4.2415000000000003</v>
      </c>
      <c r="Q743" s="1">
        <v>21555</v>
      </c>
      <c r="R743" s="5">
        <f t="shared" si="79"/>
        <v>60</v>
      </c>
      <c r="S743" s="5" t="str">
        <f t="shared" si="80"/>
        <v>60-74</v>
      </c>
      <c r="T743">
        <v>8.8000000000000007</v>
      </c>
      <c r="U743" s="17" t="str">
        <f t="shared" si="77"/>
        <v>8-10 (Excellent)</v>
      </c>
      <c r="V743" s="17" t="str">
        <f t="shared" si="81"/>
        <v>Afternoon</v>
      </c>
      <c r="W743" t="str">
        <f t="shared" si="82"/>
        <v>Expensive</v>
      </c>
      <c r="X743" s="4">
        <f t="shared" si="83"/>
        <v>2</v>
      </c>
      <c r="Y743" s="3" t="str">
        <f t="shared" si="78"/>
        <v>Weekdays</v>
      </c>
      <c r="Z743" s="17">
        <f>_xlfn.ISOWEEKNUM(Table2[[#This Row],[Transaction Date]])</f>
        <v>3</v>
      </c>
      <c r="AA743" t="str">
        <f>IF(Table2[[#This Row],[WeekNum]] &gt; MAX(Table2[WeekNum]) - 13, "Show", "Hide")</f>
        <v>Show</v>
      </c>
      <c r="AB743" t="str">
        <f>TEXT(Table2[[#This Row],[Transaction Date]] - WEEKDAY(Table2[[#This Row],[Transaction Date]], 2) + 4, "MMMM")</f>
        <v>January</v>
      </c>
      <c r="AC743" s="19">
        <f>ROUNDUP(MONTH(Table2[[#This Row],[Transaction Date]])/3, 0)</f>
        <v>1</v>
      </c>
    </row>
    <row r="744" spans="1:29" x14ac:dyDescent="0.3">
      <c r="A744" t="s">
        <v>770</v>
      </c>
      <c r="B744" t="s">
        <v>1067</v>
      </c>
      <c r="C744" t="s">
        <v>13</v>
      </c>
      <c r="D744" t="s">
        <v>14</v>
      </c>
      <c r="E744" t="s">
        <v>15</v>
      </c>
      <c r="F744" t="s">
        <v>29</v>
      </c>
      <c r="G744" s="3">
        <v>71.63</v>
      </c>
      <c r="H744">
        <v>2</v>
      </c>
      <c r="I744">
        <v>7.1630000000000003</v>
      </c>
      <c r="J744" s="3">
        <v>150.423</v>
      </c>
      <c r="K744" s="18">
        <v>43508</v>
      </c>
      <c r="L744" s="2">
        <v>0.60625000000000007</v>
      </c>
      <c r="M744" t="s">
        <v>17</v>
      </c>
      <c r="N744" s="3">
        <v>143.26</v>
      </c>
      <c r="O744">
        <v>4.7619047620000003</v>
      </c>
      <c r="P744" s="3">
        <v>7.1630000000000003</v>
      </c>
      <c r="Q744" s="1">
        <v>35888</v>
      </c>
      <c r="R744" s="5">
        <f t="shared" si="79"/>
        <v>20</v>
      </c>
      <c r="S744" s="5" t="str">
        <f t="shared" si="80"/>
        <v>15-29</v>
      </c>
      <c r="T744">
        <v>8.8000000000000007</v>
      </c>
      <c r="U744" s="17" t="str">
        <f t="shared" si="77"/>
        <v>8-10 (Excellent)</v>
      </c>
      <c r="V744" s="17" t="str">
        <f t="shared" si="81"/>
        <v>Afternoon</v>
      </c>
      <c r="W744" t="str">
        <f t="shared" si="82"/>
        <v>Expensive</v>
      </c>
      <c r="X744" s="4">
        <f t="shared" si="83"/>
        <v>3</v>
      </c>
      <c r="Y744" s="3" t="str">
        <f t="shared" si="78"/>
        <v>Weekdays</v>
      </c>
      <c r="Z744" s="17">
        <f>_xlfn.ISOWEEKNUM(Table2[[#This Row],[Transaction Date]])</f>
        <v>7</v>
      </c>
      <c r="AA744" t="str">
        <f>IF(Table2[[#This Row],[WeekNum]] &gt; MAX(Table2[WeekNum]) - 13, "Show", "Hide")</f>
        <v>Show</v>
      </c>
      <c r="AB744" t="str">
        <f>TEXT(Table2[[#This Row],[Transaction Date]] - WEEKDAY(Table2[[#This Row],[Transaction Date]], 2) + 4, "MMMM")</f>
        <v>February</v>
      </c>
      <c r="AC744" s="19">
        <f>ROUNDUP(MONTH(Table2[[#This Row],[Transaction Date]])/3, 0)</f>
        <v>1</v>
      </c>
    </row>
    <row r="745" spans="1:29" x14ac:dyDescent="0.3">
      <c r="A745" t="s">
        <v>771</v>
      </c>
      <c r="B745" t="s">
        <v>1068</v>
      </c>
      <c r="C745" t="s">
        <v>13</v>
      </c>
      <c r="D745" t="s">
        <v>14</v>
      </c>
      <c r="E745" t="s">
        <v>24</v>
      </c>
      <c r="F745" t="s">
        <v>25</v>
      </c>
      <c r="G745" s="3">
        <v>37.69</v>
      </c>
      <c r="H745">
        <v>2</v>
      </c>
      <c r="I745">
        <v>3.7690000000000001</v>
      </c>
      <c r="J745" s="3">
        <v>79.149000000000001</v>
      </c>
      <c r="K745" s="18">
        <v>43516</v>
      </c>
      <c r="L745" s="2">
        <v>0.64513888888888882</v>
      </c>
      <c r="M745" t="s">
        <v>17</v>
      </c>
      <c r="N745" s="3">
        <v>75.38</v>
      </c>
      <c r="O745">
        <v>4.7619047620000003</v>
      </c>
      <c r="P745" s="3">
        <v>3.7690000000000001</v>
      </c>
      <c r="Q745" s="1">
        <v>36897</v>
      </c>
      <c r="R745" s="5">
        <f t="shared" si="79"/>
        <v>18</v>
      </c>
      <c r="S745" s="5" t="str">
        <f t="shared" si="80"/>
        <v>15-29</v>
      </c>
      <c r="T745">
        <v>9.5</v>
      </c>
      <c r="U745" s="17" t="str">
        <f t="shared" si="77"/>
        <v>8-10 (Excellent)</v>
      </c>
      <c r="V745" s="17" t="str">
        <f t="shared" si="81"/>
        <v>Afternoon</v>
      </c>
      <c r="W745" t="str">
        <f t="shared" si="82"/>
        <v>Expensive</v>
      </c>
      <c r="X745" s="4">
        <f t="shared" si="83"/>
        <v>4</v>
      </c>
      <c r="Y745" s="3" t="str">
        <f t="shared" si="78"/>
        <v>Weekdays</v>
      </c>
      <c r="Z745" s="17">
        <f>_xlfn.ISOWEEKNUM(Table2[[#This Row],[Transaction Date]])</f>
        <v>8</v>
      </c>
      <c r="AA745" t="str">
        <f>IF(Table2[[#This Row],[WeekNum]] &gt; MAX(Table2[WeekNum]) - 13, "Show", "Hide")</f>
        <v>Show</v>
      </c>
      <c r="AB745" t="str">
        <f>TEXT(Table2[[#This Row],[Transaction Date]] - WEEKDAY(Table2[[#This Row],[Transaction Date]], 2) + 4, "MMMM")</f>
        <v>February</v>
      </c>
      <c r="AC745" s="19">
        <f>ROUNDUP(MONTH(Table2[[#This Row],[Transaction Date]])/3, 0)</f>
        <v>1</v>
      </c>
    </row>
    <row r="746" spans="1:29" x14ac:dyDescent="0.3">
      <c r="A746" t="s">
        <v>772</v>
      </c>
      <c r="B746" t="s">
        <v>1078</v>
      </c>
      <c r="C746" s="17" t="s">
        <v>1066</v>
      </c>
      <c r="D746" t="s">
        <v>14</v>
      </c>
      <c r="E746" t="s">
        <v>15</v>
      </c>
      <c r="F746" t="s">
        <v>29</v>
      </c>
      <c r="G746" s="3">
        <v>31.67</v>
      </c>
      <c r="H746">
        <v>8</v>
      </c>
      <c r="I746">
        <v>12.667999999999999</v>
      </c>
      <c r="J746" s="3">
        <v>266.02800000000002</v>
      </c>
      <c r="K746" s="18">
        <v>43467</v>
      </c>
      <c r="L746" s="2">
        <v>0.67986111111111114</v>
      </c>
      <c r="M746" t="s">
        <v>26</v>
      </c>
      <c r="N746" s="3">
        <v>253.36</v>
      </c>
      <c r="O746">
        <v>4.7619047620000003</v>
      </c>
      <c r="P746" s="3">
        <v>12.667999999999999</v>
      </c>
      <c r="Q746" s="1">
        <v>33768</v>
      </c>
      <c r="R746" s="5">
        <f t="shared" si="79"/>
        <v>26</v>
      </c>
      <c r="S746" s="5" t="str">
        <f t="shared" si="80"/>
        <v>15-29</v>
      </c>
      <c r="T746">
        <v>5.6</v>
      </c>
      <c r="U746" s="17" t="str">
        <f t="shared" si="77"/>
        <v>4-6 (Average)</v>
      </c>
      <c r="V746" s="17" t="str">
        <f t="shared" si="81"/>
        <v>Evening</v>
      </c>
      <c r="W746" t="str">
        <f t="shared" si="82"/>
        <v>Expensive</v>
      </c>
      <c r="X746" s="4">
        <f t="shared" si="83"/>
        <v>4</v>
      </c>
      <c r="Y746" s="3" t="str">
        <f t="shared" si="78"/>
        <v>Weekdays</v>
      </c>
      <c r="Z746" s="17">
        <f>_xlfn.ISOWEEKNUM(Table2[[#This Row],[Transaction Date]])</f>
        <v>1</v>
      </c>
      <c r="AA746" t="str">
        <f>IF(Table2[[#This Row],[WeekNum]] &gt; MAX(Table2[WeekNum]) - 13, "Show", "Hide")</f>
        <v>Show</v>
      </c>
      <c r="AB746" t="str">
        <f>TEXT(Table2[[#This Row],[Transaction Date]] - WEEKDAY(Table2[[#This Row],[Transaction Date]], 2) + 4, "MMMM")</f>
        <v>January</v>
      </c>
      <c r="AC746" s="19">
        <f>ROUNDUP(MONTH(Table2[[#This Row],[Transaction Date]])/3, 0)</f>
        <v>1</v>
      </c>
    </row>
    <row r="747" spans="1:29" x14ac:dyDescent="0.3">
      <c r="A747" t="s">
        <v>773</v>
      </c>
      <c r="B747" t="s">
        <v>1073</v>
      </c>
      <c r="C747" s="17" t="s">
        <v>1066</v>
      </c>
      <c r="D747" t="s">
        <v>14</v>
      </c>
      <c r="E747" t="s">
        <v>15</v>
      </c>
      <c r="F747" t="s">
        <v>36</v>
      </c>
      <c r="G747" s="3">
        <v>38.42</v>
      </c>
      <c r="H747">
        <v>1</v>
      </c>
      <c r="I747">
        <v>1.921</v>
      </c>
      <c r="J747" s="3">
        <v>40.341000000000001</v>
      </c>
      <c r="K747" s="18">
        <v>43498</v>
      </c>
      <c r="L747" s="2">
        <v>0.68958333333333333</v>
      </c>
      <c r="M747" t="s">
        <v>22</v>
      </c>
      <c r="N747" s="3">
        <v>38.42</v>
      </c>
      <c r="O747">
        <v>4.7619047620000003</v>
      </c>
      <c r="P747" s="3">
        <v>1.921</v>
      </c>
      <c r="Q747" s="1">
        <v>23123</v>
      </c>
      <c r="R747" s="5">
        <f t="shared" si="79"/>
        <v>55</v>
      </c>
      <c r="S747" s="5" t="str">
        <f t="shared" si="80"/>
        <v>45-59</v>
      </c>
      <c r="T747">
        <v>8.6</v>
      </c>
      <c r="U747" s="17" t="str">
        <f t="shared" si="77"/>
        <v>8-10 (Excellent)</v>
      </c>
      <c r="V747" s="17" t="str">
        <f t="shared" si="81"/>
        <v>Evening</v>
      </c>
      <c r="W747" t="str">
        <f t="shared" si="82"/>
        <v>Expensive</v>
      </c>
      <c r="X747" s="4">
        <f t="shared" si="83"/>
        <v>7</v>
      </c>
      <c r="Y747" s="3" t="str">
        <f t="shared" si="78"/>
        <v>Weekends</v>
      </c>
      <c r="Z747" s="17">
        <f>_xlfn.ISOWEEKNUM(Table2[[#This Row],[Transaction Date]])</f>
        <v>5</v>
      </c>
      <c r="AA747" t="str">
        <f>IF(Table2[[#This Row],[WeekNum]] &gt; MAX(Table2[WeekNum]) - 13, "Show", "Hide")</f>
        <v>Show</v>
      </c>
      <c r="AB747" t="str">
        <f>TEXT(Table2[[#This Row],[Transaction Date]] - WEEKDAY(Table2[[#This Row],[Transaction Date]], 2) + 4, "MMMM")</f>
        <v>January</v>
      </c>
      <c r="AC747" s="19">
        <f>ROUNDUP(MONTH(Table2[[#This Row],[Transaction Date]])/3, 0)</f>
        <v>1</v>
      </c>
    </row>
    <row r="748" spans="1:29" x14ac:dyDescent="0.3">
      <c r="A748" t="s">
        <v>774</v>
      </c>
      <c r="B748" t="s">
        <v>1070</v>
      </c>
      <c r="C748" t="s">
        <v>35</v>
      </c>
      <c r="D748" t="s">
        <v>14</v>
      </c>
      <c r="E748" t="s">
        <v>24</v>
      </c>
      <c r="F748" t="s">
        <v>38</v>
      </c>
      <c r="G748" s="3">
        <v>65.23</v>
      </c>
      <c r="H748">
        <v>10</v>
      </c>
      <c r="I748">
        <v>32.615000000000002</v>
      </c>
      <c r="J748" s="3">
        <v>684.91499999999996</v>
      </c>
      <c r="K748" s="18">
        <v>43473</v>
      </c>
      <c r="L748" s="2">
        <v>0.79652777777777783</v>
      </c>
      <c r="M748" t="s">
        <v>26</v>
      </c>
      <c r="N748" s="3">
        <v>652.29999999999995</v>
      </c>
      <c r="O748">
        <v>4.7619047620000003</v>
      </c>
      <c r="P748" s="3">
        <v>32.615000000000002</v>
      </c>
      <c r="Q748" s="1">
        <v>27900</v>
      </c>
      <c r="R748" s="5">
        <f t="shared" si="79"/>
        <v>42</v>
      </c>
      <c r="S748" s="5" t="str">
        <f t="shared" si="80"/>
        <v>30-44</v>
      </c>
      <c r="T748">
        <v>5.2</v>
      </c>
      <c r="U748" s="17" t="str">
        <f t="shared" si="77"/>
        <v>4-6 (Average)</v>
      </c>
      <c r="V748" s="17" t="str">
        <f t="shared" si="81"/>
        <v>Evening</v>
      </c>
      <c r="W748" t="str">
        <f t="shared" si="82"/>
        <v>Expensive</v>
      </c>
      <c r="X748" s="4">
        <f t="shared" si="83"/>
        <v>3</v>
      </c>
      <c r="Y748" s="3" t="str">
        <f t="shared" si="78"/>
        <v>Weekdays</v>
      </c>
      <c r="Z748" s="17">
        <f>_xlfn.ISOWEEKNUM(Table2[[#This Row],[Transaction Date]])</f>
        <v>2</v>
      </c>
      <c r="AA748" t="str">
        <f>IF(Table2[[#This Row],[WeekNum]] &gt; MAX(Table2[WeekNum]) - 13, "Show", "Hide")</f>
        <v>Show</v>
      </c>
      <c r="AB748" t="str">
        <f>TEXT(Table2[[#This Row],[Transaction Date]] - WEEKDAY(Table2[[#This Row],[Transaction Date]], 2) + 4, "MMMM")</f>
        <v>January</v>
      </c>
      <c r="AC748" s="19">
        <f>ROUNDUP(MONTH(Table2[[#This Row],[Transaction Date]])/3, 0)</f>
        <v>1</v>
      </c>
    </row>
    <row r="749" spans="1:29" x14ac:dyDescent="0.3">
      <c r="A749" t="s">
        <v>775</v>
      </c>
      <c r="B749" t="s">
        <v>1073</v>
      </c>
      <c r="C749" s="17" t="s">
        <v>1066</v>
      </c>
      <c r="D749" t="s">
        <v>14</v>
      </c>
      <c r="E749" t="s">
        <v>15</v>
      </c>
      <c r="F749" t="s">
        <v>25</v>
      </c>
      <c r="G749" s="3">
        <v>10.53</v>
      </c>
      <c r="H749">
        <v>5</v>
      </c>
      <c r="I749">
        <v>2.6324999999999998</v>
      </c>
      <c r="J749" s="3">
        <v>55.282499999999999</v>
      </c>
      <c r="K749" s="18">
        <v>43495</v>
      </c>
      <c r="L749" s="2">
        <v>0.61319444444444449</v>
      </c>
      <c r="M749" t="s">
        <v>26</v>
      </c>
      <c r="N749" s="3">
        <v>52.65</v>
      </c>
      <c r="O749">
        <v>4.7619047620000003</v>
      </c>
      <c r="P749" s="3">
        <v>2.6324999999999998</v>
      </c>
      <c r="Q749" s="1">
        <v>22529</v>
      </c>
      <c r="R749" s="5">
        <f t="shared" si="79"/>
        <v>57</v>
      </c>
      <c r="S749" s="5" t="str">
        <f t="shared" si="80"/>
        <v>45-59</v>
      </c>
      <c r="T749">
        <v>5.8</v>
      </c>
      <c r="U749" s="17" t="str">
        <f t="shared" si="77"/>
        <v>4-6 (Average)</v>
      </c>
      <c r="V749" s="17" t="str">
        <f t="shared" si="81"/>
        <v>Afternoon</v>
      </c>
      <c r="W749" t="str">
        <f t="shared" si="82"/>
        <v>Less Expensive</v>
      </c>
      <c r="X749" s="4">
        <f t="shared" si="83"/>
        <v>4</v>
      </c>
      <c r="Y749" s="3" t="str">
        <f t="shared" si="78"/>
        <v>Weekdays</v>
      </c>
      <c r="Z749" s="17">
        <f>_xlfn.ISOWEEKNUM(Table2[[#This Row],[Transaction Date]])</f>
        <v>5</v>
      </c>
      <c r="AA749" t="str">
        <f>IF(Table2[[#This Row],[WeekNum]] &gt; MAX(Table2[WeekNum]) - 13, "Show", "Hide")</f>
        <v>Show</v>
      </c>
      <c r="AB749" t="str">
        <f>TEXT(Table2[[#This Row],[Transaction Date]] - WEEKDAY(Table2[[#This Row],[Transaction Date]], 2) + 4, "MMMM")</f>
        <v>January</v>
      </c>
      <c r="AC749" s="19">
        <f>ROUNDUP(MONTH(Table2[[#This Row],[Transaction Date]])/3, 0)</f>
        <v>1</v>
      </c>
    </row>
    <row r="750" spans="1:29" x14ac:dyDescent="0.3">
      <c r="A750" t="s">
        <v>776</v>
      </c>
      <c r="B750" t="s">
        <v>1070</v>
      </c>
      <c r="C750" t="s">
        <v>35</v>
      </c>
      <c r="D750" t="s">
        <v>14</v>
      </c>
      <c r="E750" t="s">
        <v>15</v>
      </c>
      <c r="F750" t="s">
        <v>25</v>
      </c>
      <c r="G750" s="3">
        <v>12.29</v>
      </c>
      <c r="H750">
        <v>9</v>
      </c>
      <c r="I750">
        <v>5.5305</v>
      </c>
      <c r="J750" s="3">
        <v>116.1405</v>
      </c>
      <c r="K750" s="18">
        <v>43550</v>
      </c>
      <c r="L750" s="2">
        <v>0.81111111111111101</v>
      </c>
      <c r="M750" t="s">
        <v>26</v>
      </c>
      <c r="N750" s="3">
        <v>110.61</v>
      </c>
      <c r="O750">
        <v>4.7619047620000003</v>
      </c>
      <c r="P750" s="3">
        <v>5.5305</v>
      </c>
      <c r="Q750" s="1">
        <v>36314</v>
      </c>
      <c r="R750" s="5">
        <f t="shared" si="79"/>
        <v>19</v>
      </c>
      <c r="S750" s="5" t="str">
        <f t="shared" si="80"/>
        <v>15-29</v>
      </c>
      <c r="T750">
        <v>8</v>
      </c>
      <c r="U750" s="17" t="str">
        <f t="shared" si="77"/>
        <v>8-10 (Excellent)</v>
      </c>
      <c r="V750" s="17" t="str">
        <f t="shared" si="81"/>
        <v>Evening</v>
      </c>
      <c r="W750" t="str">
        <f t="shared" si="82"/>
        <v>Less Expensive</v>
      </c>
      <c r="X750" s="4">
        <f t="shared" si="83"/>
        <v>3</v>
      </c>
      <c r="Y750" s="3" t="str">
        <f t="shared" si="78"/>
        <v>Weekdays</v>
      </c>
      <c r="Z750" s="17">
        <f>_xlfn.ISOWEEKNUM(Table2[[#This Row],[Transaction Date]])</f>
        <v>13</v>
      </c>
      <c r="AA750" t="str">
        <f>IF(Table2[[#This Row],[WeekNum]] &gt; MAX(Table2[WeekNum]) - 13, "Show", "Hide")</f>
        <v>Show</v>
      </c>
      <c r="AB750" t="str">
        <f>TEXT(Table2[[#This Row],[Transaction Date]] - WEEKDAY(Table2[[#This Row],[Transaction Date]], 2) + 4, "MMMM")</f>
        <v>March</v>
      </c>
      <c r="AC750" s="19">
        <f>ROUNDUP(MONTH(Table2[[#This Row],[Transaction Date]])/3, 0)</f>
        <v>1</v>
      </c>
    </row>
    <row r="751" spans="1:29" x14ac:dyDescent="0.3">
      <c r="A751" t="s">
        <v>777</v>
      </c>
      <c r="B751" t="s">
        <v>1073</v>
      </c>
      <c r="C751" s="17" t="s">
        <v>1066</v>
      </c>
      <c r="D751" t="s">
        <v>14</v>
      </c>
      <c r="E751" t="s">
        <v>24</v>
      </c>
      <c r="F751" t="s">
        <v>16</v>
      </c>
      <c r="G751" s="3">
        <v>81.23</v>
      </c>
      <c r="H751">
        <v>7</v>
      </c>
      <c r="I751">
        <v>28.430499999999999</v>
      </c>
      <c r="J751" s="3">
        <v>597.04049999999995</v>
      </c>
      <c r="K751" s="18">
        <v>43480</v>
      </c>
      <c r="L751" s="2">
        <v>0.86388888888888893</v>
      </c>
      <c r="M751" t="s">
        <v>22</v>
      </c>
      <c r="N751" s="3">
        <v>568.61</v>
      </c>
      <c r="O751">
        <v>4.7619047620000003</v>
      </c>
      <c r="P751" s="3">
        <v>28.430499999999999</v>
      </c>
      <c r="Q751" s="1">
        <v>29825</v>
      </c>
      <c r="R751" s="5">
        <f t="shared" si="79"/>
        <v>37</v>
      </c>
      <c r="S751" s="5" t="str">
        <f t="shared" si="80"/>
        <v>30-44</v>
      </c>
      <c r="T751">
        <v>9</v>
      </c>
      <c r="U751" s="17" t="str">
        <f t="shared" si="77"/>
        <v>8-10 (Excellent)</v>
      </c>
      <c r="V751" s="17" t="str">
        <f t="shared" si="81"/>
        <v>Night</v>
      </c>
      <c r="W751" t="str">
        <f t="shared" si="82"/>
        <v>Expensive</v>
      </c>
      <c r="X751" s="4">
        <f t="shared" si="83"/>
        <v>3</v>
      </c>
      <c r="Y751" s="3" t="str">
        <f t="shared" si="78"/>
        <v>Weekdays</v>
      </c>
      <c r="Z751" s="17">
        <f>_xlfn.ISOWEEKNUM(Table2[[#This Row],[Transaction Date]])</f>
        <v>3</v>
      </c>
      <c r="AA751" t="str">
        <f>IF(Table2[[#This Row],[WeekNum]] &gt; MAX(Table2[WeekNum]) - 13, "Show", "Hide")</f>
        <v>Show</v>
      </c>
      <c r="AB751" t="str">
        <f>TEXT(Table2[[#This Row],[Transaction Date]] - WEEKDAY(Table2[[#This Row],[Transaction Date]], 2) + 4, "MMMM")</f>
        <v>January</v>
      </c>
      <c r="AC751" s="19">
        <f>ROUNDUP(MONTH(Table2[[#This Row],[Transaction Date]])/3, 0)</f>
        <v>1</v>
      </c>
    </row>
    <row r="752" spans="1:29" x14ac:dyDescent="0.3">
      <c r="A752" t="s">
        <v>778</v>
      </c>
      <c r="B752" t="s">
        <v>1070</v>
      </c>
      <c r="C752" t="s">
        <v>35</v>
      </c>
      <c r="D752" t="s">
        <v>14</v>
      </c>
      <c r="E752" t="s">
        <v>15</v>
      </c>
      <c r="F752" t="s">
        <v>38</v>
      </c>
      <c r="G752" s="3">
        <v>22.32</v>
      </c>
      <c r="H752">
        <v>4</v>
      </c>
      <c r="I752">
        <v>4.4640000000000004</v>
      </c>
      <c r="J752" s="3">
        <v>93.744</v>
      </c>
      <c r="K752" s="18">
        <v>43538</v>
      </c>
      <c r="L752" s="2">
        <v>0.4694444444444445</v>
      </c>
      <c r="M752" t="s">
        <v>17</v>
      </c>
      <c r="N752" s="3">
        <v>89.28</v>
      </c>
      <c r="O752">
        <v>4.7619047620000003</v>
      </c>
      <c r="P752" s="3">
        <v>4.4640000000000004</v>
      </c>
      <c r="Q752" s="1">
        <v>32613</v>
      </c>
      <c r="R752" s="5">
        <f t="shared" si="79"/>
        <v>29</v>
      </c>
      <c r="S752" s="5" t="str">
        <f t="shared" si="80"/>
        <v>15-29</v>
      </c>
      <c r="T752">
        <v>4.0999999999999996</v>
      </c>
      <c r="U752" s="17" t="str">
        <f t="shared" si="77"/>
        <v>4-6 (Average)</v>
      </c>
      <c r="V752" s="17" t="str">
        <f t="shared" si="81"/>
        <v>Morning</v>
      </c>
      <c r="W752" t="str">
        <f t="shared" si="82"/>
        <v>Expensive</v>
      </c>
      <c r="X752" s="4">
        <f t="shared" si="83"/>
        <v>5</v>
      </c>
      <c r="Y752" s="3" t="str">
        <f t="shared" si="78"/>
        <v>Weekdays</v>
      </c>
      <c r="Z752" s="17">
        <f>_xlfn.ISOWEEKNUM(Table2[[#This Row],[Transaction Date]])</f>
        <v>11</v>
      </c>
      <c r="AA752" t="str">
        <f>IF(Table2[[#This Row],[WeekNum]] &gt; MAX(Table2[WeekNum]) - 13, "Show", "Hide")</f>
        <v>Show</v>
      </c>
      <c r="AB752" t="str">
        <f>TEXT(Table2[[#This Row],[Transaction Date]] - WEEKDAY(Table2[[#This Row],[Transaction Date]], 2) + 4, "MMMM")</f>
        <v>March</v>
      </c>
      <c r="AC752" s="19">
        <f>ROUNDUP(MONTH(Table2[[#This Row],[Transaction Date]])/3, 0)</f>
        <v>1</v>
      </c>
    </row>
    <row r="753" spans="1:29" x14ac:dyDescent="0.3">
      <c r="A753" t="s">
        <v>779</v>
      </c>
      <c r="B753" t="s">
        <v>1071</v>
      </c>
      <c r="C753" s="17" t="s">
        <v>1064</v>
      </c>
      <c r="D753" t="s">
        <v>20</v>
      </c>
      <c r="E753" t="s">
        <v>15</v>
      </c>
      <c r="F753" t="s">
        <v>36</v>
      </c>
      <c r="G753" s="3">
        <v>27.28</v>
      </c>
      <c r="H753">
        <v>5</v>
      </c>
      <c r="I753">
        <v>6.82</v>
      </c>
      <c r="J753" s="3">
        <v>143.22</v>
      </c>
      <c r="K753" s="18">
        <v>43499</v>
      </c>
      <c r="L753" s="2">
        <v>0.4381944444444445</v>
      </c>
      <c r="M753" t="s">
        <v>26</v>
      </c>
      <c r="N753" s="3">
        <v>136.4</v>
      </c>
      <c r="O753">
        <v>4.7619047620000003</v>
      </c>
      <c r="P753" s="3">
        <v>6.82</v>
      </c>
      <c r="Q753" s="1">
        <v>29715</v>
      </c>
      <c r="R753" s="5">
        <f t="shared" si="79"/>
        <v>37</v>
      </c>
      <c r="S753" s="5" t="str">
        <f t="shared" si="80"/>
        <v>30-44</v>
      </c>
      <c r="T753">
        <v>8.6</v>
      </c>
      <c r="U753" s="17" t="str">
        <f t="shared" si="77"/>
        <v>8-10 (Excellent)</v>
      </c>
      <c r="V753" s="17" t="str">
        <f t="shared" si="81"/>
        <v>Morning</v>
      </c>
      <c r="W753" t="str">
        <f t="shared" si="82"/>
        <v>Expensive</v>
      </c>
      <c r="X753" s="4">
        <f t="shared" si="83"/>
        <v>1</v>
      </c>
      <c r="Y753" s="3" t="str">
        <f t="shared" si="78"/>
        <v>Weekends</v>
      </c>
      <c r="Z753" s="17">
        <f>_xlfn.ISOWEEKNUM(Table2[[#This Row],[Transaction Date]])</f>
        <v>5</v>
      </c>
      <c r="AA753" t="str">
        <f>IF(Table2[[#This Row],[WeekNum]] &gt; MAX(Table2[WeekNum]) - 13, "Show", "Hide")</f>
        <v>Show</v>
      </c>
      <c r="AB753" t="str">
        <f>TEXT(Table2[[#This Row],[Transaction Date]] - WEEKDAY(Table2[[#This Row],[Transaction Date]], 2) + 4, "MMMM")</f>
        <v>January</v>
      </c>
      <c r="AC753" s="19">
        <f>ROUNDUP(MONTH(Table2[[#This Row],[Transaction Date]])/3, 0)</f>
        <v>1</v>
      </c>
    </row>
    <row r="754" spans="1:29" x14ac:dyDescent="0.3">
      <c r="A754" t="s">
        <v>780</v>
      </c>
      <c r="B754" t="s">
        <v>1072</v>
      </c>
      <c r="C754" s="17" t="s">
        <v>1065</v>
      </c>
      <c r="D754" t="s">
        <v>14</v>
      </c>
      <c r="E754" t="s">
        <v>15</v>
      </c>
      <c r="F754" t="s">
        <v>21</v>
      </c>
      <c r="G754" s="3">
        <v>17.420000000000002</v>
      </c>
      <c r="H754">
        <v>10</v>
      </c>
      <c r="I754">
        <v>8.7100000000000009</v>
      </c>
      <c r="J754" s="3">
        <v>182.91</v>
      </c>
      <c r="K754" s="18">
        <v>43518</v>
      </c>
      <c r="L754" s="2">
        <v>0.52083333333333337</v>
      </c>
      <c r="M754" t="s">
        <v>17</v>
      </c>
      <c r="N754" s="3">
        <v>174.2</v>
      </c>
      <c r="O754">
        <v>4.7619047620000003</v>
      </c>
      <c r="P754" s="3">
        <v>8.7100000000000009</v>
      </c>
      <c r="Q754" s="1">
        <v>30818</v>
      </c>
      <c r="R754" s="5">
        <f t="shared" si="79"/>
        <v>34</v>
      </c>
      <c r="S754" s="5" t="str">
        <f t="shared" si="80"/>
        <v>30-44</v>
      </c>
      <c r="T754">
        <v>7</v>
      </c>
      <c r="U754" s="17" t="str">
        <f t="shared" si="77"/>
        <v>6-8 (Good)</v>
      </c>
      <c r="V754" s="17" t="str">
        <f t="shared" si="81"/>
        <v>Afternoon</v>
      </c>
      <c r="W754" t="str">
        <f t="shared" si="82"/>
        <v>Less Expensive</v>
      </c>
      <c r="X754" s="4">
        <f t="shared" si="83"/>
        <v>6</v>
      </c>
      <c r="Y754" s="3" t="str">
        <f t="shared" si="78"/>
        <v>Weekdays</v>
      </c>
      <c r="Z754" s="17">
        <f>_xlfn.ISOWEEKNUM(Table2[[#This Row],[Transaction Date]])</f>
        <v>8</v>
      </c>
      <c r="AA754" t="str">
        <f>IF(Table2[[#This Row],[WeekNum]] &gt; MAX(Table2[WeekNum]) - 13, "Show", "Hide")</f>
        <v>Show</v>
      </c>
      <c r="AB754" t="str">
        <f>TEXT(Table2[[#This Row],[Transaction Date]] - WEEKDAY(Table2[[#This Row],[Transaction Date]], 2) + 4, "MMMM")</f>
        <v>February</v>
      </c>
      <c r="AC754" s="19">
        <f>ROUNDUP(MONTH(Table2[[#This Row],[Transaction Date]])/3, 0)</f>
        <v>1</v>
      </c>
    </row>
    <row r="755" spans="1:29" x14ac:dyDescent="0.3">
      <c r="A755" t="s">
        <v>781</v>
      </c>
      <c r="B755" t="s">
        <v>1075</v>
      </c>
      <c r="C755" t="s">
        <v>35</v>
      </c>
      <c r="D755" t="s">
        <v>20</v>
      </c>
      <c r="E755" t="s">
        <v>24</v>
      </c>
      <c r="F755" t="s">
        <v>25</v>
      </c>
      <c r="G755" s="3">
        <v>73.28</v>
      </c>
      <c r="H755">
        <v>5</v>
      </c>
      <c r="I755">
        <v>18.32</v>
      </c>
      <c r="J755" s="3">
        <v>384.72</v>
      </c>
      <c r="K755" s="18">
        <v>43489</v>
      </c>
      <c r="L755" s="2">
        <v>0.62847222222222221</v>
      </c>
      <c r="M755" t="s">
        <v>17</v>
      </c>
      <c r="N755" s="3">
        <v>366.4</v>
      </c>
      <c r="O755">
        <v>4.7619047620000003</v>
      </c>
      <c r="P755" s="3">
        <v>18.32</v>
      </c>
      <c r="Q755" s="1">
        <v>31357</v>
      </c>
      <c r="R755" s="5">
        <f t="shared" si="79"/>
        <v>33</v>
      </c>
      <c r="S755" s="5" t="str">
        <f t="shared" si="80"/>
        <v>30-44</v>
      </c>
      <c r="T755">
        <v>8.4</v>
      </c>
      <c r="U755" s="17" t="str">
        <f t="shared" si="77"/>
        <v>8-10 (Excellent)</v>
      </c>
      <c r="V755" s="17" t="str">
        <f t="shared" si="81"/>
        <v>Afternoon</v>
      </c>
      <c r="W755" t="str">
        <f t="shared" si="82"/>
        <v>Expensive</v>
      </c>
      <c r="X755" s="4">
        <f t="shared" si="83"/>
        <v>5</v>
      </c>
      <c r="Y755" s="3" t="str">
        <f t="shared" si="78"/>
        <v>Weekdays</v>
      </c>
      <c r="Z755" s="17">
        <f>_xlfn.ISOWEEKNUM(Table2[[#This Row],[Transaction Date]])</f>
        <v>4</v>
      </c>
      <c r="AA755" t="str">
        <f>IF(Table2[[#This Row],[WeekNum]] &gt; MAX(Table2[WeekNum]) - 13, "Show", "Hide")</f>
        <v>Show</v>
      </c>
      <c r="AB755" t="str">
        <f>TEXT(Table2[[#This Row],[Transaction Date]] - WEEKDAY(Table2[[#This Row],[Transaction Date]], 2) + 4, "MMMM")</f>
        <v>January</v>
      </c>
      <c r="AC755" s="19">
        <f>ROUNDUP(MONTH(Table2[[#This Row],[Transaction Date]])/3, 0)</f>
        <v>1</v>
      </c>
    </row>
    <row r="756" spans="1:29" x14ac:dyDescent="0.3">
      <c r="A756" t="s">
        <v>782</v>
      </c>
      <c r="B756" t="s">
        <v>1073</v>
      </c>
      <c r="C756" s="17" t="s">
        <v>1066</v>
      </c>
      <c r="D756" t="s">
        <v>14</v>
      </c>
      <c r="E756" t="s">
        <v>15</v>
      </c>
      <c r="F756" t="s">
        <v>38</v>
      </c>
      <c r="G756" s="3">
        <v>84.87</v>
      </c>
      <c r="H756">
        <v>3</v>
      </c>
      <c r="I756">
        <v>12.730499999999999</v>
      </c>
      <c r="J756" s="3">
        <v>267.34050000000002</v>
      </c>
      <c r="K756" s="18">
        <v>43490</v>
      </c>
      <c r="L756" s="2">
        <v>0.77083333333333337</v>
      </c>
      <c r="M756" t="s">
        <v>17</v>
      </c>
      <c r="N756" s="3">
        <v>254.61</v>
      </c>
      <c r="O756">
        <v>4.7619047620000003</v>
      </c>
      <c r="P756" s="3">
        <v>12.730499999999999</v>
      </c>
      <c r="Q756" s="1">
        <v>20170</v>
      </c>
      <c r="R756" s="5">
        <f t="shared" si="79"/>
        <v>63</v>
      </c>
      <c r="S756" s="5" t="str">
        <f t="shared" si="80"/>
        <v>60-74</v>
      </c>
      <c r="T756">
        <v>7.4</v>
      </c>
      <c r="U756" s="17" t="str">
        <f t="shared" si="77"/>
        <v>6-8 (Good)</v>
      </c>
      <c r="V756" s="17" t="str">
        <f t="shared" si="81"/>
        <v>Evening</v>
      </c>
      <c r="W756" t="str">
        <f t="shared" si="82"/>
        <v>Expensive</v>
      </c>
      <c r="X756" s="4">
        <f t="shared" si="83"/>
        <v>6</v>
      </c>
      <c r="Y756" s="3" t="str">
        <f t="shared" si="78"/>
        <v>Weekdays</v>
      </c>
      <c r="Z756" s="17">
        <f>_xlfn.ISOWEEKNUM(Table2[[#This Row],[Transaction Date]])</f>
        <v>4</v>
      </c>
      <c r="AA756" t="str">
        <f>IF(Table2[[#This Row],[WeekNum]] &gt; MAX(Table2[WeekNum]) - 13, "Show", "Hide")</f>
        <v>Show</v>
      </c>
      <c r="AB756" t="str">
        <f>TEXT(Table2[[#This Row],[Transaction Date]] - WEEKDAY(Table2[[#This Row],[Transaction Date]], 2) + 4, "MMMM")</f>
        <v>January</v>
      </c>
      <c r="AC756" s="19">
        <f>ROUNDUP(MONTH(Table2[[#This Row],[Transaction Date]])/3, 0)</f>
        <v>1</v>
      </c>
    </row>
    <row r="757" spans="1:29" x14ac:dyDescent="0.3">
      <c r="A757" t="s">
        <v>783</v>
      </c>
      <c r="B757" t="s">
        <v>1077</v>
      </c>
      <c r="C757" s="17" t="s">
        <v>1065</v>
      </c>
      <c r="D757" t="s">
        <v>20</v>
      </c>
      <c r="E757" t="s">
        <v>15</v>
      </c>
      <c r="F757" t="s">
        <v>38</v>
      </c>
      <c r="G757" s="3">
        <v>97.29</v>
      </c>
      <c r="H757">
        <v>8</v>
      </c>
      <c r="I757">
        <v>38.915999999999997</v>
      </c>
      <c r="J757" s="3">
        <v>817.23599999999999</v>
      </c>
      <c r="K757" s="18">
        <v>43533</v>
      </c>
      <c r="L757" s="2">
        <v>0.5541666666666667</v>
      </c>
      <c r="M757" t="s">
        <v>26</v>
      </c>
      <c r="N757" s="3">
        <v>778.32</v>
      </c>
      <c r="O757">
        <v>4.7619047620000003</v>
      </c>
      <c r="P757" s="3">
        <v>38.915999999999997</v>
      </c>
      <c r="Q757" s="1">
        <v>29563</v>
      </c>
      <c r="R757" s="5">
        <f t="shared" si="79"/>
        <v>38</v>
      </c>
      <c r="S757" s="5" t="str">
        <f t="shared" si="80"/>
        <v>30-44</v>
      </c>
      <c r="T757">
        <v>6.2</v>
      </c>
      <c r="U757" s="17" t="str">
        <f t="shared" si="77"/>
        <v>6-8 (Good)</v>
      </c>
      <c r="V757" s="17" t="str">
        <f t="shared" si="81"/>
        <v>Afternoon</v>
      </c>
      <c r="W757" t="str">
        <f t="shared" si="82"/>
        <v>Expensive</v>
      </c>
      <c r="X757" s="4">
        <f t="shared" si="83"/>
        <v>7</v>
      </c>
      <c r="Y757" s="3" t="str">
        <f t="shared" si="78"/>
        <v>Weekends</v>
      </c>
      <c r="Z757" s="17">
        <f>_xlfn.ISOWEEKNUM(Table2[[#This Row],[Transaction Date]])</f>
        <v>10</v>
      </c>
      <c r="AA757" t="str">
        <f>IF(Table2[[#This Row],[WeekNum]] &gt; MAX(Table2[WeekNum]) - 13, "Show", "Hide")</f>
        <v>Show</v>
      </c>
      <c r="AB757" t="str">
        <f>TEXT(Table2[[#This Row],[Transaction Date]] - WEEKDAY(Table2[[#This Row],[Transaction Date]], 2) + 4, "MMMM")</f>
        <v>March</v>
      </c>
      <c r="AC757" s="19">
        <f>ROUNDUP(MONTH(Table2[[#This Row],[Transaction Date]])/3, 0)</f>
        <v>1</v>
      </c>
    </row>
    <row r="758" spans="1:29" x14ac:dyDescent="0.3">
      <c r="A758" t="s">
        <v>784</v>
      </c>
      <c r="B758" t="s">
        <v>1075</v>
      </c>
      <c r="C758" t="s">
        <v>35</v>
      </c>
      <c r="D758" t="s">
        <v>14</v>
      </c>
      <c r="E758" t="s">
        <v>15</v>
      </c>
      <c r="F758" t="s">
        <v>21</v>
      </c>
      <c r="G758" s="3">
        <v>35.74</v>
      </c>
      <c r="H758">
        <v>8</v>
      </c>
      <c r="I758">
        <v>14.295999999999999</v>
      </c>
      <c r="J758" s="3">
        <v>300.21600000000001</v>
      </c>
      <c r="K758" s="18">
        <v>43513</v>
      </c>
      <c r="L758" s="2">
        <v>0.64444444444444449</v>
      </c>
      <c r="M758" t="s">
        <v>17</v>
      </c>
      <c r="N758" s="3">
        <v>285.92</v>
      </c>
      <c r="O758">
        <v>4.7619047620000003</v>
      </c>
      <c r="P758" s="3">
        <v>14.295999999999999</v>
      </c>
      <c r="Q758" s="1">
        <v>29794</v>
      </c>
      <c r="R758" s="5">
        <f t="shared" si="79"/>
        <v>37</v>
      </c>
      <c r="S758" s="5" t="str">
        <f t="shared" si="80"/>
        <v>30-44</v>
      </c>
      <c r="T758">
        <v>4.9000000000000004</v>
      </c>
      <c r="U758" s="17" t="str">
        <f t="shared" si="77"/>
        <v>4-6 (Average)</v>
      </c>
      <c r="V758" s="17" t="str">
        <f t="shared" si="81"/>
        <v>Afternoon</v>
      </c>
      <c r="W758" t="str">
        <f t="shared" si="82"/>
        <v>Expensive</v>
      </c>
      <c r="X758" s="4">
        <f t="shared" si="83"/>
        <v>1</v>
      </c>
      <c r="Y758" s="3" t="str">
        <f t="shared" si="78"/>
        <v>Weekends</v>
      </c>
      <c r="Z758" s="17">
        <f>_xlfn.ISOWEEKNUM(Table2[[#This Row],[Transaction Date]])</f>
        <v>7</v>
      </c>
      <c r="AA758" t="str">
        <f>IF(Table2[[#This Row],[WeekNum]] &gt; MAX(Table2[WeekNum]) - 13, "Show", "Hide")</f>
        <v>Show</v>
      </c>
      <c r="AB758" t="str">
        <f>TEXT(Table2[[#This Row],[Transaction Date]] - WEEKDAY(Table2[[#This Row],[Transaction Date]], 2) + 4, "MMMM")</f>
        <v>February</v>
      </c>
      <c r="AC758" s="19">
        <f>ROUNDUP(MONTH(Table2[[#This Row],[Transaction Date]])/3, 0)</f>
        <v>1</v>
      </c>
    </row>
    <row r="759" spans="1:29" x14ac:dyDescent="0.3">
      <c r="A759" t="s">
        <v>785</v>
      </c>
      <c r="B759" t="s">
        <v>1076</v>
      </c>
      <c r="C759" s="17" t="s">
        <v>1064</v>
      </c>
      <c r="D759" t="s">
        <v>20</v>
      </c>
      <c r="E759" t="s">
        <v>15</v>
      </c>
      <c r="F759" t="s">
        <v>25</v>
      </c>
      <c r="G759" s="3">
        <v>96.52</v>
      </c>
      <c r="H759">
        <v>6</v>
      </c>
      <c r="I759">
        <v>28.956</v>
      </c>
      <c r="J759" s="3">
        <v>608.07600000000002</v>
      </c>
      <c r="K759" s="18">
        <v>43476</v>
      </c>
      <c r="L759" s="2">
        <v>0.49444444444444446</v>
      </c>
      <c r="M759" t="s">
        <v>22</v>
      </c>
      <c r="N759" s="3">
        <v>579.12</v>
      </c>
      <c r="O759">
        <v>4.7619047620000003</v>
      </c>
      <c r="P759" s="3">
        <v>28.956</v>
      </c>
      <c r="Q759" s="1">
        <v>35876</v>
      </c>
      <c r="R759" s="5">
        <f t="shared" si="79"/>
        <v>20</v>
      </c>
      <c r="S759" s="5" t="str">
        <f t="shared" si="80"/>
        <v>15-29</v>
      </c>
      <c r="T759">
        <v>4.5</v>
      </c>
      <c r="U759" s="17" t="str">
        <f t="shared" si="77"/>
        <v>4-6 (Average)</v>
      </c>
      <c r="V759" s="17" t="str">
        <f t="shared" si="81"/>
        <v>Morning</v>
      </c>
      <c r="W759" t="str">
        <f t="shared" si="82"/>
        <v>Expensive</v>
      </c>
      <c r="X759" s="4">
        <f t="shared" si="83"/>
        <v>6</v>
      </c>
      <c r="Y759" s="3" t="str">
        <f t="shared" si="78"/>
        <v>Weekdays</v>
      </c>
      <c r="Z759" s="17">
        <f>_xlfn.ISOWEEKNUM(Table2[[#This Row],[Transaction Date]])</f>
        <v>2</v>
      </c>
      <c r="AA759" t="str">
        <f>IF(Table2[[#This Row],[WeekNum]] &gt; MAX(Table2[WeekNum]) - 13, "Show", "Hide")</f>
        <v>Show</v>
      </c>
      <c r="AB759" t="str">
        <f>TEXT(Table2[[#This Row],[Transaction Date]] - WEEKDAY(Table2[[#This Row],[Transaction Date]], 2) + 4, "MMMM")</f>
        <v>January</v>
      </c>
      <c r="AC759" s="19">
        <f>ROUNDUP(MONTH(Table2[[#This Row],[Transaction Date]])/3, 0)</f>
        <v>1</v>
      </c>
    </row>
    <row r="760" spans="1:29" x14ac:dyDescent="0.3">
      <c r="A760" t="s">
        <v>786</v>
      </c>
      <c r="B760" t="s">
        <v>1068</v>
      </c>
      <c r="C760" t="s">
        <v>13</v>
      </c>
      <c r="D760" t="s">
        <v>14</v>
      </c>
      <c r="E760" t="s">
        <v>24</v>
      </c>
      <c r="F760" t="s">
        <v>36</v>
      </c>
      <c r="G760" s="3">
        <v>18.850000000000001</v>
      </c>
      <c r="H760">
        <v>10</v>
      </c>
      <c r="I760">
        <v>9.4250000000000007</v>
      </c>
      <c r="J760" s="3">
        <v>197.92500000000001</v>
      </c>
      <c r="K760" s="18">
        <v>43523</v>
      </c>
      <c r="L760" s="2">
        <v>0.76666666666666661</v>
      </c>
      <c r="M760" t="s">
        <v>17</v>
      </c>
      <c r="N760" s="3">
        <v>188.5</v>
      </c>
      <c r="O760">
        <v>4.7619047620000003</v>
      </c>
      <c r="P760" s="3">
        <v>9.4250000000000007</v>
      </c>
      <c r="Q760" s="1">
        <v>29232</v>
      </c>
      <c r="R760" s="5">
        <f t="shared" si="79"/>
        <v>39</v>
      </c>
      <c r="S760" s="5" t="str">
        <f t="shared" si="80"/>
        <v>30-44</v>
      </c>
      <c r="T760">
        <v>5.6</v>
      </c>
      <c r="U760" s="17" t="str">
        <f t="shared" si="77"/>
        <v>4-6 (Average)</v>
      </c>
      <c r="V760" s="17" t="str">
        <f t="shared" si="81"/>
        <v>Evening</v>
      </c>
      <c r="W760" t="str">
        <f t="shared" si="82"/>
        <v>Less Expensive</v>
      </c>
      <c r="X760" s="4">
        <f t="shared" si="83"/>
        <v>4</v>
      </c>
      <c r="Y760" s="3" t="str">
        <f t="shared" si="78"/>
        <v>Weekdays</v>
      </c>
      <c r="Z760" s="17">
        <f>_xlfn.ISOWEEKNUM(Table2[[#This Row],[Transaction Date]])</f>
        <v>9</v>
      </c>
      <c r="AA760" t="str">
        <f>IF(Table2[[#This Row],[WeekNum]] &gt; MAX(Table2[WeekNum]) - 13, "Show", "Hide")</f>
        <v>Show</v>
      </c>
      <c r="AB760" t="str">
        <f>TEXT(Table2[[#This Row],[Transaction Date]] - WEEKDAY(Table2[[#This Row],[Transaction Date]], 2) + 4, "MMMM")</f>
        <v>February</v>
      </c>
      <c r="AC760" s="19">
        <f>ROUNDUP(MONTH(Table2[[#This Row],[Transaction Date]])/3, 0)</f>
        <v>1</v>
      </c>
    </row>
    <row r="761" spans="1:29" x14ac:dyDescent="0.3">
      <c r="A761" t="s">
        <v>787</v>
      </c>
      <c r="B761" t="s">
        <v>1077</v>
      </c>
      <c r="C761" s="17" t="s">
        <v>1065</v>
      </c>
      <c r="D761" t="s">
        <v>20</v>
      </c>
      <c r="E761" t="s">
        <v>15</v>
      </c>
      <c r="F761" t="s">
        <v>36</v>
      </c>
      <c r="G761" s="3">
        <v>55.39</v>
      </c>
      <c r="H761">
        <v>4</v>
      </c>
      <c r="I761">
        <v>11.077999999999999</v>
      </c>
      <c r="J761" s="3">
        <v>232.63800000000001</v>
      </c>
      <c r="K761" s="18">
        <v>43549</v>
      </c>
      <c r="L761" s="2">
        <v>0.6381944444444444</v>
      </c>
      <c r="M761" t="s">
        <v>17</v>
      </c>
      <c r="N761" s="3">
        <v>221.56</v>
      </c>
      <c r="O761">
        <v>4.7619047620000003</v>
      </c>
      <c r="P761" s="3">
        <v>11.077999999999999</v>
      </c>
      <c r="Q761" s="1">
        <v>34229</v>
      </c>
      <c r="R761" s="5">
        <f t="shared" si="79"/>
        <v>25</v>
      </c>
      <c r="S761" s="5" t="str">
        <f t="shared" si="80"/>
        <v>15-29</v>
      </c>
      <c r="T761">
        <v>8</v>
      </c>
      <c r="U761" s="17" t="str">
        <f t="shared" si="77"/>
        <v>8-10 (Excellent)</v>
      </c>
      <c r="V761" s="17" t="str">
        <f t="shared" si="81"/>
        <v>Afternoon</v>
      </c>
      <c r="W761" t="str">
        <f t="shared" si="82"/>
        <v>Expensive</v>
      </c>
      <c r="X761" s="4">
        <f t="shared" si="83"/>
        <v>2</v>
      </c>
      <c r="Y761" s="3" t="str">
        <f t="shared" si="78"/>
        <v>Weekdays</v>
      </c>
      <c r="Z761" s="17">
        <f>_xlfn.ISOWEEKNUM(Table2[[#This Row],[Transaction Date]])</f>
        <v>13</v>
      </c>
      <c r="AA761" t="str">
        <f>IF(Table2[[#This Row],[WeekNum]] &gt; MAX(Table2[WeekNum]) - 13, "Show", "Hide")</f>
        <v>Show</v>
      </c>
      <c r="AB761" t="str">
        <f>TEXT(Table2[[#This Row],[Transaction Date]] - WEEKDAY(Table2[[#This Row],[Transaction Date]], 2) + 4, "MMMM")</f>
        <v>March</v>
      </c>
      <c r="AC761" s="19">
        <f>ROUNDUP(MONTH(Table2[[#This Row],[Transaction Date]])/3, 0)</f>
        <v>1</v>
      </c>
    </row>
    <row r="762" spans="1:29" x14ac:dyDescent="0.3">
      <c r="A762" t="s">
        <v>788</v>
      </c>
      <c r="B762" t="s">
        <v>1070</v>
      </c>
      <c r="C762" t="s">
        <v>35</v>
      </c>
      <c r="D762" t="s">
        <v>14</v>
      </c>
      <c r="E762" t="s">
        <v>15</v>
      </c>
      <c r="F762" t="s">
        <v>36</v>
      </c>
      <c r="G762" s="3">
        <v>77.2</v>
      </c>
      <c r="H762">
        <v>10</v>
      </c>
      <c r="I762">
        <v>38.6</v>
      </c>
      <c r="J762" s="3">
        <v>810.6</v>
      </c>
      <c r="K762" s="18">
        <v>43507</v>
      </c>
      <c r="L762" s="2">
        <v>0.44305555555555554</v>
      </c>
      <c r="M762" t="s">
        <v>26</v>
      </c>
      <c r="N762" s="3">
        <v>772</v>
      </c>
      <c r="O762">
        <v>4.7619047620000003</v>
      </c>
      <c r="P762" s="3">
        <v>38.6</v>
      </c>
      <c r="Q762" s="1">
        <v>26827</v>
      </c>
      <c r="R762" s="5">
        <f t="shared" si="79"/>
        <v>45</v>
      </c>
      <c r="S762" s="5" t="str">
        <f t="shared" si="80"/>
        <v>45-59</v>
      </c>
      <c r="T762">
        <v>5.6</v>
      </c>
      <c r="U762" s="17" t="str">
        <f t="shared" si="77"/>
        <v>4-6 (Average)</v>
      </c>
      <c r="V762" s="17" t="str">
        <f t="shared" si="81"/>
        <v>Morning</v>
      </c>
      <c r="W762" t="str">
        <f t="shared" si="82"/>
        <v>Expensive</v>
      </c>
      <c r="X762" s="4">
        <f t="shared" si="83"/>
        <v>2</v>
      </c>
      <c r="Y762" s="3" t="str">
        <f t="shared" si="78"/>
        <v>Weekdays</v>
      </c>
      <c r="Z762" s="17">
        <f>_xlfn.ISOWEEKNUM(Table2[[#This Row],[Transaction Date]])</f>
        <v>7</v>
      </c>
      <c r="AA762" t="str">
        <f>IF(Table2[[#This Row],[WeekNum]] &gt; MAX(Table2[WeekNum]) - 13, "Show", "Hide")</f>
        <v>Show</v>
      </c>
      <c r="AB762" t="str">
        <f>TEXT(Table2[[#This Row],[Transaction Date]] - WEEKDAY(Table2[[#This Row],[Transaction Date]], 2) + 4, "MMMM")</f>
        <v>February</v>
      </c>
      <c r="AC762" s="19">
        <f>ROUNDUP(MONTH(Table2[[#This Row],[Transaction Date]])/3, 0)</f>
        <v>1</v>
      </c>
    </row>
    <row r="763" spans="1:29" x14ac:dyDescent="0.3">
      <c r="A763" t="s">
        <v>789</v>
      </c>
      <c r="B763" t="s">
        <v>1075</v>
      </c>
      <c r="C763" t="s">
        <v>35</v>
      </c>
      <c r="D763" t="s">
        <v>20</v>
      </c>
      <c r="E763" t="s">
        <v>24</v>
      </c>
      <c r="F763" t="s">
        <v>21</v>
      </c>
      <c r="G763" s="3">
        <v>72.13</v>
      </c>
      <c r="H763">
        <v>10</v>
      </c>
      <c r="I763">
        <v>36.064999999999998</v>
      </c>
      <c r="J763" s="3">
        <v>757.36500000000001</v>
      </c>
      <c r="K763" s="18">
        <v>43496</v>
      </c>
      <c r="L763" s="2">
        <v>0.6333333333333333</v>
      </c>
      <c r="M763" t="s">
        <v>26</v>
      </c>
      <c r="N763" s="3">
        <v>721.3</v>
      </c>
      <c r="O763">
        <v>4.7619047620000003</v>
      </c>
      <c r="P763" s="3">
        <v>36.064999999999998</v>
      </c>
      <c r="Q763" s="1">
        <v>35082</v>
      </c>
      <c r="R763" s="5">
        <f t="shared" si="79"/>
        <v>23</v>
      </c>
      <c r="S763" s="5" t="str">
        <f t="shared" si="80"/>
        <v>15-29</v>
      </c>
      <c r="T763">
        <v>4.2</v>
      </c>
      <c r="U763" s="17" t="str">
        <f t="shared" si="77"/>
        <v>4-6 (Average)</v>
      </c>
      <c r="V763" s="17" t="str">
        <f t="shared" si="81"/>
        <v>Afternoon</v>
      </c>
      <c r="W763" t="str">
        <f t="shared" si="82"/>
        <v>Expensive</v>
      </c>
      <c r="X763" s="4">
        <f t="shared" si="83"/>
        <v>5</v>
      </c>
      <c r="Y763" s="3" t="str">
        <f t="shared" si="78"/>
        <v>Weekdays</v>
      </c>
      <c r="Z763" s="17">
        <f>_xlfn.ISOWEEKNUM(Table2[[#This Row],[Transaction Date]])</f>
        <v>5</v>
      </c>
      <c r="AA763" t="str">
        <f>IF(Table2[[#This Row],[WeekNum]] &gt; MAX(Table2[WeekNum]) - 13, "Show", "Hide")</f>
        <v>Show</v>
      </c>
      <c r="AB763" t="str">
        <f>TEXT(Table2[[#This Row],[Transaction Date]] - WEEKDAY(Table2[[#This Row],[Transaction Date]], 2) + 4, "MMMM")</f>
        <v>January</v>
      </c>
      <c r="AC763" s="19">
        <f>ROUNDUP(MONTH(Table2[[#This Row],[Transaction Date]])/3, 0)</f>
        <v>1</v>
      </c>
    </row>
    <row r="764" spans="1:29" x14ac:dyDescent="0.3">
      <c r="A764" t="s">
        <v>790</v>
      </c>
      <c r="B764" t="s">
        <v>1071</v>
      </c>
      <c r="C764" s="17" t="s">
        <v>1064</v>
      </c>
      <c r="D764" t="s">
        <v>14</v>
      </c>
      <c r="E764" t="s">
        <v>15</v>
      </c>
      <c r="F764" t="s">
        <v>38</v>
      </c>
      <c r="G764" s="3">
        <v>63.88</v>
      </c>
      <c r="H764">
        <v>8</v>
      </c>
      <c r="I764">
        <v>25.552</v>
      </c>
      <c r="J764" s="3">
        <v>536.59199999999998</v>
      </c>
      <c r="K764" s="18">
        <v>43485</v>
      </c>
      <c r="L764" s="2">
        <v>0.7416666666666667</v>
      </c>
      <c r="M764" t="s">
        <v>17</v>
      </c>
      <c r="N764" s="3">
        <v>511.04</v>
      </c>
      <c r="O764">
        <v>4.7619047620000003</v>
      </c>
      <c r="P764" s="3">
        <v>25.552</v>
      </c>
      <c r="Q764" s="1">
        <v>29154</v>
      </c>
      <c r="R764" s="5">
        <f t="shared" si="79"/>
        <v>39</v>
      </c>
      <c r="S764" s="5" t="str">
        <f t="shared" si="80"/>
        <v>30-44</v>
      </c>
      <c r="T764">
        <v>9.9</v>
      </c>
      <c r="U764" s="17" t="str">
        <f t="shared" si="77"/>
        <v>8-10 (Excellent)</v>
      </c>
      <c r="V764" s="17" t="str">
        <f t="shared" si="81"/>
        <v>Evening</v>
      </c>
      <c r="W764" t="str">
        <f t="shared" si="82"/>
        <v>Expensive</v>
      </c>
      <c r="X764" s="4">
        <f t="shared" si="83"/>
        <v>1</v>
      </c>
      <c r="Y764" s="3" t="str">
        <f t="shared" si="78"/>
        <v>Weekends</v>
      </c>
      <c r="Z764" s="17">
        <f>_xlfn.ISOWEEKNUM(Table2[[#This Row],[Transaction Date]])</f>
        <v>3</v>
      </c>
      <c r="AA764" t="str">
        <f>IF(Table2[[#This Row],[WeekNum]] &gt; MAX(Table2[WeekNum]) - 13, "Show", "Hide")</f>
        <v>Show</v>
      </c>
      <c r="AB764" t="str">
        <f>TEXT(Table2[[#This Row],[Transaction Date]] - WEEKDAY(Table2[[#This Row],[Transaction Date]], 2) + 4, "MMMM")</f>
        <v>January</v>
      </c>
      <c r="AC764" s="19">
        <f>ROUNDUP(MONTH(Table2[[#This Row],[Transaction Date]])/3, 0)</f>
        <v>1</v>
      </c>
    </row>
    <row r="765" spans="1:29" x14ac:dyDescent="0.3">
      <c r="A765" t="s">
        <v>791</v>
      </c>
      <c r="B765" t="s">
        <v>1071</v>
      </c>
      <c r="C765" s="17" t="s">
        <v>1064</v>
      </c>
      <c r="D765" t="s">
        <v>14</v>
      </c>
      <c r="E765" t="s">
        <v>15</v>
      </c>
      <c r="F765" t="s">
        <v>16</v>
      </c>
      <c r="G765" s="3">
        <v>10.69</v>
      </c>
      <c r="H765">
        <v>5</v>
      </c>
      <c r="I765">
        <v>2.6724999999999999</v>
      </c>
      <c r="J765" s="3">
        <v>56.122500000000002</v>
      </c>
      <c r="K765" s="18">
        <v>43550</v>
      </c>
      <c r="L765" s="2">
        <v>0.46319444444444446</v>
      </c>
      <c r="M765" t="s">
        <v>17</v>
      </c>
      <c r="N765" s="3">
        <v>53.45</v>
      </c>
      <c r="O765">
        <v>4.7619047620000003</v>
      </c>
      <c r="P765" s="3">
        <v>2.6724999999999999</v>
      </c>
      <c r="Q765" s="1">
        <v>20065</v>
      </c>
      <c r="R765" s="5">
        <f t="shared" si="79"/>
        <v>64</v>
      </c>
      <c r="S765" s="5" t="str">
        <f t="shared" si="80"/>
        <v>60-74</v>
      </c>
      <c r="T765">
        <v>7.6</v>
      </c>
      <c r="U765" s="17" t="str">
        <f t="shared" si="77"/>
        <v>6-8 (Good)</v>
      </c>
      <c r="V765" s="17" t="str">
        <f t="shared" si="81"/>
        <v>Morning</v>
      </c>
      <c r="W765" t="str">
        <f t="shared" si="82"/>
        <v>Less Expensive</v>
      </c>
      <c r="X765" s="4">
        <f t="shared" si="83"/>
        <v>3</v>
      </c>
      <c r="Y765" s="3" t="str">
        <f t="shared" si="78"/>
        <v>Weekdays</v>
      </c>
      <c r="Z765" s="17">
        <f>_xlfn.ISOWEEKNUM(Table2[[#This Row],[Transaction Date]])</f>
        <v>13</v>
      </c>
      <c r="AA765" t="str">
        <f>IF(Table2[[#This Row],[WeekNum]] &gt; MAX(Table2[WeekNum]) - 13, "Show", "Hide")</f>
        <v>Show</v>
      </c>
      <c r="AB765" t="str">
        <f>TEXT(Table2[[#This Row],[Transaction Date]] - WEEKDAY(Table2[[#This Row],[Transaction Date]], 2) + 4, "MMMM")</f>
        <v>March</v>
      </c>
      <c r="AC765" s="19">
        <f>ROUNDUP(MONTH(Table2[[#This Row],[Transaction Date]])/3, 0)</f>
        <v>1</v>
      </c>
    </row>
    <row r="766" spans="1:29" x14ac:dyDescent="0.3">
      <c r="A766" t="s">
        <v>792</v>
      </c>
      <c r="B766" t="s">
        <v>1067</v>
      </c>
      <c r="C766" t="s">
        <v>13</v>
      </c>
      <c r="D766" t="s">
        <v>14</v>
      </c>
      <c r="E766" t="s">
        <v>24</v>
      </c>
      <c r="F766" t="s">
        <v>16</v>
      </c>
      <c r="G766" s="3">
        <v>55.5</v>
      </c>
      <c r="H766">
        <v>4</v>
      </c>
      <c r="I766">
        <v>11.1</v>
      </c>
      <c r="J766" s="3">
        <v>233.1</v>
      </c>
      <c r="K766" s="18">
        <v>43485</v>
      </c>
      <c r="L766" s="2">
        <v>0.65833333333333333</v>
      </c>
      <c r="M766" t="s">
        <v>26</v>
      </c>
      <c r="N766" s="3">
        <v>222</v>
      </c>
      <c r="O766">
        <v>4.7619047620000003</v>
      </c>
      <c r="P766" s="3">
        <v>11.1</v>
      </c>
      <c r="Q766" s="1">
        <v>23045</v>
      </c>
      <c r="R766" s="5">
        <f t="shared" si="79"/>
        <v>55</v>
      </c>
      <c r="S766" s="5" t="str">
        <f t="shared" si="80"/>
        <v>45-59</v>
      </c>
      <c r="T766">
        <v>6.6</v>
      </c>
      <c r="U766" s="17" t="str">
        <f t="shared" si="77"/>
        <v>6-8 (Good)</v>
      </c>
      <c r="V766" s="17" t="str">
        <f t="shared" si="81"/>
        <v>Afternoon</v>
      </c>
      <c r="W766" t="str">
        <f t="shared" si="82"/>
        <v>Expensive</v>
      </c>
      <c r="X766" s="4">
        <f t="shared" si="83"/>
        <v>1</v>
      </c>
      <c r="Y766" s="3" t="str">
        <f t="shared" si="78"/>
        <v>Weekends</v>
      </c>
      <c r="Z766" s="17">
        <f>_xlfn.ISOWEEKNUM(Table2[[#This Row],[Transaction Date]])</f>
        <v>3</v>
      </c>
      <c r="AA766" t="str">
        <f>IF(Table2[[#This Row],[WeekNum]] &gt; MAX(Table2[WeekNum]) - 13, "Show", "Hide")</f>
        <v>Show</v>
      </c>
      <c r="AB766" t="str">
        <f>TEXT(Table2[[#This Row],[Transaction Date]] - WEEKDAY(Table2[[#This Row],[Transaction Date]], 2) + 4, "MMMM")</f>
        <v>January</v>
      </c>
      <c r="AC766" s="19">
        <f>ROUNDUP(MONTH(Table2[[#This Row],[Transaction Date]])/3, 0)</f>
        <v>1</v>
      </c>
    </row>
    <row r="767" spans="1:29" x14ac:dyDescent="0.3">
      <c r="A767" t="s">
        <v>793</v>
      </c>
      <c r="B767" t="s">
        <v>1070</v>
      </c>
      <c r="C767" t="s">
        <v>35</v>
      </c>
      <c r="D767" t="s">
        <v>20</v>
      </c>
      <c r="E767" t="s">
        <v>15</v>
      </c>
      <c r="F767" t="s">
        <v>25</v>
      </c>
      <c r="G767" s="3">
        <v>95.46</v>
      </c>
      <c r="H767">
        <v>8</v>
      </c>
      <c r="I767">
        <v>38.183999999999997</v>
      </c>
      <c r="J767" s="3">
        <v>801.86400000000003</v>
      </c>
      <c r="K767" s="18">
        <v>43529</v>
      </c>
      <c r="L767" s="2">
        <v>0.81944444444444453</v>
      </c>
      <c r="M767" t="s">
        <v>17</v>
      </c>
      <c r="N767" s="3">
        <v>763.68</v>
      </c>
      <c r="O767">
        <v>4.7619047620000003</v>
      </c>
      <c r="P767" s="3">
        <v>38.183999999999997</v>
      </c>
      <c r="Q767" s="1">
        <v>20467</v>
      </c>
      <c r="R767" s="5">
        <f t="shared" si="79"/>
        <v>63</v>
      </c>
      <c r="S767" s="5" t="str">
        <f t="shared" si="80"/>
        <v>60-74</v>
      </c>
      <c r="T767">
        <v>4.7</v>
      </c>
      <c r="U767" s="17" t="str">
        <f t="shared" si="77"/>
        <v>4-6 (Average)</v>
      </c>
      <c r="V767" s="17" t="str">
        <f t="shared" si="81"/>
        <v>Night</v>
      </c>
      <c r="W767" t="str">
        <f t="shared" si="82"/>
        <v>Expensive</v>
      </c>
      <c r="X767" s="4">
        <f t="shared" si="83"/>
        <v>3</v>
      </c>
      <c r="Y767" s="3" t="str">
        <f t="shared" si="78"/>
        <v>Weekdays</v>
      </c>
      <c r="Z767" s="17">
        <f>_xlfn.ISOWEEKNUM(Table2[[#This Row],[Transaction Date]])</f>
        <v>10</v>
      </c>
      <c r="AA767" t="str">
        <f>IF(Table2[[#This Row],[WeekNum]] &gt; MAX(Table2[WeekNum]) - 13, "Show", "Hide")</f>
        <v>Show</v>
      </c>
      <c r="AB767" t="str">
        <f>TEXT(Table2[[#This Row],[Transaction Date]] - WEEKDAY(Table2[[#This Row],[Transaction Date]], 2) + 4, "MMMM")</f>
        <v>March</v>
      </c>
      <c r="AC767" s="19">
        <f>ROUNDUP(MONTH(Table2[[#This Row],[Transaction Date]])/3, 0)</f>
        <v>1</v>
      </c>
    </row>
    <row r="768" spans="1:29" x14ac:dyDescent="0.3">
      <c r="A768" t="s">
        <v>794</v>
      </c>
      <c r="B768" t="s">
        <v>1074</v>
      </c>
      <c r="C768" t="s">
        <v>19</v>
      </c>
      <c r="D768" t="s">
        <v>20</v>
      </c>
      <c r="E768" t="s">
        <v>15</v>
      </c>
      <c r="F768" t="s">
        <v>38</v>
      </c>
      <c r="G768" s="3">
        <v>76.06</v>
      </c>
      <c r="H768">
        <v>3</v>
      </c>
      <c r="I768">
        <v>11.409000000000001</v>
      </c>
      <c r="J768" s="3">
        <v>239.589</v>
      </c>
      <c r="K768" s="18">
        <v>43470</v>
      </c>
      <c r="L768" s="2">
        <v>0.85416666666666663</v>
      </c>
      <c r="M768" t="s">
        <v>26</v>
      </c>
      <c r="N768" s="3">
        <v>228.18</v>
      </c>
      <c r="O768">
        <v>4.7619047620000003</v>
      </c>
      <c r="P768" s="3">
        <v>11.409000000000001</v>
      </c>
      <c r="Q768" s="1">
        <v>28116</v>
      </c>
      <c r="R768" s="5">
        <f t="shared" si="79"/>
        <v>42</v>
      </c>
      <c r="S768" s="5" t="str">
        <f t="shared" si="80"/>
        <v>30-44</v>
      </c>
      <c r="T768">
        <v>9.8000000000000007</v>
      </c>
      <c r="U768" s="17" t="str">
        <f t="shared" si="77"/>
        <v>8-10 (Excellent)</v>
      </c>
      <c r="V768" s="17" t="str">
        <f t="shared" si="81"/>
        <v>Night</v>
      </c>
      <c r="W768" t="str">
        <f t="shared" si="82"/>
        <v>Expensive</v>
      </c>
      <c r="X768" s="4">
        <f t="shared" si="83"/>
        <v>7</v>
      </c>
      <c r="Y768" s="3" t="str">
        <f t="shared" si="78"/>
        <v>Weekends</v>
      </c>
      <c r="Z768" s="17">
        <f>_xlfn.ISOWEEKNUM(Table2[[#This Row],[Transaction Date]])</f>
        <v>1</v>
      </c>
      <c r="AA768" t="str">
        <f>IF(Table2[[#This Row],[WeekNum]] &gt; MAX(Table2[WeekNum]) - 13, "Show", "Hide")</f>
        <v>Show</v>
      </c>
      <c r="AB768" t="str">
        <f>TEXT(Table2[[#This Row],[Transaction Date]] - WEEKDAY(Table2[[#This Row],[Transaction Date]], 2) + 4, "MMMM")</f>
        <v>January</v>
      </c>
      <c r="AC768" s="19">
        <f>ROUNDUP(MONTH(Table2[[#This Row],[Transaction Date]])/3, 0)</f>
        <v>1</v>
      </c>
    </row>
    <row r="769" spans="1:29" x14ac:dyDescent="0.3">
      <c r="A769" t="s">
        <v>795</v>
      </c>
      <c r="B769" t="s">
        <v>1070</v>
      </c>
      <c r="C769" t="s">
        <v>35</v>
      </c>
      <c r="D769" t="s">
        <v>20</v>
      </c>
      <c r="E769" t="s">
        <v>24</v>
      </c>
      <c r="F769" t="s">
        <v>29</v>
      </c>
      <c r="G769" s="3">
        <v>13.69</v>
      </c>
      <c r="H769">
        <v>6</v>
      </c>
      <c r="I769">
        <v>4.1070000000000002</v>
      </c>
      <c r="J769" s="3">
        <v>86.247</v>
      </c>
      <c r="K769" s="18">
        <v>43509</v>
      </c>
      <c r="L769" s="2">
        <v>0.58263888888888882</v>
      </c>
      <c r="M769" t="s">
        <v>22</v>
      </c>
      <c r="N769" s="3">
        <v>82.14</v>
      </c>
      <c r="O769">
        <v>4.7619047620000003</v>
      </c>
      <c r="P769" s="3">
        <v>4.1070000000000002</v>
      </c>
      <c r="Q769" s="1">
        <v>21908</v>
      </c>
      <c r="R769" s="5">
        <f t="shared" si="79"/>
        <v>59</v>
      </c>
      <c r="S769" s="5" t="str">
        <f t="shared" si="80"/>
        <v>45-59</v>
      </c>
      <c r="T769">
        <v>6.3</v>
      </c>
      <c r="U769" s="17" t="str">
        <f t="shared" si="77"/>
        <v>6-8 (Good)</v>
      </c>
      <c r="V769" s="17" t="str">
        <f t="shared" si="81"/>
        <v>Afternoon</v>
      </c>
      <c r="W769" t="str">
        <f t="shared" si="82"/>
        <v>Less Expensive</v>
      </c>
      <c r="X769" s="4">
        <f t="shared" si="83"/>
        <v>4</v>
      </c>
      <c r="Y769" s="3" t="str">
        <f t="shared" si="78"/>
        <v>Weekdays</v>
      </c>
      <c r="Z769" s="17">
        <f>_xlfn.ISOWEEKNUM(Table2[[#This Row],[Transaction Date]])</f>
        <v>7</v>
      </c>
      <c r="AA769" t="str">
        <f>IF(Table2[[#This Row],[WeekNum]] &gt; MAX(Table2[WeekNum]) - 13, "Show", "Hide")</f>
        <v>Show</v>
      </c>
      <c r="AB769" t="str">
        <f>TEXT(Table2[[#This Row],[Transaction Date]] - WEEKDAY(Table2[[#This Row],[Transaction Date]], 2) + 4, "MMMM")</f>
        <v>February</v>
      </c>
      <c r="AC769" s="19">
        <f>ROUNDUP(MONTH(Table2[[#This Row],[Transaction Date]])/3, 0)</f>
        <v>1</v>
      </c>
    </row>
    <row r="770" spans="1:29" x14ac:dyDescent="0.3">
      <c r="A770" t="s">
        <v>796</v>
      </c>
      <c r="B770" t="s">
        <v>1075</v>
      </c>
      <c r="C770" t="s">
        <v>35</v>
      </c>
      <c r="D770" t="s">
        <v>20</v>
      </c>
      <c r="E770" t="s">
        <v>15</v>
      </c>
      <c r="F770" t="s">
        <v>21</v>
      </c>
      <c r="G770" s="3">
        <v>95.64</v>
      </c>
      <c r="H770">
        <v>4</v>
      </c>
      <c r="I770">
        <v>19.128</v>
      </c>
      <c r="J770" s="3">
        <v>401.68799999999999</v>
      </c>
      <c r="K770" s="18">
        <v>43540</v>
      </c>
      <c r="L770" s="2">
        <v>0.78541666666666676</v>
      </c>
      <c r="M770" t="s">
        <v>22</v>
      </c>
      <c r="N770" s="3">
        <v>382.56</v>
      </c>
      <c r="O770">
        <v>4.7619047620000003</v>
      </c>
      <c r="P770" s="3">
        <v>19.128</v>
      </c>
      <c r="Q770" s="1">
        <v>30591</v>
      </c>
      <c r="R770" s="5">
        <f t="shared" si="79"/>
        <v>35</v>
      </c>
      <c r="S770" s="5" t="str">
        <f t="shared" si="80"/>
        <v>30-44</v>
      </c>
      <c r="T770">
        <v>7.9</v>
      </c>
      <c r="U770" s="17" t="str">
        <f t="shared" ref="U770:U833" si="84">IF(T770&lt;2, "0-2 (Critical)",
  IF(T770&lt;4, "2-4 (Poor)",
  IF(T770&lt;6, "4-6 (Average)",
  IF(T770&lt;8, "6-8 (Good)", "8-10 (Excellent)"))))</f>
        <v>6-8 (Good)</v>
      </c>
      <c r="V770" s="17" t="str">
        <f t="shared" si="81"/>
        <v>Evening</v>
      </c>
      <c r="W770" t="str">
        <f t="shared" si="82"/>
        <v>Expensive</v>
      </c>
      <c r="X770" s="4">
        <f t="shared" si="83"/>
        <v>7</v>
      </c>
      <c r="Y770" s="3" t="str">
        <f t="shared" ref="Y770:Y833" si="85">IF(WEEKDAY(K770,2)&lt;=5, "Weekdays", "Weekends")</f>
        <v>Weekends</v>
      </c>
      <c r="Z770" s="17">
        <f>_xlfn.ISOWEEKNUM(Table2[[#This Row],[Transaction Date]])</f>
        <v>11</v>
      </c>
      <c r="AA770" t="str">
        <f>IF(Table2[[#This Row],[WeekNum]] &gt; MAX(Table2[WeekNum]) - 13, "Show", "Hide")</f>
        <v>Show</v>
      </c>
      <c r="AB770" t="str">
        <f>TEXT(Table2[[#This Row],[Transaction Date]] - WEEKDAY(Table2[[#This Row],[Transaction Date]], 2) + 4, "MMMM")</f>
        <v>March</v>
      </c>
      <c r="AC770" s="19">
        <f>ROUNDUP(MONTH(Table2[[#This Row],[Transaction Date]])/3, 0)</f>
        <v>1</v>
      </c>
    </row>
    <row r="771" spans="1:29" x14ac:dyDescent="0.3">
      <c r="A771" t="s">
        <v>797</v>
      </c>
      <c r="B771" t="s">
        <v>1071</v>
      </c>
      <c r="C771" s="17" t="s">
        <v>1064</v>
      </c>
      <c r="D771" t="s">
        <v>20</v>
      </c>
      <c r="E771" t="s">
        <v>15</v>
      </c>
      <c r="F771" t="s">
        <v>25</v>
      </c>
      <c r="G771" s="3">
        <v>11.43</v>
      </c>
      <c r="H771">
        <v>6</v>
      </c>
      <c r="I771">
        <v>3.4289999999999998</v>
      </c>
      <c r="J771" s="3">
        <v>72.009</v>
      </c>
      <c r="K771" s="18">
        <v>43480</v>
      </c>
      <c r="L771" s="2">
        <v>0.72499999999999998</v>
      </c>
      <c r="M771" t="s">
        <v>22</v>
      </c>
      <c r="N771" s="3">
        <v>68.58</v>
      </c>
      <c r="O771">
        <v>4.7619047620000003</v>
      </c>
      <c r="P771" s="3">
        <v>3.4289999999999998</v>
      </c>
      <c r="Q771" s="1">
        <v>23868</v>
      </c>
      <c r="R771" s="5">
        <f t="shared" ref="R771:R834" si="86">DATEDIF(Q771,K771,"Y")</f>
        <v>53</v>
      </c>
      <c r="S771" s="5" t="str">
        <f t="shared" ref="S771:S834" si="87">FLOOR(R771, 15)&amp;"-"&amp;FLOOR(R771,15)+14</f>
        <v>45-59</v>
      </c>
      <c r="T771">
        <v>7.7</v>
      </c>
      <c r="U771" s="17" t="str">
        <f t="shared" si="84"/>
        <v>6-8 (Good)</v>
      </c>
      <c r="V771" s="17" t="str">
        <f t="shared" ref="V771:V834" si="88">IF(L771&lt;TIME(12,0,0), "Morning", IF(L771&lt;TIME(16,0,0), "Afternoon", IF(L771&lt;TIME(19,30,0), "Evening", "Night")))</f>
        <v>Evening</v>
      </c>
      <c r="W771" t="str">
        <f t="shared" ref="W771:W834" si="89">IF(G771&lt;=20, "Less Expensive", "Expensive")</f>
        <v>Less Expensive</v>
      </c>
      <c r="X771" s="4">
        <f t="shared" ref="X771:X834" si="90">WEEKDAY(K771)</f>
        <v>3</v>
      </c>
      <c r="Y771" s="3" t="str">
        <f t="shared" si="85"/>
        <v>Weekdays</v>
      </c>
      <c r="Z771" s="17">
        <f>_xlfn.ISOWEEKNUM(Table2[[#This Row],[Transaction Date]])</f>
        <v>3</v>
      </c>
      <c r="AA771" t="str">
        <f>IF(Table2[[#This Row],[WeekNum]] &gt; MAX(Table2[WeekNum]) - 13, "Show", "Hide")</f>
        <v>Show</v>
      </c>
      <c r="AB771" t="str">
        <f>TEXT(Table2[[#This Row],[Transaction Date]] - WEEKDAY(Table2[[#This Row],[Transaction Date]], 2) + 4, "MMMM")</f>
        <v>January</v>
      </c>
      <c r="AC771" s="19">
        <f>ROUNDUP(MONTH(Table2[[#This Row],[Transaction Date]])/3, 0)</f>
        <v>1</v>
      </c>
    </row>
    <row r="772" spans="1:29" x14ac:dyDescent="0.3">
      <c r="A772" t="s">
        <v>798</v>
      </c>
      <c r="B772" t="s">
        <v>1070</v>
      </c>
      <c r="C772" t="s">
        <v>35</v>
      </c>
      <c r="D772" t="s">
        <v>14</v>
      </c>
      <c r="E772" t="s">
        <v>15</v>
      </c>
      <c r="F772" t="s">
        <v>29</v>
      </c>
      <c r="G772" s="3">
        <v>95.54</v>
      </c>
      <c r="H772">
        <v>4</v>
      </c>
      <c r="I772">
        <v>19.108000000000001</v>
      </c>
      <c r="J772" s="3">
        <v>401.26799999999997</v>
      </c>
      <c r="K772" s="18">
        <v>43522</v>
      </c>
      <c r="L772" s="2">
        <v>0.49861111111111112</v>
      </c>
      <c r="M772" t="s">
        <v>17</v>
      </c>
      <c r="N772" s="3">
        <v>382.16</v>
      </c>
      <c r="O772">
        <v>4.7619047620000003</v>
      </c>
      <c r="P772" s="3">
        <v>19.108000000000001</v>
      </c>
      <c r="Q772" s="1">
        <v>31400</v>
      </c>
      <c r="R772" s="5">
        <f t="shared" si="86"/>
        <v>33</v>
      </c>
      <c r="S772" s="5" t="str">
        <f t="shared" si="87"/>
        <v>30-44</v>
      </c>
      <c r="T772">
        <v>4.5</v>
      </c>
      <c r="U772" s="17" t="str">
        <f t="shared" si="84"/>
        <v>4-6 (Average)</v>
      </c>
      <c r="V772" s="17" t="str">
        <f t="shared" si="88"/>
        <v>Morning</v>
      </c>
      <c r="W772" t="str">
        <f t="shared" si="89"/>
        <v>Expensive</v>
      </c>
      <c r="X772" s="4">
        <f t="shared" si="90"/>
        <v>3</v>
      </c>
      <c r="Y772" s="3" t="str">
        <f t="shared" si="85"/>
        <v>Weekdays</v>
      </c>
      <c r="Z772" s="17">
        <f>_xlfn.ISOWEEKNUM(Table2[[#This Row],[Transaction Date]])</f>
        <v>9</v>
      </c>
      <c r="AA772" t="str">
        <f>IF(Table2[[#This Row],[WeekNum]] &gt; MAX(Table2[WeekNum]) - 13, "Show", "Hide")</f>
        <v>Show</v>
      </c>
      <c r="AB772" t="str">
        <f>TEXT(Table2[[#This Row],[Transaction Date]] - WEEKDAY(Table2[[#This Row],[Transaction Date]], 2) + 4, "MMMM")</f>
        <v>February</v>
      </c>
      <c r="AC772" s="19">
        <f>ROUNDUP(MONTH(Table2[[#This Row],[Transaction Date]])/3, 0)</f>
        <v>1</v>
      </c>
    </row>
    <row r="773" spans="1:29" x14ac:dyDescent="0.3">
      <c r="A773" t="s">
        <v>799</v>
      </c>
      <c r="B773" t="s">
        <v>1073</v>
      </c>
      <c r="C773" s="17" t="s">
        <v>1066</v>
      </c>
      <c r="D773" t="s">
        <v>14</v>
      </c>
      <c r="E773" t="s">
        <v>15</v>
      </c>
      <c r="F773" t="s">
        <v>16</v>
      </c>
      <c r="G773" s="3">
        <v>85.87</v>
      </c>
      <c r="H773">
        <v>7</v>
      </c>
      <c r="I773">
        <v>30.054500000000001</v>
      </c>
      <c r="J773" s="3">
        <v>631.14449999999999</v>
      </c>
      <c r="K773" s="18">
        <v>43523</v>
      </c>
      <c r="L773" s="2">
        <v>0.79236111111111107</v>
      </c>
      <c r="M773" t="s">
        <v>26</v>
      </c>
      <c r="N773" s="3">
        <v>601.09</v>
      </c>
      <c r="O773">
        <v>4.7619047620000003</v>
      </c>
      <c r="P773" s="3">
        <v>30.054500000000001</v>
      </c>
      <c r="Q773" s="1">
        <v>22458</v>
      </c>
      <c r="R773" s="5">
        <f t="shared" si="86"/>
        <v>57</v>
      </c>
      <c r="S773" s="5" t="str">
        <f t="shared" si="87"/>
        <v>45-59</v>
      </c>
      <c r="T773">
        <v>8</v>
      </c>
      <c r="U773" s="17" t="str">
        <f t="shared" si="84"/>
        <v>8-10 (Excellent)</v>
      </c>
      <c r="V773" s="17" t="str">
        <f t="shared" si="88"/>
        <v>Evening</v>
      </c>
      <c r="W773" t="str">
        <f t="shared" si="89"/>
        <v>Expensive</v>
      </c>
      <c r="X773" s="4">
        <f t="shared" si="90"/>
        <v>4</v>
      </c>
      <c r="Y773" s="3" t="str">
        <f t="shared" si="85"/>
        <v>Weekdays</v>
      </c>
      <c r="Z773" s="17">
        <f>_xlfn.ISOWEEKNUM(Table2[[#This Row],[Transaction Date]])</f>
        <v>9</v>
      </c>
      <c r="AA773" t="str">
        <f>IF(Table2[[#This Row],[WeekNum]] &gt; MAX(Table2[WeekNum]) - 13, "Show", "Hide")</f>
        <v>Show</v>
      </c>
      <c r="AB773" t="str">
        <f>TEXT(Table2[[#This Row],[Transaction Date]] - WEEKDAY(Table2[[#This Row],[Transaction Date]], 2) + 4, "MMMM")</f>
        <v>February</v>
      </c>
      <c r="AC773" s="19">
        <f>ROUNDUP(MONTH(Table2[[#This Row],[Transaction Date]])/3, 0)</f>
        <v>1</v>
      </c>
    </row>
    <row r="774" spans="1:29" x14ac:dyDescent="0.3">
      <c r="A774" t="s">
        <v>800</v>
      </c>
      <c r="B774" t="s">
        <v>1069</v>
      </c>
      <c r="C774" t="s">
        <v>19</v>
      </c>
      <c r="D774" t="s">
        <v>14</v>
      </c>
      <c r="E774" t="s">
        <v>15</v>
      </c>
      <c r="F774" t="s">
        <v>29</v>
      </c>
      <c r="G774" s="3">
        <v>67.989999999999995</v>
      </c>
      <c r="H774">
        <v>7</v>
      </c>
      <c r="I774">
        <v>23.796500000000002</v>
      </c>
      <c r="J774" s="3">
        <v>499.72649999999999</v>
      </c>
      <c r="K774" s="18">
        <v>43513</v>
      </c>
      <c r="L774" s="2">
        <v>0.70138888888888884</v>
      </c>
      <c r="M774" t="s">
        <v>17</v>
      </c>
      <c r="N774" s="3">
        <v>475.93</v>
      </c>
      <c r="O774">
        <v>4.7619047620000003</v>
      </c>
      <c r="P774" s="3">
        <v>23.796500000000002</v>
      </c>
      <c r="Q774" s="1">
        <v>34428</v>
      </c>
      <c r="R774" s="5">
        <f t="shared" si="86"/>
        <v>24</v>
      </c>
      <c r="S774" s="5" t="str">
        <f t="shared" si="87"/>
        <v>15-29</v>
      </c>
      <c r="T774">
        <v>5.7</v>
      </c>
      <c r="U774" s="17" t="str">
        <f t="shared" si="84"/>
        <v>4-6 (Average)</v>
      </c>
      <c r="V774" s="17" t="str">
        <f t="shared" si="88"/>
        <v>Evening</v>
      </c>
      <c r="W774" t="str">
        <f t="shared" si="89"/>
        <v>Expensive</v>
      </c>
      <c r="X774" s="4">
        <f t="shared" si="90"/>
        <v>1</v>
      </c>
      <c r="Y774" s="3" t="str">
        <f t="shared" si="85"/>
        <v>Weekends</v>
      </c>
      <c r="Z774" s="17">
        <f>_xlfn.ISOWEEKNUM(Table2[[#This Row],[Transaction Date]])</f>
        <v>7</v>
      </c>
      <c r="AA774" t="str">
        <f>IF(Table2[[#This Row],[WeekNum]] &gt; MAX(Table2[WeekNum]) - 13, "Show", "Hide")</f>
        <v>Show</v>
      </c>
      <c r="AB774" t="str">
        <f>TEXT(Table2[[#This Row],[Transaction Date]] - WEEKDAY(Table2[[#This Row],[Transaction Date]], 2) + 4, "MMMM")</f>
        <v>February</v>
      </c>
      <c r="AC774" s="19">
        <f>ROUNDUP(MONTH(Table2[[#This Row],[Transaction Date]])/3, 0)</f>
        <v>1</v>
      </c>
    </row>
    <row r="775" spans="1:29" x14ac:dyDescent="0.3">
      <c r="A775" t="s">
        <v>801</v>
      </c>
      <c r="B775" t="s">
        <v>1069</v>
      </c>
      <c r="C775" t="s">
        <v>19</v>
      </c>
      <c r="D775" t="s">
        <v>20</v>
      </c>
      <c r="E775" t="s">
        <v>15</v>
      </c>
      <c r="F775" t="s">
        <v>36</v>
      </c>
      <c r="G775" s="3">
        <v>52.42</v>
      </c>
      <c r="H775">
        <v>1</v>
      </c>
      <c r="I775">
        <v>2.621</v>
      </c>
      <c r="J775" s="3">
        <v>55.040999999999997</v>
      </c>
      <c r="K775" s="18">
        <v>43502</v>
      </c>
      <c r="L775" s="2">
        <v>0.43194444444444446</v>
      </c>
      <c r="M775" t="s">
        <v>26</v>
      </c>
      <c r="N775" s="3">
        <v>52.42</v>
      </c>
      <c r="O775">
        <v>4.7619047620000003</v>
      </c>
      <c r="P775" s="3">
        <v>2.621</v>
      </c>
      <c r="Q775" s="1">
        <v>29531</v>
      </c>
      <c r="R775" s="5">
        <f t="shared" si="86"/>
        <v>38</v>
      </c>
      <c r="S775" s="5" t="str">
        <f t="shared" si="87"/>
        <v>30-44</v>
      </c>
      <c r="T775">
        <v>6.3</v>
      </c>
      <c r="U775" s="17" t="str">
        <f t="shared" si="84"/>
        <v>6-8 (Good)</v>
      </c>
      <c r="V775" s="17" t="str">
        <f t="shared" si="88"/>
        <v>Morning</v>
      </c>
      <c r="W775" t="str">
        <f t="shared" si="89"/>
        <v>Expensive</v>
      </c>
      <c r="X775" s="4">
        <f t="shared" si="90"/>
        <v>4</v>
      </c>
      <c r="Y775" s="3" t="str">
        <f t="shared" si="85"/>
        <v>Weekdays</v>
      </c>
      <c r="Z775" s="17">
        <f>_xlfn.ISOWEEKNUM(Table2[[#This Row],[Transaction Date]])</f>
        <v>6</v>
      </c>
      <c r="AA775" t="str">
        <f>IF(Table2[[#This Row],[WeekNum]] &gt; MAX(Table2[WeekNum]) - 13, "Show", "Hide")</f>
        <v>Show</v>
      </c>
      <c r="AB775" t="str">
        <f>TEXT(Table2[[#This Row],[Transaction Date]] - WEEKDAY(Table2[[#This Row],[Transaction Date]], 2) + 4, "MMMM")</f>
        <v>February</v>
      </c>
      <c r="AC775" s="19">
        <f>ROUNDUP(MONTH(Table2[[#This Row],[Transaction Date]])/3, 0)</f>
        <v>1</v>
      </c>
    </row>
    <row r="776" spans="1:29" x14ac:dyDescent="0.3">
      <c r="A776" t="s">
        <v>802</v>
      </c>
      <c r="B776" t="s">
        <v>1074</v>
      </c>
      <c r="C776" t="s">
        <v>19</v>
      </c>
      <c r="D776" t="s">
        <v>14</v>
      </c>
      <c r="E776" t="s">
        <v>24</v>
      </c>
      <c r="F776" t="s">
        <v>36</v>
      </c>
      <c r="G776" s="3">
        <v>65.650000000000006</v>
      </c>
      <c r="H776">
        <v>2</v>
      </c>
      <c r="I776">
        <v>6.5650000000000004</v>
      </c>
      <c r="J776" s="3">
        <v>137.86500000000001</v>
      </c>
      <c r="K776" s="18">
        <v>43482</v>
      </c>
      <c r="L776" s="2">
        <v>0.69861111111111107</v>
      </c>
      <c r="M776" t="s">
        <v>22</v>
      </c>
      <c r="N776" s="3">
        <v>131.30000000000001</v>
      </c>
      <c r="O776">
        <v>4.7619047620000003</v>
      </c>
      <c r="P776" s="3">
        <v>6.5650000000000004</v>
      </c>
      <c r="Q776" s="1">
        <v>27867</v>
      </c>
      <c r="R776" s="5">
        <f t="shared" si="86"/>
        <v>42</v>
      </c>
      <c r="S776" s="5" t="str">
        <f t="shared" si="87"/>
        <v>30-44</v>
      </c>
      <c r="T776">
        <v>6</v>
      </c>
      <c r="U776" s="17" t="str">
        <f t="shared" si="84"/>
        <v>6-8 (Good)</v>
      </c>
      <c r="V776" s="17" t="str">
        <f t="shared" si="88"/>
        <v>Evening</v>
      </c>
      <c r="W776" t="str">
        <f t="shared" si="89"/>
        <v>Expensive</v>
      </c>
      <c r="X776" s="4">
        <f t="shared" si="90"/>
        <v>5</v>
      </c>
      <c r="Y776" s="3" t="str">
        <f t="shared" si="85"/>
        <v>Weekdays</v>
      </c>
      <c r="Z776" s="17">
        <f>_xlfn.ISOWEEKNUM(Table2[[#This Row],[Transaction Date]])</f>
        <v>3</v>
      </c>
      <c r="AA776" t="str">
        <f>IF(Table2[[#This Row],[WeekNum]] &gt; MAX(Table2[WeekNum]) - 13, "Show", "Hide")</f>
        <v>Show</v>
      </c>
      <c r="AB776" t="str">
        <f>TEXT(Table2[[#This Row],[Transaction Date]] - WEEKDAY(Table2[[#This Row],[Transaction Date]], 2) + 4, "MMMM")</f>
        <v>January</v>
      </c>
      <c r="AC776" s="19">
        <f>ROUNDUP(MONTH(Table2[[#This Row],[Transaction Date]])/3, 0)</f>
        <v>1</v>
      </c>
    </row>
    <row r="777" spans="1:29" x14ac:dyDescent="0.3">
      <c r="A777" t="s">
        <v>803</v>
      </c>
      <c r="B777" t="s">
        <v>1075</v>
      </c>
      <c r="C777" t="s">
        <v>35</v>
      </c>
      <c r="D777" t="s">
        <v>20</v>
      </c>
      <c r="E777" t="s">
        <v>15</v>
      </c>
      <c r="F777" t="s">
        <v>36</v>
      </c>
      <c r="G777" s="3">
        <v>28.86</v>
      </c>
      <c r="H777">
        <v>5</v>
      </c>
      <c r="I777">
        <v>7.2149999999999999</v>
      </c>
      <c r="J777" s="3">
        <v>151.51499999999999</v>
      </c>
      <c r="K777" s="18">
        <v>43487</v>
      </c>
      <c r="L777" s="2">
        <v>0.75555555555555554</v>
      </c>
      <c r="M777" t="s">
        <v>26</v>
      </c>
      <c r="N777" s="3">
        <v>144.30000000000001</v>
      </c>
      <c r="O777">
        <v>4.7619047620000003</v>
      </c>
      <c r="P777" s="3">
        <v>7.2149999999999999</v>
      </c>
      <c r="Q777" s="1">
        <v>21251</v>
      </c>
      <c r="R777" s="5">
        <f t="shared" si="86"/>
        <v>60</v>
      </c>
      <c r="S777" s="5" t="str">
        <f t="shared" si="87"/>
        <v>60-74</v>
      </c>
      <c r="T777">
        <v>8</v>
      </c>
      <c r="U777" s="17" t="str">
        <f t="shared" si="84"/>
        <v>8-10 (Excellent)</v>
      </c>
      <c r="V777" s="17" t="str">
        <f t="shared" si="88"/>
        <v>Evening</v>
      </c>
      <c r="W777" t="str">
        <f t="shared" si="89"/>
        <v>Expensive</v>
      </c>
      <c r="X777" s="4">
        <f t="shared" si="90"/>
        <v>3</v>
      </c>
      <c r="Y777" s="3" t="str">
        <f t="shared" si="85"/>
        <v>Weekdays</v>
      </c>
      <c r="Z777" s="17">
        <f>_xlfn.ISOWEEKNUM(Table2[[#This Row],[Transaction Date]])</f>
        <v>4</v>
      </c>
      <c r="AA777" t="str">
        <f>IF(Table2[[#This Row],[WeekNum]] &gt; MAX(Table2[WeekNum]) - 13, "Show", "Hide")</f>
        <v>Show</v>
      </c>
      <c r="AB777" t="str">
        <f>TEXT(Table2[[#This Row],[Transaction Date]] - WEEKDAY(Table2[[#This Row],[Transaction Date]], 2) + 4, "MMMM")</f>
        <v>January</v>
      </c>
      <c r="AC777" s="19">
        <f>ROUNDUP(MONTH(Table2[[#This Row],[Transaction Date]])/3, 0)</f>
        <v>1</v>
      </c>
    </row>
    <row r="778" spans="1:29" x14ac:dyDescent="0.3">
      <c r="A778" t="s">
        <v>804</v>
      </c>
      <c r="B778" t="s">
        <v>1069</v>
      </c>
      <c r="C778" t="s">
        <v>19</v>
      </c>
      <c r="D778" t="s">
        <v>14</v>
      </c>
      <c r="E778" t="s">
        <v>24</v>
      </c>
      <c r="F778" t="s">
        <v>16</v>
      </c>
      <c r="G778" s="3">
        <v>65.31</v>
      </c>
      <c r="H778">
        <v>7</v>
      </c>
      <c r="I778">
        <v>22.858499999999999</v>
      </c>
      <c r="J778" s="3">
        <v>480.02850000000001</v>
      </c>
      <c r="K778" s="18">
        <v>43529</v>
      </c>
      <c r="L778" s="2">
        <v>0.75138888888888899</v>
      </c>
      <c r="M778" t="s">
        <v>26</v>
      </c>
      <c r="N778" s="3">
        <v>457.17</v>
      </c>
      <c r="O778">
        <v>4.7619047620000003</v>
      </c>
      <c r="P778" s="3">
        <v>22.858499999999999</v>
      </c>
      <c r="Q778" s="1">
        <v>27286</v>
      </c>
      <c r="R778" s="5">
        <f t="shared" si="86"/>
        <v>44</v>
      </c>
      <c r="S778" s="5" t="str">
        <f t="shared" si="87"/>
        <v>30-44</v>
      </c>
      <c r="T778">
        <v>4.2</v>
      </c>
      <c r="U778" s="17" t="str">
        <f t="shared" si="84"/>
        <v>4-6 (Average)</v>
      </c>
      <c r="V778" s="17" t="str">
        <f t="shared" si="88"/>
        <v>Evening</v>
      </c>
      <c r="W778" t="str">
        <f t="shared" si="89"/>
        <v>Expensive</v>
      </c>
      <c r="X778" s="4">
        <f t="shared" si="90"/>
        <v>3</v>
      </c>
      <c r="Y778" s="3" t="str">
        <f t="shared" si="85"/>
        <v>Weekdays</v>
      </c>
      <c r="Z778" s="17">
        <f>_xlfn.ISOWEEKNUM(Table2[[#This Row],[Transaction Date]])</f>
        <v>10</v>
      </c>
      <c r="AA778" t="str">
        <f>IF(Table2[[#This Row],[WeekNum]] &gt; MAX(Table2[WeekNum]) - 13, "Show", "Hide")</f>
        <v>Show</v>
      </c>
      <c r="AB778" t="str">
        <f>TEXT(Table2[[#This Row],[Transaction Date]] - WEEKDAY(Table2[[#This Row],[Transaction Date]], 2) + 4, "MMMM")</f>
        <v>March</v>
      </c>
      <c r="AC778" s="19">
        <f>ROUNDUP(MONTH(Table2[[#This Row],[Transaction Date]])/3, 0)</f>
        <v>1</v>
      </c>
    </row>
    <row r="779" spans="1:29" x14ac:dyDescent="0.3">
      <c r="A779" t="s">
        <v>805</v>
      </c>
      <c r="B779" t="s">
        <v>1070</v>
      </c>
      <c r="C779" t="s">
        <v>35</v>
      </c>
      <c r="D779" t="s">
        <v>20</v>
      </c>
      <c r="E779" t="s">
        <v>24</v>
      </c>
      <c r="F779" t="s">
        <v>29</v>
      </c>
      <c r="G779" s="3">
        <v>93.38</v>
      </c>
      <c r="H779">
        <v>1</v>
      </c>
      <c r="I779">
        <v>4.6689999999999996</v>
      </c>
      <c r="J779" s="3">
        <v>98.049000000000007</v>
      </c>
      <c r="K779" s="18">
        <v>43468</v>
      </c>
      <c r="L779" s="2">
        <v>0.54652777777777783</v>
      </c>
      <c r="M779" t="s">
        <v>22</v>
      </c>
      <c r="N779" s="3">
        <v>93.38</v>
      </c>
      <c r="O779">
        <v>4.7619047620000003</v>
      </c>
      <c r="P779" s="3">
        <v>4.6689999999999996</v>
      </c>
      <c r="Q779" s="1">
        <v>23514</v>
      </c>
      <c r="R779" s="5">
        <f t="shared" si="86"/>
        <v>54</v>
      </c>
      <c r="S779" s="5" t="str">
        <f t="shared" si="87"/>
        <v>45-59</v>
      </c>
      <c r="T779">
        <v>9.6</v>
      </c>
      <c r="U779" s="17" t="str">
        <f t="shared" si="84"/>
        <v>8-10 (Excellent)</v>
      </c>
      <c r="V779" s="17" t="str">
        <f t="shared" si="88"/>
        <v>Afternoon</v>
      </c>
      <c r="W779" t="str">
        <f t="shared" si="89"/>
        <v>Expensive</v>
      </c>
      <c r="X779" s="4">
        <f t="shared" si="90"/>
        <v>5</v>
      </c>
      <c r="Y779" s="3" t="str">
        <f t="shared" si="85"/>
        <v>Weekdays</v>
      </c>
      <c r="Z779" s="17">
        <f>_xlfn.ISOWEEKNUM(Table2[[#This Row],[Transaction Date]])</f>
        <v>1</v>
      </c>
      <c r="AA779" t="str">
        <f>IF(Table2[[#This Row],[WeekNum]] &gt; MAX(Table2[WeekNum]) - 13, "Show", "Hide")</f>
        <v>Show</v>
      </c>
      <c r="AB779" t="str">
        <f>TEXT(Table2[[#This Row],[Transaction Date]] - WEEKDAY(Table2[[#This Row],[Transaction Date]], 2) + 4, "MMMM")</f>
        <v>January</v>
      </c>
      <c r="AC779" s="19">
        <f>ROUNDUP(MONTH(Table2[[#This Row],[Transaction Date]])/3, 0)</f>
        <v>1</v>
      </c>
    </row>
    <row r="780" spans="1:29" x14ac:dyDescent="0.3">
      <c r="A780" t="s">
        <v>806</v>
      </c>
      <c r="B780" t="s">
        <v>1073</v>
      </c>
      <c r="C780" s="17" t="s">
        <v>1066</v>
      </c>
      <c r="D780" t="s">
        <v>14</v>
      </c>
      <c r="E780" t="s">
        <v>24</v>
      </c>
      <c r="F780" t="s">
        <v>29</v>
      </c>
      <c r="G780" s="3">
        <v>25.25</v>
      </c>
      <c r="H780">
        <v>5</v>
      </c>
      <c r="I780">
        <v>6.3125</v>
      </c>
      <c r="J780" s="3">
        <v>132.5625</v>
      </c>
      <c r="K780" s="18">
        <v>43544</v>
      </c>
      <c r="L780" s="2">
        <v>0.74444444444444446</v>
      </c>
      <c r="M780" t="s">
        <v>22</v>
      </c>
      <c r="N780" s="3">
        <v>126.25</v>
      </c>
      <c r="O780">
        <v>4.7619047620000003</v>
      </c>
      <c r="P780" s="3">
        <v>6.3125</v>
      </c>
      <c r="Q780" s="1">
        <v>21248</v>
      </c>
      <c r="R780" s="5">
        <f t="shared" si="86"/>
        <v>61</v>
      </c>
      <c r="S780" s="5" t="str">
        <f t="shared" si="87"/>
        <v>60-74</v>
      </c>
      <c r="T780">
        <v>6.1</v>
      </c>
      <c r="U780" s="17" t="str">
        <f t="shared" si="84"/>
        <v>6-8 (Good)</v>
      </c>
      <c r="V780" s="17" t="str">
        <f t="shared" si="88"/>
        <v>Evening</v>
      </c>
      <c r="W780" t="str">
        <f t="shared" si="89"/>
        <v>Expensive</v>
      </c>
      <c r="X780" s="4">
        <f t="shared" si="90"/>
        <v>4</v>
      </c>
      <c r="Y780" s="3" t="str">
        <f t="shared" si="85"/>
        <v>Weekdays</v>
      </c>
      <c r="Z780" s="17">
        <f>_xlfn.ISOWEEKNUM(Table2[[#This Row],[Transaction Date]])</f>
        <v>12</v>
      </c>
      <c r="AA780" t="str">
        <f>IF(Table2[[#This Row],[WeekNum]] &gt; MAX(Table2[WeekNum]) - 13, "Show", "Hide")</f>
        <v>Show</v>
      </c>
      <c r="AB780" t="str">
        <f>TEXT(Table2[[#This Row],[Transaction Date]] - WEEKDAY(Table2[[#This Row],[Transaction Date]], 2) + 4, "MMMM")</f>
        <v>March</v>
      </c>
      <c r="AC780" s="19">
        <f>ROUNDUP(MONTH(Table2[[#This Row],[Transaction Date]])/3, 0)</f>
        <v>1</v>
      </c>
    </row>
    <row r="781" spans="1:29" x14ac:dyDescent="0.3">
      <c r="A781" t="s">
        <v>807</v>
      </c>
      <c r="B781" t="s">
        <v>1075</v>
      </c>
      <c r="C781" t="s">
        <v>35</v>
      </c>
      <c r="D781" t="s">
        <v>14</v>
      </c>
      <c r="E781" t="s">
        <v>24</v>
      </c>
      <c r="F781" t="s">
        <v>21</v>
      </c>
      <c r="G781" s="3">
        <v>87.87</v>
      </c>
      <c r="H781">
        <v>9</v>
      </c>
      <c r="I781">
        <v>39.541499999999999</v>
      </c>
      <c r="J781" s="3">
        <v>830.37149999999997</v>
      </c>
      <c r="K781" s="18">
        <v>43496</v>
      </c>
      <c r="L781" s="2">
        <v>0.85555555555555562</v>
      </c>
      <c r="M781" t="s">
        <v>17</v>
      </c>
      <c r="N781" s="3">
        <v>790.83</v>
      </c>
      <c r="O781">
        <v>4.7619047620000003</v>
      </c>
      <c r="P781" s="3">
        <v>39.541499999999999</v>
      </c>
      <c r="Q781" s="1">
        <v>35486</v>
      </c>
      <c r="R781" s="5">
        <f t="shared" si="86"/>
        <v>21</v>
      </c>
      <c r="S781" s="5" t="str">
        <f t="shared" si="87"/>
        <v>15-29</v>
      </c>
      <c r="T781">
        <v>5.6</v>
      </c>
      <c r="U781" s="17" t="str">
        <f t="shared" si="84"/>
        <v>4-6 (Average)</v>
      </c>
      <c r="V781" s="17" t="str">
        <f t="shared" si="88"/>
        <v>Night</v>
      </c>
      <c r="W781" t="str">
        <f t="shared" si="89"/>
        <v>Expensive</v>
      </c>
      <c r="X781" s="4">
        <f t="shared" si="90"/>
        <v>5</v>
      </c>
      <c r="Y781" s="3" t="str">
        <f t="shared" si="85"/>
        <v>Weekdays</v>
      </c>
      <c r="Z781" s="17">
        <f>_xlfn.ISOWEEKNUM(Table2[[#This Row],[Transaction Date]])</f>
        <v>5</v>
      </c>
      <c r="AA781" t="str">
        <f>IF(Table2[[#This Row],[WeekNum]] &gt; MAX(Table2[WeekNum]) - 13, "Show", "Hide")</f>
        <v>Show</v>
      </c>
      <c r="AB781" t="str">
        <f>TEXT(Table2[[#This Row],[Transaction Date]] - WEEKDAY(Table2[[#This Row],[Transaction Date]], 2) + 4, "MMMM")</f>
        <v>January</v>
      </c>
      <c r="AC781" s="19">
        <f>ROUNDUP(MONTH(Table2[[#This Row],[Transaction Date]])/3, 0)</f>
        <v>1</v>
      </c>
    </row>
    <row r="782" spans="1:29" x14ac:dyDescent="0.3">
      <c r="A782" t="s">
        <v>808</v>
      </c>
      <c r="B782" t="s">
        <v>1078</v>
      </c>
      <c r="C782" s="17" t="s">
        <v>1066</v>
      </c>
      <c r="D782" t="s">
        <v>20</v>
      </c>
      <c r="E782" t="s">
        <v>24</v>
      </c>
      <c r="F782" t="s">
        <v>16</v>
      </c>
      <c r="G782" s="3">
        <v>21.8</v>
      </c>
      <c r="H782">
        <v>8</v>
      </c>
      <c r="I782">
        <v>8.7200000000000006</v>
      </c>
      <c r="J782" s="3">
        <v>183.12</v>
      </c>
      <c r="K782" s="18">
        <v>43515</v>
      </c>
      <c r="L782" s="2">
        <v>0.80833333333333324</v>
      </c>
      <c r="M782" t="s">
        <v>22</v>
      </c>
      <c r="N782" s="3">
        <v>174.4</v>
      </c>
      <c r="O782">
        <v>4.7619047620000003</v>
      </c>
      <c r="P782" s="3">
        <v>8.7200000000000006</v>
      </c>
      <c r="Q782" s="1">
        <v>32889</v>
      </c>
      <c r="R782" s="5">
        <f t="shared" si="86"/>
        <v>29</v>
      </c>
      <c r="S782" s="5" t="str">
        <f t="shared" si="87"/>
        <v>15-29</v>
      </c>
      <c r="T782">
        <v>8.3000000000000007</v>
      </c>
      <c r="U782" s="17" t="str">
        <f t="shared" si="84"/>
        <v>8-10 (Excellent)</v>
      </c>
      <c r="V782" s="17" t="str">
        <f t="shared" si="88"/>
        <v>Evening</v>
      </c>
      <c r="W782" t="str">
        <f t="shared" si="89"/>
        <v>Expensive</v>
      </c>
      <c r="X782" s="4">
        <f t="shared" si="90"/>
        <v>3</v>
      </c>
      <c r="Y782" s="3" t="str">
        <f t="shared" si="85"/>
        <v>Weekdays</v>
      </c>
      <c r="Z782" s="17">
        <f>_xlfn.ISOWEEKNUM(Table2[[#This Row],[Transaction Date]])</f>
        <v>8</v>
      </c>
      <c r="AA782" t="str">
        <f>IF(Table2[[#This Row],[WeekNum]] &gt; MAX(Table2[WeekNum]) - 13, "Show", "Hide")</f>
        <v>Show</v>
      </c>
      <c r="AB782" t="str">
        <f>TEXT(Table2[[#This Row],[Transaction Date]] - WEEKDAY(Table2[[#This Row],[Transaction Date]], 2) + 4, "MMMM")</f>
        <v>February</v>
      </c>
      <c r="AC782" s="19">
        <f>ROUNDUP(MONTH(Table2[[#This Row],[Transaction Date]])/3, 0)</f>
        <v>1</v>
      </c>
    </row>
    <row r="783" spans="1:29" x14ac:dyDescent="0.3">
      <c r="A783" t="s">
        <v>809</v>
      </c>
      <c r="B783" t="s">
        <v>1068</v>
      </c>
      <c r="C783" t="s">
        <v>13</v>
      </c>
      <c r="D783" t="s">
        <v>20</v>
      </c>
      <c r="E783" t="s">
        <v>15</v>
      </c>
      <c r="F783" t="s">
        <v>29</v>
      </c>
      <c r="G783" s="3">
        <v>94.76</v>
      </c>
      <c r="H783">
        <v>4</v>
      </c>
      <c r="I783">
        <v>18.952000000000002</v>
      </c>
      <c r="J783" s="3">
        <v>397.99200000000002</v>
      </c>
      <c r="K783" s="18">
        <v>43507</v>
      </c>
      <c r="L783" s="2">
        <v>0.67083333333333339</v>
      </c>
      <c r="M783" t="s">
        <v>17</v>
      </c>
      <c r="N783" s="3">
        <v>379.04</v>
      </c>
      <c r="O783">
        <v>4.7619047620000003</v>
      </c>
      <c r="P783" s="3">
        <v>18.952000000000002</v>
      </c>
      <c r="Q783" s="1">
        <v>27683</v>
      </c>
      <c r="R783" s="5">
        <f t="shared" si="86"/>
        <v>43</v>
      </c>
      <c r="S783" s="5" t="str">
        <f t="shared" si="87"/>
        <v>30-44</v>
      </c>
      <c r="T783">
        <v>7.8</v>
      </c>
      <c r="U783" s="17" t="str">
        <f t="shared" si="84"/>
        <v>6-8 (Good)</v>
      </c>
      <c r="V783" s="17" t="str">
        <f t="shared" si="88"/>
        <v>Evening</v>
      </c>
      <c r="W783" t="str">
        <f t="shared" si="89"/>
        <v>Expensive</v>
      </c>
      <c r="X783" s="4">
        <f t="shared" si="90"/>
        <v>2</v>
      </c>
      <c r="Y783" s="3" t="str">
        <f t="shared" si="85"/>
        <v>Weekdays</v>
      </c>
      <c r="Z783" s="17">
        <f>_xlfn.ISOWEEKNUM(Table2[[#This Row],[Transaction Date]])</f>
        <v>7</v>
      </c>
      <c r="AA783" t="str">
        <f>IF(Table2[[#This Row],[WeekNum]] &gt; MAX(Table2[WeekNum]) - 13, "Show", "Hide")</f>
        <v>Show</v>
      </c>
      <c r="AB783" t="str">
        <f>TEXT(Table2[[#This Row],[Transaction Date]] - WEEKDAY(Table2[[#This Row],[Transaction Date]], 2) + 4, "MMMM")</f>
        <v>February</v>
      </c>
      <c r="AC783" s="19">
        <f>ROUNDUP(MONTH(Table2[[#This Row],[Transaction Date]])/3, 0)</f>
        <v>1</v>
      </c>
    </row>
    <row r="784" spans="1:29" x14ac:dyDescent="0.3">
      <c r="A784" t="s">
        <v>810</v>
      </c>
      <c r="B784" t="s">
        <v>1068</v>
      </c>
      <c r="C784" t="s">
        <v>13</v>
      </c>
      <c r="D784" t="s">
        <v>14</v>
      </c>
      <c r="E784" t="s">
        <v>15</v>
      </c>
      <c r="F784" t="s">
        <v>38</v>
      </c>
      <c r="G784" s="3">
        <v>30.62</v>
      </c>
      <c r="H784">
        <v>1</v>
      </c>
      <c r="I784">
        <v>1.5309999999999999</v>
      </c>
      <c r="J784" s="3">
        <v>32.151000000000003</v>
      </c>
      <c r="K784" s="18">
        <v>43501</v>
      </c>
      <c r="L784" s="2">
        <v>0.59305555555555556</v>
      </c>
      <c r="M784" t="s">
        <v>26</v>
      </c>
      <c r="N784" s="3">
        <v>30.62</v>
      </c>
      <c r="O784">
        <v>4.7619047620000003</v>
      </c>
      <c r="P784" s="3">
        <v>1.5309999999999999</v>
      </c>
      <c r="Q784" s="1">
        <v>24007</v>
      </c>
      <c r="R784" s="5">
        <f t="shared" si="86"/>
        <v>53</v>
      </c>
      <c r="S784" s="5" t="str">
        <f t="shared" si="87"/>
        <v>45-59</v>
      </c>
      <c r="T784">
        <v>4.0999999999999996</v>
      </c>
      <c r="U784" s="17" t="str">
        <f t="shared" si="84"/>
        <v>4-6 (Average)</v>
      </c>
      <c r="V784" s="17" t="str">
        <f t="shared" si="88"/>
        <v>Afternoon</v>
      </c>
      <c r="W784" t="str">
        <f t="shared" si="89"/>
        <v>Expensive</v>
      </c>
      <c r="X784" s="4">
        <f t="shared" si="90"/>
        <v>3</v>
      </c>
      <c r="Y784" s="3" t="str">
        <f t="shared" si="85"/>
        <v>Weekdays</v>
      </c>
      <c r="Z784" s="17">
        <f>_xlfn.ISOWEEKNUM(Table2[[#This Row],[Transaction Date]])</f>
        <v>6</v>
      </c>
      <c r="AA784" t="str">
        <f>IF(Table2[[#This Row],[WeekNum]] &gt; MAX(Table2[WeekNum]) - 13, "Show", "Hide")</f>
        <v>Show</v>
      </c>
      <c r="AB784" t="str">
        <f>TEXT(Table2[[#This Row],[Transaction Date]] - WEEKDAY(Table2[[#This Row],[Transaction Date]], 2) + 4, "MMMM")</f>
        <v>February</v>
      </c>
      <c r="AC784" s="19">
        <f>ROUNDUP(MONTH(Table2[[#This Row],[Transaction Date]])/3, 0)</f>
        <v>1</v>
      </c>
    </row>
    <row r="785" spans="1:29" x14ac:dyDescent="0.3">
      <c r="A785" t="s">
        <v>811</v>
      </c>
      <c r="B785" t="s">
        <v>1074</v>
      </c>
      <c r="C785" t="s">
        <v>19</v>
      </c>
      <c r="D785" t="s">
        <v>20</v>
      </c>
      <c r="E785" t="s">
        <v>15</v>
      </c>
      <c r="F785" t="s">
        <v>25</v>
      </c>
      <c r="G785" s="3">
        <v>44.01</v>
      </c>
      <c r="H785">
        <v>8</v>
      </c>
      <c r="I785">
        <v>17.603999999999999</v>
      </c>
      <c r="J785" s="3">
        <v>369.68400000000003</v>
      </c>
      <c r="K785" s="18">
        <v>43527</v>
      </c>
      <c r="L785" s="2">
        <v>0.73333333333333339</v>
      </c>
      <c r="M785" t="s">
        <v>22</v>
      </c>
      <c r="N785" s="3">
        <v>352.08</v>
      </c>
      <c r="O785">
        <v>4.7619047620000003</v>
      </c>
      <c r="P785" s="3">
        <v>17.603999999999999</v>
      </c>
      <c r="Q785" s="1">
        <v>22265</v>
      </c>
      <c r="R785" s="5">
        <f t="shared" si="86"/>
        <v>58</v>
      </c>
      <c r="S785" s="5" t="str">
        <f t="shared" si="87"/>
        <v>45-59</v>
      </c>
      <c r="T785">
        <v>8.8000000000000007</v>
      </c>
      <c r="U785" s="17" t="str">
        <f t="shared" si="84"/>
        <v>8-10 (Excellent)</v>
      </c>
      <c r="V785" s="17" t="str">
        <f t="shared" si="88"/>
        <v>Evening</v>
      </c>
      <c r="W785" t="str">
        <f t="shared" si="89"/>
        <v>Expensive</v>
      </c>
      <c r="X785" s="4">
        <f t="shared" si="90"/>
        <v>1</v>
      </c>
      <c r="Y785" s="3" t="str">
        <f t="shared" si="85"/>
        <v>Weekends</v>
      </c>
      <c r="Z785" s="17">
        <f>_xlfn.ISOWEEKNUM(Table2[[#This Row],[Transaction Date]])</f>
        <v>9</v>
      </c>
      <c r="AA785" t="str">
        <f>IF(Table2[[#This Row],[WeekNum]] &gt; MAX(Table2[WeekNum]) - 13, "Show", "Hide")</f>
        <v>Show</v>
      </c>
      <c r="AB785" t="str">
        <f>TEXT(Table2[[#This Row],[Transaction Date]] - WEEKDAY(Table2[[#This Row],[Transaction Date]], 2) + 4, "MMMM")</f>
        <v>February</v>
      </c>
      <c r="AC785" s="19">
        <f>ROUNDUP(MONTH(Table2[[#This Row],[Transaction Date]])/3, 0)</f>
        <v>1</v>
      </c>
    </row>
    <row r="786" spans="1:29" x14ac:dyDescent="0.3">
      <c r="A786" t="s">
        <v>812</v>
      </c>
      <c r="B786" t="s">
        <v>1078</v>
      </c>
      <c r="C786" s="17" t="s">
        <v>1066</v>
      </c>
      <c r="D786" t="s">
        <v>14</v>
      </c>
      <c r="E786" t="s">
        <v>15</v>
      </c>
      <c r="F786" t="s">
        <v>16</v>
      </c>
      <c r="G786" s="3">
        <v>10.16</v>
      </c>
      <c r="H786">
        <v>5</v>
      </c>
      <c r="I786">
        <v>2.54</v>
      </c>
      <c r="J786" s="3">
        <v>53.34</v>
      </c>
      <c r="K786" s="18">
        <v>43520</v>
      </c>
      <c r="L786" s="2">
        <v>0.54722222222222217</v>
      </c>
      <c r="M786" t="s">
        <v>17</v>
      </c>
      <c r="N786" s="3">
        <v>50.8</v>
      </c>
      <c r="O786">
        <v>4.7619047620000003</v>
      </c>
      <c r="P786" s="3">
        <v>2.54</v>
      </c>
      <c r="Q786" s="1">
        <v>21770</v>
      </c>
      <c r="R786" s="5">
        <f t="shared" si="86"/>
        <v>59</v>
      </c>
      <c r="S786" s="5" t="str">
        <f t="shared" si="87"/>
        <v>45-59</v>
      </c>
      <c r="T786">
        <v>4.0999999999999996</v>
      </c>
      <c r="U786" s="17" t="str">
        <f t="shared" si="84"/>
        <v>4-6 (Average)</v>
      </c>
      <c r="V786" s="17" t="str">
        <f t="shared" si="88"/>
        <v>Afternoon</v>
      </c>
      <c r="W786" t="str">
        <f t="shared" si="89"/>
        <v>Less Expensive</v>
      </c>
      <c r="X786" s="4">
        <f t="shared" si="90"/>
        <v>1</v>
      </c>
      <c r="Y786" s="3" t="str">
        <f t="shared" si="85"/>
        <v>Weekends</v>
      </c>
      <c r="Z786" s="17">
        <f>_xlfn.ISOWEEKNUM(Table2[[#This Row],[Transaction Date]])</f>
        <v>8</v>
      </c>
      <c r="AA786" t="str">
        <f>IF(Table2[[#This Row],[WeekNum]] &gt; MAX(Table2[WeekNum]) - 13, "Show", "Hide")</f>
        <v>Show</v>
      </c>
      <c r="AB786" t="str">
        <f>TEXT(Table2[[#This Row],[Transaction Date]] - WEEKDAY(Table2[[#This Row],[Transaction Date]], 2) + 4, "MMMM")</f>
        <v>February</v>
      </c>
      <c r="AC786" s="19">
        <f>ROUNDUP(MONTH(Table2[[#This Row],[Transaction Date]])/3, 0)</f>
        <v>1</v>
      </c>
    </row>
    <row r="787" spans="1:29" x14ac:dyDescent="0.3">
      <c r="A787" t="s">
        <v>813</v>
      </c>
      <c r="B787" t="s">
        <v>1076</v>
      </c>
      <c r="C787" s="17" t="s">
        <v>1064</v>
      </c>
      <c r="D787" t="s">
        <v>20</v>
      </c>
      <c r="E787" t="s">
        <v>24</v>
      </c>
      <c r="F787" t="s">
        <v>21</v>
      </c>
      <c r="G787" s="3">
        <v>74.58</v>
      </c>
      <c r="H787">
        <v>7</v>
      </c>
      <c r="I787">
        <v>26.103000000000002</v>
      </c>
      <c r="J787" s="3">
        <v>548.16300000000001</v>
      </c>
      <c r="K787" s="18">
        <v>43500</v>
      </c>
      <c r="L787" s="2">
        <v>0.67291666666666661</v>
      </c>
      <c r="M787" t="s">
        <v>26</v>
      </c>
      <c r="N787" s="3">
        <v>522.05999999999995</v>
      </c>
      <c r="O787">
        <v>4.7619047620000003</v>
      </c>
      <c r="P787" s="3">
        <v>26.103000000000002</v>
      </c>
      <c r="Q787" s="1">
        <v>20816</v>
      </c>
      <c r="R787" s="5">
        <f t="shared" si="86"/>
        <v>62</v>
      </c>
      <c r="S787" s="5" t="str">
        <f t="shared" si="87"/>
        <v>60-74</v>
      </c>
      <c r="T787">
        <v>9</v>
      </c>
      <c r="U787" s="17" t="str">
        <f t="shared" si="84"/>
        <v>8-10 (Excellent)</v>
      </c>
      <c r="V787" s="17" t="str">
        <f t="shared" si="88"/>
        <v>Evening</v>
      </c>
      <c r="W787" t="str">
        <f t="shared" si="89"/>
        <v>Expensive</v>
      </c>
      <c r="X787" s="4">
        <f t="shared" si="90"/>
        <v>2</v>
      </c>
      <c r="Y787" s="3" t="str">
        <f t="shared" si="85"/>
        <v>Weekdays</v>
      </c>
      <c r="Z787" s="17">
        <f>_xlfn.ISOWEEKNUM(Table2[[#This Row],[Transaction Date]])</f>
        <v>6</v>
      </c>
      <c r="AA787" t="str">
        <f>IF(Table2[[#This Row],[WeekNum]] &gt; MAX(Table2[WeekNum]) - 13, "Show", "Hide")</f>
        <v>Show</v>
      </c>
      <c r="AB787" t="str">
        <f>TEXT(Table2[[#This Row],[Transaction Date]] - WEEKDAY(Table2[[#This Row],[Transaction Date]], 2) + 4, "MMMM")</f>
        <v>February</v>
      </c>
      <c r="AC787" s="19">
        <f>ROUNDUP(MONTH(Table2[[#This Row],[Transaction Date]])/3, 0)</f>
        <v>1</v>
      </c>
    </row>
    <row r="788" spans="1:29" x14ac:dyDescent="0.3">
      <c r="A788" t="s">
        <v>814</v>
      </c>
      <c r="B788" t="s">
        <v>1074</v>
      </c>
      <c r="C788" t="s">
        <v>19</v>
      </c>
      <c r="D788" t="s">
        <v>20</v>
      </c>
      <c r="E788" t="s">
        <v>24</v>
      </c>
      <c r="F788" t="s">
        <v>21</v>
      </c>
      <c r="G788" s="3">
        <v>71.89</v>
      </c>
      <c r="H788">
        <v>8</v>
      </c>
      <c r="I788">
        <v>28.756</v>
      </c>
      <c r="J788" s="3">
        <v>603.87599999999998</v>
      </c>
      <c r="K788" s="18">
        <v>43515</v>
      </c>
      <c r="L788" s="2">
        <v>0.48125000000000001</v>
      </c>
      <c r="M788" t="s">
        <v>17</v>
      </c>
      <c r="N788" s="3">
        <v>575.12</v>
      </c>
      <c r="O788">
        <v>4.7619047620000003</v>
      </c>
      <c r="P788" s="3">
        <v>28.756</v>
      </c>
      <c r="Q788" s="1">
        <v>20162</v>
      </c>
      <c r="R788" s="5">
        <f t="shared" si="86"/>
        <v>63</v>
      </c>
      <c r="S788" s="5" t="str">
        <f t="shared" si="87"/>
        <v>60-74</v>
      </c>
      <c r="T788">
        <v>5.5</v>
      </c>
      <c r="U788" s="17" t="str">
        <f t="shared" si="84"/>
        <v>4-6 (Average)</v>
      </c>
      <c r="V788" s="17" t="str">
        <f t="shared" si="88"/>
        <v>Morning</v>
      </c>
      <c r="W788" t="str">
        <f t="shared" si="89"/>
        <v>Expensive</v>
      </c>
      <c r="X788" s="4">
        <f t="shared" si="90"/>
        <v>3</v>
      </c>
      <c r="Y788" s="3" t="str">
        <f t="shared" si="85"/>
        <v>Weekdays</v>
      </c>
      <c r="Z788" s="17">
        <f>_xlfn.ISOWEEKNUM(Table2[[#This Row],[Transaction Date]])</f>
        <v>8</v>
      </c>
      <c r="AA788" t="str">
        <f>IF(Table2[[#This Row],[WeekNum]] &gt; MAX(Table2[WeekNum]) - 13, "Show", "Hide")</f>
        <v>Show</v>
      </c>
      <c r="AB788" t="str">
        <f>TEXT(Table2[[#This Row],[Transaction Date]] - WEEKDAY(Table2[[#This Row],[Transaction Date]], 2) + 4, "MMMM")</f>
        <v>February</v>
      </c>
      <c r="AC788" s="19">
        <f>ROUNDUP(MONTH(Table2[[#This Row],[Transaction Date]])/3, 0)</f>
        <v>1</v>
      </c>
    </row>
    <row r="789" spans="1:29" x14ac:dyDescent="0.3">
      <c r="A789" t="s">
        <v>815</v>
      </c>
      <c r="B789" t="s">
        <v>1069</v>
      </c>
      <c r="C789" t="s">
        <v>19</v>
      </c>
      <c r="D789" t="s">
        <v>20</v>
      </c>
      <c r="E789" t="s">
        <v>15</v>
      </c>
      <c r="F789" t="s">
        <v>16</v>
      </c>
      <c r="G789" s="3">
        <v>10.99</v>
      </c>
      <c r="H789">
        <v>5</v>
      </c>
      <c r="I789">
        <v>2.7475000000000001</v>
      </c>
      <c r="J789" s="3">
        <v>57.697499999999998</v>
      </c>
      <c r="K789" s="18">
        <v>43488</v>
      </c>
      <c r="L789" s="2">
        <v>0.4291666666666667</v>
      </c>
      <c r="M789" t="s">
        <v>26</v>
      </c>
      <c r="N789" s="3">
        <v>54.95</v>
      </c>
      <c r="O789">
        <v>4.7619047620000003</v>
      </c>
      <c r="P789" s="3">
        <v>2.7475000000000001</v>
      </c>
      <c r="Q789" s="1">
        <v>34368</v>
      </c>
      <c r="R789" s="5">
        <f t="shared" si="86"/>
        <v>24</v>
      </c>
      <c r="S789" s="5" t="str">
        <f t="shared" si="87"/>
        <v>15-29</v>
      </c>
      <c r="T789">
        <v>9.3000000000000007</v>
      </c>
      <c r="U789" s="17" t="str">
        <f t="shared" si="84"/>
        <v>8-10 (Excellent)</v>
      </c>
      <c r="V789" s="17" t="str">
        <f t="shared" si="88"/>
        <v>Morning</v>
      </c>
      <c r="W789" t="str">
        <f t="shared" si="89"/>
        <v>Less Expensive</v>
      </c>
      <c r="X789" s="4">
        <f t="shared" si="90"/>
        <v>4</v>
      </c>
      <c r="Y789" s="3" t="str">
        <f t="shared" si="85"/>
        <v>Weekdays</v>
      </c>
      <c r="Z789" s="17">
        <f>_xlfn.ISOWEEKNUM(Table2[[#This Row],[Transaction Date]])</f>
        <v>4</v>
      </c>
      <c r="AA789" t="str">
        <f>IF(Table2[[#This Row],[WeekNum]] &gt; MAX(Table2[WeekNum]) - 13, "Show", "Hide")</f>
        <v>Show</v>
      </c>
      <c r="AB789" t="str">
        <f>TEXT(Table2[[#This Row],[Transaction Date]] - WEEKDAY(Table2[[#This Row],[Transaction Date]], 2) + 4, "MMMM")</f>
        <v>January</v>
      </c>
      <c r="AC789" s="19">
        <f>ROUNDUP(MONTH(Table2[[#This Row],[Transaction Date]])/3, 0)</f>
        <v>1</v>
      </c>
    </row>
    <row r="790" spans="1:29" x14ac:dyDescent="0.3">
      <c r="A790" t="s">
        <v>816</v>
      </c>
      <c r="B790" t="s">
        <v>1074</v>
      </c>
      <c r="C790" t="s">
        <v>19</v>
      </c>
      <c r="D790" t="s">
        <v>14</v>
      </c>
      <c r="E790" t="s">
        <v>24</v>
      </c>
      <c r="F790" t="s">
        <v>16</v>
      </c>
      <c r="G790" s="3">
        <v>60.47</v>
      </c>
      <c r="H790">
        <v>3</v>
      </c>
      <c r="I790">
        <v>9.0704999999999991</v>
      </c>
      <c r="J790" s="3">
        <v>190.48050000000001</v>
      </c>
      <c r="K790" s="18">
        <v>43479</v>
      </c>
      <c r="L790" s="2">
        <v>0.4548611111111111</v>
      </c>
      <c r="M790" t="s">
        <v>26</v>
      </c>
      <c r="N790" s="3">
        <v>181.41</v>
      </c>
      <c r="O790">
        <v>4.7619047620000003</v>
      </c>
      <c r="P790" s="3">
        <v>9.0704999999999991</v>
      </c>
      <c r="Q790" s="1">
        <v>23382</v>
      </c>
      <c r="R790" s="5">
        <f t="shared" si="86"/>
        <v>55</v>
      </c>
      <c r="S790" s="5" t="str">
        <f t="shared" si="87"/>
        <v>45-59</v>
      </c>
      <c r="T790">
        <v>5.6</v>
      </c>
      <c r="U790" s="17" t="str">
        <f t="shared" si="84"/>
        <v>4-6 (Average)</v>
      </c>
      <c r="V790" s="17" t="str">
        <f t="shared" si="88"/>
        <v>Morning</v>
      </c>
      <c r="W790" t="str">
        <f t="shared" si="89"/>
        <v>Expensive</v>
      </c>
      <c r="X790" s="4">
        <f t="shared" si="90"/>
        <v>2</v>
      </c>
      <c r="Y790" s="3" t="str">
        <f t="shared" si="85"/>
        <v>Weekdays</v>
      </c>
      <c r="Z790" s="17">
        <f>_xlfn.ISOWEEKNUM(Table2[[#This Row],[Transaction Date]])</f>
        <v>3</v>
      </c>
      <c r="AA790" t="str">
        <f>IF(Table2[[#This Row],[WeekNum]] &gt; MAX(Table2[WeekNum]) - 13, "Show", "Hide")</f>
        <v>Show</v>
      </c>
      <c r="AB790" t="str">
        <f>TEXT(Table2[[#This Row],[Transaction Date]] - WEEKDAY(Table2[[#This Row],[Transaction Date]], 2) + 4, "MMMM")</f>
        <v>January</v>
      </c>
      <c r="AC790" s="19">
        <f>ROUNDUP(MONTH(Table2[[#This Row],[Transaction Date]])/3, 0)</f>
        <v>1</v>
      </c>
    </row>
    <row r="791" spans="1:29" x14ac:dyDescent="0.3">
      <c r="A791" t="s">
        <v>817</v>
      </c>
      <c r="B791" t="s">
        <v>1068</v>
      </c>
      <c r="C791" t="s">
        <v>13</v>
      </c>
      <c r="D791" t="s">
        <v>20</v>
      </c>
      <c r="E791" t="s">
        <v>24</v>
      </c>
      <c r="F791" t="s">
        <v>29</v>
      </c>
      <c r="G791" s="3">
        <v>58.91</v>
      </c>
      <c r="H791">
        <v>7</v>
      </c>
      <c r="I791">
        <v>20.618500000000001</v>
      </c>
      <c r="J791" s="3">
        <v>432.98849999999999</v>
      </c>
      <c r="K791" s="18">
        <v>43482</v>
      </c>
      <c r="L791" s="2">
        <v>0.63541666666666663</v>
      </c>
      <c r="M791" t="s">
        <v>17</v>
      </c>
      <c r="N791" s="3">
        <v>412.37</v>
      </c>
      <c r="O791">
        <v>4.7619047620000003</v>
      </c>
      <c r="P791" s="3">
        <v>20.618500000000001</v>
      </c>
      <c r="Q791" s="1">
        <v>31604</v>
      </c>
      <c r="R791" s="5">
        <f t="shared" si="86"/>
        <v>32</v>
      </c>
      <c r="S791" s="5" t="str">
        <f t="shared" si="87"/>
        <v>30-44</v>
      </c>
      <c r="T791">
        <v>9.6999999999999993</v>
      </c>
      <c r="U791" s="17" t="str">
        <f t="shared" si="84"/>
        <v>8-10 (Excellent)</v>
      </c>
      <c r="V791" s="17" t="str">
        <f t="shared" si="88"/>
        <v>Afternoon</v>
      </c>
      <c r="W791" t="str">
        <f t="shared" si="89"/>
        <v>Expensive</v>
      </c>
      <c r="X791" s="4">
        <f t="shared" si="90"/>
        <v>5</v>
      </c>
      <c r="Y791" s="3" t="str">
        <f t="shared" si="85"/>
        <v>Weekdays</v>
      </c>
      <c r="Z791" s="17">
        <f>_xlfn.ISOWEEKNUM(Table2[[#This Row],[Transaction Date]])</f>
        <v>3</v>
      </c>
      <c r="AA791" t="str">
        <f>IF(Table2[[#This Row],[WeekNum]] &gt; MAX(Table2[WeekNum]) - 13, "Show", "Hide")</f>
        <v>Show</v>
      </c>
      <c r="AB791" t="str">
        <f>TEXT(Table2[[#This Row],[Transaction Date]] - WEEKDAY(Table2[[#This Row],[Transaction Date]], 2) + 4, "MMMM")</f>
        <v>January</v>
      </c>
      <c r="AC791" s="19">
        <f>ROUNDUP(MONTH(Table2[[#This Row],[Transaction Date]])/3, 0)</f>
        <v>1</v>
      </c>
    </row>
    <row r="792" spans="1:29" x14ac:dyDescent="0.3">
      <c r="A792" t="s">
        <v>818</v>
      </c>
      <c r="B792" t="s">
        <v>1068</v>
      </c>
      <c r="C792" t="s">
        <v>13</v>
      </c>
      <c r="D792" t="s">
        <v>20</v>
      </c>
      <c r="E792" t="s">
        <v>24</v>
      </c>
      <c r="F792" t="s">
        <v>38</v>
      </c>
      <c r="G792" s="3">
        <v>46.41</v>
      </c>
      <c r="H792">
        <v>1</v>
      </c>
      <c r="I792">
        <v>2.3205</v>
      </c>
      <c r="J792" s="3">
        <v>48.730499999999999</v>
      </c>
      <c r="K792" s="18">
        <v>43527</v>
      </c>
      <c r="L792" s="2">
        <v>0.83750000000000002</v>
      </c>
      <c r="M792" t="s">
        <v>26</v>
      </c>
      <c r="N792" s="3">
        <v>46.41</v>
      </c>
      <c r="O792">
        <v>4.7619047620000003</v>
      </c>
      <c r="P792" s="3">
        <v>2.3205</v>
      </c>
      <c r="Q792" s="1">
        <v>27344</v>
      </c>
      <c r="R792" s="5">
        <f t="shared" si="86"/>
        <v>44</v>
      </c>
      <c r="S792" s="5" t="str">
        <f t="shared" si="87"/>
        <v>30-44</v>
      </c>
      <c r="T792">
        <v>4</v>
      </c>
      <c r="U792" s="17" t="str">
        <f t="shared" si="84"/>
        <v>4-6 (Average)</v>
      </c>
      <c r="V792" s="17" t="str">
        <f t="shared" si="88"/>
        <v>Night</v>
      </c>
      <c r="W792" t="str">
        <f t="shared" si="89"/>
        <v>Expensive</v>
      </c>
      <c r="X792" s="4">
        <f t="shared" si="90"/>
        <v>1</v>
      </c>
      <c r="Y792" s="3" t="str">
        <f t="shared" si="85"/>
        <v>Weekends</v>
      </c>
      <c r="Z792" s="17">
        <f>_xlfn.ISOWEEKNUM(Table2[[#This Row],[Transaction Date]])</f>
        <v>9</v>
      </c>
      <c r="AA792" t="str">
        <f>IF(Table2[[#This Row],[WeekNum]] &gt; MAX(Table2[WeekNum]) - 13, "Show", "Hide")</f>
        <v>Show</v>
      </c>
      <c r="AB792" t="str">
        <f>TEXT(Table2[[#This Row],[Transaction Date]] - WEEKDAY(Table2[[#This Row],[Transaction Date]], 2) + 4, "MMMM")</f>
        <v>February</v>
      </c>
      <c r="AC792" s="19">
        <f>ROUNDUP(MONTH(Table2[[#This Row],[Transaction Date]])/3, 0)</f>
        <v>1</v>
      </c>
    </row>
    <row r="793" spans="1:29" x14ac:dyDescent="0.3">
      <c r="A793" t="s">
        <v>819</v>
      </c>
      <c r="B793" t="s">
        <v>1074</v>
      </c>
      <c r="C793" t="s">
        <v>19</v>
      </c>
      <c r="D793" t="s">
        <v>14</v>
      </c>
      <c r="E793" t="s">
        <v>24</v>
      </c>
      <c r="F793" t="s">
        <v>16</v>
      </c>
      <c r="G793" s="3">
        <v>68.55</v>
      </c>
      <c r="H793">
        <v>4</v>
      </c>
      <c r="I793">
        <v>13.71</v>
      </c>
      <c r="J793" s="3">
        <v>287.91000000000003</v>
      </c>
      <c r="K793" s="18">
        <v>43511</v>
      </c>
      <c r="L793" s="2">
        <v>0.84791666666666676</v>
      </c>
      <c r="M793" t="s">
        <v>26</v>
      </c>
      <c r="N793" s="3">
        <v>274.2</v>
      </c>
      <c r="O793">
        <v>4.7619047620000003</v>
      </c>
      <c r="P793" s="3">
        <v>13.71</v>
      </c>
      <c r="Q793" s="1">
        <v>34421</v>
      </c>
      <c r="R793" s="5">
        <f t="shared" si="86"/>
        <v>24</v>
      </c>
      <c r="S793" s="5" t="str">
        <f t="shared" si="87"/>
        <v>15-29</v>
      </c>
      <c r="T793">
        <v>9.1999999999999993</v>
      </c>
      <c r="U793" s="17" t="str">
        <f t="shared" si="84"/>
        <v>8-10 (Excellent)</v>
      </c>
      <c r="V793" s="17" t="str">
        <f t="shared" si="88"/>
        <v>Night</v>
      </c>
      <c r="W793" t="str">
        <f t="shared" si="89"/>
        <v>Expensive</v>
      </c>
      <c r="X793" s="4">
        <f t="shared" si="90"/>
        <v>6</v>
      </c>
      <c r="Y793" s="3" t="str">
        <f t="shared" si="85"/>
        <v>Weekdays</v>
      </c>
      <c r="Z793" s="17">
        <f>_xlfn.ISOWEEKNUM(Table2[[#This Row],[Transaction Date]])</f>
        <v>7</v>
      </c>
      <c r="AA793" t="str">
        <f>IF(Table2[[#This Row],[WeekNum]] &gt; MAX(Table2[WeekNum]) - 13, "Show", "Hide")</f>
        <v>Show</v>
      </c>
      <c r="AB793" t="str">
        <f>TEXT(Table2[[#This Row],[Transaction Date]] - WEEKDAY(Table2[[#This Row],[Transaction Date]], 2) + 4, "MMMM")</f>
        <v>February</v>
      </c>
      <c r="AC793" s="19">
        <f>ROUNDUP(MONTH(Table2[[#This Row],[Transaction Date]])/3, 0)</f>
        <v>1</v>
      </c>
    </row>
    <row r="794" spans="1:29" x14ac:dyDescent="0.3">
      <c r="A794" t="s">
        <v>820</v>
      </c>
      <c r="B794" t="s">
        <v>1075</v>
      </c>
      <c r="C794" t="s">
        <v>35</v>
      </c>
      <c r="D794" t="s">
        <v>20</v>
      </c>
      <c r="E794" t="s">
        <v>15</v>
      </c>
      <c r="F794" t="s">
        <v>25</v>
      </c>
      <c r="G794" s="3">
        <v>97.37</v>
      </c>
      <c r="H794">
        <v>10</v>
      </c>
      <c r="I794">
        <v>48.685000000000002</v>
      </c>
      <c r="J794" s="3">
        <v>1022.385</v>
      </c>
      <c r="K794" s="18">
        <v>43480</v>
      </c>
      <c r="L794" s="2">
        <v>0.57500000000000007</v>
      </c>
      <c r="M794" t="s">
        <v>26</v>
      </c>
      <c r="N794" s="3">
        <v>973.7</v>
      </c>
      <c r="O794">
        <v>4.7619047620000003</v>
      </c>
      <c r="P794" s="3">
        <v>48.685000000000002</v>
      </c>
      <c r="Q794" s="1">
        <v>22542</v>
      </c>
      <c r="R794" s="5">
        <f t="shared" si="86"/>
        <v>57</v>
      </c>
      <c r="S794" s="5" t="str">
        <f t="shared" si="87"/>
        <v>45-59</v>
      </c>
      <c r="T794">
        <v>4.9000000000000004</v>
      </c>
      <c r="U794" s="17" t="str">
        <f t="shared" si="84"/>
        <v>4-6 (Average)</v>
      </c>
      <c r="V794" s="17" t="str">
        <f t="shared" si="88"/>
        <v>Afternoon</v>
      </c>
      <c r="W794" t="str">
        <f t="shared" si="89"/>
        <v>Expensive</v>
      </c>
      <c r="X794" s="4">
        <f t="shared" si="90"/>
        <v>3</v>
      </c>
      <c r="Y794" s="3" t="str">
        <f t="shared" si="85"/>
        <v>Weekdays</v>
      </c>
      <c r="Z794" s="17">
        <f>_xlfn.ISOWEEKNUM(Table2[[#This Row],[Transaction Date]])</f>
        <v>3</v>
      </c>
      <c r="AA794" t="str">
        <f>IF(Table2[[#This Row],[WeekNum]] &gt; MAX(Table2[WeekNum]) - 13, "Show", "Hide")</f>
        <v>Show</v>
      </c>
      <c r="AB794" t="str">
        <f>TEXT(Table2[[#This Row],[Transaction Date]] - WEEKDAY(Table2[[#This Row],[Transaction Date]], 2) + 4, "MMMM")</f>
        <v>January</v>
      </c>
      <c r="AC794" s="19">
        <f>ROUNDUP(MONTH(Table2[[#This Row],[Transaction Date]])/3, 0)</f>
        <v>1</v>
      </c>
    </row>
    <row r="795" spans="1:29" x14ac:dyDescent="0.3">
      <c r="A795" t="s">
        <v>821</v>
      </c>
      <c r="B795" t="s">
        <v>1071</v>
      </c>
      <c r="C795" s="17" t="s">
        <v>1064</v>
      </c>
      <c r="D795" t="s">
        <v>14</v>
      </c>
      <c r="E795" t="s">
        <v>24</v>
      </c>
      <c r="F795" t="s">
        <v>21</v>
      </c>
      <c r="G795" s="3">
        <v>92.6</v>
      </c>
      <c r="H795">
        <v>7</v>
      </c>
      <c r="I795">
        <v>32.409999999999997</v>
      </c>
      <c r="J795" s="3">
        <v>680.61</v>
      </c>
      <c r="K795" s="18">
        <v>43523</v>
      </c>
      <c r="L795" s="2">
        <v>0.53611111111111109</v>
      </c>
      <c r="M795" t="s">
        <v>26</v>
      </c>
      <c r="N795" s="3">
        <v>648.20000000000005</v>
      </c>
      <c r="O795">
        <v>4.7619047620000003</v>
      </c>
      <c r="P795" s="3">
        <v>32.409999999999997</v>
      </c>
      <c r="Q795" s="1">
        <v>32180</v>
      </c>
      <c r="R795" s="5">
        <f t="shared" si="86"/>
        <v>31</v>
      </c>
      <c r="S795" s="5" t="str">
        <f t="shared" si="87"/>
        <v>30-44</v>
      </c>
      <c r="T795">
        <v>9.3000000000000007</v>
      </c>
      <c r="U795" s="17" t="str">
        <f t="shared" si="84"/>
        <v>8-10 (Excellent)</v>
      </c>
      <c r="V795" s="17" t="str">
        <f t="shared" si="88"/>
        <v>Afternoon</v>
      </c>
      <c r="W795" t="str">
        <f t="shared" si="89"/>
        <v>Expensive</v>
      </c>
      <c r="X795" s="4">
        <f t="shared" si="90"/>
        <v>4</v>
      </c>
      <c r="Y795" s="3" t="str">
        <f t="shared" si="85"/>
        <v>Weekdays</v>
      </c>
      <c r="Z795" s="17">
        <f>_xlfn.ISOWEEKNUM(Table2[[#This Row],[Transaction Date]])</f>
        <v>9</v>
      </c>
      <c r="AA795" t="str">
        <f>IF(Table2[[#This Row],[WeekNum]] &gt; MAX(Table2[WeekNum]) - 13, "Show", "Hide")</f>
        <v>Show</v>
      </c>
      <c r="AB795" t="str">
        <f>TEXT(Table2[[#This Row],[Transaction Date]] - WEEKDAY(Table2[[#This Row],[Transaction Date]], 2) + 4, "MMMM")</f>
        <v>February</v>
      </c>
      <c r="AC795" s="19">
        <f>ROUNDUP(MONTH(Table2[[#This Row],[Transaction Date]])/3, 0)</f>
        <v>1</v>
      </c>
    </row>
    <row r="796" spans="1:29" x14ac:dyDescent="0.3">
      <c r="A796" t="s">
        <v>822</v>
      </c>
      <c r="B796" t="s">
        <v>1076</v>
      </c>
      <c r="C796" s="17" t="s">
        <v>1064</v>
      </c>
      <c r="D796" t="s">
        <v>20</v>
      </c>
      <c r="E796" t="s">
        <v>15</v>
      </c>
      <c r="F796" t="s">
        <v>21</v>
      </c>
      <c r="G796" s="3">
        <v>46.61</v>
      </c>
      <c r="H796">
        <v>2</v>
      </c>
      <c r="I796">
        <v>4.6609999999999996</v>
      </c>
      <c r="J796" s="3">
        <v>97.881</v>
      </c>
      <c r="K796" s="18">
        <v>43522</v>
      </c>
      <c r="L796" s="2">
        <v>0.51944444444444449</v>
      </c>
      <c r="M796" t="s">
        <v>26</v>
      </c>
      <c r="N796" s="3">
        <v>93.22</v>
      </c>
      <c r="O796">
        <v>4.7619047620000003</v>
      </c>
      <c r="P796" s="3">
        <v>4.6609999999999996</v>
      </c>
      <c r="Q796" s="1">
        <v>32806</v>
      </c>
      <c r="R796" s="5">
        <f t="shared" si="86"/>
        <v>29</v>
      </c>
      <c r="S796" s="5" t="str">
        <f t="shared" si="87"/>
        <v>15-29</v>
      </c>
      <c r="T796">
        <v>6.6</v>
      </c>
      <c r="U796" s="17" t="str">
        <f t="shared" si="84"/>
        <v>6-8 (Good)</v>
      </c>
      <c r="V796" s="17" t="str">
        <f t="shared" si="88"/>
        <v>Afternoon</v>
      </c>
      <c r="W796" t="str">
        <f t="shared" si="89"/>
        <v>Expensive</v>
      </c>
      <c r="X796" s="4">
        <f t="shared" si="90"/>
        <v>3</v>
      </c>
      <c r="Y796" s="3" t="str">
        <f t="shared" si="85"/>
        <v>Weekdays</v>
      </c>
      <c r="Z796" s="17">
        <f>_xlfn.ISOWEEKNUM(Table2[[#This Row],[Transaction Date]])</f>
        <v>9</v>
      </c>
      <c r="AA796" t="str">
        <f>IF(Table2[[#This Row],[WeekNum]] &gt; MAX(Table2[WeekNum]) - 13, "Show", "Hide")</f>
        <v>Show</v>
      </c>
      <c r="AB796" t="str">
        <f>TEXT(Table2[[#This Row],[Transaction Date]] - WEEKDAY(Table2[[#This Row],[Transaction Date]], 2) + 4, "MMMM")</f>
        <v>February</v>
      </c>
      <c r="AC796" s="19">
        <f>ROUNDUP(MONTH(Table2[[#This Row],[Transaction Date]])/3, 0)</f>
        <v>1</v>
      </c>
    </row>
    <row r="797" spans="1:29" x14ac:dyDescent="0.3">
      <c r="A797" t="s">
        <v>823</v>
      </c>
      <c r="B797" t="s">
        <v>1070</v>
      </c>
      <c r="C797" t="s">
        <v>35</v>
      </c>
      <c r="D797" t="s">
        <v>20</v>
      </c>
      <c r="E797" t="s">
        <v>24</v>
      </c>
      <c r="F797" t="s">
        <v>38</v>
      </c>
      <c r="G797" s="3">
        <v>27.18</v>
      </c>
      <c r="H797">
        <v>2</v>
      </c>
      <c r="I797">
        <v>2.718</v>
      </c>
      <c r="J797" s="3">
        <v>57.078000000000003</v>
      </c>
      <c r="K797" s="18">
        <v>43539</v>
      </c>
      <c r="L797" s="2">
        <v>0.68472222222222223</v>
      </c>
      <c r="M797" t="s">
        <v>17</v>
      </c>
      <c r="N797" s="3">
        <v>54.36</v>
      </c>
      <c r="O797">
        <v>4.7619047620000003</v>
      </c>
      <c r="P797" s="3">
        <v>2.718</v>
      </c>
      <c r="Q797" s="1">
        <v>34826</v>
      </c>
      <c r="R797" s="5">
        <f t="shared" si="86"/>
        <v>23</v>
      </c>
      <c r="S797" s="5" t="str">
        <f t="shared" si="87"/>
        <v>15-29</v>
      </c>
      <c r="T797">
        <v>4.3</v>
      </c>
      <c r="U797" s="17" t="str">
        <f t="shared" si="84"/>
        <v>4-6 (Average)</v>
      </c>
      <c r="V797" s="17" t="str">
        <f t="shared" si="88"/>
        <v>Evening</v>
      </c>
      <c r="W797" t="str">
        <f t="shared" si="89"/>
        <v>Expensive</v>
      </c>
      <c r="X797" s="4">
        <f t="shared" si="90"/>
        <v>6</v>
      </c>
      <c r="Y797" s="3" t="str">
        <f t="shared" si="85"/>
        <v>Weekdays</v>
      </c>
      <c r="Z797" s="17">
        <f>_xlfn.ISOWEEKNUM(Table2[[#This Row],[Transaction Date]])</f>
        <v>11</v>
      </c>
      <c r="AA797" t="str">
        <f>IF(Table2[[#This Row],[WeekNum]] &gt; MAX(Table2[WeekNum]) - 13, "Show", "Hide")</f>
        <v>Show</v>
      </c>
      <c r="AB797" t="str">
        <f>TEXT(Table2[[#This Row],[Transaction Date]] - WEEKDAY(Table2[[#This Row],[Transaction Date]], 2) + 4, "MMMM")</f>
        <v>March</v>
      </c>
      <c r="AC797" s="19">
        <f>ROUNDUP(MONTH(Table2[[#This Row],[Transaction Date]])/3, 0)</f>
        <v>1</v>
      </c>
    </row>
    <row r="798" spans="1:29" x14ac:dyDescent="0.3">
      <c r="A798" t="s">
        <v>824</v>
      </c>
      <c r="B798" t="s">
        <v>1073</v>
      </c>
      <c r="C798" s="17" t="s">
        <v>1066</v>
      </c>
      <c r="D798" t="s">
        <v>14</v>
      </c>
      <c r="E798" t="s">
        <v>15</v>
      </c>
      <c r="F798" t="s">
        <v>25</v>
      </c>
      <c r="G798" s="3">
        <v>60.87</v>
      </c>
      <c r="H798">
        <v>1</v>
      </c>
      <c r="I798">
        <v>3.0434999999999999</v>
      </c>
      <c r="J798" s="3">
        <v>63.913499999999999</v>
      </c>
      <c r="K798" s="18">
        <v>43489</v>
      </c>
      <c r="L798" s="2">
        <v>0.55833333333333335</v>
      </c>
      <c r="M798" t="s">
        <v>22</v>
      </c>
      <c r="N798" s="3">
        <v>60.87</v>
      </c>
      <c r="O798">
        <v>4.7619047620000003</v>
      </c>
      <c r="P798" s="3">
        <v>3.0434999999999999</v>
      </c>
      <c r="Q798" s="1">
        <v>26265</v>
      </c>
      <c r="R798" s="5">
        <f t="shared" si="86"/>
        <v>47</v>
      </c>
      <c r="S798" s="5" t="str">
        <f t="shared" si="87"/>
        <v>45-59</v>
      </c>
      <c r="T798">
        <v>5.5</v>
      </c>
      <c r="U798" s="17" t="str">
        <f t="shared" si="84"/>
        <v>4-6 (Average)</v>
      </c>
      <c r="V798" s="17" t="str">
        <f t="shared" si="88"/>
        <v>Afternoon</v>
      </c>
      <c r="W798" t="str">
        <f t="shared" si="89"/>
        <v>Expensive</v>
      </c>
      <c r="X798" s="4">
        <f t="shared" si="90"/>
        <v>5</v>
      </c>
      <c r="Y798" s="3" t="str">
        <f t="shared" si="85"/>
        <v>Weekdays</v>
      </c>
      <c r="Z798" s="17">
        <f>_xlfn.ISOWEEKNUM(Table2[[#This Row],[Transaction Date]])</f>
        <v>4</v>
      </c>
      <c r="AA798" t="str">
        <f>IF(Table2[[#This Row],[WeekNum]] &gt; MAX(Table2[WeekNum]) - 13, "Show", "Hide")</f>
        <v>Show</v>
      </c>
      <c r="AB798" t="str">
        <f>TEXT(Table2[[#This Row],[Transaction Date]] - WEEKDAY(Table2[[#This Row],[Transaction Date]], 2) + 4, "MMMM")</f>
        <v>January</v>
      </c>
      <c r="AC798" s="19">
        <f>ROUNDUP(MONTH(Table2[[#This Row],[Transaction Date]])/3, 0)</f>
        <v>1</v>
      </c>
    </row>
    <row r="799" spans="1:29" x14ac:dyDescent="0.3">
      <c r="A799" t="s">
        <v>825</v>
      </c>
      <c r="B799" t="s">
        <v>1072</v>
      </c>
      <c r="C799" s="17" t="s">
        <v>1065</v>
      </c>
      <c r="D799" t="s">
        <v>14</v>
      </c>
      <c r="E799" t="s">
        <v>15</v>
      </c>
      <c r="F799" t="s">
        <v>29</v>
      </c>
      <c r="G799" s="3">
        <v>24.49</v>
      </c>
      <c r="H799">
        <v>10</v>
      </c>
      <c r="I799">
        <v>12.244999999999999</v>
      </c>
      <c r="J799" s="3">
        <v>257.14499999999998</v>
      </c>
      <c r="K799" s="18">
        <v>43518</v>
      </c>
      <c r="L799" s="2">
        <v>0.63541666666666663</v>
      </c>
      <c r="M799" t="s">
        <v>22</v>
      </c>
      <c r="N799" s="3">
        <v>244.9</v>
      </c>
      <c r="O799">
        <v>4.7619047620000003</v>
      </c>
      <c r="P799" s="3">
        <v>12.244999999999999</v>
      </c>
      <c r="Q799" s="1">
        <v>22643</v>
      </c>
      <c r="R799" s="5">
        <f t="shared" si="86"/>
        <v>57</v>
      </c>
      <c r="S799" s="5" t="str">
        <f t="shared" si="87"/>
        <v>45-59</v>
      </c>
      <c r="T799">
        <v>8.1</v>
      </c>
      <c r="U799" s="17" t="str">
        <f t="shared" si="84"/>
        <v>8-10 (Excellent)</v>
      </c>
      <c r="V799" s="17" t="str">
        <f t="shared" si="88"/>
        <v>Afternoon</v>
      </c>
      <c r="W799" t="str">
        <f t="shared" si="89"/>
        <v>Expensive</v>
      </c>
      <c r="X799" s="4">
        <f t="shared" si="90"/>
        <v>6</v>
      </c>
      <c r="Y799" s="3" t="str">
        <f t="shared" si="85"/>
        <v>Weekdays</v>
      </c>
      <c r="Z799" s="17">
        <f>_xlfn.ISOWEEKNUM(Table2[[#This Row],[Transaction Date]])</f>
        <v>8</v>
      </c>
      <c r="AA799" t="str">
        <f>IF(Table2[[#This Row],[WeekNum]] &gt; MAX(Table2[WeekNum]) - 13, "Show", "Hide")</f>
        <v>Show</v>
      </c>
      <c r="AB799" t="str">
        <f>TEXT(Table2[[#This Row],[Transaction Date]] - WEEKDAY(Table2[[#This Row],[Transaction Date]], 2) + 4, "MMMM")</f>
        <v>February</v>
      </c>
      <c r="AC799" s="19">
        <f>ROUNDUP(MONTH(Table2[[#This Row],[Transaction Date]])/3, 0)</f>
        <v>1</v>
      </c>
    </row>
    <row r="800" spans="1:29" x14ac:dyDescent="0.3">
      <c r="A800" t="s">
        <v>826</v>
      </c>
      <c r="B800" t="s">
        <v>1075</v>
      </c>
      <c r="C800" t="s">
        <v>35</v>
      </c>
      <c r="D800" t="s">
        <v>20</v>
      </c>
      <c r="E800" t="s">
        <v>24</v>
      </c>
      <c r="F800" t="s">
        <v>16</v>
      </c>
      <c r="G800" s="3">
        <v>92.78</v>
      </c>
      <c r="H800">
        <v>1</v>
      </c>
      <c r="I800">
        <v>4.6390000000000002</v>
      </c>
      <c r="J800" s="3">
        <v>97.418999999999997</v>
      </c>
      <c r="K800" s="18">
        <v>43539</v>
      </c>
      <c r="L800" s="2">
        <v>0.4513888888888889</v>
      </c>
      <c r="M800" t="s">
        <v>26</v>
      </c>
      <c r="N800" s="3">
        <v>92.78</v>
      </c>
      <c r="O800">
        <v>4.7619047620000003</v>
      </c>
      <c r="P800" s="3">
        <v>4.6390000000000002</v>
      </c>
      <c r="Q800" s="1">
        <v>35609</v>
      </c>
      <c r="R800" s="5">
        <f t="shared" si="86"/>
        <v>21</v>
      </c>
      <c r="S800" s="5" t="str">
        <f t="shared" si="87"/>
        <v>15-29</v>
      </c>
      <c r="T800">
        <v>9.8000000000000007</v>
      </c>
      <c r="U800" s="17" t="str">
        <f t="shared" si="84"/>
        <v>8-10 (Excellent)</v>
      </c>
      <c r="V800" s="17" t="str">
        <f t="shared" si="88"/>
        <v>Morning</v>
      </c>
      <c r="W800" t="str">
        <f t="shared" si="89"/>
        <v>Expensive</v>
      </c>
      <c r="X800" s="4">
        <f t="shared" si="90"/>
        <v>6</v>
      </c>
      <c r="Y800" s="3" t="str">
        <f t="shared" si="85"/>
        <v>Weekdays</v>
      </c>
      <c r="Z800" s="17">
        <f>_xlfn.ISOWEEKNUM(Table2[[#This Row],[Transaction Date]])</f>
        <v>11</v>
      </c>
      <c r="AA800" t="str">
        <f>IF(Table2[[#This Row],[WeekNum]] &gt; MAX(Table2[WeekNum]) - 13, "Show", "Hide")</f>
        <v>Show</v>
      </c>
      <c r="AB800" t="str">
        <f>TEXT(Table2[[#This Row],[Transaction Date]] - WEEKDAY(Table2[[#This Row],[Transaction Date]], 2) + 4, "MMMM")</f>
        <v>March</v>
      </c>
      <c r="AC800" s="19">
        <f>ROUNDUP(MONTH(Table2[[#This Row],[Transaction Date]])/3, 0)</f>
        <v>1</v>
      </c>
    </row>
    <row r="801" spans="1:29" x14ac:dyDescent="0.3">
      <c r="A801" t="s">
        <v>827</v>
      </c>
      <c r="B801" t="s">
        <v>1069</v>
      </c>
      <c r="C801" t="s">
        <v>19</v>
      </c>
      <c r="D801" t="s">
        <v>14</v>
      </c>
      <c r="E801" t="s">
        <v>24</v>
      </c>
      <c r="F801" t="s">
        <v>25</v>
      </c>
      <c r="G801" s="3">
        <v>86.69</v>
      </c>
      <c r="H801">
        <v>5</v>
      </c>
      <c r="I801">
        <v>21.672499999999999</v>
      </c>
      <c r="J801" s="3">
        <v>455.1225</v>
      </c>
      <c r="K801" s="18">
        <v>43507</v>
      </c>
      <c r="L801" s="2">
        <v>0.77638888888888891</v>
      </c>
      <c r="M801" t="s">
        <v>17</v>
      </c>
      <c r="N801" s="3">
        <v>433.45</v>
      </c>
      <c r="O801">
        <v>4.7619047620000003</v>
      </c>
      <c r="P801" s="3">
        <v>21.672499999999999</v>
      </c>
      <c r="Q801" s="1">
        <v>26299</v>
      </c>
      <c r="R801" s="5">
        <f t="shared" si="86"/>
        <v>47</v>
      </c>
      <c r="S801" s="5" t="str">
        <f t="shared" si="87"/>
        <v>45-59</v>
      </c>
      <c r="T801">
        <v>9.4</v>
      </c>
      <c r="U801" s="17" t="str">
        <f t="shared" si="84"/>
        <v>8-10 (Excellent)</v>
      </c>
      <c r="V801" s="17" t="str">
        <f t="shared" si="88"/>
        <v>Evening</v>
      </c>
      <c r="W801" t="str">
        <f t="shared" si="89"/>
        <v>Expensive</v>
      </c>
      <c r="X801" s="4">
        <f t="shared" si="90"/>
        <v>2</v>
      </c>
      <c r="Y801" s="3" t="str">
        <f t="shared" si="85"/>
        <v>Weekdays</v>
      </c>
      <c r="Z801" s="17">
        <f>_xlfn.ISOWEEKNUM(Table2[[#This Row],[Transaction Date]])</f>
        <v>7</v>
      </c>
      <c r="AA801" t="str">
        <f>IF(Table2[[#This Row],[WeekNum]] &gt; MAX(Table2[WeekNum]) - 13, "Show", "Hide")</f>
        <v>Show</v>
      </c>
      <c r="AB801" t="str">
        <f>TEXT(Table2[[#This Row],[Transaction Date]] - WEEKDAY(Table2[[#This Row],[Transaction Date]], 2) + 4, "MMMM")</f>
        <v>February</v>
      </c>
      <c r="AC801" s="19">
        <f>ROUNDUP(MONTH(Table2[[#This Row],[Transaction Date]])/3, 0)</f>
        <v>1</v>
      </c>
    </row>
    <row r="802" spans="1:29" x14ac:dyDescent="0.3">
      <c r="A802" t="s">
        <v>828</v>
      </c>
      <c r="B802" t="s">
        <v>1070</v>
      </c>
      <c r="C802" t="s">
        <v>35</v>
      </c>
      <c r="D802" t="s">
        <v>20</v>
      </c>
      <c r="E802" t="s">
        <v>24</v>
      </c>
      <c r="F802" t="s">
        <v>29</v>
      </c>
      <c r="G802" s="3">
        <v>23.01</v>
      </c>
      <c r="H802">
        <v>6</v>
      </c>
      <c r="I802">
        <v>6.9029999999999996</v>
      </c>
      <c r="J802" s="3">
        <v>144.96299999999999</v>
      </c>
      <c r="K802" s="18">
        <v>43477</v>
      </c>
      <c r="L802" s="2">
        <v>0.69791666666666663</v>
      </c>
      <c r="M802" t="s">
        <v>17</v>
      </c>
      <c r="N802" s="3">
        <v>138.06</v>
      </c>
      <c r="O802">
        <v>4.7619047620000003</v>
      </c>
      <c r="P802" s="3">
        <v>6.9029999999999996</v>
      </c>
      <c r="Q802" s="1">
        <v>25754</v>
      </c>
      <c r="R802" s="5">
        <f t="shared" si="86"/>
        <v>48</v>
      </c>
      <c r="S802" s="5" t="str">
        <f t="shared" si="87"/>
        <v>45-59</v>
      </c>
      <c r="T802">
        <v>7.9</v>
      </c>
      <c r="U802" s="17" t="str">
        <f t="shared" si="84"/>
        <v>6-8 (Good)</v>
      </c>
      <c r="V802" s="17" t="str">
        <f t="shared" si="88"/>
        <v>Evening</v>
      </c>
      <c r="W802" t="str">
        <f t="shared" si="89"/>
        <v>Expensive</v>
      </c>
      <c r="X802" s="4">
        <f t="shared" si="90"/>
        <v>7</v>
      </c>
      <c r="Y802" s="3" t="str">
        <f t="shared" si="85"/>
        <v>Weekends</v>
      </c>
      <c r="Z802" s="17">
        <f>_xlfn.ISOWEEKNUM(Table2[[#This Row],[Transaction Date]])</f>
        <v>2</v>
      </c>
      <c r="AA802" t="str">
        <f>IF(Table2[[#This Row],[WeekNum]] &gt; MAX(Table2[WeekNum]) - 13, "Show", "Hide")</f>
        <v>Show</v>
      </c>
      <c r="AB802" t="str">
        <f>TEXT(Table2[[#This Row],[Transaction Date]] - WEEKDAY(Table2[[#This Row],[Transaction Date]], 2) + 4, "MMMM")</f>
        <v>January</v>
      </c>
      <c r="AC802" s="19">
        <f>ROUNDUP(MONTH(Table2[[#This Row],[Transaction Date]])/3, 0)</f>
        <v>1</v>
      </c>
    </row>
    <row r="803" spans="1:29" x14ac:dyDescent="0.3">
      <c r="A803" t="s">
        <v>829</v>
      </c>
      <c r="B803" t="s">
        <v>1073</v>
      </c>
      <c r="C803" s="17" t="s">
        <v>1066</v>
      </c>
      <c r="D803" t="s">
        <v>14</v>
      </c>
      <c r="E803" t="s">
        <v>15</v>
      </c>
      <c r="F803" t="s">
        <v>21</v>
      </c>
      <c r="G803" s="3">
        <v>30.2</v>
      </c>
      <c r="H803">
        <v>8</v>
      </c>
      <c r="I803">
        <v>12.08</v>
      </c>
      <c r="J803" s="3">
        <v>253.68</v>
      </c>
      <c r="K803" s="18">
        <v>43527</v>
      </c>
      <c r="L803" s="2">
        <v>0.8125</v>
      </c>
      <c r="M803" t="s">
        <v>17</v>
      </c>
      <c r="N803" s="3">
        <v>241.6</v>
      </c>
      <c r="O803">
        <v>4.7619047620000003</v>
      </c>
      <c r="P803" s="3">
        <v>12.08</v>
      </c>
      <c r="Q803" s="1">
        <v>29869</v>
      </c>
      <c r="R803" s="5">
        <f t="shared" si="86"/>
        <v>37</v>
      </c>
      <c r="S803" s="5" t="str">
        <f t="shared" si="87"/>
        <v>30-44</v>
      </c>
      <c r="T803">
        <v>5.0999999999999996</v>
      </c>
      <c r="U803" s="17" t="str">
        <f t="shared" si="84"/>
        <v>4-6 (Average)</v>
      </c>
      <c r="V803" s="17" t="str">
        <f t="shared" si="88"/>
        <v>Night</v>
      </c>
      <c r="W803" t="str">
        <f t="shared" si="89"/>
        <v>Expensive</v>
      </c>
      <c r="X803" s="4">
        <f t="shared" si="90"/>
        <v>1</v>
      </c>
      <c r="Y803" s="3" t="str">
        <f t="shared" si="85"/>
        <v>Weekends</v>
      </c>
      <c r="Z803" s="17">
        <f>_xlfn.ISOWEEKNUM(Table2[[#This Row],[Transaction Date]])</f>
        <v>9</v>
      </c>
      <c r="AA803" t="str">
        <f>IF(Table2[[#This Row],[WeekNum]] &gt; MAX(Table2[WeekNum]) - 13, "Show", "Hide")</f>
        <v>Show</v>
      </c>
      <c r="AB803" t="str">
        <f>TEXT(Table2[[#This Row],[Transaction Date]] - WEEKDAY(Table2[[#This Row],[Transaction Date]], 2) + 4, "MMMM")</f>
        <v>February</v>
      </c>
      <c r="AC803" s="19">
        <f>ROUNDUP(MONTH(Table2[[#This Row],[Transaction Date]])/3, 0)</f>
        <v>1</v>
      </c>
    </row>
    <row r="804" spans="1:29" x14ac:dyDescent="0.3">
      <c r="A804" t="s">
        <v>830</v>
      </c>
      <c r="B804" t="s">
        <v>1074</v>
      </c>
      <c r="C804" t="s">
        <v>19</v>
      </c>
      <c r="D804" t="s">
        <v>14</v>
      </c>
      <c r="E804" t="s">
        <v>24</v>
      </c>
      <c r="F804" t="s">
        <v>38</v>
      </c>
      <c r="G804" s="3">
        <v>67.39</v>
      </c>
      <c r="H804">
        <v>7</v>
      </c>
      <c r="I804">
        <v>23.586500000000001</v>
      </c>
      <c r="J804" s="3">
        <v>495.31650000000002</v>
      </c>
      <c r="K804" s="18">
        <v>43547</v>
      </c>
      <c r="L804" s="2">
        <v>0.55763888888888891</v>
      </c>
      <c r="M804" t="s">
        <v>17</v>
      </c>
      <c r="N804" s="3">
        <v>471.73</v>
      </c>
      <c r="O804">
        <v>4.7619047620000003</v>
      </c>
      <c r="P804" s="3">
        <v>23.586500000000001</v>
      </c>
      <c r="Q804" s="1">
        <v>22885</v>
      </c>
      <c r="R804" s="5">
        <f t="shared" si="86"/>
        <v>56</v>
      </c>
      <c r="S804" s="5" t="str">
        <f t="shared" si="87"/>
        <v>45-59</v>
      </c>
      <c r="T804">
        <v>6.9</v>
      </c>
      <c r="U804" s="17" t="str">
        <f t="shared" si="84"/>
        <v>6-8 (Good)</v>
      </c>
      <c r="V804" s="17" t="str">
        <f t="shared" si="88"/>
        <v>Afternoon</v>
      </c>
      <c r="W804" t="str">
        <f t="shared" si="89"/>
        <v>Expensive</v>
      </c>
      <c r="X804" s="4">
        <f t="shared" si="90"/>
        <v>7</v>
      </c>
      <c r="Y804" s="3" t="str">
        <f t="shared" si="85"/>
        <v>Weekends</v>
      </c>
      <c r="Z804" s="17">
        <f>_xlfn.ISOWEEKNUM(Table2[[#This Row],[Transaction Date]])</f>
        <v>12</v>
      </c>
      <c r="AA804" t="str">
        <f>IF(Table2[[#This Row],[WeekNum]] &gt; MAX(Table2[WeekNum]) - 13, "Show", "Hide")</f>
        <v>Show</v>
      </c>
      <c r="AB804" t="str">
        <f>TEXT(Table2[[#This Row],[Transaction Date]] - WEEKDAY(Table2[[#This Row],[Transaction Date]], 2) + 4, "MMMM")</f>
        <v>March</v>
      </c>
      <c r="AC804" s="19">
        <f>ROUNDUP(MONTH(Table2[[#This Row],[Transaction Date]])/3, 0)</f>
        <v>1</v>
      </c>
    </row>
    <row r="805" spans="1:29" x14ac:dyDescent="0.3">
      <c r="A805" t="s">
        <v>831</v>
      </c>
      <c r="B805" t="s">
        <v>1068</v>
      </c>
      <c r="C805" t="s">
        <v>13</v>
      </c>
      <c r="D805" t="s">
        <v>14</v>
      </c>
      <c r="E805" t="s">
        <v>15</v>
      </c>
      <c r="F805" t="s">
        <v>38</v>
      </c>
      <c r="G805" s="3">
        <v>48.96</v>
      </c>
      <c r="H805">
        <v>9</v>
      </c>
      <c r="I805">
        <v>22.032</v>
      </c>
      <c r="J805" s="3">
        <v>462.67200000000003</v>
      </c>
      <c r="K805" s="18">
        <v>43528</v>
      </c>
      <c r="L805" s="2">
        <v>0.4770833333333333</v>
      </c>
      <c r="M805" t="s">
        <v>22</v>
      </c>
      <c r="N805" s="3">
        <v>440.64</v>
      </c>
      <c r="O805">
        <v>4.7619047620000003</v>
      </c>
      <c r="P805" s="3">
        <v>22.032</v>
      </c>
      <c r="Q805" s="1">
        <v>36888</v>
      </c>
      <c r="R805" s="5">
        <f t="shared" si="86"/>
        <v>18</v>
      </c>
      <c r="S805" s="5" t="str">
        <f t="shared" si="87"/>
        <v>15-29</v>
      </c>
      <c r="T805">
        <v>8</v>
      </c>
      <c r="U805" s="17" t="str">
        <f t="shared" si="84"/>
        <v>8-10 (Excellent)</v>
      </c>
      <c r="V805" s="17" t="str">
        <f t="shared" si="88"/>
        <v>Morning</v>
      </c>
      <c r="W805" t="str">
        <f t="shared" si="89"/>
        <v>Expensive</v>
      </c>
      <c r="X805" s="4">
        <f t="shared" si="90"/>
        <v>2</v>
      </c>
      <c r="Y805" s="3" t="str">
        <f t="shared" si="85"/>
        <v>Weekdays</v>
      </c>
      <c r="Z805" s="17">
        <f>_xlfn.ISOWEEKNUM(Table2[[#This Row],[Transaction Date]])</f>
        <v>10</v>
      </c>
      <c r="AA805" t="str">
        <f>IF(Table2[[#This Row],[WeekNum]] &gt; MAX(Table2[WeekNum]) - 13, "Show", "Hide")</f>
        <v>Show</v>
      </c>
      <c r="AB805" t="str">
        <f>TEXT(Table2[[#This Row],[Transaction Date]] - WEEKDAY(Table2[[#This Row],[Transaction Date]], 2) + 4, "MMMM")</f>
        <v>March</v>
      </c>
      <c r="AC805" s="19">
        <f>ROUNDUP(MONTH(Table2[[#This Row],[Transaction Date]])/3, 0)</f>
        <v>1</v>
      </c>
    </row>
    <row r="806" spans="1:29" x14ac:dyDescent="0.3">
      <c r="A806" t="s">
        <v>832</v>
      </c>
      <c r="B806" t="s">
        <v>1070</v>
      </c>
      <c r="C806" t="s">
        <v>35</v>
      </c>
      <c r="D806" t="s">
        <v>14</v>
      </c>
      <c r="E806" t="s">
        <v>15</v>
      </c>
      <c r="F806" t="s">
        <v>21</v>
      </c>
      <c r="G806" s="3">
        <v>75.59</v>
      </c>
      <c r="H806">
        <v>9</v>
      </c>
      <c r="I806">
        <v>34.015500000000003</v>
      </c>
      <c r="J806" s="3">
        <v>714.32550000000003</v>
      </c>
      <c r="K806" s="18">
        <v>43519</v>
      </c>
      <c r="L806" s="2">
        <v>0.46666666666666662</v>
      </c>
      <c r="M806" t="s">
        <v>22</v>
      </c>
      <c r="N806" s="3">
        <v>680.31</v>
      </c>
      <c r="O806">
        <v>4.7619047620000003</v>
      </c>
      <c r="P806" s="3">
        <v>34.015500000000003</v>
      </c>
      <c r="Q806" s="1">
        <v>19899</v>
      </c>
      <c r="R806" s="5">
        <f t="shared" si="86"/>
        <v>64</v>
      </c>
      <c r="S806" s="5" t="str">
        <f t="shared" si="87"/>
        <v>60-74</v>
      </c>
      <c r="T806">
        <v>8</v>
      </c>
      <c r="U806" s="17" t="str">
        <f t="shared" si="84"/>
        <v>8-10 (Excellent)</v>
      </c>
      <c r="V806" s="17" t="str">
        <f t="shared" si="88"/>
        <v>Morning</v>
      </c>
      <c r="W806" t="str">
        <f t="shared" si="89"/>
        <v>Expensive</v>
      </c>
      <c r="X806" s="4">
        <f t="shared" si="90"/>
        <v>7</v>
      </c>
      <c r="Y806" s="3" t="str">
        <f t="shared" si="85"/>
        <v>Weekends</v>
      </c>
      <c r="Z806" s="17">
        <f>_xlfn.ISOWEEKNUM(Table2[[#This Row],[Transaction Date]])</f>
        <v>8</v>
      </c>
      <c r="AA806" t="str">
        <f>IF(Table2[[#This Row],[WeekNum]] &gt; MAX(Table2[WeekNum]) - 13, "Show", "Hide")</f>
        <v>Show</v>
      </c>
      <c r="AB806" t="str">
        <f>TEXT(Table2[[#This Row],[Transaction Date]] - WEEKDAY(Table2[[#This Row],[Transaction Date]], 2) + 4, "MMMM")</f>
        <v>February</v>
      </c>
      <c r="AC806" s="19">
        <f>ROUNDUP(MONTH(Table2[[#This Row],[Transaction Date]])/3, 0)</f>
        <v>1</v>
      </c>
    </row>
    <row r="807" spans="1:29" x14ac:dyDescent="0.3">
      <c r="A807" t="s">
        <v>833</v>
      </c>
      <c r="B807" t="s">
        <v>1071</v>
      </c>
      <c r="C807" s="17" t="s">
        <v>1064</v>
      </c>
      <c r="D807" t="s">
        <v>20</v>
      </c>
      <c r="E807" t="s">
        <v>15</v>
      </c>
      <c r="F807" t="s">
        <v>25</v>
      </c>
      <c r="G807" s="3">
        <v>77.47</v>
      </c>
      <c r="H807">
        <v>4</v>
      </c>
      <c r="I807">
        <v>15.494</v>
      </c>
      <c r="J807" s="3">
        <v>325.37400000000002</v>
      </c>
      <c r="K807" s="18">
        <v>43541</v>
      </c>
      <c r="L807" s="2">
        <v>0.69166666666666676</v>
      </c>
      <c r="M807" t="s">
        <v>22</v>
      </c>
      <c r="N807" s="3">
        <v>309.88</v>
      </c>
      <c r="O807">
        <v>4.7619047620000003</v>
      </c>
      <c r="P807" s="3">
        <v>15.494</v>
      </c>
      <c r="Q807" s="1">
        <v>30398</v>
      </c>
      <c r="R807" s="5">
        <f t="shared" si="86"/>
        <v>35</v>
      </c>
      <c r="S807" s="5" t="str">
        <f t="shared" si="87"/>
        <v>30-44</v>
      </c>
      <c r="T807">
        <v>4.2</v>
      </c>
      <c r="U807" s="17" t="str">
        <f t="shared" si="84"/>
        <v>4-6 (Average)</v>
      </c>
      <c r="V807" s="17" t="str">
        <f t="shared" si="88"/>
        <v>Evening</v>
      </c>
      <c r="W807" t="str">
        <f t="shared" si="89"/>
        <v>Expensive</v>
      </c>
      <c r="X807" s="4">
        <f t="shared" si="90"/>
        <v>1</v>
      </c>
      <c r="Y807" s="3" t="str">
        <f t="shared" si="85"/>
        <v>Weekends</v>
      </c>
      <c r="Z807" s="17">
        <f>_xlfn.ISOWEEKNUM(Table2[[#This Row],[Transaction Date]])</f>
        <v>11</v>
      </c>
      <c r="AA807" t="str">
        <f>IF(Table2[[#This Row],[WeekNum]] &gt; MAX(Table2[WeekNum]) - 13, "Show", "Hide")</f>
        <v>Show</v>
      </c>
      <c r="AB807" t="str">
        <f>TEXT(Table2[[#This Row],[Transaction Date]] - WEEKDAY(Table2[[#This Row],[Transaction Date]], 2) + 4, "MMMM")</f>
        <v>March</v>
      </c>
      <c r="AC807" s="19">
        <f>ROUNDUP(MONTH(Table2[[#This Row],[Transaction Date]])/3, 0)</f>
        <v>1</v>
      </c>
    </row>
    <row r="808" spans="1:29" x14ac:dyDescent="0.3">
      <c r="A808" t="s">
        <v>834</v>
      </c>
      <c r="B808" t="s">
        <v>1077</v>
      </c>
      <c r="C808" s="17" t="s">
        <v>1065</v>
      </c>
      <c r="D808" t="s">
        <v>20</v>
      </c>
      <c r="E808" t="s">
        <v>15</v>
      </c>
      <c r="F808" t="s">
        <v>29</v>
      </c>
      <c r="G808" s="3">
        <v>93.18</v>
      </c>
      <c r="H808">
        <v>2</v>
      </c>
      <c r="I808">
        <v>9.3179999999999996</v>
      </c>
      <c r="J808" s="3">
        <v>195.678</v>
      </c>
      <c r="K808" s="18">
        <v>43481</v>
      </c>
      <c r="L808" s="2">
        <v>0.77847222222222223</v>
      </c>
      <c r="M808" t="s">
        <v>26</v>
      </c>
      <c r="N808" s="3">
        <v>186.36</v>
      </c>
      <c r="O808">
        <v>4.7619047620000003</v>
      </c>
      <c r="P808" s="3">
        <v>9.3179999999999996</v>
      </c>
      <c r="Q808" s="1">
        <v>21471</v>
      </c>
      <c r="R808" s="5">
        <f t="shared" si="86"/>
        <v>60</v>
      </c>
      <c r="S808" s="5" t="str">
        <f t="shared" si="87"/>
        <v>60-74</v>
      </c>
      <c r="T808">
        <v>8.5</v>
      </c>
      <c r="U808" s="17" t="str">
        <f t="shared" si="84"/>
        <v>8-10 (Excellent)</v>
      </c>
      <c r="V808" s="17" t="str">
        <f t="shared" si="88"/>
        <v>Evening</v>
      </c>
      <c r="W808" t="str">
        <f t="shared" si="89"/>
        <v>Expensive</v>
      </c>
      <c r="X808" s="4">
        <f t="shared" si="90"/>
        <v>4</v>
      </c>
      <c r="Y808" s="3" t="str">
        <f t="shared" si="85"/>
        <v>Weekdays</v>
      </c>
      <c r="Z808" s="17">
        <f>_xlfn.ISOWEEKNUM(Table2[[#This Row],[Transaction Date]])</f>
        <v>3</v>
      </c>
      <c r="AA808" t="str">
        <f>IF(Table2[[#This Row],[WeekNum]] &gt; MAX(Table2[WeekNum]) - 13, "Show", "Hide")</f>
        <v>Show</v>
      </c>
      <c r="AB808" t="str">
        <f>TEXT(Table2[[#This Row],[Transaction Date]] - WEEKDAY(Table2[[#This Row],[Transaction Date]], 2) + 4, "MMMM")</f>
        <v>January</v>
      </c>
      <c r="AC808" s="19">
        <f>ROUNDUP(MONTH(Table2[[#This Row],[Transaction Date]])/3, 0)</f>
        <v>1</v>
      </c>
    </row>
    <row r="809" spans="1:29" x14ac:dyDescent="0.3">
      <c r="A809" t="s">
        <v>835</v>
      </c>
      <c r="B809" t="s">
        <v>1076</v>
      </c>
      <c r="C809" s="17" t="s">
        <v>1064</v>
      </c>
      <c r="D809" t="s">
        <v>20</v>
      </c>
      <c r="E809" t="s">
        <v>15</v>
      </c>
      <c r="F809" t="s">
        <v>21</v>
      </c>
      <c r="G809" s="3">
        <v>50.23</v>
      </c>
      <c r="H809">
        <v>4</v>
      </c>
      <c r="I809">
        <v>10.045999999999999</v>
      </c>
      <c r="J809" s="3">
        <v>210.96600000000001</v>
      </c>
      <c r="K809" s="18">
        <v>43473</v>
      </c>
      <c r="L809" s="2">
        <v>0.71666666666666667</v>
      </c>
      <c r="M809" t="s">
        <v>22</v>
      </c>
      <c r="N809" s="3">
        <v>200.92</v>
      </c>
      <c r="O809">
        <v>4.7619047620000003</v>
      </c>
      <c r="P809" s="3">
        <v>10.045999999999999</v>
      </c>
      <c r="Q809" s="1">
        <v>26671</v>
      </c>
      <c r="R809" s="5">
        <f t="shared" si="86"/>
        <v>46</v>
      </c>
      <c r="S809" s="5" t="str">
        <f t="shared" si="87"/>
        <v>45-59</v>
      </c>
      <c r="T809">
        <v>9</v>
      </c>
      <c r="U809" s="17" t="str">
        <f t="shared" si="84"/>
        <v>8-10 (Excellent)</v>
      </c>
      <c r="V809" s="17" t="str">
        <f t="shared" si="88"/>
        <v>Evening</v>
      </c>
      <c r="W809" t="str">
        <f t="shared" si="89"/>
        <v>Expensive</v>
      </c>
      <c r="X809" s="4">
        <f t="shared" si="90"/>
        <v>3</v>
      </c>
      <c r="Y809" s="3" t="str">
        <f t="shared" si="85"/>
        <v>Weekdays</v>
      </c>
      <c r="Z809" s="17">
        <f>_xlfn.ISOWEEKNUM(Table2[[#This Row],[Transaction Date]])</f>
        <v>2</v>
      </c>
      <c r="AA809" t="str">
        <f>IF(Table2[[#This Row],[WeekNum]] &gt; MAX(Table2[WeekNum]) - 13, "Show", "Hide")</f>
        <v>Show</v>
      </c>
      <c r="AB809" t="str">
        <f>TEXT(Table2[[#This Row],[Transaction Date]] - WEEKDAY(Table2[[#This Row],[Transaction Date]], 2) + 4, "MMMM")</f>
        <v>January</v>
      </c>
      <c r="AC809" s="19">
        <f>ROUNDUP(MONTH(Table2[[#This Row],[Transaction Date]])/3, 0)</f>
        <v>1</v>
      </c>
    </row>
    <row r="810" spans="1:29" x14ac:dyDescent="0.3">
      <c r="A810" t="s">
        <v>836</v>
      </c>
      <c r="B810" t="s">
        <v>1070</v>
      </c>
      <c r="C810" t="s">
        <v>35</v>
      </c>
      <c r="D810" t="s">
        <v>20</v>
      </c>
      <c r="E810" t="s">
        <v>15</v>
      </c>
      <c r="F810" t="s">
        <v>16</v>
      </c>
      <c r="G810" s="3">
        <v>17.75</v>
      </c>
      <c r="H810">
        <v>1</v>
      </c>
      <c r="I810">
        <v>0.88749999999999996</v>
      </c>
      <c r="J810" s="3">
        <v>18.637499999999999</v>
      </c>
      <c r="K810" s="18">
        <v>43479</v>
      </c>
      <c r="L810" s="2">
        <v>0.44305555555555554</v>
      </c>
      <c r="M810" t="s">
        <v>22</v>
      </c>
      <c r="N810" s="3">
        <v>17.75</v>
      </c>
      <c r="O810">
        <v>4.7619047620000003</v>
      </c>
      <c r="P810" s="3">
        <v>0.88749999999999996</v>
      </c>
      <c r="Q810" s="1">
        <v>24504</v>
      </c>
      <c r="R810" s="5">
        <f t="shared" si="86"/>
        <v>51</v>
      </c>
      <c r="S810" s="5" t="str">
        <f t="shared" si="87"/>
        <v>45-59</v>
      </c>
      <c r="T810">
        <v>8.6</v>
      </c>
      <c r="U810" s="17" t="str">
        <f t="shared" si="84"/>
        <v>8-10 (Excellent)</v>
      </c>
      <c r="V810" s="17" t="str">
        <f t="shared" si="88"/>
        <v>Morning</v>
      </c>
      <c r="W810" t="str">
        <f t="shared" si="89"/>
        <v>Less Expensive</v>
      </c>
      <c r="X810" s="4">
        <f t="shared" si="90"/>
        <v>2</v>
      </c>
      <c r="Y810" s="3" t="str">
        <f t="shared" si="85"/>
        <v>Weekdays</v>
      </c>
      <c r="Z810" s="17">
        <f>_xlfn.ISOWEEKNUM(Table2[[#This Row],[Transaction Date]])</f>
        <v>3</v>
      </c>
      <c r="AA810" t="str">
        <f>IF(Table2[[#This Row],[WeekNum]] &gt; MAX(Table2[WeekNum]) - 13, "Show", "Hide")</f>
        <v>Show</v>
      </c>
      <c r="AB810" t="str">
        <f>TEXT(Table2[[#This Row],[Transaction Date]] - WEEKDAY(Table2[[#This Row],[Transaction Date]], 2) + 4, "MMMM")</f>
        <v>January</v>
      </c>
      <c r="AC810" s="19">
        <f>ROUNDUP(MONTH(Table2[[#This Row],[Transaction Date]])/3, 0)</f>
        <v>1</v>
      </c>
    </row>
    <row r="811" spans="1:29" x14ac:dyDescent="0.3">
      <c r="A811" t="s">
        <v>837</v>
      </c>
      <c r="B811" t="s">
        <v>1073</v>
      </c>
      <c r="C811" s="17" t="s">
        <v>1066</v>
      </c>
      <c r="D811" t="s">
        <v>20</v>
      </c>
      <c r="E811" t="s">
        <v>15</v>
      </c>
      <c r="F811" t="s">
        <v>38</v>
      </c>
      <c r="G811" s="3">
        <v>62.18</v>
      </c>
      <c r="H811">
        <v>10</v>
      </c>
      <c r="I811">
        <v>31.09</v>
      </c>
      <c r="J811" s="3">
        <v>652.89</v>
      </c>
      <c r="K811" s="18">
        <v>43496</v>
      </c>
      <c r="L811" s="2">
        <v>0.43958333333333338</v>
      </c>
      <c r="M811" t="s">
        <v>17</v>
      </c>
      <c r="N811" s="3">
        <v>621.79999999999995</v>
      </c>
      <c r="O811">
        <v>4.7619047620000003</v>
      </c>
      <c r="P811" s="3">
        <v>31.09</v>
      </c>
      <c r="Q811" s="1">
        <v>36144</v>
      </c>
      <c r="R811" s="5">
        <f t="shared" si="86"/>
        <v>20</v>
      </c>
      <c r="S811" s="5" t="str">
        <f t="shared" si="87"/>
        <v>15-29</v>
      </c>
      <c r="T811">
        <v>6</v>
      </c>
      <c r="U811" s="17" t="str">
        <f t="shared" si="84"/>
        <v>6-8 (Good)</v>
      </c>
      <c r="V811" s="17" t="str">
        <f t="shared" si="88"/>
        <v>Morning</v>
      </c>
      <c r="W811" t="str">
        <f t="shared" si="89"/>
        <v>Expensive</v>
      </c>
      <c r="X811" s="4">
        <f t="shared" si="90"/>
        <v>5</v>
      </c>
      <c r="Y811" s="3" t="str">
        <f t="shared" si="85"/>
        <v>Weekdays</v>
      </c>
      <c r="Z811" s="17">
        <f>_xlfn.ISOWEEKNUM(Table2[[#This Row],[Transaction Date]])</f>
        <v>5</v>
      </c>
      <c r="AA811" t="str">
        <f>IF(Table2[[#This Row],[WeekNum]] &gt; MAX(Table2[WeekNum]) - 13, "Show", "Hide")</f>
        <v>Show</v>
      </c>
      <c r="AB811" t="str">
        <f>TEXT(Table2[[#This Row],[Transaction Date]] - WEEKDAY(Table2[[#This Row],[Transaction Date]], 2) + 4, "MMMM")</f>
        <v>January</v>
      </c>
      <c r="AC811" s="19">
        <f>ROUNDUP(MONTH(Table2[[#This Row],[Transaction Date]])/3, 0)</f>
        <v>1</v>
      </c>
    </row>
    <row r="812" spans="1:29" x14ac:dyDescent="0.3">
      <c r="A812" t="s">
        <v>838</v>
      </c>
      <c r="B812" t="s">
        <v>1075</v>
      </c>
      <c r="C812" t="s">
        <v>35</v>
      </c>
      <c r="D812" t="s">
        <v>20</v>
      </c>
      <c r="E812" t="s">
        <v>24</v>
      </c>
      <c r="F812" t="s">
        <v>16</v>
      </c>
      <c r="G812" s="3">
        <v>10.75</v>
      </c>
      <c r="H812">
        <v>8</v>
      </c>
      <c r="I812">
        <v>4.3</v>
      </c>
      <c r="J812" s="3">
        <v>90.3</v>
      </c>
      <c r="K812" s="18">
        <v>43539</v>
      </c>
      <c r="L812" s="2">
        <v>0.60972222222222217</v>
      </c>
      <c r="M812" t="s">
        <v>17</v>
      </c>
      <c r="N812" s="3">
        <v>86</v>
      </c>
      <c r="O812">
        <v>4.7619047620000003</v>
      </c>
      <c r="P812" s="3">
        <v>4.3</v>
      </c>
      <c r="Q812" s="1">
        <v>19725</v>
      </c>
      <c r="R812" s="5">
        <f t="shared" si="86"/>
        <v>65</v>
      </c>
      <c r="S812" s="5" t="str">
        <f t="shared" si="87"/>
        <v>60-74</v>
      </c>
      <c r="T812">
        <v>6.2</v>
      </c>
      <c r="U812" s="17" t="str">
        <f t="shared" si="84"/>
        <v>6-8 (Good)</v>
      </c>
      <c r="V812" s="17" t="str">
        <f t="shared" si="88"/>
        <v>Afternoon</v>
      </c>
      <c r="W812" t="str">
        <f t="shared" si="89"/>
        <v>Less Expensive</v>
      </c>
      <c r="X812" s="4">
        <f t="shared" si="90"/>
        <v>6</v>
      </c>
      <c r="Y812" s="3" t="str">
        <f t="shared" si="85"/>
        <v>Weekdays</v>
      </c>
      <c r="Z812" s="17">
        <f>_xlfn.ISOWEEKNUM(Table2[[#This Row],[Transaction Date]])</f>
        <v>11</v>
      </c>
      <c r="AA812" t="str">
        <f>IF(Table2[[#This Row],[WeekNum]] &gt; MAX(Table2[WeekNum]) - 13, "Show", "Hide")</f>
        <v>Show</v>
      </c>
      <c r="AB812" t="str">
        <f>TEXT(Table2[[#This Row],[Transaction Date]] - WEEKDAY(Table2[[#This Row],[Transaction Date]], 2) + 4, "MMMM")</f>
        <v>March</v>
      </c>
      <c r="AC812" s="19">
        <f>ROUNDUP(MONTH(Table2[[#This Row],[Transaction Date]])/3, 0)</f>
        <v>1</v>
      </c>
    </row>
    <row r="813" spans="1:29" x14ac:dyDescent="0.3">
      <c r="A813" t="s">
        <v>839</v>
      </c>
      <c r="B813" t="s">
        <v>1068</v>
      </c>
      <c r="C813" t="s">
        <v>13</v>
      </c>
      <c r="D813" t="s">
        <v>20</v>
      </c>
      <c r="E813" t="s">
        <v>15</v>
      </c>
      <c r="F813" t="s">
        <v>21</v>
      </c>
      <c r="G813" s="3">
        <v>40.26</v>
      </c>
      <c r="H813">
        <v>10</v>
      </c>
      <c r="I813">
        <v>20.13</v>
      </c>
      <c r="J813" s="3">
        <v>422.73</v>
      </c>
      <c r="K813" s="18">
        <v>43520</v>
      </c>
      <c r="L813" s="2">
        <v>0.75416666666666676</v>
      </c>
      <c r="M813" t="s">
        <v>26</v>
      </c>
      <c r="N813" s="3">
        <v>402.6</v>
      </c>
      <c r="O813">
        <v>4.7619047620000003</v>
      </c>
      <c r="P813" s="3">
        <v>20.13</v>
      </c>
      <c r="Q813" s="1">
        <v>32127</v>
      </c>
      <c r="R813" s="5">
        <f t="shared" si="86"/>
        <v>31</v>
      </c>
      <c r="S813" s="5" t="str">
        <f t="shared" si="87"/>
        <v>30-44</v>
      </c>
      <c r="T813">
        <v>5</v>
      </c>
      <c r="U813" s="17" t="str">
        <f t="shared" si="84"/>
        <v>4-6 (Average)</v>
      </c>
      <c r="V813" s="17" t="str">
        <f t="shared" si="88"/>
        <v>Evening</v>
      </c>
      <c r="W813" t="str">
        <f t="shared" si="89"/>
        <v>Expensive</v>
      </c>
      <c r="X813" s="4">
        <f t="shared" si="90"/>
        <v>1</v>
      </c>
      <c r="Y813" s="3" t="str">
        <f t="shared" si="85"/>
        <v>Weekends</v>
      </c>
      <c r="Z813" s="17">
        <f>_xlfn.ISOWEEKNUM(Table2[[#This Row],[Transaction Date]])</f>
        <v>8</v>
      </c>
      <c r="AA813" t="str">
        <f>IF(Table2[[#This Row],[WeekNum]] &gt; MAX(Table2[WeekNum]) - 13, "Show", "Hide")</f>
        <v>Show</v>
      </c>
      <c r="AB813" t="str">
        <f>TEXT(Table2[[#This Row],[Transaction Date]] - WEEKDAY(Table2[[#This Row],[Transaction Date]], 2) + 4, "MMMM")</f>
        <v>February</v>
      </c>
      <c r="AC813" s="19">
        <f>ROUNDUP(MONTH(Table2[[#This Row],[Transaction Date]])/3, 0)</f>
        <v>1</v>
      </c>
    </row>
    <row r="814" spans="1:29" x14ac:dyDescent="0.3">
      <c r="A814" t="s">
        <v>840</v>
      </c>
      <c r="B814" t="s">
        <v>1069</v>
      </c>
      <c r="C814" t="s">
        <v>19</v>
      </c>
      <c r="D814" t="s">
        <v>14</v>
      </c>
      <c r="E814" t="s">
        <v>15</v>
      </c>
      <c r="F814" t="s">
        <v>29</v>
      </c>
      <c r="G814" s="3">
        <v>64.97</v>
      </c>
      <c r="H814">
        <v>5</v>
      </c>
      <c r="I814">
        <v>16.2425</v>
      </c>
      <c r="J814" s="3">
        <v>341.09249999999997</v>
      </c>
      <c r="K814" s="18">
        <v>43504</v>
      </c>
      <c r="L814" s="2">
        <v>0.53611111111111109</v>
      </c>
      <c r="M814" t="s">
        <v>26</v>
      </c>
      <c r="N814" s="3">
        <v>324.85000000000002</v>
      </c>
      <c r="O814">
        <v>4.7619047620000003</v>
      </c>
      <c r="P814" s="3">
        <v>16.2425</v>
      </c>
      <c r="Q814" s="1">
        <v>23020</v>
      </c>
      <c r="R814" s="5">
        <f t="shared" si="86"/>
        <v>56</v>
      </c>
      <c r="S814" s="5" t="str">
        <f t="shared" si="87"/>
        <v>45-59</v>
      </c>
      <c r="T814">
        <v>6.5</v>
      </c>
      <c r="U814" s="17" t="str">
        <f t="shared" si="84"/>
        <v>6-8 (Good)</v>
      </c>
      <c r="V814" s="17" t="str">
        <f t="shared" si="88"/>
        <v>Afternoon</v>
      </c>
      <c r="W814" t="str">
        <f t="shared" si="89"/>
        <v>Expensive</v>
      </c>
      <c r="X814" s="4">
        <f t="shared" si="90"/>
        <v>6</v>
      </c>
      <c r="Y814" s="3" t="str">
        <f t="shared" si="85"/>
        <v>Weekdays</v>
      </c>
      <c r="Z814" s="17">
        <f>_xlfn.ISOWEEKNUM(Table2[[#This Row],[Transaction Date]])</f>
        <v>6</v>
      </c>
      <c r="AA814" t="str">
        <f>IF(Table2[[#This Row],[WeekNum]] &gt; MAX(Table2[WeekNum]) - 13, "Show", "Hide")</f>
        <v>Show</v>
      </c>
      <c r="AB814" t="str">
        <f>TEXT(Table2[[#This Row],[Transaction Date]] - WEEKDAY(Table2[[#This Row],[Transaction Date]], 2) + 4, "MMMM")</f>
        <v>February</v>
      </c>
      <c r="AC814" s="19">
        <f>ROUNDUP(MONTH(Table2[[#This Row],[Transaction Date]])/3, 0)</f>
        <v>1</v>
      </c>
    </row>
    <row r="815" spans="1:29" x14ac:dyDescent="0.3">
      <c r="A815" t="s">
        <v>841</v>
      </c>
      <c r="B815" t="s">
        <v>1068</v>
      </c>
      <c r="C815" t="s">
        <v>13</v>
      </c>
      <c r="D815" t="s">
        <v>20</v>
      </c>
      <c r="E815" t="s">
        <v>24</v>
      </c>
      <c r="F815" t="s">
        <v>21</v>
      </c>
      <c r="G815" s="3">
        <v>95.15</v>
      </c>
      <c r="H815">
        <v>1</v>
      </c>
      <c r="I815">
        <v>4.7575000000000003</v>
      </c>
      <c r="J815" s="3">
        <v>99.907499999999999</v>
      </c>
      <c r="K815" s="18">
        <v>43546</v>
      </c>
      <c r="L815" s="2">
        <v>0.58333333333333337</v>
      </c>
      <c r="M815" t="s">
        <v>22</v>
      </c>
      <c r="N815" s="3">
        <v>95.15</v>
      </c>
      <c r="O815">
        <v>4.7619047620000003</v>
      </c>
      <c r="P815" s="3">
        <v>4.7575000000000003</v>
      </c>
      <c r="Q815" s="1">
        <v>30459</v>
      </c>
      <c r="R815" s="5">
        <f t="shared" si="86"/>
        <v>35</v>
      </c>
      <c r="S815" s="5" t="str">
        <f t="shared" si="87"/>
        <v>30-44</v>
      </c>
      <c r="T815">
        <v>6</v>
      </c>
      <c r="U815" s="17" t="str">
        <f t="shared" si="84"/>
        <v>6-8 (Good)</v>
      </c>
      <c r="V815" s="17" t="str">
        <f t="shared" si="88"/>
        <v>Afternoon</v>
      </c>
      <c r="W815" t="str">
        <f t="shared" si="89"/>
        <v>Expensive</v>
      </c>
      <c r="X815" s="4">
        <f t="shared" si="90"/>
        <v>6</v>
      </c>
      <c r="Y815" s="3" t="str">
        <f t="shared" si="85"/>
        <v>Weekdays</v>
      </c>
      <c r="Z815" s="17">
        <f>_xlfn.ISOWEEKNUM(Table2[[#This Row],[Transaction Date]])</f>
        <v>12</v>
      </c>
      <c r="AA815" t="str">
        <f>IF(Table2[[#This Row],[WeekNum]] &gt; MAX(Table2[WeekNum]) - 13, "Show", "Hide")</f>
        <v>Show</v>
      </c>
      <c r="AB815" t="str">
        <f>TEXT(Table2[[#This Row],[Transaction Date]] - WEEKDAY(Table2[[#This Row],[Transaction Date]], 2) + 4, "MMMM")</f>
        <v>March</v>
      </c>
      <c r="AC815" s="19">
        <f>ROUNDUP(MONTH(Table2[[#This Row],[Transaction Date]])/3, 0)</f>
        <v>1</v>
      </c>
    </row>
    <row r="816" spans="1:29" x14ac:dyDescent="0.3">
      <c r="A816" t="s">
        <v>842</v>
      </c>
      <c r="B816" t="s">
        <v>1068</v>
      </c>
      <c r="C816" t="s">
        <v>13</v>
      </c>
      <c r="D816" t="s">
        <v>14</v>
      </c>
      <c r="E816" t="s">
        <v>15</v>
      </c>
      <c r="F816" t="s">
        <v>21</v>
      </c>
      <c r="G816" s="3">
        <v>48.62</v>
      </c>
      <c r="H816">
        <v>8</v>
      </c>
      <c r="I816">
        <v>19.448</v>
      </c>
      <c r="J816" s="3">
        <v>408.40800000000002</v>
      </c>
      <c r="K816" s="18">
        <v>43489</v>
      </c>
      <c r="L816" s="2">
        <v>0.45624999999999999</v>
      </c>
      <c r="M816" t="s">
        <v>22</v>
      </c>
      <c r="N816" s="3">
        <v>388.96</v>
      </c>
      <c r="O816">
        <v>4.7619047620000003</v>
      </c>
      <c r="P816" s="3">
        <v>19.448</v>
      </c>
      <c r="Q816" s="1">
        <v>24882</v>
      </c>
      <c r="R816" s="5">
        <f t="shared" si="86"/>
        <v>50</v>
      </c>
      <c r="S816" s="5" t="str">
        <f t="shared" si="87"/>
        <v>45-59</v>
      </c>
      <c r="T816">
        <v>5</v>
      </c>
      <c r="U816" s="17" t="str">
        <f t="shared" si="84"/>
        <v>4-6 (Average)</v>
      </c>
      <c r="V816" s="17" t="str">
        <f t="shared" si="88"/>
        <v>Morning</v>
      </c>
      <c r="W816" t="str">
        <f t="shared" si="89"/>
        <v>Expensive</v>
      </c>
      <c r="X816" s="4">
        <f t="shared" si="90"/>
        <v>5</v>
      </c>
      <c r="Y816" s="3" t="str">
        <f t="shared" si="85"/>
        <v>Weekdays</v>
      </c>
      <c r="Z816" s="17">
        <f>_xlfn.ISOWEEKNUM(Table2[[#This Row],[Transaction Date]])</f>
        <v>4</v>
      </c>
      <c r="AA816" t="str">
        <f>IF(Table2[[#This Row],[WeekNum]] &gt; MAX(Table2[WeekNum]) - 13, "Show", "Hide")</f>
        <v>Show</v>
      </c>
      <c r="AB816" t="str">
        <f>TEXT(Table2[[#This Row],[Transaction Date]] - WEEKDAY(Table2[[#This Row],[Transaction Date]], 2) + 4, "MMMM")</f>
        <v>January</v>
      </c>
      <c r="AC816" s="19">
        <f>ROUNDUP(MONTH(Table2[[#This Row],[Transaction Date]])/3, 0)</f>
        <v>1</v>
      </c>
    </row>
    <row r="817" spans="1:29" x14ac:dyDescent="0.3">
      <c r="A817" t="s">
        <v>843</v>
      </c>
      <c r="B817" t="s">
        <v>1070</v>
      </c>
      <c r="C817" t="s">
        <v>35</v>
      </c>
      <c r="D817" t="s">
        <v>20</v>
      </c>
      <c r="E817" t="s">
        <v>15</v>
      </c>
      <c r="F817" t="s">
        <v>36</v>
      </c>
      <c r="G817" s="3">
        <v>53.21</v>
      </c>
      <c r="H817">
        <v>8</v>
      </c>
      <c r="I817">
        <v>21.283999999999999</v>
      </c>
      <c r="J817" s="3">
        <v>446.964</v>
      </c>
      <c r="K817" s="18">
        <v>43538</v>
      </c>
      <c r="L817" s="2">
        <v>0.69791666666666663</v>
      </c>
      <c r="M817" t="s">
        <v>17</v>
      </c>
      <c r="N817" s="3">
        <v>425.68</v>
      </c>
      <c r="O817">
        <v>4.7619047620000003</v>
      </c>
      <c r="P817" s="3">
        <v>21.283999999999999</v>
      </c>
      <c r="Q817" s="1">
        <v>37085</v>
      </c>
      <c r="R817" s="5">
        <f t="shared" si="86"/>
        <v>17</v>
      </c>
      <c r="S817" s="5" t="str">
        <f t="shared" si="87"/>
        <v>15-29</v>
      </c>
      <c r="T817">
        <v>5</v>
      </c>
      <c r="U817" s="17" t="str">
        <f t="shared" si="84"/>
        <v>4-6 (Average)</v>
      </c>
      <c r="V817" s="17" t="str">
        <f t="shared" si="88"/>
        <v>Evening</v>
      </c>
      <c r="W817" t="str">
        <f t="shared" si="89"/>
        <v>Expensive</v>
      </c>
      <c r="X817" s="4">
        <f t="shared" si="90"/>
        <v>5</v>
      </c>
      <c r="Y817" s="3" t="str">
        <f t="shared" si="85"/>
        <v>Weekdays</v>
      </c>
      <c r="Z817" s="17">
        <f>_xlfn.ISOWEEKNUM(Table2[[#This Row],[Transaction Date]])</f>
        <v>11</v>
      </c>
      <c r="AA817" t="str">
        <f>IF(Table2[[#This Row],[WeekNum]] &gt; MAX(Table2[WeekNum]) - 13, "Show", "Hide")</f>
        <v>Show</v>
      </c>
      <c r="AB817" t="str">
        <f>TEXT(Table2[[#This Row],[Transaction Date]] - WEEKDAY(Table2[[#This Row],[Transaction Date]], 2) + 4, "MMMM")</f>
        <v>March</v>
      </c>
      <c r="AC817" s="19">
        <f>ROUNDUP(MONTH(Table2[[#This Row],[Transaction Date]])/3, 0)</f>
        <v>1</v>
      </c>
    </row>
    <row r="818" spans="1:29" x14ac:dyDescent="0.3">
      <c r="A818" t="s">
        <v>844</v>
      </c>
      <c r="B818" t="s">
        <v>1078</v>
      </c>
      <c r="C818" s="17" t="s">
        <v>1066</v>
      </c>
      <c r="D818" t="s">
        <v>20</v>
      </c>
      <c r="E818" t="s">
        <v>15</v>
      </c>
      <c r="F818" t="s">
        <v>38</v>
      </c>
      <c r="G818" s="3">
        <v>45.44</v>
      </c>
      <c r="H818">
        <v>7</v>
      </c>
      <c r="I818">
        <v>15.904</v>
      </c>
      <c r="J818" s="3">
        <v>333.98399999999998</v>
      </c>
      <c r="K818" s="18">
        <v>43488</v>
      </c>
      <c r="L818" s="2">
        <v>0.46875</v>
      </c>
      <c r="M818" t="s">
        <v>22</v>
      </c>
      <c r="N818" s="3">
        <v>318.08</v>
      </c>
      <c r="O818">
        <v>4.7619047620000003</v>
      </c>
      <c r="P818" s="3">
        <v>15.904</v>
      </c>
      <c r="Q818" s="1">
        <v>25423</v>
      </c>
      <c r="R818" s="5">
        <f t="shared" si="86"/>
        <v>49</v>
      </c>
      <c r="S818" s="5" t="str">
        <f t="shared" si="87"/>
        <v>45-59</v>
      </c>
      <c r="T818">
        <v>9.1999999999999993</v>
      </c>
      <c r="U818" s="17" t="str">
        <f t="shared" si="84"/>
        <v>8-10 (Excellent)</v>
      </c>
      <c r="V818" s="17" t="str">
        <f t="shared" si="88"/>
        <v>Morning</v>
      </c>
      <c r="W818" t="str">
        <f t="shared" si="89"/>
        <v>Expensive</v>
      </c>
      <c r="X818" s="4">
        <f t="shared" si="90"/>
        <v>4</v>
      </c>
      <c r="Y818" s="3" t="str">
        <f t="shared" si="85"/>
        <v>Weekdays</v>
      </c>
      <c r="Z818" s="17">
        <f>_xlfn.ISOWEEKNUM(Table2[[#This Row],[Transaction Date]])</f>
        <v>4</v>
      </c>
      <c r="AA818" t="str">
        <f>IF(Table2[[#This Row],[WeekNum]] &gt; MAX(Table2[WeekNum]) - 13, "Show", "Hide")</f>
        <v>Show</v>
      </c>
      <c r="AB818" t="str">
        <f>TEXT(Table2[[#This Row],[Transaction Date]] - WEEKDAY(Table2[[#This Row],[Transaction Date]], 2) + 4, "MMMM")</f>
        <v>January</v>
      </c>
      <c r="AC818" s="19">
        <f>ROUNDUP(MONTH(Table2[[#This Row],[Transaction Date]])/3, 0)</f>
        <v>1</v>
      </c>
    </row>
    <row r="819" spans="1:29" x14ac:dyDescent="0.3">
      <c r="A819" t="s">
        <v>845</v>
      </c>
      <c r="B819" t="s">
        <v>1071</v>
      </c>
      <c r="C819" s="17" t="s">
        <v>1064</v>
      </c>
      <c r="D819" t="s">
        <v>20</v>
      </c>
      <c r="E819" t="s">
        <v>24</v>
      </c>
      <c r="F819" t="s">
        <v>36</v>
      </c>
      <c r="G819" s="3">
        <v>33.880000000000003</v>
      </c>
      <c r="H819">
        <v>8</v>
      </c>
      <c r="I819">
        <v>13.552</v>
      </c>
      <c r="J819" s="3">
        <v>284.59199999999998</v>
      </c>
      <c r="K819" s="18">
        <v>43484</v>
      </c>
      <c r="L819" s="2">
        <v>0.8534722222222223</v>
      </c>
      <c r="M819" t="s">
        <v>17</v>
      </c>
      <c r="N819" s="3">
        <v>271.04000000000002</v>
      </c>
      <c r="O819">
        <v>4.7619047620000003</v>
      </c>
      <c r="P819" s="3">
        <v>13.552</v>
      </c>
      <c r="Q819" s="1">
        <v>35586</v>
      </c>
      <c r="R819" s="5">
        <f t="shared" si="86"/>
        <v>21</v>
      </c>
      <c r="S819" s="5" t="str">
        <f t="shared" si="87"/>
        <v>15-29</v>
      </c>
      <c r="T819">
        <v>9.6</v>
      </c>
      <c r="U819" s="17" t="str">
        <f t="shared" si="84"/>
        <v>8-10 (Excellent)</v>
      </c>
      <c r="V819" s="17" t="str">
        <f t="shared" si="88"/>
        <v>Night</v>
      </c>
      <c r="W819" t="str">
        <f t="shared" si="89"/>
        <v>Expensive</v>
      </c>
      <c r="X819" s="4">
        <f t="shared" si="90"/>
        <v>7</v>
      </c>
      <c r="Y819" s="3" t="str">
        <f t="shared" si="85"/>
        <v>Weekends</v>
      </c>
      <c r="Z819" s="17">
        <f>_xlfn.ISOWEEKNUM(Table2[[#This Row],[Transaction Date]])</f>
        <v>3</v>
      </c>
      <c r="AA819" t="str">
        <f>IF(Table2[[#This Row],[WeekNum]] &gt; MAX(Table2[WeekNum]) - 13, "Show", "Hide")</f>
        <v>Show</v>
      </c>
      <c r="AB819" t="str">
        <f>TEXT(Table2[[#This Row],[Transaction Date]] - WEEKDAY(Table2[[#This Row],[Transaction Date]], 2) + 4, "MMMM")</f>
        <v>January</v>
      </c>
      <c r="AC819" s="19">
        <f>ROUNDUP(MONTH(Table2[[#This Row],[Transaction Date]])/3, 0)</f>
        <v>1</v>
      </c>
    </row>
    <row r="820" spans="1:29" x14ac:dyDescent="0.3">
      <c r="A820" t="s">
        <v>846</v>
      </c>
      <c r="B820" t="s">
        <v>1070</v>
      </c>
      <c r="C820" t="s">
        <v>35</v>
      </c>
      <c r="D820" t="s">
        <v>14</v>
      </c>
      <c r="E820" t="s">
        <v>24</v>
      </c>
      <c r="F820" t="s">
        <v>16</v>
      </c>
      <c r="G820" s="3">
        <v>96.16</v>
      </c>
      <c r="H820">
        <v>4</v>
      </c>
      <c r="I820">
        <v>19.231999999999999</v>
      </c>
      <c r="J820" s="3">
        <v>403.87200000000001</v>
      </c>
      <c r="K820" s="18">
        <v>43492</v>
      </c>
      <c r="L820" s="2">
        <v>0.8354166666666667</v>
      </c>
      <c r="M820" t="s">
        <v>26</v>
      </c>
      <c r="N820" s="3">
        <v>384.64</v>
      </c>
      <c r="O820">
        <v>4.7619047620000003</v>
      </c>
      <c r="P820" s="3">
        <v>19.231999999999999</v>
      </c>
      <c r="Q820" s="1">
        <v>34410</v>
      </c>
      <c r="R820" s="5">
        <f t="shared" si="86"/>
        <v>24</v>
      </c>
      <c r="S820" s="5" t="str">
        <f t="shared" si="87"/>
        <v>15-29</v>
      </c>
      <c r="T820">
        <v>8.4</v>
      </c>
      <c r="U820" s="17" t="str">
        <f t="shared" si="84"/>
        <v>8-10 (Excellent)</v>
      </c>
      <c r="V820" s="17" t="str">
        <f t="shared" si="88"/>
        <v>Night</v>
      </c>
      <c r="W820" t="str">
        <f t="shared" si="89"/>
        <v>Expensive</v>
      </c>
      <c r="X820" s="4">
        <f t="shared" si="90"/>
        <v>1</v>
      </c>
      <c r="Y820" s="3" t="str">
        <f t="shared" si="85"/>
        <v>Weekends</v>
      </c>
      <c r="Z820" s="17">
        <f>_xlfn.ISOWEEKNUM(Table2[[#This Row],[Transaction Date]])</f>
        <v>4</v>
      </c>
      <c r="AA820" t="str">
        <f>IF(Table2[[#This Row],[WeekNum]] &gt; MAX(Table2[WeekNum]) - 13, "Show", "Hide")</f>
        <v>Show</v>
      </c>
      <c r="AB820" t="str">
        <f>TEXT(Table2[[#This Row],[Transaction Date]] - WEEKDAY(Table2[[#This Row],[Transaction Date]], 2) + 4, "MMMM")</f>
        <v>January</v>
      </c>
      <c r="AC820" s="19">
        <f>ROUNDUP(MONTH(Table2[[#This Row],[Transaction Date]])/3, 0)</f>
        <v>1</v>
      </c>
    </row>
    <row r="821" spans="1:29" x14ac:dyDescent="0.3">
      <c r="A821" t="s">
        <v>847</v>
      </c>
      <c r="B821" t="s">
        <v>1070</v>
      </c>
      <c r="C821" t="s">
        <v>35</v>
      </c>
      <c r="D821" t="s">
        <v>14</v>
      </c>
      <c r="E821" t="s">
        <v>24</v>
      </c>
      <c r="F821" t="s">
        <v>36</v>
      </c>
      <c r="G821" s="3">
        <v>47.16</v>
      </c>
      <c r="H821">
        <v>5</v>
      </c>
      <c r="I821">
        <v>11.79</v>
      </c>
      <c r="J821" s="3">
        <v>247.59</v>
      </c>
      <c r="K821" s="18">
        <v>43499</v>
      </c>
      <c r="L821" s="2">
        <v>0.60763888888888895</v>
      </c>
      <c r="M821" t="s">
        <v>26</v>
      </c>
      <c r="N821" s="3">
        <v>235.8</v>
      </c>
      <c r="O821">
        <v>4.7619047620000003</v>
      </c>
      <c r="P821" s="3">
        <v>11.79</v>
      </c>
      <c r="Q821" s="1">
        <v>30137</v>
      </c>
      <c r="R821" s="5">
        <f t="shared" si="86"/>
        <v>36</v>
      </c>
      <c r="S821" s="5" t="str">
        <f t="shared" si="87"/>
        <v>30-44</v>
      </c>
      <c r="T821">
        <v>6</v>
      </c>
      <c r="U821" s="17" t="str">
        <f t="shared" si="84"/>
        <v>6-8 (Good)</v>
      </c>
      <c r="V821" s="17" t="str">
        <f t="shared" si="88"/>
        <v>Afternoon</v>
      </c>
      <c r="W821" t="str">
        <f t="shared" si="89"/>
        <v>Expensive</v>
      </c>
      <c r="X821" s="4">
        <f t="shared" si="90"/>
        <v>1</v>
      </c>
      <c r="Y821" s="3" t="str">
        <f t="shared" si="85"/>
        <v>Weekends</v>
      </c>
      <c r="Z821" s="17">
        <f>_xlfn.ISOWEEKNUM(Table2[[#This Row],[Transaction Date]])</f>
        <v>5</v>
      </c>
      <c r="AA821" t="str">
        <f>IF(Table2[[#This Row],[WeekNum]] &gt; MAX(Table2[WeekNum]) - 13, "Show", "Hide")</f>
        <v>Show</v>
      </c>
      <c r="AB821" t="str">
        <f>TEXT(Table2[[#This Row],[Transaction Date]] - WEEKDAY(Table2[[#This Row],[Transaction Date]], 2) + 4, "MMMM")</f>
        <v>January</v>
      </c>
      <c r="AC821" s="19">
        <f>ROUNDUP(MONTH(Table2[[#This Row],[Transaction Date]])/3, 0)</f>
        <v>1</v>
      </c>
    </row>
    <row r="822" spans="1:29" x14ac:dyDescent="0.3">
      <c r="A822" t="s">
        <v>848</v>
      </c>
      <c r="B822" t="s">
        <v>1070</v>
      </c>
      <c r="C822" t="s">
        <v>35</v>
      </c>
      <c r="D822" t="s">
        <v>20</v>
      </c>
      <c r="E822" t="s">
        <v>24</v>
      </c>
      <c r="F822" t="s">
        <v>21</v>
      </c>
      <c r="G822" s="3">
        <v>52.89</v>
      </c>
      <c r="H822">
        <v>4</v>
      </c>
      <c r="I822">
        <v>10.577999999999999</v>
      </c>
      <c r="J822" s="3">
        <v>222.13800000000001</v>
      </c>
      <c r="K822" s="18">
        <v>43549</v>
      </c>
      <c r="L822" s="2">
        <v>0.68888888888888899</v>
      </c>
      <c r="M822" t="s">
        <v>17</v>
      </c>
      <c r="N822" s="3">
        <v>211.56</v>
      </c>
      <c r="O822">
        <v>4.7619047620000003</v>
      </c>
      <c r="P822" s="3">
        <v>10.577999999999999</v>
      </c>
      <c r="Q822" s="1">
        <v>27876</v>
      </c>
      <c r="R822" s="5">
        <f t="shared" si="86"/>
        <v>42</v>
      </c>
      <c r="S822" s="5" t="str">
        <f t="shared" si="87"/>
        <v>30-44</v>
      </c>
      <c r="T822">
        <v>6.7</v>
      </c>
      <c r="U822" s="17" t="str">
        <f t="shared" si="84"/>
        <v>6-8 (Good)</v>
      </c>
      <c r="V822" s="17" t="str">
        <f t="shared" si="88"/>
        <v>Evening</v>
      </c>
      <c r="W822" t="str">
        <f t="shared" si="89"/>
        <v>Expensive</v>
      </c>
      <c r="X822" s="4">
        <f t="shared" si="90"/>
        <v>2</v>
      </c>
      <c r="Y822" s="3" t="str">
        <f t="shared" si="85"/>
        <v>Weekdays</v>
      </c>
      <c r="Z822" s="17">
        <f>_xlfn.ISOWEEKNUM(Table2[[#This Row],[Transaction Date]])</f>
        <v>13</v>
      </c>
      <c r="AA822" t="str">
        <f>IF(Table2[[#This Row],[WeekNum]] &gt; MAX(Table2[WeekNum]) - 13, "Show", "Hide")</f>
        <v>Show</v>
      </c>
      <c r="AB822" t="str">
        <f>TEXT(Table2[[#This Row],[Transaction Date]] - WEEKDAY(Table2[[#This Row],[Transaction Date]], 2) + 4, "MMMM")</f>
        <v>March</v>
      </c>
      <c r="AC822" s="19">
        <f>ROUNDUP(MONTH(Table2[[#This Row],[Transaction Date]])/3, 0)</f>
        <v>1</v>
      </c>
    </row>
    <row r="823" spans="1:29" x14ac:dyDescent="0.3">
      <c r="A823" t="s">
        <v>849</v>
      </c>
      <c r="B823" t="s">
        <v>1068</v>
      </c>
      <c r="C823" t="s">
        <v>13</v>
      </c>
      <c r="D823" t="s">
        <v>14</v>
      </c>
      <c r="E823" t="s">
        <v>15</v>
      </c>
      <c r="F823" t="s">
        <v>25</v>
      </c>
      <c r="G823" s="3">
        <v>47.68</v>
      </c>
      <c r="H823">
        <v>2</v>
      </c>
      <c r="I823">
        <v>4.7679999999999998</v>
      </c>
      <c r="J823" s="3">
        <v>100.128</v>
      </c>
      <c r="K823" s="18">
        <v>43520</v>
      </c>
      <c r="L823" s="2">
        <v>0.4236111111111111</v>
      </c>
      <c r="M823" t="s">
        <v>26</v>
      </c>
      <c r="N823" s="3">
        <v>95.36</v>
      </c>
      <c r="O823">
        <v>4.7619047620000003</v>
      </c>
      <c r="P823" s="3">
        <v>4.7679999999999998</v>
      </c>
      <c r="Q823" s="1">
        <v>30846</v>
      </c>
      <c r="R823" s="5">
        <f t="shared" si="86"/>
        <v>34</v>
      </c>
      <c r="S823" s="5" t="str">
        <f t="shared" si="87"/>
        <v>30-44</v>
      </c>
      <c r="T823">
        <v>4.0999999999999996</v>
      </c>
      <c r="U823" s="17" t="str">
        <f t="shared" si="84"/>
        <v>4-6 (Average)</v>
      </c>
      <c r="V823" s="17" t="str">
        <f t="shared" si="88"/>
        <v>Morning</v>
      </c>
      <c r="W823" t="str">
        <f t="shared" si="89"/>
        <v>Expensive</v>
      </c>
      <c r="X823" s="4">
        <f t="shared" si="90"/>
        <v>1</v>
      </c>
      <c r="Y823" s="3" t="str">
        <f t="shared" si="85"/>
        <v>Weekends</v>
      </c>
      <c r="Z823" s="17">
        <f>_xlfn.ISOWEEKNUM(Table2[[#This Row],[Transaction Date]])</f>
        <v>8</v>
      </c>
      <c r="AA823" t="str">
        <f>IF(Table2[[#This Row],[WeekNum]] &gt; MAX(Table2[WeekNum]) - 13, "Show", "Hide")</f>
        <v>Show</v>
      </c>
      <c r="AB823" t="str">
        <f>TEXT(Table2[[#This Row],[Transaction Date]] - WEEKDAY(Table2[[#This Row],[Transaction Date]], 2) + 4, "MMMM")</f>
        <v>February</v>
      </c>
      <c r="AC823" s="19">
        <f>ROUNDUP(MONTH(Table2[[#This Row],[Transaction Date]])/3, 0)</f>
        <v>1</v>
      </c>
    </row>
    <row r="824" spans="1:29" x14ac:dyDescent="0.3">
      <c r="A824" t="s">
        <v>850</v>
      </c>
      <c r="B824" t="s">
        <v>1073</v>
      </c>
      <c r="C824" s="17" t="s">
        <v>1066</v>
      </c>
      <c r="D824" t="s">
        <v>14</v>
      </c>
      <c r="E824" t="s">
        <v>24</v>
      </c>
      <c r="F824" t="s">
        <v>29</v>
      </c>
      <c r="G824" s="3">
        <v>10.17</v>
      </c>
      <c r="H824">
        <v>1</v>
      </c>
      <c r="I824">
        <v>0.50849999999999995</v>
      </c>
      <c r="J824" s="3">
        <v>10.6785</v>
      </c>
      <c r="K824" s="18">
        <v>43503</v>
      </c>
      <c r="L824" s="2">
        <v>0.59375</v>
      </c>
      <c r="M824" t="s">
        <v>22</v>
      </c>
      <c r="N824" s="3">
        <v>10.17</v>
      </c>
      <c r="O824">
        <v>4.7619047620000003</v>
      </c>
      <c r="P824" s="3">
        <v>0.50849999999999995</v>
      </c>
      <c r="Q824" s="1">
        <v>32784</v>
      </c>
      <c r="R824" s="5">
        <f t="shared" si="86"/>
        <v>29</v>
      </c>
      <c r="S824" s="5" t="str">
        <f t="shared" si="87"/>
        <v>15-29</v>
      </c>
      <c r="T824">
        <v>5.9</v>
      </c>
      <c r="U824" s="17" t="str">
        <f t="shared" si="84"/>
        <v>4-6 (Average)</v>
      </c>
      <c r="V824" s="17" t="str">
        <f t="shared" si="88"/>
        <v>Afternoon</v>
      </c>
      <c r="W824" t="str">
        <f t="shared" si="89"/>
        <v>Less Expensive</v>
      </c>
      <c r="X824" s="4">
        <f t="shared" si="90"/>
        <v>5</v>
      </c>
      <c r="Y824" s="3" t="str">
        <f t="shared" si="85"/>
        <v>Weekdays</v>
      </c>
      <c r="Z824" s="17">
        <f>_xlfn.ISOWEEKNUM(Table2[[#This Row],[Transaction Date]])</f>
        <v>6</v>
      </c>
      <c r="AA824" t="str">
        <f>IF(Table2[[#This Row],[WeekNum]] &gt; MAX(Table2[WeekNum]) - 13, "Show", "Hide")</f>
        <v>Show</v>
      </c>
      <c r="AB824" t="str">
        <f>TEXT(Table2[[#This Row],[Transaction Date]] - WEEKDAY(Table2[[#This Row],[Transaction Date]], 2) + 4, "MMMM")</f>
        <v>February</v>
      </c>
      <c r="AC824" s="19">
        <f>ROUNDUP(MONTH(Table2[[#This Row],[Transaction Date]])/3, 0)</f>
        <v>1</v>
      </c>
    </row>
    <row r="825" spans="1:29" x14ac:dyDescent="0.3">
      <c r="A825" t="s">
        <v>851</v>
      </c>
      <c r="B825" t="s">
        <v>1076</v>
      </c>
      <c r="C825" s="17" t="s">
        <v>1064</v>
      </c>
      <c r="D825" t="s">
        <v>20</v>
      </c>
      <c r="E825" t="s">
        <v>15</v>
      </c>
      <c r="F825" t="s">
        <v>16</v>
      </c>
      <c r="G825" s="3">
        <v>68.709999999999994</v>
      </c>
      <c r="H825">
        <v>3</v>
      </c>
      <c r="I825">
        <v>10.3065</v>
      </c>
      <c r="J825" s="3">
        <v>216.4365</v>
      </c>
      <c r="K825" s="18">
        <v>43528</v>
      </c>
      <c r="L825" s="2">
        <v>0.4201388888888889</v>
      </c>
      <c r="M825" t="s">
        <v>22</v>
      </c>
      <c r="N825" s="3">
        <v>206.13</v>
      </c>
      <c r="O825">
        <v>4.7619047620000003</v>
      </c>
      <c r="P825" s="3">
        <v>10.3065</v>
      </c>
      <c r="Q825" s="1">
        <v>35988</v>
      </c>
      <c r="R825" s="5">
        <f t="shared" si="86"/>
        <v>20</v>
      </c>
      <c r="S825" s="5" t="str">
        <f t="shared" si="87"/>
        <v>15-29</v>
      </c>
      <c r="T825">
        <v>8.6999999999999993</v>
      </c>
      <c r="U825" s="17" t="str">
        <f t="shared" si="84"/>
        <v>8-10 (Excellent)</v>
      </c>
      <c r="V825" s="17" t="str">
        <f t="shared" si="88"/>
        <v>Morning</v>
      </c>
      <c r="W825" t="str">
        <f t="shared" si="89"/>
        <v>Expensive</v>
      </c>
      <c r="X825" s="4">
        <f t="shared" si="90"/>
        <v>2</v>
      </c>
      <c r="Y825" s="3" t="str">
        <f t="shared" si="85"/>
        <v>Weekdays</v>
      </c>
      <c r="Z825" s="17">
        <f>_xlfn.ISOWEEKNUM(Table2[[#This Row],[Transaction Date]])</f>
        <v>10</v>
      </c>
      <c r="AA825" t="str">
        <f>IF(Table2[[#This Row],[WeekNum]] &gt; MAX(Table2[WeekNum]) - 13, "Show", "Hide")</f>
        <v>Show</v>
      </c>
      <c r="AB825" t="str">
        <f>TEXT(Table2[[#This Row],[Transaction Date]] - WEEKDAY(Table2[[#This Row],[Transaction Date]], 2) + 4, "MMMM")</f>
        <v>March</v>
      </c>
      <c r="AC825" s="19">
        <f>ROUNDUP(MONTH(Table2[[#This Row],[Transaction Date]])/3, 0)</f>
        <v>1</v>
      </c>
    </row>
    <row r="826" spans="1:29" x14ac:dyDescent="0.3">
      <c r="A826" t="s">
        <v>852</v>
      </c>
      <c r="B826" t="s">
        <v>1075</v>
      </c>
      <c r="C826" t="s">
        <v>35</v>
      </c>
      <c r="D826" t="s">
        <v>14</v>
      </c>
      <c r="E826" t="s">
        <v>15</v>
      </c>
      <c r="F826" t="s">
        <v>29</v>
      </c>
      <c r="G826" s="3">
        <v>60.08</v>
      </c>
      <c r="H826">
        <v>7</v>
      </c>
      <c r="I826">
        <v>21.027999999999999</v>
      </c>
      <c r="J826" s="3">
        <v>441.58800000000002</v>
      </c>
      <c r="K826" s="18">
        <v>43510</v>
      </c>
      <c r="L826" s="2">
        <v>0.48333333333333334</v>
      </c>
      <c r="M826" t="s">
        <v>26</v>
      </c>
      <c r="N826" s="3">
        <v>420.56</v>
      </c>
      <c r="O826">
        <v>4.7619047620000003</v>
      </c>
      <c r="P826" s="3">
        <v>21.027999999999999</v>
      </c>
      <c r="Q826" s="1">
        <v>36482</v>
      </c>
      <c r="R826" s="5">
        <f t="shared" si="86"/>
        <v>19</v>
      </c>
      <c r="S826" s="5" t="str">
        <f t="shared" si="87"/>
        <v>15-29</v>
      </c>
      <c r="T826">
        <v>4.5</v>
      </c>
      <c r="U826" s="17" t="str">
        <f t="shared" si="84"/>
        <v>4-6 (Average)</v>
      </c>
      <c r="V826" s="17" t="str">
        <f t="shared" si="88"/>
        <v>Morning</v>
      </c>
      <c r="W826" t="str">
        <f t="shared" si="89"/>
        <v>Expensive</v>
      </c>
      <c r="X826" s="4">
        <f t="shared" si="90"/>
        <v>5</v>
      </c>
      <c r="Y826" s="3" t="str">
        <f t="shared" si="85"/>
        <v>Weekdays</v>
      </c>
      <c r="Z826" s="17">
        <f>_xlfn.ISOWEEKNUM(Table2[[#This Row],[Transaction Date]])</f>
        <v>7</v>
      </c>
      <c r="AA826" t="str">
        <f>IF(Table2[[#This Row],[WeekNum]] &gt; MAX(Table2[WeekNum]) - 13, "Show", "Hide")</f>
        <v>Show</v>
      </c>
      <c r="AB826" t="str">
        <f>TEXT(Table2[[#This Row],[Transaction Date]] - WEEKDAY(Table2[[#This Row],[Transaction Date]], 2) + 4, "MMMM")</f>
        <v>February</v>
      </c>
      <c r="AC826" s="19">
        <f>ROUNDUP(MONTH(Table2[[#This Row],[Transaction Date]])/3, 0)</f>
        <v>1</v>
      </c>
    </row>
    <row r="827" spans="1:29" x14ac:dyDescent="0.3">
      <c r="A827" t="s">
        <v>853</v>
      </c>
      <c r="B827" t="s">
        <v>1072</v>
      </c>
      <c r="C827" s="17" t="s">
        <v>1065</v>
      </c>
      <c r="D827" t="s">
        <v>14</v>
      </c>
      <c r="E827" t="s">
        <v>15</v>
      </c>
      <c r="F827" t="s">
        <v>29</v>
      </c>
      <c r="G827" s="3">
        <v>22.01</v>
      </c>
      <c r="H827">
        <v>4</v>
      </c>
      <c r="I827">
        <v>4.4020000000000001</v>
      </c>
      <c r="J827" s="3">
        <v>92.441999999999993</v>
      </c>
      <c r="K827" s="18">
        <v>43494</v>
      </c>
      <c r="L827" s="2">
        <v>0.76041666666666663</v>
      </c>
      <c r="M827" t="s">
        <v>26</v>
      </c>
      <c r="N827" s="3">
        <v>88.04</v>
      </c>
      <c r="O827">
        <v>4.7619047620000003</v>
      </c>
      <c r="P827" s="3">
        <v>4.4020000000000001</v>
      </c>
      <c r="Q827" s="1">
        <v>29078</v>
      </c>
      <c r="R827" s="5">
        <f t="shared" si="86"/>
        <v>39</v>
      </c>
      <c r="S827" s="5" t="str">
        <f t="shared" si="87"/>
        <v>30-44</v>
      </c>
      <c r="T827">
        <v>6.6</v>
      </c>
      <c r="U827" s="17" t="str">
        <f t="shared" si="84"/>
        <v>6-8 (Good)</v>
      </c>
      <c r="V827" s="17" t="str">
        <f t="shared" si="88"/>
        <v>Evening</v>
      </c>
      <c r="W827" t="str">
        <f t="shared" si="89"/>
        <v>Expensive</v>
      </c>
      <c r="X827" s="4">
        <f t="shared" si="90"/>
        <v>3</v>
      </c>
      <c r="Y827" s="3" t="str">
        <f t="shared" si="85"/>
        <v>Weekdays</v>
      </c>
      <c r="Z827" s="17">
        <f>_xlfn.ISOWEEKNUM(Table2[[#This Row],[Transaction Date]])</f>
        <v>5</v>
      </c>
      <c r="AA827" t="str">
        <f>IF(Table2[[#This Row],[WeekNum]] &gt; MAX(Table2[WeekNum]) - 13, "Show", "Hide")</f>
        <v>Show</v>
      </c>
      <c r="AB827" t="str">
        <f>TEXT(Table2[[#This Row],[Transaction Date]] - WEEKDAY(Table2[[#This Row],[Transaction Date]], 2) + 4, "MMMM")</f>
        <v>January</v>
      </c>
      <c r="AC827" s="19">
        <f>ROUNDUP(MONTH(Table2[[#This Row],[Transaction Date]])/3, 0)</f>
        <v>1</v>
      </c>
    </row>
    <row r="828" spans="1:29" x14ac:dyDescent="0.3">
      <c r="A828" t="s">
        <v>854</v>
      </c>
      <c r="B828" t="s">
        <v>1070</v>
      </c>
      <c r="C828" t="s">
        <v>35</v>
      </c>
      <c r="D828" t="s">
        <v>14</v>
      </c>
      <c r="E828" t="s">
        <v>15</v>
      </c>
      <c r="F828" t="s">
        <v>16</v>
      </c>
      <c r="G828" s="3">
        <v>72.11</v>
      </c>
      <c r="H828">
        <v>9</v>
      </c>
      <c r="I828">
        <v>32.4495</v>
      </c>
      <c r="J828" s="3">
        <v>681.43949999999995</v>
      </c>
      <c r="K828" s="18">
        <v>43493</v>
      </c>
      <c r="L828" s="2">
        <v>0.57847222222222217</v>
      </c>
      <c r="M828" t="s">
        <v>26</v>
      </c>
      <c r="N828" s="3">
        <v>648.99</v>
      </c>
      <c r="O828">
        <v>4.7619047620000003</v>
      </c>
      <c r="P828" s="3">
        <v>32.4495</v>
      </c>
      <c r="Q828" s="1">
        <v>35408</v>
      </c>
      <c r="R828" s="5">
        <f t="shared" si="86"/>
        <v>22</v>
      </c>
      <c r="S828" s="5" t="str">
        <f t="shared" si="87"/>
        <v>15-29</v>
      </c>
      <c r="T828">
        <v>7.7</v>
      </c>
      <c r="U828" s="17" t="str">
        <f t="shared" si="84"/>
        <v>6-8 (Good)</v>
      </c>
      <c r="V828" s="17" t="str">
        <f t="shared" si="88"/>
        <v>Afternoon</v>
      </c>
      <c r="W828" t="str">
        <f t="shared" si="89"/>
        <v>Expensive</v>
      </c>
      <c r="X828" s="4">
        <f t="shared" si="90"/>
        <v>2</v>
      </c>
      <c r="Y828" s="3" t="str">
        <f t="shared" si="85"/>
        <v>Weekdays</v>
      </c>
      <c r="Z828" s="17">
        <f>_xlfn.ISOWEEKNUM(Table2[[#This Row],[Transaction Date]])</f>
        <v>5</v>
      </c>
      <c r="AA828" t="str">
        <f>IF(Table2[[#This Row],[WeekNum]] &gt; MAX(Table2[WeekNum]) - 13, "Show", "Hide")</f>
        <v>Show</v>
      </c>
      <c r="AB828" t="str">
        <f>TEXT(Table2[[#This Row],[Transaction Date]] - WEEKDAY(Table2[[#This Row],[Transaction Date]], 2) + 4, "MMMM")</f>
        <v>January</v>
      </c>
      <c r="AC828" s="19">
        <f>ROUNDUP(MONTH(Table2[[#This Row],[Transaction Date]])/3, 0)</f>
        <v>1</v>
      </c>
    </row>
    <row r="829" spans="1:29" x14ac:dyDescent="0.3">
      <c r="A829" t="s">
        <v>855</v>
      </c>
      <c r="B829" t="s">
        <v>1071</v>
      </c>
      <c r="C829" s="17" t="s">
        <v>1064</v>
      </c>
      <c r="D829" t="s">
        <v>14</v>
      </c>
      <c r="E829" t="s">
        <v>24</v>
      </c>
      <c r="F829" t="s">
        <v>38</v>
      </c>
      <c r="G829" s="3">
        <v>41.28</v>
      </c>
      <c r="H829">
        <v>3</v>
      </c>
      <c r="I829">
        <v>6.1920000000000002</v>
      </c>
      <c r="J829" s="3">
        <v>130.03200000000001</v>
      </c>
      <c r="K829" s="18">
        <v>43550</v>
      </c>
      <c r="L829" s="2">
        <v>0.77569444444444446</v>
      </c>
      <c r="M829" t="s">
        <v>26</v>
      </c>
      <c r="N829" s="3">
        <v>123.84</v>
      </c>
      <c r="O829">
        <v>4.7619047620000003</v>
      </c>
      <c r="P829" s="3">
        <v>6.1920000000000002</v>
      </c>
      <c r="Q829" s="1">
        <v>21694</v>
      </c>
      <c r="R829" s="5">
        <f t="shared" si="86"/>
        <v>59</v>
      </c>
      <c r="S829" s="5" t="str">
        <f t="shared" si="87"/>
        <v>45-59</v>
      </c>
      <c r="T829">
        <v>8.5</v>
      </c>
      <c r="U829" s="17" t="str">
        <f t="shared" si="84"/>
        <v>8-10 (Excellent)</v>
      </c>
      <c r="V829" s="17" t="str">
        <f t="shared" si="88"/>
        <v>Evening</v>
      </c>
      <c r="W829" t="str">
        <f t="shared" si="89"/>
        <v>Expensive</v>
      </c>
      <c r="X829" s="4">
        <f t="shared" si="90"/>
        <v>3</v>
      </c>
      <c r="Y829" s="3" t="str">
        <f t="shared" si="85"/>
        <v>Weekdays</v>
      </c>
      <c r="Z829" s="17">
        <f>_xlfn.ISOWEEKNUM(Table2[[#This Row],[Transaction Date]])</f>
        <v>13</v>
      </c>
      <c r="AA829" t="str">
        <f>IF(Table2[[#This Row],[WeekNum]] &gt; MAX(Table2[WeekNum]) - 13, "Show", "Hide")</f>
        <v>Show</v>
      </c>
      <c r="AB829" t="str">
        <f>TEXT(Table2[[#This Row],[Transaction Date]] - WEEKDAY(Table2[[#This Row],[Transaction Date]], 2) + 4, "MMMM")</f>
        <v>March</v>
      </c>
      <c r="AC829" s="19">
        <f>ROUNDUP(MONTH(Table2[[#This Row],[Transaction Date]])/3, 0)</f>
        <v>1</v>
      </c>
    </row>
    <row r="830" spans="1:29" x14ac:dyDescent="0.3">
      <c r="A830" t="s">
        <v>856</v>
      </c>
      <c r="B830" t="s">
        <v>1074</v>
      </c>
      <c r="C830" t="s">
        <v>19</v>
      </c>
      <c r="D830" t="s">
        <v>20</v>
      </c>
      <c r="E830" t="s">
        <v>24</v>
      </c>
      <c r="F830" t="s">
        <v>21</v>
      </c>
      <c r="G830" s="3">
        <v>64.95</v>
      </c>
      <c r="H830">
        <v>10</v>
      </c>
      <c r="I830">
        <v>32.475000000000001</v>
      </c>
      <c r="J830" s="3">
        <v>681.97500000000002</v>
      </c>
      <c r="K830" s="18">
        <v>43548</v>
      </c>
      <c r="L830" s="2">
        <v>0.76874999999999993</v>
      </c>
      <c r="M830" t="s">
        <v>22</v>
      </c>
      <c r="N830" s="3">
        <v>649.5</v>
      </c>
      <c r="O830">
        <v>4.7619047620000003</v>
      </c>
      <c r="P830" s="3">
        <v>32.475000000000001</v>
      </c>
      <c r="Q830" s="1">
        <v>32406</v>
      </c>
      <c r="R830" s="5">
        <f t="shared" si="86"/>
        <v>30</v>
      </c>
      <c r="S830" s="5" t="str">
        <f t="shared" si="87"/>
        <v>30-44</v>
      </c>
      <c r="T830">
        <v>5.2</v>
      </c>
      <c r="U830" s="17" t="str">
        <f t="shared" si="84"/>
        <v>4-6 (Average)</v>
      </c>
      <c r="V830" s="17" t="str">
        <f t="shared" si="88"/>
        <v>Evening</v>
      </c>
      <c r="W830" t="str">
        <f t="shared" si="89"/>
        <v>Expensive</v>
      </c>
      <c r="X830" s="4">
        <f t="shared" si="90"/>
        <v>1</v>
      </c>
      <c r="Y830" s="3" t="str">
        <f t="shared" si="85"/>
        <v>Weekends</v>
      </c>
      <c r="Z830" s="17">
        <f>_xlfn.ISOWEEKNUM(Table2[[#This Row],[Transaction Date]])</f>
        <v>12</v>
      </c>
      <c r="AA830" t="str">
        <f>IF(Table2[[#This Row],[WeekNum]] &gt; MAX(Table2[WeekNum]) - 13, "Show", "Hide")</f>
        <v>Show</v>
      </c>
      <c r="AB830" t="str">
        <f>TEXT(Table2[[#This Row],[Transaction Date]] - WEEKDAY(Table2[[#This Row],[Transaction Date]], 2) + 4, "MMMM")</f>
        <v>March</v>
      </c>
      <c r="AC830" s="19">
        <f>ROUNDUP(MONTH(Table2[[#This Row],[Transaction Date]])/3, 0)</f>
        <v>1</v>
      </c>
    </row>
    <row r="831" spans="1:29" x14ac:dyDescent="0.3">
      <c r="A831" t="s">
        <v>857</v>
      </c>
      <c r="B831" t="s">
        <v>1068</v>
      </c>
      <c r="C831" t="s">
        <v>13</v>
      </c>
      <c r="D831" t="s">
        <v>14</v>
      </c>
      <c r="E831" t="s">
        <v>15</v>
      </c>
      <c r="F831" t="s">
        <v>21</v>
      </c>
      <c r="G831" s="3">
        <v>74.22</v>
      </c>
      <c r="H831">
        <v>10</v>
      </c>
      <c r="I831">
        <v>37.11</v>
      </c>
      <c r="J831" s="3">
        <v>779.31</v>
      </c>
      <c r="K831" s="18">
        <v>43466</v>
      </c>
      <c r="L831" s="2">
        <v>0.61249999999999993</v>
      </c>
      <c r="M831" t="s">
        <v>26</v>
      </c>
      <c r="N831" s="3">
        <v>742.2</v>
      </c>
      <c r="O831">
        <v>4.7619047620000003</v>
      </c>
      <c r="P831" s="3">
        <v>37.11</v>
      </c>
      <c r="Q831" s="1">
        <v>22782</v>
      </c>
      <c r="R831" s="5">
        <f t="shared" si="86"/>
        <v>56</v>
      </c>
      <c r="S831" s="5" t="str">
        <f t="shared" si="87"/>
        <v>45-59</v>
      </c>
      <c r="T831">
        <v>4.3</v>
      </c>
      <c r="U831" s="17" t="str">
        <f t="shared" si="84"/>
        <v>4-6 (Average)</v>
      </c>
      <c r="V831" s="17" t="str">
        <f t="shared" si="88"/>
        <v>Afternoon</v>
      </c>
      <c r="W831" t="str">
        <f t="shared" si="89"/>
        <v>Expensive</v>
      </c>
      <c r="X831" s="4">
        <f t="shared" si="90"/>
        <v>3</v>
      </c>
      <c r="Y831" s="3" t="str">
        <f t="shared" si="85"/>
        <v>Weekdays</v>
      </c>
      <c r="Z831" s="17">
        <f>_xlfn.ISOWEEKNUM(Table2[[#This Row],[Transaction Date]])</f>
        <v>1</v>
      </c>
      <c r="AA831" t="str">
        <f>IF(Table2[[#This Row],[WeekNum]] &gt; MAX(Table2[WeekNum]) - 13, "Show", "Hide")</f>
        <v>Show</v>
      </c>
      <c r="AB831" t="str">
        <f>TEXT(Table2[[#This Row],[Transaction Date]] - WEEKDAY(Table2[[#This Row],[Transaction Date]], 2) + 4, "MMMM")</f>
        <v>January</v>
      </c>
      <c r="AC831" s="19">
        <f>ROUNDUP(MONTH(Table2[[#This Row],[Transaction Date]])/3, 0)</f>
        <v>1</v>
      </c>
    </row>
    <row r="832" spans="1:29" x14ac:dyDescent="0.3">
      <c r="A832" t="s">
        <v>858</v>
      </c>
      <c r="B832" t="s">
        <v>1077</v>
      </c>
      <c r="C832" s="17" t="s">
        <v>1065</v>
      </c>
      <c r="D832" t="s">
        <v>20</v>
      </c>
      <c r="E832" t="s">
        <v>24</v>
      </c>
      <c r="F832" t="s">
        <v>21</v>
      </c>
      <c r="G832" s="3">
        <v>10.56</v>
      </c>
      <c r="H832">
        <v>8</v>
      </c>
      <c r="I832">
        <v>4.2240000000000002</v>
      </c>
      <c r="J832" s="3">
        <v>88.703999999999994</v>
      </c>
      <c r="K832" s="18">
        <v>43489</v>
      </c>
      <c r="L832" s="2">
        <v>0.73819444444444438</v>
      </c>
      <c r="M832" t="s">
        <v>22</v>
      </c>
      <c r="N832" s="3">
        <v>84.48</v>
      </c>
      <c r="O832">
        <v>4.7619047620000003</v>
      </c>
      <c r="P832" s="3">
        <v>4.2240000000000002</v>
      </c>
      <c r="Q832" s="1">
        <v>19962</v>
      </c>
      <c r="R832" s="5">
        <f t="shared" si="86"/>
        <v>64</v>
      </c>
      <c r="S832" s="5" t="str">
        <f t="shared" si="87"/>
        <v>60-74</v>
      </c>
      <c r="T832">
        <v>7.6</v>
      </c>
      <c r="U832" s="17" t="str">
        <f t="shared" si="84"/>
        <v>6-8 (Good)</v>
      </c>
      <c r="V832" s="17" t="str">
        <f t="shared" si="88"/>
        <v>Evening</v>
      </c>
      <c r="W832" t="str">
        <f t="shared" si="89"/>
        <v>Less Expensive</v>
      </c>
      <c r="X832" s="4">
        <f t="shared" si="90"/>
        <v>5</v>
      </c>
      <c r="Y832" s="3" t="str">
        <f t="shared" si="85"/>
        <v>Weekdays</v>
      </c>
      <c r="Z832" s="17">
        <f>_xlfn.ISOWEEKNUM(Table2[[#This Row],[Transaction Date]])</f>
        <v>4</v>
      </c>
      <c r="AA832" t="str">
        <f>IF(Table2[[#This Row],[WeekNum]] &gt; MAX(Table2[WeekNum]) - 13, "Show", "Hide")</f>
        <v>Show</v>
      </c>
      <c r="AB832" t="str">
        <f>TEXT(Table2[[#This Row],[Transaction Date]] - WEEKDAY(Table2[[#This Row],[Transaction Date]], 2) + 4, "MMMM")</f>
        <v>January</v>
      </c>
      <c r="AC832" s="19">
        <f>ROUNDUP(MONTH(Table2[[#This Row],[Transaction Date]])/3, 0)</f>
        <v>1</v>
      </c>
    </row>
    <row r="833" spans="1:29" x14ac:dyDescent="0.3">
      <c r="A833" t="s">
        <v>859</v>
      </c>
      <c r="B833" t="s">
        <v>1075</v>
      </c>
      <c r="C833" t="s">
        <v>35</v>
      </c>
      <c r="D833" t="s">
        <v>20</v>
      </c>
      <c r="E833" t="s">
        <v>24</v>
      </c>
      <c r="F833" t="s">
        <v>16</v>
      </c>
      <c r="G833" s="3">
        <v>62.57</v>
      </c>
      <c r="H833">
        <v>4</v>
      </c>
      <c r="I833">
        <v>12.513999999999999</v>
      </c>
      <c r="J833" s="3">
        <v>262.79399999999998</v>
      </c>
      <c r="K833" s="18">
        <v>43521</v>
      </c>
      <c r="L833" s="2">
        <v>0.77569444444444446</v>
      </c>
      <c r="M833" t="s">
        <v>22</v>
      </c>
      <c r="N833" s="3">
        <v>250.28</v>
      </c>
      <c r="O833">
        <v>4.7619047620000003</v>
      </c>
      <c r="P833" s="3">
        <v>12.513999999999999</v>
      </c>
      <c r="Q833" s="1">
        <v>26926</v>
      </c>
      <c r="R833" s="5">
        <f t="shared" si="86"/>
        <v>45</v>
      </c>
      <c r="S833" s="5" t="str">
        <f t="shared" si="87"/>
        <v>45-59</v>
      </c>
      <c r="T833">
        <v>9.5</v>
      </c>
      <c r="U833" s="17" t="str">
        <f t="shared" si="84"/>
        <v>8-10 (Excellent)</v>
      </c>
      <c r="V833" s="17" t="str">
        <f t="shared" si="88"/>
        <v>Evening</v>
      </c>
      <c r="W833" t="str">
        <f t="shared" si="89"/>
        <v>Expensive</v>
      </c>
      <c r="X833" s="4">
        <f t="shared" si="90"/>
        <v>2</v>
      </c>
      <c r="Y833" s="3" t="str">
        <f t="shared" si="85"/>
        <v>Weekdays</v>
      </c>
      <c r="Z833" s="17">
        <f>_xlfn.ISOWEEKNUM(Table2[[#This Row],[Transaction Date]])</f>
        <v>9</v>
      </c>
      <c r="AA833" t="str">
        <f>IF(Table2[[#This Row],[WeekNum]] &gt; MAX(Table2[WeekNum]) - 13, "Show", "Hide")</f>
        <v>Show</v>
      </c>
      <c r="AB833" t="str">
        <f>TEXT(Table2[[#This Row],[Transaction Date]] - WEEKDAY(Table2[[#This Row],[Transaction Date]], 2) + 4, "MMMM")</f>
        <v>February</v>
      </c>
      <c r="AC833" s="19">
        <f>ROUNDUP(MONTH(Table2[[#This Row],[Transaction Date]])/3, 0)</f>
        <v>1</v>
      </c>
    </row>
    <row r="834" spans="1:29" x14ac:dyDescent="0.3">
      <c r="A834" t="s">
        <v>860</v>
      </c>
      <c r="B834" t="s">
        <v>1070</v>
      </c>
      <c r="C834" t="s">
        <v>35</v>
      </c>
      <c r="D834" t="s">
        <v>14</v>
      </c>
      <c r="E834" t="s">
        <v>15</v>
      </c>
      <c r="F834" t="s">
        <v>29</v>
      </c>
      <c r="G834" s="3">
        <v>11.85</v>
      </c>
      <c r="H834">
        <v>8</v>
      </c>
      <c r="I834">
        <v>4.74</v>
      </c>
      <c r="J834" s="3">
        <v>99.54</v>
      </c>
      <c r="K834" s="18">
        <v>43474</v>
      </c>
      <c r="L834" s="2">
        <v>0.69027777777777777</v>
      </c>
      <c r="M834" t="s">
        <v>22</v>
      </c>
      <c r="N834" s="3">
        <v>94.8</v>
      </c>
      <c r="O834">
        <v>4.7619047620000003</v>
      </c>
      <c r="P834" s="3">
        <v>4.74</v>
      </c>
      <c r="Q834" s="1">
        <v>36331</v>
      </c>
      <c r="R834" s="5">
        <f t="shared" si="86"/>
        <v>19</v>
      </c>
      <c r="S834" s="5" t="str">
        <f t="shared" si="87"/>
        <v>15-29</v>
      </c>
      <c r="T834">
        <v>4.0999999999999996</v>
      </c>
      <c r="U834" s="17" t="str">
        <f t="shared" ref="U834:U897" si="91">IF(T834&lt;2, "0-2 (Critical)",
  IF(T834&lt;4, "2-4 (Poor)",
  IF(T834&lt;6, "4-6 (Average)",
  IF(T834&lt;8, "6-8 (Good)", "8-10 (Excellent)"))))</f>
        <v>4-6 (Average)</v>
      </c>
      <c r="V834" s="17" t="str">
        <f t="shared" si="88"/>
        <v>Evening</v>
      </c>
      <c r="W834" t="str">
        <f t="shared" si="89"/>
        <v>Less Expensive</v>
      </c>
      <c r="X834" s="4">
        <f t="shared" si="90"/>
        <v>4</v>
      </c>
      <c r="Y834" s="3" t="str">
        <f t="shared" ref="Y834:Y897" si="92">IF(WEEKDAY(K834,2)&lt;=5, "Weekdays", "Weekends")</f>
        <v>Weekdays</v>
      </c>
      <c r="Z834" s="17">
        <f>_xlfn.ISOWEEKNUM(Table2[[#This Row],[Transaction Date]])</f>
        <v>2</v>
      </c>
      <c r="AA834" t="str">
        <f>IF(Table2[[#This Row],[WeekNum]] &gt; MAX(Table2[WeekNum]) - 13, "Show", "Hide")</f>
        <v>Show</v>
      </c>
      <c r="AB834" t="str">
        <f>TEXT(Table2[[#This Row],[Transaction Date]] - WEEKDAY(Table2[[#This Row],[Transaction Date]], 2) + 4, "MMMM")</f>
        <v>January</v>
      </c>
      <c r="AC834" s="19">
        <f>ROUNDUP(MONTH(Table2[[#This Row],[Transaction Date]])/3, 0)</f>
        <v>1</v>
      </c>
    </row>
    <row r="835" spans="1:29" x14ac:dyDescent="0.3">
      <c r="A835" t="s">
        <v>861</v>
      </c>
      <c r="B835" t="s">
        <v>1068</v>
      </c>
      <c r="C835" t="s">
        <v>13</v>
      </c>
      <c r="D835" t="s">
        <v>14</v>
      </c>
      <c r="E835" t="s">
        <v>24</v>
      </c>
      <c r="F835" t="s">
        <v>16</v>
      </c>
      <c r="G835" s="3">
        <v>91.3</v>
      </c>
      <c r="H835">
        <v>1</v>
      </c>
      <c r="I835">
        <v>4.5650000000000004</v>
      </c>
      <c r="J835" s="3">
        <v>95.864999999999995</v>
      </c>
      <c r="K835" s="18">
        <v>43510</v>
      </c>
      <c r="L835" s="2">
        <v>0.61249999999999993</v>
      </c>
      <c r="M835" t="s">
        <v>17</v>
      </c>
      <c r="N835" s="3">
        <v>91.3</v>
      </c>
      <c r="O835">
        <v>4.7619047620000003</v>
      </c>
      <c r="P835" s="3">
        <v>4.5650000000000004</v>
      </c>
      <c r="Q835" s="1">
        <v>21298</v>
      </c>
      <c r="R835" s="5">
        <f t="shared" ref="R835:R898" si="93">DATEDIF(Q835,K835,"Y")</f>
        <v>60</v>
      </c>
      <c r="S835" s="5" t="str">
        <f t="shared" ref="S835:S898" si="94">FLOOR(R835, 15)&amp;"-"&amp;FLOOR(R835,15)+14</f>
        <v>60-74</v>
      </c>
      <c r="T835">
        <v>9.1999999999999993</v>
      </c>
      <c r="U835" s="17" t="str">
        <f t="shared" si="91"/>
        <v>8-10 (Excellent)</v>
      </c>
      <c r="V835" s="17" t="str">
        <f t="shared" ref="V835:V898" si="95">IF(L835&lt;TIME(12,0,0), "Morning", IF(L835&lt;TIME(16,0,0), "Afternoon", IF(L835&lt;TIME(19,30,0), "Evening", "Night")))</f>
        <v>Afternoon</v>
      </c>
      <c r="W835" t="str">
        <f t="shared" ref="W835:W898" si="96">IF(G835&lt;=20, "Less Expensive", "Expensive")</f>
        <v>Expensive</v>
      </c>
      <c r="X835" s="4">
        <f t="shared" ref="X835:X898" si="97">WEEKDAY(K835)</f>
        <v>5</v>
      </c>
      <c r="Y835" s="3" t="str">
        <f t="shared" si="92"/>
        <v>Weekdays</v>
      </c>
      <c r="Z835" s="17">
        <f>_xlfn.ISOWEEKNUM(Table2[[#This Row],[Transaction Date]])</f>
        <v>7</v>
      </c>
      <c r="AA835" t="str">
        <f>IF(Table2[[#This Row],[WeekNum]] &gt; MAX(Table2[WeekNum]) - 13, "Show", "Hide")</f>
        <v>Show</v>
      </c>
      <c r="AB835" t="str">
        <f>TEXT(Table2[[#This Row],[Transaction Date]] - WEEKDAY(Table2[[#This Row],[Transaction Date]], 2) + 4, "MMMM")</f>
        <v>February</v>
      </c>
      <c r="AC835" s="19">
        <f>ROUNDUP(MONTH(Table2[[#This Row],[Transaction Date]])/3, 0)</f>
        <v>1</v>
      </c>
    </row>
    <row r="836" spans="1:29" x14ac:dyDescent="0.3">
      <c r="A836" t="s">
        <v>862</v>
      </c>
      <c r="B836" t="s">
        <v>1070</v>
      </c>
      <c r="C836" t="s">
        <v>35</v>
      </c>
      <c r="D836" t="s">
        <v>14</v>
      </c>
      <c r="E836" t="s">
        <v>15</v>
      </c>
      <c r="F836" t="s">
        <v>25</v>
      </c>
      <c r="G836" s="3">
        <v>40.729999999999997</v>
      </c>
      <c r="H836">
        <v>7</v>
      </c>
      <c r="I836">
        <v>14.2555</v>
      </c>
      <c r="J836" s="3">
        <v>299.3655</v>
      </c>
      <c r="K836" s="18">
        <v>43536</v>
      </c>
      <c r="L836" s="2">
        <v>0.45902777777777781</v>
      </c>
      <c r="M836" t="s">
        <v>17</v>
      </c>
      <c r="N836" s="3">
        <v>285.11</v>
      </c>
      <c r="O836">
        <v>4.7619047620000003</v>
      </c>
      <c r="P836" s="3">
        <v>14.2555</v>
      </c>
      <c r="Q836" s="1">
        <v>33124</v>
      </c>
      <c r="R836" s="5">
        <f t="shared" si="93"/>
        <v>28</v>
      </c>
      <c r="S836" s="5" t="str">
        <f t="shared" si="94"/>
        <v>15-29</v>
      </c>
      <c r="T836">
        <v>5.4</v>
      </c>
      <c r="U836" s="17" t="str">
        <f t="shared" si="91"/>
        <v>4-6 (Average)</v>
      </c>
      <c r="V836" s="17" t="str">
        <f t="shared" si="95"/>
        <v>Morning</v>
      </c>
      <c r="W836" t="str">
        <f t="shared" si="96"/>
        <v>Expensive</v>
      </c>
      <c r="X836" s="4">
        <f t="shared" si="97"/>
        <v>3</v>
      </c>
      <c r="Y836" s="3" t="str">
        <f t="shared" si="92"/>
        <v>Weekdays</v>
      </c>
      <c r="Z836" s="17">
        <f>_xlfn.ISOWEEKNUM(Table2[[#This Row],[Transaction Date]])</f>
        <v>11</v>
      </c>
      <c r="AA836" t="str">
        <f>IF(Table2[[#This Row],[WeekNum]] &gt; MAX(Table2[WeekNum]) - 13, "Show", "Hide")</f>
        <v>Show</v>
      </c>
      <c r="AB836" t="str">
        <f>TEXT(Table2[[#This Row],[Transaction Date]] - WEEKDAY(Table2[[#This Row],[Transaction Date]], 2) + 4, "MMMM")</f>
        <v>March</v>
      </c>
      <c r="AC836" s="19">
        <f>ROUNDUP(MONTH(Table2[[#This Row],[Transaction Date]])/3, 0)</f>
        <v>1</v>
      </c>
    </row>
    <row r="837" spans="1:29" x14ac:dyDescent="0.3">
      <c r="A837" t="s">
        <v>863</v>
      </c>
      <c r="B837" t="s">
        <v>1076</v>
      </c>
      <c r="C837" s="17" t="s">
        <v>1064</v>
      </c>
      <c r="D837" t="s">
        <v>20</v>
      </c>
      <c r="E837" t="s">
        <v>24</v>
      </c>
      <c r="F837" t="s">
        <v>38</v>
      </c>
      <c r="G837" s="3">
        <v>52.38</v>
      </c>
      <c r="H837">
        <v>1</v>
      </c>
      <c r="I837">
        <v>2.6190000000000002</v>
      </c>
      <c r="J837" s="3">
        <v>54.999000000000002</v>
      </c>
      <c r="K837" s="18">
        <v>43550</v>
      </c>
      <c r="L837" s="2">
        <v>0.8222222222222223</v>
      </c>
      <c r="M837" t="s">
        <v>22</v>
      </c>
      <c r="N837" s="3">
        <v>52.38</v>
      </c>
      <c r="O837">
        <v>4.7619047620000003</v>
      </c>
      <c r="P837" s="3">
        <v>2.6190000000000002</v>
      </c>
      <c r="Q837" s="1">
        <v>29977</v>
      </c>
      <c r="R837" s="5">
        <f t="shared" si="93"/>
        <v>37</v>
      </c>
      <c r="S837" s="5" t="str">
        <f t="shared" si="94"/>
        <v>30-44</v>
      </c>
      <c r="T837">
        <v>5.8</v>
      </c>
      <c r="U837" s="17" t="str">
        <f t="shared" si="91"/>
        <v>4-6 (Average)</v>
      </c>
      <c r="V837" s="17" t="str">
        <f t="shared" si="95"/>
        <v>Night</v>
      </c>
      <c r="W837" t="str">
        <f t="shared" si="96"/>
        <v>Expensive</v>
      </c>
      <c r="X837" s="4">
        <f t="shared" si="97"/>
        <v>3</v>
      </c>
      <c r="Y837" s="3" t="str">
        <f t="shared" si="92"/>
        <v>Weekdays</v>
      </c>
      <c r="Z837" s="17">
        <f>_xlfn.ISOWEEKNUM(Table2[[#This Row],[Transaction Date]])</f>
        <v>13</v>
      </c>
      <c r="AA837" t="str">
        <f>IF(Table2[[#This Row],[WeekNum]] &gt; MAX(Table2[WeekNum]) - 13, "Show", "Hide")</f>
        <v>Show</v>
      </c>
      <c r="AB837" t="str">
        <f>TEXT(Table2[[#This Row],[Transaction Date]] - WEEKDAY(Table2[[#This Row],[Transaction Date]], 2) + 4, "MMMM")</f>
        <v>March</v>
      </c>
      <c r="AC837" s="19">
        <f>ROUNDUP(MONTH(Table2[[#This Row],[Transaction Date]])/3, 0)</f>
        <v>1</v>
      </c>
    </row>
    <row r="838" spans="1:29" x14ac:dyDescent="0.3">
      <c r="A838" t="s">
        <v>864</v>
      </c>
      <c r="B838" t="s">
        <v>1076</v>
      </c>
      <c r="C838" s="17" t="s">
        <v>1064</v>
      </c>
      <c r="D838" t="s">
        <v>14</v>
      </c>
      <c r="E838" t="s">
        <v>24</v>
      </c>
      <c r="F838" t="s">
        <v>38</v>
      </c>
      <c r="G838" s="3">
        <v>38.54</v>
      </c>
      <c r="H838">
        <v>5</v>
      </c>
      <c r="I838">
        <v>9.6349999999999998</v>
      </c>
      <c r="J838" s="3">
        <v>202.33500000000001</v>
      </c>
      <c r="K838" s="18">
        <v>43474</v>
      </c>
      <c r="L838" s="2">
        <v>0.56527777777777777</v>
      </c>
      <c r="M838" t="s">
        <v>17</v>
      </c>
      <c r="N838" s="3">
        <v>192.7</v>
      </c>
      <c r="O838">
        <v>4.7619047620000003</v>
      </c>
      <c r="P838" s="3">
        <v>9.6349999999999998</v>
      </c>
      <c r="Q838" s="1">
        <v>36077</v>
      </c>
      <c r="R838" s="5">
        <f t="shared" si="93"/>
        <v>20</v>
      </c>
      <c r="S838" s="5" t="str">
        <f t="shared" si="94"/>
        <v>15-29</v>
      </c>
      <c r="T838">
        <v>5.6</v>
      </c>
      <c r="U838" s="17" t="str">
        <f t="shared" si="91"/>
        <v>4-6 (Average)</v>
      </c>
      <c r="V838" s="17" t="str">
        <f t="shared" si="95"/>
        <v>Afternoon</v>
      </c>
      <c r="W838" t="str">
        <f t="shared" si="96"/>
        <v>Expensive</v>
      </c>
      <c r="X838" s="4">
        <f t="shared" si="97"/>
        <v>4</v>
      </c>
      <c r="Y838" s="3" t="str">
        <f t="shared" si="92"/>
        <v>Weekdays</v>
      </c>
      <c r="Z838" s="17">
        <f>_xlfn.ISOWEEKNUM(Table2[[#This Row],[Transaction Date]])</f>
        <v>2</v>
      </c>
      <c r="AA838" t="str">
        <f>IF(Table2[[#This Row],[WeekNum]] &gt; MAX(Table2[WeekNum]) - 13, "Show", "Hide")</f>
        <v>Show</v>
      </c>
      <c r="AB838" t="str">
        <f>TEXT(Table2[[#This Row],[Transaction Date]] - WEEKDAY(Table2[[#This Row],[Transaction Date]], 2) + 4, "MMMM")</f>
        <v>January</v>
      </c>
      <c r="AC838" s="19">
        <f>ROUNDUP(MONTH(Table2[[#This Row],[Transaction Date]])/3, 0)</f>
        <v>1</v>
      </c>
    </row>
    <row r="839" spans="1:29" x14ac:dyDescent="0.3">
      <c r="A839" t="s">
        <v>865</v>
      </c>
      <c r="B839" t="s">
        <v>1070</v>
      </c>
      <c r="C839" t="s">
        <v>35</v>
      </c>
      <c r="D839" t="s">
        <v>20</v>
      </c>
      <c r="E839" t="s">
        <v>24</v>
      </c>
      <c r="F839" t="s">
        <v>29</v>
      </c>
      <c r="G839" s="3">
        <v>44.63</v>
      </c>
      <c r="H839">
        <v>6</v>
      </c>
      <c r="I839">
        <v>13.388999999999999</v>
      </c>
      <c r="J839" s="3">
        <v>281.16899999999998</v>
      </c>
      <c r="K839" s="18">
        <v>43467</v>
      </c>
      <c r="L839" s="2">
        <v>0.83888888888888891</v>
      </c>
      <c r="M839" t="s">
        <v>26</v>
      </c>
      <c r="N839" s="3">
        <v>267.77999999999997</v>
      </c>
      <c r="O839">
        <v>4.7619047620000003</v>
      </c>
      <c r="P839" s="3">
        <v>13.388999999999999</v>
      </c>
      <c r="Q839" s="1">
        <v>33193</v>
      </c>
      <c r="R839" s="5">
        <f t="shared" si="93"/>
        <v>28</v>
      </c>
      <c r="S839" s="5" t="str">
        <f t="shared" si="94"/>
        <v>15-29</v>
      </c>
      <c r="T839">
        <v>5.0999999999999996</v>
      </c>
      <c r="U839" s="17" t="str">
        <f t="shared" si="91"/>
        <v>4-6 (Average)</v>
      </c>
      <c r="V839" s="17" t="str">
        <f t="shared" si="95"/>
        <v>Night</v>
      </c>
      <c r="W839" t="str">
        <f t="shared" si="96"/>
        <v>Expensive</v>
      </c>
      <c r="X839" s="4">
        <f t="shared" si="97"/>
        <v>4</v>
      </c>
      <c r="Y839" s="3" t="str">
        <f t="shared" si="92"/>
        <v>Weekdays</v>
      </c>
      <c r="Z839" s="17">
        <f>_xlfn.ISOWEEKNUM(Table2[[#This Row],[Transaction Date]])</f>
        <v>1</v>
      </c>
      <c r="AA839" t="str">
        <f>IF(Table2[[#This Row],[WeekNum]] &gt; MAX(Table2[WeekNum]) - 13, "Show", "Hide")</f>
        <v>Show</v>
      </c>
      <c r="AB839" t="str">
        <f>TEXT(Table2[[#This Row],[Transaction Date]] - WEEKDAY(Table2[[#This Row],[Transaction Date]], 2) + 4, "MMMM")</f>
        <v>January</v>
      </c>
      <c r="AC839" s="19">
        <f>ROUNDUP(MONTH(Table2[[#This Row],[Transaction Date]])/3, 0)</f>
        <v>1</v>
      </c>
    </row>
    <row r="840" spans="1:29" x14ac:dyDescent="0.3">
      <c r="A840" t="s">
        <v>866</v>
      </c>
      <c r="B840" t="s">
        <v>1069</v>
      </c>
      <c r="C840" t="s">
        <v>19</v>
      </c>
      <c r="D840" t="s">
        <v>20</v>
      </c>
      <c r="E840" t="s">
        <v>24</v>
      </c>
      <c r="F840" t="s">
        <v>21</v>
      </c>
      <c r="G840" s="3">
        <v>55.87</v>
      </c>
      <c r="H840">
        <v>10</v>
      </c>
      <c r="I840">
        <v>27.934999999999999</v>
      </c>
      <c r="J840" s="3">
        <v>586.63499999999999</v>
      </c>
      <c r="K840" s="18">
        <v>43480</v>
      </c>
      <c r="L840" s="2">
        <v>0.62569444444444444</v>
      </c>
      <c r="M840" t="s">
        <v>22</v>
      </c>
      <c r="N840" s="3">
        <v>558.70000000000005</v>
      </c>
      <c r="O840">
        <v>4.7619047620000003</v>
      </c>
      <c r="P840" s="3">
        <v>27.934999999999999</v>
      </c>
      <c r="Q840" s="1">
        <v>30843</v>
      </c>
      <c r="R840" s="5">
        <f t="shared" si="93"/>
        <v>34</v>
      </c>
      <c r="S840" s="5" t="str">
        <f t="shared" si="94"/>
        <v>30-44</v>
      </c>
      <c r="T840">
        <v>5.8</v>
      </c>
      <c r="U840" s="17" t="str">
        <f t="shared" si="91"/>
        <v>4-6 (Average)</v>
      </c>
      <c r="V840" s="17" t="str">
        <f t="shared" si="95"/>
        <v>Afternoon</v>
      </c>
      <c r="W840" t="str">
        <f t="shared" si="96"/>
        <v>Expensive</v>
      </c>
      <c r="X840" s="4">
        <f t="shared" si="97"/>
        <v>3</v>
      </c>
      <c r="Y840" s="3" t="str">
        <f t="shared" si="92"/>
        <v>Weekdays</v>
      </c>
      <c r="Z840" s="17">
        <f>_xlfn.ISOWEEKNUM(Table2[[#This Row],[Transaction Date]])</f>
        <v>3</v>
      </c>
      <c r="AA840" t="str">
        <f>IF(Table2[[#This Row],[WeekNum]] &gt; MAX(Table2[WeekNum]) - 13, "Show", "Hide")</f>
        <v>Show</v>
      </c>
      <c r="AB840" t="str">
        <f>TEXT(Table2[[#This Row],[Transaction Date]] - WEEKDAY(Table2[[#This Row],[Transaction Date]], 2) + 4, "MMMM")</f>
        <v>January</v>
      </c>
      <c r="AC840" s="19">
        <f>ROUNDUP(MONTH(Table2[[#This Row],[Transaction Date]])/3, 0)</f>
        <v>1</v>
      </c>
    </row>
    <row r="841" spans="1:29" x14ac:dyDescent="0.3">
      <c r="A841" t="s">
        <v>867</v>
      </c>
      <c r="B841" t="s">
        <v>1078</v>
      </c>
      <c r="C841" s="17" t="s">
        <v>1066</v>
      </c>
      <c r="D841" t="s">
        <v>14</v>
      </c>
      <c r="E841" t="s">
        <v>15</v>
      </c>
      <c r="F841" t="s">
        <v>29</v>
      </c>
      <c r="G841" s="3">
        <v>29.22</v>
      </c>
      <c r="H841">
        <v>6</v>
      </c>
      <c r="I841">
        <v>8.766</v>
      </c>
      <c r="J841" s="3">
        <v>184.08600000000001</v>
      </c>
      <c r="K841" s="18">
        <v>43466</v>
      </c>
      <c r="L841" s="2">
        <v>0.4861111111111111</v>
      </c>
      <c r="M841" t="s">
        <v>17</v>
      </c>
      <c r="N841" s="3">
        <v>175.32</v>
      </c>
      <c r="O841">
        <v>4.7619047620000003</v>
      </c>
      <c r="P841" s="3">
        <v>8.766</v>
      </c>
      <c r="Q841" s="1">
        <v>24552</v>
      </c>
      <c r="R841" s="5">
        <f t="shared" si="93"/>
        <v>51</v>
      </c>
      <c r="S841" s="5" t="str">
        <f t="shared" si="94"/>
        <v>45-59</v>
      </c>
      <c r="T841">
        <v>5</v>
      </c>
      <c r="U841" s="17" t="str">
        <f t="shared" si="91"/>
        <v>4-6 (Average)</v>
      </c>
      <c r="V841" s="17" t="str">
        <f t="shared" si="95"/>
        <v>Morning</v>
      </c>
      <c r="W841" t="str">
        <f t="shared" si="96"/>
        <v>Expensive</v>
      </c>
      <c r="X841" s="4">
        <f t="shared" si="97"/>
        <v>3</v>
      </c>
      <c r="Y841" s="3" t="str">
        <f t="shared" si="92"/>
        <v>Weekdays</v>
      </c>
      <c r="Z841" s="17">
        <f>_xlfn.ISOWEEKNUM(Table2[[#This Row],[Transaction Date]])</f>
        <v>1</v>
      </c>
      <c r="AA841" t="str">
        <f>IF(Table2[[#This Row],[WeekNum]] &gt; MAX(Table2[WeekNum]) - 13, "Show", "Hide")</f>
        <v>Show</v>
      </c>
      <c r="AB841" t="str">
        <f>TEXT(Table2[[#This Row],[Transaction Date]] - WEEKDAY(Table2[[#This Row],[Transaction Date]], 2) + 4, "MMMM")</f>
        <v>January</v>
      </c>
      <c r="AC841" s="19">
        <f>ROUNDUP(MONTH(Table2[[#This Row],[Transaction Date]])/3, 0)</f>
        <v>1</v>
      </c>
    </row>
    <row r="842" spans="1:29" x14ac:dyDescent="0.3">
      <c r="A842" t="s">
        <v>868</v>
      </c>
      <c r="B842" t="s">
        <v>1067</v>
      </c>
      <c r="C842" t="s">
        <v>13</v>
      </c>
      <c r="D842" t="s">
        <v>20</v>
      </c>
      <c r="E842" t="s">
        <v>24</v>
      </c>
      <c r="F842" t="s">
        <v>38</v>
      </c>
      <c r="G842" s="3">
        <v>51.94</v>
      </c>
      <c r="H842">
        <v>3</v>
      </c>
      <c r="I842">
        <v>7.7910000000000004</v>
      </c>
      <c r="J842" s="3">
        <v>163.61099999999999</v>
      </c>
      <c r="K842" s="18">
        <v>43511</v>
      </c>
      <c r="L842" s="2">
        <v>0.63958333333333328</v>
      </c>
      <c r="M842" t="s">
        <v>22</v>
      </c>
      <c r="N842" s="3">
        <v>155.82</v>
      </c>
      <c r="O842">
        <v>4.7619047620000003</v>
      </c>
      <c r="P842" s="3">
        <v>7.7910000000000004</v>
      </c>
      <c r="Q842" s="1">
        <v>30064</v>
      </c>
      <c r="R842" s="5">
        <f t="shared" si="93"/>
        <v>36</v>
      </c>
      <c r="S842" s="5" t="str">
        <f t="shared" si="94"/>
        <v>30-44</v>
      </c>
      <c r="T842">
        <v>7.9</v>
      </c>
      <c r="U842" s="17" t="str">
        <f t="shared" si="91"/>
        <v>6-8 (Good)</v>
      </c>
      <c r="V842" s="17" t="str">
        <f t="shared" si="95"/>
        <v>Afternoon</v>
      </c>
      <c r="W842" t="str">
        <f t="shared" si="96"/>
        <v>Expensive</v>
      </c>
      <c r="X842" s="4">
        <f t="shared" si="97"/>
        <v>6</v>
      </c>
      <c r="Y842" s="3" t="str">
        <f t="shared" si="92"/>
        <v>Weekdays</v>
      </c>
      <c r="Z842" s="17">
        <f>_xlfn.ISOWEEKNUM(Table2[[#This Row],[Transaction Date]])</f>
        <v>7</v>
      </c>
      <c r="AA842" t="str">
        <f>IF(Table2[[#This Row],[WeekNum]] &gt; MAX(Table2[WeekNum]) - 13, "Show", "Hide")</f>
        <v>Show</v>
      </c>
      <c r="AB842" t="str">
        <f>TEXT(Table2[[#This Row],[Transaction Date]] - WEEKDAY(Table2[[#This Row],[Transaction Date]], 2) + 4, "MMMM")</f>
        <v>February</v>
      </c>
      <c r="AC842" s="19">
        <f>ROUNDUP(MONTH(Table2[[#This Row],[Transaction Date]])/3, 0)</f>
        <v>1</v>
      </c>
    </row>
    <row r="843" spans="1:29" x14ac:dyDescent="0.3">
      <c r="A843" t="s">
        <v>869</v>
      </c>
      <c r="B843" t="s">
        <v>1075</v>
      </c>
      <c r="C843" t="s">
        <v>35</v>
      </c>
      <c r="D843" t="s">
        <v>20</v>
      </c>
      <c r="E843" t="s">
        <v>24</v>
      </c>
      <c r="F843" t="s">
        <v>21</v>
      </c>
      <c r="G843" s="3">
        <v>60.3</v>
      </c>
      <c r="H843">
        <v>1</v>
      </c>
      <c r="I843">
        <v>3.0150000000000001</v>
      </c>
      <c r="J843" s="3">
        <v>63.314999999999998</v>
      </c>
      <c r="K843" s="18">
        <v>43524</v>
      </c>
      <c r="L843" s="2">
        <v>0.73472222222222217</v>
      </c>
      <c r="M843" t="s">
        <v>22</v>
      </c>
      <c r="N843" s="3">
        <v>60.3</v>
      </c>
      <c r="O843">
        <v>4.7619047620000003</v>
      </c>
      <c r="P843" s="3">
        <v>3.0150000000000001</v>
      </c>
      <c r="Q843" s="1">
        <v>20382</v>
      </c>
      <c r="R843" s="5">
        <f t="shared" si="93"/>
        <v>63</v>
      </c>
      <c r="S843" s="5" t="str">
        <f t="shared" si="94"/>
        <v>60-74</v>
      </c>
      <c r="T843">
        <v>6</v>
      </c>
      <c r="U843" s="17" t="str">
        <f t="shared" si="91"/>
        <v>6-8 (Good)</v>
      </c>
      <c r="V843" s="17" t="str">
        <f t="shared" si="95"/>
        <v>Evening</v>
      </c>
      <c r="W843" t="str">
        <f t="shared" si="96"/>
        <v>Expensive</v>
      </c>
      <c r="X843" s="4">
        <f t="shared" si="97"/>
        <v>5</v>
      </c>
      <c r="Y843" s="3" t="str">
        <f t="shared" si="92"/>
        <v>Weekdays</v>
      </c>
      <c r="Z843" s="17">
        <f>_xlfn.ISOWEEKNUM(Table2[[#This Row],[Transaction Date]])</f>
        <v>9</v>
      </c>
      <c r="AA843" t="str">
        <f>IF(Table2[[#This Row],[WeekNum]] &gt; MAX(Table2[WeekNum]) - 13, "Show", "Hide")</f>
        <v>Show</v>
      </c>
      <c r="AB843" t="str">
        <f>TEXT(Table2[[#This Row],[Transaction Date]] - WEEKDAY(Table2[[#This Row],[Transaction Date]], 2) + 4, "MMMM")</f>
        <v>February</v>
      </c>
      <c r="AC843" s="19">
        <f>ROUNDUP(MONTH(Table2[[#This Row],[Transaction Date]])/3, 0)</f>
        <v>1</v>
      </c>
    </row>
    <row r="844" spans="1:29" x14ac:dyDescent="0.3">
      <c r="A844" t="s">
        <v>870</v>
      </c>
      <c r="B844" t="s">
        <v>1071</v>
      </c>
      <c r="C844" s="17" t="s">
        <v>1064</v>
      </c>
      <c r="D844" t="s">
        <v>14</v>
      </c>
      <c r="E844" t="s">
        <v>15</v>
      </c>
      <c r="F844" t="s">
        <v>29</v>
      </c>
      <c r="G844" s="3">
        <v>39.47</v>
      </c>
      <c r="H844">
        <v>2</v>
      </c>
      <c r="I844">
        <v>3.9470000000000001</v>
      </c>
      <c r="J844" s="3">
        <v>82.887</v>
      </c>
      <c r="K844" s="18">
        <v>43526</v>
      </c>
      <c r="L844" s="2">
        <v>0.6777777777777777</v>
      </c>
      <c r="M844" t="s">
        <v>26</v>
      </c>
      <c r="N844" s="3">
        <v>78.94</v>
      </c>
      <c r="O844">
        <v>4.7619047620000003</v>
      </c>
      <c r="P844" s="3">
        <v>3.9470000000000001</v>
      </c>
      <c r="Q844" s="1">
        <v>24743</v>
      </c>
      <c r="R844" s="5">
        <f t="shared" si="93"/>
        <v>51</v>
      </c>
      <c r="S844" s="5" t="str">
        <f t="shared" si="94"/>
        <v>45-59</v>
      </c>
      <c r="T844">
        <v>5</v>
      </c>
      <c r="U844" s="17" t="str">
        <f t="shared" si="91"/>
        <v>4-6 (Average)</v>
      </c>
      <c r="V844" s="17" t="str">
        <f t="shared" si="95"/>
        <v>Evening</v>
      </c>
      <c r="W844" t="str">
        <f t="shared" si="96"/>
        <v>Expensive</v>
      </c>
      <c r="X844" s="4">
        <f t="shared" si="97"/>
        <v>7</v>
      </c>
      <c r="Y844" s="3" t="str">
        <f t="shared" si="92"/>
        <v>Weekends</v>
      </c>
      <c r="Z844" s="17">
        <f>_xlfn.ISOWEEKNUM(Table2[[#This Row],[Transaction Date]])</f>
        <v>9</v>
      </c>
      <c r="AA844" t="str">
        <f>IF(Table2[[#This Row],[WeekNum]] &gt; MAX(Table2[WeekNum]) - 13, "Show", "Hide")</f>
        <v>Show</v>
      </c>
      <c r="AB844" t="str">
        <f>TEXT(Table2[[#This Row],[Transaction Date]] - WEEKDAY(Table2[[#This Row],[Transaction Date]], 2) + 4, "MMMM")</f>
        <v>February</v>
      </c>
      <c r="AC844" s="19">
        <f>ROUNDUP(MONTH(Table2[[#This Row],[Transaction Date]])/3, 0)</f>
        <v>1</v>
      </c>
    </row>
    <row r="845" spans="1:29" x14ac:dyDescent="0.3">
      <c r="A845" t="s">
        <v>871</v>
      </c>
      <c r="B845" t="s">
        <v>1074</v>
      </c>
      <c r="C845" t="s">
        <v>19</v>
      </c>
      <c r="D845" t="s">
        <v>14</v>
      </c>
      <c r="E845" t="s">
        <v>15</v>
      </c>
      <c r="F845" t="s">
        <v>36</v>
      </c>
      <c r="G845" s="3">
        <v>14.87</v>
      </c>
      <c r="H845">
        <v>2</v>
      </c>
      <c r="I845">
        <v>1.4870000000000001</v>
      </c>
      <c r="J845" s="3">
        <v>31.227</v>
      </c>
      <c r="K845" s="18">
        <v>43509</v>
      </c>
      <c r="L845" s="2">
        <v>0.76041666666666663</v>
      </c>
      <c r="M845" t="s">
        <v>26</v>
      </c>
      <c r="N845" s="3">
        <v>29.74</v>
      </c>
      <c r="O845">
        <v>4.7619047620000003</v>
      </c>
      <c r="P845" s="3">
        <v>1.4870000000000001</v>
      </c>
      <c r="Q845" s="1">
        <v>28787</v>
      </c>
      <c r="R845" s="5">
        <f t="shared" si="93"/>
        <v>40</v>
      </c>
      <c r="S845" s="5" t="str">
        <f t="shared" si="94"/>
        <v>30-44</v>
      </c>
      <c r="T845">
        <v>8.9</v>
      </c>
      <c r="U845" s="17" t="str">
        <f t="shared" si="91"/>
        <v>8-10 (Excellent)</v>
      </c>
      <c r="V845" s="17" t="str">
        <f t="shared" si="95"/>
        <v>Evening</v>
      </c>
      <c r="W845" t="str">
        <f t="shared" si="96"/>
        <v>Less Expensive</v>
      </c>
      <c r="X845" s="4">
        <f t="shared" si="97"/>
        <v>4</v>
      </c>
      <c r="Y845" s="3" t="str">
        <f t="shared" si="92"/>
        <v>Weekdays</v>
      </c>
      <c r="Z845" s="17">
        <f>_xlfn.ISOWEEKNUM(Table2[[#This Row],[Transaction Date]])</f>
        <v>7</v>
      </c>
      <c r="AA845" t="str">
        <f>IF(Table2[[#This Row],[WeekNum]] &gt; MAX(Table2[WeekNum]) - 13, "Show", "Hide")</f>
        <v>Show</v>
      </c>
      <c r="AB845" t="str">
        <f>TEXT(Table2[[#This Row],[Transaction Date]] - WEEKDAY(Table2[[#This Row],[Transaction Date]], 2) + 4, "MMMM")</f>
        <v>February</v>
      </c>
      <c r="AC845" s="19">
        <f>ROUNDUP(MONTH(Table2[[#This Row],[Transaction Date]])/3, 0)</f>
        <v>1</v>
      </c>
    </row>
    <row r="846" spans="1:29" x14ac:dyDescent="0.3">
      <c r="A846" t="s">
        <v>872</v>
      </c>
      <c r="B846" t="s">
        <v>1076</v>
      </c>
      <c r="C846" s="17" t="s">
        <v>1064</v>
      </c>
      <c r="D846" t="s">
        <v>20</v>
      </c>
      <c r="E846" t="s">
        <v>24</v>
      </c>
      <c r="F846" t="s">
        <v>38</v>
      </c>
      <c r="G846" s="3">
        <v>21.32</v>
      </c>
      <c r="H846">
        <v>1</v>
      </c>
      <c r="I846">
        <v>1.0660000000000001</v>
      </c>
      <c r="J846" s="3">
        <v>22.385999999999999</v>
      </c>
      <c r="K846" s="18">
        <v>43491</v>
      </c>
      <c r="L846" s="2">
        <v>0.52986111111111112</v>
      </c>
      <c r="M846" t="s">
        <v>22</v>
      </c>
      <c r="N846" s="3">
        <v>21.32</v>
      </c>
      <c r="O846">
        <v>4.7619047620000003</v>
      </c>
      <c r="P846" s="3">
        <v>1.0660000000000001</v>
      </c>
      <c r="Q846" s="1">
        <v>21374</v>
      </c>
      <c r="R846" s="5">
        <f t="shared" si="93"/>
        <v>60</v>
      </c>
      <c r="S846" s="5" t="str">
        <f t="shared" si="94"/>
        <v>60-74</v>
      </c>
      <c r="T846">
        <v>5.9</v>
      </c>
      <c r="U846" s="17" t="str">
        <f t="shared" si="91"/>
        <v>4-6 (Average)</v>
      </c>
      <c r="V846" s="17" t="str">
        <f t="shared" si="95"/>
        <v>Afternoon</v>
      </c>
      <c r="W846" t="str">
        <f t="shared" si="96"/>
        <v>Expensive</v>
      </c>
      <c r="X846" s="4">
        <f t="shared" si="97"/>
        <v>7</v>
      </c>
      <c r="Y846" s="3" t="str">
        <f t="shared" si="92"/>
        <v>Weekends</v>
      </c>
      <c r="Z846" s="17">
        <f>_xlfn.ISOWEEKNUM(Table2[[#This Row],[Transaction Date]])</f>
        <v>4</v>
      </c>
      <c r="AA846" t="str">
        <f>IF(Table2[[#This Row],[WeekNum]] &gt; MAX(Table2[WeekNum]) - 13, "Show", "Hide")</f>
        <v>Show</v>
      </c>
      <c r="AB846" t="str">
        <f>TEXT(Table2[[#This Row],[Transaction Date]] - WEEKDAY(Table2[[#This Row],[Transaction Date]], 2) + 4, "MMMM")</f>
        <v>January</v>
      </c>
      <c r="AC846" s="19">
        <f>ROUNDUP(MONTH(Table2[[#This Row],[Transaction Date]])/3, 0)</f>
        <v>1</v>
      </c>
    </row>
    <row r="847" spans="1:29" x14ac:dyDescent="0.3">
      <c r="A847" t="s">
        <v>873</v>
      </c>
      <c r="B847" t="s">
        <v>1071</v>
      </c>
      <c r="C847" s="17" t="s">
        <v>1064</v>
      </c>
      <c r="D847" t="s">
        <v>14</v>
      </c>
      <c r="E847" t="s">
        <v>24</v>
      </c>
      <c r="F847" t="s">
        <v>21</v>
      </c>
      <c r="G847" s="3">
        <v>93.78</v>
      </c>
      <c r="H847">
        <v>3</v>
      </c>
      <c r="I847">
        <v>14.067</v>
      </c>
      <c r="J847" s="3">
        <v>295.40699999999998</v>
      </c>
      <c r="K847" s="18">
        <v>43495</v>
      </c>
      <c r="L847" s="2">
        <v>0.48055555555555557</v>
      </c>
      <c r="M847" t="s">
        <v>26</v>
      </c>
      <c r="N847" s="3">
        <v>281.33999999999997</v>
      </c>
      <c r="O847">
        <v>4.7619047620000003</v>
      </c>
      <c r="P847" s="3">
        <v>14.067</v>
      </c>
      <c r="Q847" s="1">
        <v>36282</v>
      </c>
      <c r="R847" s="5">
        <f t="shared" si="93"/>
        <v>19</v>
      </c>
      <c r="S847" s="5" t="str">
        <f t="shared" si="94"/>
        <v>15-29</v>
      </c>
      <c r="T847">
        <v>5.9</v>
      </c>
      <c r="U847" s="17" t="str">
        <f t="shared" si="91"/>
        <v>4-6 (Average)</v>
      </c>
      <c r="V847" s="17" t="str">
        <f t="shared" si="95"/>
        <v>Morning</v>
      </c>
      <c r="W847" t="str">
        <f t="shared" si="96"/>
        <v>Expensive</v>
      </c>
      <c r="X847" s="4">
        <f t="shared" si="97"/>
        <v>4</v>
      </c>
      <c r="Y847" s="3" t="str">
        <f t="shared" si="92"/>
        <v>Weekdays</v>
      </c>
      <c r="Z847" s="17">
        <f>_xlfn.ISOWEEKNUM(Table2[[#This Row],[Transaction Date]])</f>
        <v>5</v>
      </c>
      <c r="AA847" t="str">
        <f>IF(Table2[[#This Row],[WeekNum]] &gt; MAX(Table2[WeekNum]) - 13, "Show", "Hide")</f>
        <v>Show</v>
      </c>
      <c r="AB847" t="str">
        <f>TEXT(Table2[[#This Row],[Transaction Date]] - WEEKDAY(Table2[[#This Row],[Transaction Date]], 2) + 4, "MMMM")</f>
        <v>January</v>
      </c>
      <c r="AC847" s="19">
        <f>ROUNDUP(MONTH(Table2[[#This Row],[Transaction Date]])/3, 0)</f>
        <v>1</v>
      </c>
    </row>
    <row r="848" spans="1:29" x14ac:dyDescent="0.3">
      <c r="A848" t="s">
        <v>874</v>
      </c>
      <c r="B848" t="s">
        <v>1071</v>
      </c>
      <c r="C848" s="17" t="s">
        <v>1064</v>
      </c>
      <c r="D848" t="s">
        <v>14</v>
      </c>
      <c r="E848" t="s">
        <v>24</v>
      </c>
      <c r="F848" t="s">
        <v>21</v>
      </c>
      <c r="G848" s="3">
        <v>73.260000000000005</v>
      </c>
      <c r="H848">
        <v>1</v>
      </c>
      <c r="I848">
        <v>3.6629999999999998</v>
      </c>
      <c r="J848" s="3">
        <v>76.923000000000002</v>
      </c>
      <c r="K848" s="18">
        <v>43492</v>
      </c>
      <c r="L848" s="2">
        <v>0.75555555555555554</v>
      </c>
      <c r="M848" t="s">
        <v>17</v>
      </c>
      <c r="N848" s="3">
        <v>73.260000000000005</v>
      </c>
      <c r="O848">
        <v>4.7619047620000003</v>
      </c>
      <c r="P848" s="3">
        <v>3.6629999999999998</v>
      </c>
      <c r="Q848" s="1">
        <v>29272</v>
      </c>
      <c r="R848" s="5">
        <f t="shared" si="93"/>
        <v>38</v>
      </c>
      <c r="S848" s="5" t="str">
        <f t="shared" si="94"/>
        <v>30-44</v>
      </c>
      <c r="T848">
        <v>9.6999999999999993</v>
      </c>
      <c r="U848" s="17" t="str">
        <f t="shared" si="91"/>
        <v>8-10 (Excellent)</v>
      </c>
      <c r="V848" s="17" t="str">
        <f t="shared" si="95"/>
        <v>Evening</v>
      </c>
      <c r="W848" t="str">
        <f t="shared" si="96"/>
        <v>Expensive</v>
      </c>
      <c r="X848" s="4">
        <f t="shared" si="97"/>
        <v>1</v>
      </c>
      <c r="Y848" s="3" t="str">
        <f t="shared" si="92"/>
        <v>Weekends</v>
      </c>
      <c r="Z848" s="17">
        <f>_xlfn.ISOWEEKNUM(Table2[[#This Row],[Transaction Date]])</f>
        <v>4</v>
      </c>
      <c r="AA848" t="str">
        <f>IF(Table2[[#This Row],[WeekNum]] &gt; MAX(Table2[WeekNum]) - 13, "Show", "Hide")</f>
        <v>Show</v>
      </c>
      <c r="AB848" t="str">
        <f>TEXT(Table2[[#This Row],[Transaction Date]] - WEEKDAY(Table2[[#This Row],[Transaction Date]], 2) + 4, "MMMM")</f>
        <v>January</v>
      </c>
      <c r="AC848" s="19">
        <f>ROUNDUP(MONTH(Table2[[#This Row],[Transaction Date]])/3, 0)</f>
        <v>1</v>
      </c>
    </row>
    <row r="849" spans="1:29" x14ac:dyDescent="0.3">
      <c r="A849" t="s">
        <v>875</v>
      </c>
      <c r="B849" t="s">
        <v>1069</v>
      </c>
      <c r="C849" t="s">
        <v>19</v>
      </c>
      <c r="D849" t="s">
        <v>20</v>
      </c>
      <c r="E849" t="s">
        <v>15</v>
      </c>
      <c r="F849" t="s">
        <v>29</v>
      </c>
      <c r="G849" s="3">
        <v>22.38</v>
      </c>
      <c r="H849">
        <v>1</v>
      </c>
      <c r="I849">
        <v>1.119</v>
      </c>
      <c r="J849" s="3">
        <v>23.498999999999999</v>
      </c>
      <c r="K849" s="18">
        <v>43495</v>
      </c>
      <c r="L849" s="2">
        <v>0.71388888888888891</v>
      </c>
      <c r="M849" t="s">
        <v>26</v>
      </c>
      <c r="N849" s="3">
        <v>22.38</v>
      </c>
      <c r="O849">
        <v>4.7619047620000003</v>
      </c>
      <c r="P849" s="3">
        <v>1.119</v>
      </c>
      <c r="Q849" s="1">
        <v>27896</v>
      </c>
      <c r="R849" s="5">
        <f t="shared" si="93"/>
        <v>42</v>
      </c>
      <c r="S849" s="5" t="str">
        <f t="shared" si="94"/>
        <v>30-44</v>
      </c>
      <c r="T849">
        <v>8.6</v>
      </c>
      <c r="U849" s="17" t="str">
        <f t="shared" si="91"/>
        <v>8-10 (Excellent)</v>
      </c>
      <c r="V849" s="17" t="str">
        <f t="shared" si="95"/>
        <v>Evening</v>
      </c>
      <c r="W849" t="str">
        <f t="shared" si="96"/>
        <v>Expensive</v>
      </c>
      <c r="X849" s="4">
        <f t="shared" si="97"/>
        <v>4</v>
      </c>
      <c r="Y849" s="3" t="str">
        <f t="shared" si="92"/>
        <v>Weekdays</v>
      </c>
      <c r="Z849" s="17">
        <f>_xlfn.ISOWEEKNUM(Table2[[#This Row],[Transaction Date]])</f>
        <v>5</v>
      </c>
      <c r="AA849" t="str">
        <f>IF(Table2[[#This Row],[WeekNum]] &gt; MAX(Table2[WeekNum]) - 13, "Show", "Hide")</f>
        <v>Show</v>
      </c>
      <c r="AB849" t="str">
        <f>TEXT(Table2[[#This Row],[Transaction Date]] - WEEKDAY(Table2[[#This Row],[Transaction Date]], 2) + 4, "MMMM")</f>
        <v>January</v>
      </c>
      <c r="AC849" s="19">
        <f>ROUNDUP(MONTH(Table2[[#This Row],[Transaction Date]])/3, 0)</f>
        <v>1</v>
      </c>
    </row>
    <row r="850" spans="1:29" x14ac:dyDescent="0.3">
      <c r="A850" t="s">
        <v>876</v>
      </c>
      <c r="B850" t="s">
        <v>1074</v>
      </c>
      <c r="C850" t="s">
        <v>19</v>
      </c>
      <c r="D850" t="s">
        <v>14</v>
      </c>
      <c r="E850" t="s">
        <v>15</v>
      </c>
      <c r="F850" t="s">
        <v>36</v>
      </c>
      <c r="G850" s="3">
        <v>72.88</v>
      </c>
      <c r="H850">
        <v>9</v>
      </c>
      <c r="I850">
        <v>32.795999999999999</v>
      </c>
      <c r="J850" s="3">
        <v>688.71600000000001</v>
      </c>
      <c r="K850" s="18">
        <v>43473</v>
      </c>
      <c r="L850" s="2">
        <v>0.81805555555555554</v>
      </c>
      <c r="M850" t="s">
        <v>22</v>
      </c>
      <c r="N850" s="3">
        <v>655.92</v>
      </c>
      <c r="O850">
        <v>4.7619047620000003</v>
      </c>
      <c r="P850" s="3">
        <v>32.795999999999999</v>
      </c>
      <c r="Q850" s="1">
        <v>33004</v>
      </c>
      <c r="R850" s="5">
        <f t="shared" si="93"/>
        <v>28</v>
      </c>
      <c r="S850" s="5" t="str">
        <f t="shared" si="94"/>
        <v>15-29</v>
      </c>
      <c r="T850">
        <v>4</v>
      </c>
      <c r="U850" s="17" t="str">
        <f t="shared" si="91"/>
        <v>4-6 (Average)</v>
      </c>
      <c r="V850" s="17" t="str">
        <f t="shared" si="95"/>
        <v>Night</v>
      </c>
      <c r="W850" t="str">
        <f t="shared" si="96"/>
        <v>Expensive</v>
      </c>
      <c r="X850" s="4">
        <f t="shared" si="97"/>
        <v>3</v>
      </c>
      <c r="Y850" s="3" t="str">
        <f t="shared" si="92"/>
        <v>Weekdays</v>
      </c>
      <c r="Z850" s="17">
        <f>_xlfn.ISOWEEKNUM(Table2[[#This Row],[Transaction Date]])</f>
        <v>2</v>
      </c>
      <c r="AA850" t="str">
        <f>IF(Table2[[#This Row],[WeekNum]] &gt; MAX(Table2[WeekNum]) - 13, "Show", "Hide")</f>
        <v>Show</v>
      </c>
      <c r="AB850" t="str">
        <f>TEXT(Table2[[#This Row],[Transaction Date]] - WEEKDAY(Table2[[#This Row],[Transaction Date]], 2) + 4, "MMMM")</f>
        <v>January</v>
      </c>
      <c r="AC850" s="19">
        <f>ROUNDUP(MONTH(Table2[[#This Row],[Transaction Date]])/3, 0)</f>
        <v>1</v>
      </c>
    </row>
    <row r="851" spans="1:29" x14ac:dyDescent="0.3">
      <c r="A851" t="s">
        <v>877</v>
      </c>
      <c r="B851" t="s">
        <v>1071</v>
      </c>
      <c r="C851" s="17" t="s">
        <v>1064</v>
      </c>
      <c r="D851" t="s">
        <v>20</v>
      </c>
      <c r="E851" t="s">
        <v>15</v>
      </c>
      <c r="F851" t="s">
        <v>38</v>
      </c>
      <c r="G851" s="3">
        <v>99.1</v>
      </c>
      <c r="H851">
        <v>6</v>
      </c>
      <c r="I851">
        <v>29.73</v>
      </c>
      <c r="J851" s="3">
        <v>624.33000000000004</v>
      </c>
      <c r="K851" s="18">
        <v>43484</v>
      </c>
      <c r="L851" s="2">
        <v>0.5493055555555556</v>
      </c>
      <c r="M851" t="s">
        <v>22</v>
      </c>
      <c r="N851" s="3">
        <v>594.6</v>
      </c>
      <c r="O851">
        <v>4.7619047620000003</v>
      </c>
      <c r="P851" s="3">
        <v>29.73</v>
      </c>
      <c r="Q851" s="1">
        <v>32439</v>
      </c>
      <c r="R851" s="5">
        <f t="shared" si="93"/>
        <v>30</v>
      </c>
      <c r="S851" s="5" t="str">
        <f t="shared" si="94"/>
        <v>30-44</v>
      </c>
      <c r="T851">
        <v>4.2</v>
      </c>
      <c r="U851" s="17" t="str">
        <f t="shared" si="91"/>
        <v>4-6 (Average)</v>
      </c>
      <c r="V851" s="17" t="str">
        <f t="shared" si="95"/>
        <v>Afternoon</v>
      </c>
      <c r="W851" t="str">
        <f t="shared" si="96"/>
        <v>Expensive</v>
      </c>
      <c r="X851" s="4">
        <f t="shared" si="97"/>
        <v>7</v>
      </c>
      <c r="Y851" s="3" t="str">
        <f t="shared" si="92"/>
        <v>Weekends</v>
      </c>
      <c r="Z851" s="17">
        <f>_xlfn.ISOWEEKNUM(Table2[[#This Row],[Transaction Date]])</f>
        <v>3</v>
      </c>
      <c r="AA851" t="str">
        <f>IF(Table2[[#This Row],[WeekNum]] &gt; MAX(Table2[WeekNum]) - 13, "Show", "Hide")</f>
        <v>Show</v>
      </c>
      <c r="AB851" t="str">
        <f>TEXT(Table2[[#This Row],[Transaction Date]] - WEEKDAY(Table2[[#This Row],[Transaction Date]], 2) + 4, "MMMM")</f>
        <v>January</v>
      </c>
      <c r="AC851" s="19">
        <f>ROUNDUP(MONTH(Table2[[#This Row],[Transaction Date]])/3, 0)</f>
        <v>1</v>
      </c>
    </row>
    <row r="852" spans="1:29" x14ac:dyDescent="0.3">
      <c r="A852" t="s">
        <v>878</v>
      </c>
      <c r="B852" t="s">
        <v>1076</v>
      </c>
      <c r="C852" s="17" t="s">
        <v>1064</v>
      </c>
      <c r="D852" t="s">
        <v>20</v>
      </c>
      <c r="E852" t="s">
        <v>24</v>
      </c>
      <c r="F852" t="s">
        <v>38</v>
      </c>
      <c r="G852" s="3">
        <v>74.099999999999994</v>
      </c>
      <c r="H852">
        <v>1</v>
      </c>
      <c r="I852">
        <v>3.7050000000000001</v>
      </c>
      <c r="J852" s="3">
        <v>77.805000000000007</v>
      </c>
      <c r="K852" s="18">
        <v>43490</v>
      </c>
      <c r="L852" s="2">
        <v>0.46180555555555558</v>
      </c>
      <c r="M852" t="s">
        <v>22</v>
      </c>
      <c r="N852" s="3">
        <v>74.099999999999994</v>
      </c>
      <c r="O852">
        <v>4.7619047620000003</v>
      </c>
      <c r="P852" s="3">
        <v>3.7050000000000001</v>
      </c>
      <c r="Q852" s="1">
        <v>23969</v>
      </c>
      <c r="R852" s="5">
        <f t="shared" si="93"/>
        <v>53</v>
      </c>
      <c r="S852" s="5" t="str">
        <f t="shared" si="94"/>
        <v>45-59</v>
      </c>
      <c r="T852">
        <v>9.1999999999999993</v>
      </c>
      <c r="U852" s="17" t="str">
        <f t="shared" si="91"/>
        <v>8-10 (Excellent)</v>
      </c>
      <c r="V852" s="17" t="str">
        <f t="shared" si="95"/>
        <v>Morning</v>
      </c>
      <c r="W852" t="str">
        <f t="shared" si="96"/>
        <v>Expensive</v>
      </c>
      <c r="X852" s="4">
        <f t="shared" si="97"/>
        <v>6</v>
      </c>
      <c r="Y852" s="3" t="str">
        <f t="shared" si="92"/>
        <v>Weekdays</v>
      </c>
      <c r="Z852" s="17">
        <f>_xlfn.ISOWEEKNUM(Table2[[#This Row],[Transaction Date]])</f>
        <v>4</v>
      </c>
      <c r="AA852" t="str">
        <f>IF(Table2[[#This Row],[WeekNum]] &gt; MAX(Table2[WeekNum]) - 13, "Show", "Hide")</f>
        <v>Show</v>
      </c>
      <c r="AB852" t="str">
        <f>TEXT(Table2[[#This Row],[Transaction Date]] - WEEKDAY(Table2[[#This Row],[Transaction Date]], 2) + 4, "MMMM")</f>
        <v>January</v>
      </c>
      <c r="AC852" s="19">
        <f>ROUNDUP(MONTH(Table2[[#This Row],[Transaction Date]])/3, 0)</f>
        <v>1</v>
      </c>
    </row>
    <row r="853" spans="1:29" x14ac:dyDescent="0.3">
      <c r="A853" t="s">
        <v>879</v>
      </c>
      <c r="B853" t="s">
        <v>1072</v>
      </c>
      <c r="C853" s="17" t="s">
        <v>1065</v>
      </c>
      <c r="D853" t="s">
        <v>20</v>
      </c>
      <c r="E853" t="s">
        <v>15</v>
      </c>
      <c r="F853" t="s">
        <v>38</v>
      </c>
      <c r="G853" s="3">
        <v>98.48</v>
      </c>
      <c r="H853">
        <v>2</v>
      </c>
      <c r="I853">
        <v>9.8480000000000008</v>
      </c>
      <c r="J853" s="3">
        <v>206.80799999999999</v>
      </c>
      <c r="K853" s="18">
        <v>43515</v>
      </c>
      <c r="L853" s="2">
        <v>0.42499999999999999</v>
      </c>
      <c r="M853" t="s">
        <v>17</v>
      </c>
      <c r="N853" s="3">
        <v>196.96</v>
      </c>
      <c r="O853">
        <v>4.7619047620000003</v>
      </c>
      <c r="P853" s="3">
        <v>9.8480000000000008</v>
      </c>
      <c r="Q853" s="1">
        <v>36379</v>
      </c>
      <c r="R853" s="5">
        <f t="shared" si="93"/>
        <v>19</v>
      </c>
      <c r="S853" s="5" t="str">
        <f t="shared" si="94"/>
        <v>15-29</v>
      </c>
      <c r="T853">
        <v>9.1999999999999993</v>
      </c>
      <c r="U853" s="17" t="str">
        <f t="shared" si="91"/>
        <v>8-10 (Excellent)</v>
      </c>
      <c r="V853" s="17" t="str">
        <f t="shared" si="95"/>
        <v>Morning</v>
      </c>
      <c r="W853" t="str">
        <f t="shared" si="96"/>
        <v>Expensive</v>
      </c>
      <c r="X853" s="4">
        <f t="shared" si="97"/>
        <v>3</v>
      </c>
      <c r="Y853" s="3" t="str">
        <f t="shared" si="92"/>
        <v>Weekdays</v>
      </c>
      <c r="Z853" s="17">
        <f>_xlfn.ISOWEEKNUM(Table2[[#This Row],[Transaction Date]])</f>
        <v>8</v>
      </c>
      <c r="AA853" t="str">
        <f>IF(Table2[[#This Row],[WeekNum]] &gt; MAX(Table2[WeekNum]) - 13, "Show", "Hide")</f>
        <v>Show</v>
      </c>
      <c r="AB853" t="str">
        <f>TEXT(Table2[[#This Row],[Transaction Date]] - WEEKDAY(Table2[[#This Row],[Transaction Date]], 2) + 4, "MMMM")</f>
        <v>February</v>
      </c>
      <c r="AC853" s="19">
        <f>ROUNDUP(MONTH(Table2[[#This Row],[Transaction Date]])/3, 0)</f>
        <v>1</v>
      </c>
    </row>
    <row r="854" spans="1:29" x14ac:dyDescent="0.3">
      <c r="A854" t="s">
        <v>880</v>
      </c>
      <c r="B854" t="s">
        <v>1069</v>
      </c>
      <c r="C854" t="s">
        <v>19</v>
      </c>
      <c r="D854" t="s">
        <v>20</v>
      </c>
      <c r="E854" t="s">
        <v>24</v>
      </c>
      <c r="F854" t="s">
        <v>16</v>
      </c>
      <c r="G854" s="3">
        <v>53.19</v>
      </c>
      <c r="H854">
        <v>7</v>
      </c>
      <c r="I854">
        <v>18.616499999999998</v>
      </c>
      <c r="J854" s="3">
        <v>390.94650000000001</v>
      </c>
      <c r="K854" s="18">
        <v>43479</v>
      </c>
      <c r="L854" s="2">
        <v>0.65416666666666667</v>
      </c>
      <c r="M854" t="s">
        <v>17</v>
      </c>
      <c r="N854" s="3">
        <v>372.33</v>
      </c>
      <c r="O854">
        <v>4.7619047620000003</v>
      </c>
      <c r="P854" s="3">
        <v>18.616499999999998</v>
      </c>
      <c r="Q854" s="1">
        <v>24728</v>
      </c>
      <c r="R854" s="5">
        <f t="shared" si="93"/>
        <v>51</v>
      </c>
      <c r="S854" s="5" t="str">
        <f t="shared" si="94"/>
        <v>45-59</v>
      </c>
      <c r="T854">
        <v>5</v>
      </c>
      <c r="U854" s="17" t="str">
        <f t="shared" si="91"/>
        <v>4-6 (Average)</v>
      </c>
      <c r="V854" s="17" t="str">
        <f t="shared" si="95"/>
        <v>Afternoon</v>
      </c>
      <c r="W854" t="str">
        <f t="shared" si="96"/>
        <v>Expensive</v>
      </c>
      <c r="X854" s="4">
        <f t="shared" si="97"/>
        <v>2</v>
      </c>
      <c r="Y854" s="3" t="str">
        <f t="shared" si="92"/>
        <v>Weekdays</v>
      </c>
      <c r="Z854" s="17">
        <f>_xlfn.ISOWEEKNUM(Table2[[#This Row],[Transaction Date]])</f>
        <v>3</v>
      </c>
      <c r="AA854" t="str">
        <f>IF(Table2[[#This Row],[WeekNum]] &gt; MAX(Table2[WeekNum]) - 13, "Show", "Hide")</f>
        <v>Show</v>
      </c>
      <c r="AB854" t="str">
        <f>TEXT(Table2[[#This Row],[Transaction Date]] - WEEKDAY(Table2[[#This Row],[Transaction Date]], 2) + 4, "MMMM")</f>
        <v>January</v>
      </c>
      <c r="AC854" s="19">
        <f>ROUNDUP(MONTH(Table2[[#This Row],[Transaction Date]])/3, 0)</f>
        <v>1</v>
      </c>
    </row>
    <row r="855" spans="1:29" x14ac:dyDescent="0.3">
      <c r="A855" t="s">
        <v>881</v>
      </c>
      <c r="B855" t="s">
        <v>1075</v>
      </c>
      <c r="C855" t="s">
        <v>35</v>
      </c>
      <c r="D855" t="s">
        <v>20</v>
      </c>
      <c r="E855" t="s">
        <v>15</v>
      </c>
      <c r="F855" t="s">
        <v>21</v>
      </c>
      <c r="G855" s="3">
        <v>52.79</v>
      </c>
      <c r="H855">
        <v>10</v>
      </c>
      <c r="I855">
        <v>26.395</v>
      </c>
      <c r="J855" s="3">
        <v>554.29499999999996</v>
      </c>
      <c r="K855" s="18">
        <v>43521</v>
      </c>
      <c r="L855" s="2">
        <v>0.49861111111111112</v>
      </c>
      <c r="M855" t="s">
        <v>17</v>
      </c>
      <c r="N855" s="3">
        <v>527.9</v>
      </c>
      <c r="O855">
        <v>4.7619047620000003</v>
      </c>
      <c r="P855" s="3">
        <v>26.395</v>
      </c>
      <c r="Q855" s="1">
        <v>33459</v>
      </c>
      <c r="R855" s="5">
        <f t="shared" si="93"/>
        <v>27</v>
      </c>
      <c r="S855" s="5" t="str">
        <f t="shared" si="94"/>
        <v>15-29</v>
      </c>
      <c r="T855">
        <v>10</v>
      </c>
      <c r="U855" s="17" t="str">
        <f t="shared" si="91"/>
        <v>8-10 (Excellent)</v>
      </c>
      <c r="V855" s="17" t="str">
        <f t="shared" si="95"/>
        <v>Morning</v>
      </c>
      <c r="W855" t="str">
        <f t="shared" si="96"/>
        <v>Expensive</v>
      </c>
      <c r="X855" s="4">
        <f t="shared" si="97"/>
        <v>2</v>
      </c>
      <c r="Y855" s="3" t="str">
        <f t="shared" si="92"/>
        <v>Weekdays</v>
      </c>
      <c r="Z855" s="17">
        <f>_xlfn.ISOWEEKNUM(Table2[[#This Row],[Transaction Date]])</f>
        <v>9</v>
      </c>
      <c r="AA855" t="str">
        <f>IF(Table2[[#This Row],[WeekNum]] &gt; MAX(Table2[WeekNum]) - 13, "Show", "Hide")</f>
        <v>Show</v>
      </c>
      <c r="AB855" t="str">
        <f>TEXT(Table2[[#This Row],[Transaction Date]] - WEEKDAY(Table2[[#This Row],[Transaction Date]], 2) + 4, "MMMM")</f>
        <v>February</v>
      </c>
      <c r="AC855" s="19">
        <f>ROUNDUP(MONTH(Table2[[#This Row],[Transaction Date]])/3, 0)</f>
        <v>1</v>
      </c>
    </row>
    <row r="856" spans="1:29" x14ac:dyDescent="0.3">
      <c r="A856" t="s">
        <v>882</v>
      </c>
      <c r="B856" t="s">
        <v>1071</v>
      </c>
      <c r="C856" s="17" t="s">
        <v>1064</v>
      </c>
      <c r="D856" t="s">
        <v>14</v>
      </c>
      <c r="E856" t="s">
        <v>15</v>
      </c>
      <c r="F856" t="s">
        <v>16</v>
      </c>
      <c r="G856" s="3">
        <v>95.95</v>
      </c>
      <c r="H856">
        <v>5</v>
      </c>
      <c r="I856">
        <v>23.987500000000001</v>
      </c>
      <c r="J856" s="3">
        <v>503.73750000000001</v>
      </c>
      <c r="K856" s="18">
        <v>43488</v>
      </c>
      <c r="L856" s="2">
        <v>0.59791666666666665</v>
      </c>
      <c r="M856" t="s">
        <v>17</v>
      </c>
      <c r="N856" s="3">
        <v>479.75</v>
      </c>
      <c r="O856">
        <v>4.7619047620000003</v>
      </c>
      <c r="P856" s="3">
        <v>23.987500000000001</v>
      </c>
      <c r="Q856" s="1">
        <v>24346</v>
      </c>
      <c r="R856" s="5">
        <f t="shared" si="93"/>
        <v>52</v>
      </c>
      <c r="S856" s="5" t="str">
        <f t="shared" si="94"/>
        <v>45-59</v>
      </c>
      <c r="T856">
        <v>8.8000000000000007</v>
      </c>
      <c r="U856" s="17" t="str">
        <f t="shared" si="91"/>
        <v>8-10 (Excellent)</v>
      </c>
      <c r="V856" s="17" t="str">
        <f t="shared" si="95"/>
        <v>Afternoon</v>
      </c>
      <c r="W856" t="str">
        <f t="shared" si="96"/>
        <v>Expensive</v>
      </c>
      <c r="X856" s="4">
        <f t="shared" si="97"/>
        <v>4</v>
      </c>
      <c r="Y856" s="3" t="str">
        <f t="shared" si="92"/>
        <v>Weekdays</v>
      </c>
      <c r="Z856" s="17">
        <f>_xlfn.ISOWEEKNUM(Table2[[#This Row],[Transaction Date]])</f>
        <v>4</v>
      </c>
      <c r="AA856" t="str">
        <f>IF(Table2[[#This Row],[WeekNum]] &gt; MAX(Table2[WeekNum]) - 13, "Show", "Hide")</f>
        <v>Show</v>
      </c>
      <c r="AB856" t="str">
        <f>TEXT(Table2[[#This Row],[Transaction Date]] - WEEKDAY(Table2[[#This Row],[Transaction Date]], 2) + 4, "MMMM")</f>
        <v>January</v>
      </c>
      <c r="AC856" s="19">
        <f>ROUNDUP(MONTH(Table2[[#This Row],[Transaction Date]])/3, 0)</f>
        <v>1</v>
      </c>
    </row>
    <row r="857" spans="1:29" x14ac:dyDescent="0.3">
      <c r="A857" t="s">
        <v>883</v>
      </c>
      <c r="B857" t="s">
        <v>1075</v>
      </c>
      <c r="C857" t="s">
        <v>35</v>
      </c>
      <c r="D857" t="s">
        <v>20</v>
      </c>
      <c r="E857" t="s">
        <v>15</v>
      </c>
      <c r="F857" t="s">
        <v>38</v>
      </c>
      <c r="G857" s="3">
        <v>36.51</v>
      </c>
      <c r="H857">
        <v>9</v>
      </c>
      <c r="I857">
        <v>16.429500000000001</v>
      </c>
      <c r="J857" s="3">
        <v>345.01949999999999</v>
      </c>
      <c r="K857" s="18">
        <v>43512</v>
      </c>
      <c r="L857" s="2">
        <v>0.45277777777777778</v>
      </c>
      <c r="M857" t="s">
        <v>22</v>
      </c>
      <c r="N857" s="3">
        <v>328.59</v>
      </c>
      <c r="O857">
        <v>4.7619047620000003</v>
      </c>
      <c r="P857" s="3">
        <v>16.429500000000001</v>
      </c>
      <c r="Q857" s="1">
        <v>36147</v>
      </c>
      <c r="R857" s="5">
        <f t="shared" si="93"/>
        <v>20</v>
      </c>
      <c r="S857" s="5" t="str">
        <f t="shared" si="94"/>
        <v>15-29</v>
      </c>
      <c r="T857">
        <v>4.2</v>
      </c>
      <c r="U857" s="17" t="str">
        <f t="shared" si="91"/>
        <v>4-6 (Average)</v>
      </c>
      <c r="V857" s="17" t="str">
        <f t="shared" si="95"/>
        <v>Morning</v>
      </c>
      <c r="W857" t="str">
        <f t="shared" si="96"/>
        <v>Expensive</v>
      </c>
      <c r="X857" s="4">
        <f t="shared" si="97"/>
        <v>7</v>
      </c>
      <c r="Y857" s="3" t="str">
        <f t="shared" si="92"/>
        <v>Weekends</v>
      </c>
      <c r="Z857" s="17">
        <f>_xlfn.ISOWEEKNUM(Table2[[#This Row],[Transaction Date]])</f>
        <v>7</v>
      </c>
      <c r="AA857" t="str">
        <f>IF(Table2[[#This Row],[WeekNum]] &gt; MAX(Table2[WeekNum]) - 13, "Show", "Hide")</f>
        <v>Show</v>
      </c>
      <c r="AB857" t="str">
        <f>TEXT(Table2[[#This Row],[Transaction Date]] - WEEKDAY(Table2[[#This Row],[Transaction Date]], 2) + 4, "MMMM")</f>
        <v>February</v>
      </c>
      <c r="AC857" s="19">
        <f>ROUNDUP(MONTH(Table2[[#This Row],[Transaction Date]])/3, 0)</f>
        <v>1</v>
      </c>
    </row>
    <row r="858" spans="1:29" x14ac:dyDescent="0.3">
      <c r="A858" t="s">
        <v>884</v>
      </c>
      <c r="B858" t="s">
        <v>1070</v>
      </c>
      <c r="C858" t="s">
        <v>35</v>
      </c>
      <c r="D858" t="s">
        <v>20</v>
      </c>
      <c r="E858" t="s">
        <v>24</v>
      </c>
      <c r="F858" t="s">
        <v>36</v>
      </c>
      <c r="G858" s="3">
        <v>21.12</v>
      </c>
      <c r="H858">
        <v>8</v>
      </c>
      <c r="I858">
        <v>8.4480000000000004</v>
      </c>
      <c r="J858" s="3">
        <v>177.40799999999999</v>
      </c>
      <c r="K858" s="18">
        <v>43466</v>
      </c>
      <c r="L858" s="2">
        <v>0.81319444444444444</v>
      </c>
      <c r="M858" t="s">
        <v>22</v>
      </c>
      <c r="N858" s="3">
        <v>168.96</v>
      </c>
      <c r="O858">
        <v>4.7619047620000003</v>
      </c>
      <c r="P858" s="3">
        <v>8.4480000000000004</v>
      </c>
      <c r="Q858" s="1">
        <v>25297</v>
      </c>
      <c r="R858" s="5">
        <f t="shared" si="93"/>
        <v>49</v>
      </c>
      <c r="S858" s="5" t="str">
        <f t="shared" si="94"/>
        <v>45-59</v>
      </c>
      <c r="T858">
        <v>6.3</v>
      </c>
      <c r="U858" s="17" t="str">
        <f t="shared" si="91"/>
        <v>6-8 (Good)</v>
      </c>
      <c r="V858" s="17" t="str">
        <f t="shared" si="95"/>
        <v>Night</v>
      </c>
      <c r="W858" t="str">
        <f t="shared" si="96"/>
        <v>Expensive</v>
      </c>
      <c r="X858" s="4">
        <f t="shared" si="97"/>
        <v>3</v>
      </c>
      <c r="Y858" s="3" t="str">
        <f t="shared" si="92"/>
        <v>Weekdays</v>
      </c>
      <c r="Z858" s="17">
        <f>_xlfn.ISOWEEKNUM(Table2[[#This Row],[Transaction Date]])</f>
        <v>1</v>
      </c>
      <c r="AA858" t="str">
        <f>IF(Table2[[#This Row],[WeekNum]] &gt; MAX(Table2[WeekNum]) - 13, "Show", "Hide")</f>
        <v>Show</v>
      </c>
      <c r="AB858" t="str">
        <f>TEXT(Table2[[#This Row],[Transaction Date]] - WEEKDAY(Table2[[#This Row],[Transaction Date]], 2) + 4, "MMMM")</f>
        <v>January</v>
      </c>
      <c r="AC858" s="19">
        <f>ROUNDUP(MONTH(Table2[[#This Row],[Transaction Date]])/3, 0)</f>
        <v>1</v>
      </c>
    </row>
    <row r="859" spans="1:29" x14ac:dyDescent="0.3">
      <c r="A859" t="s">
        <v>885</v>
      </c>
      <c r="B859" t="s">
        <v>1076</v>
      </c>
      <c r="C859" s="17" t="s">
        <v>1064</v>
      </c>
      <c r="D859" t="s">
        <v>14</v>
      </c>
      <c r="E859" t="s">
        <v>15</v>
      </c>
      <c r="F859" t="s">
        <v>25</v>
      </c>
      <c r="G859" s="3">
        <v>28.31</v>
      </c>
      <c r="H859">
        <v>4</v>
      </c>
      <c r="I859">
        <v>5.6619999999999999</v>
      </c>
      <c r="J859" s="3">
        <v>118.902</v>
      </c>
      <c r="K859" s="18">
        <v>43531</v>
      </c>
      <c r="L859" s="2">
        <v>0.77430555555555547</v>
      </c>
      <c r="M859" t="s">
        <v>22</v>
      </c>
      <c r="N859" s="3">
        <v>113.24</v>
      </c>
      <c r="O859">
        <v>4.7619047620000003</v>
      </c>
      <c r="P859" s="3">
        <v>5.6619999999999999</v>
      </c>
      <c r="Q859" s="1">
        <v>30379</v>
      </c>
      <c r="R859" s="5">
        <f t="shared" si="93"/>
        <v>36</v>
      </c>
      <c r="S859" s="5" t="str">
        <f t="shared" si="94"/>
        <v>30-44</v>
      </c>
      <c r="T859">
        <v>8.1999999999999993</v>
      </c>
      <c r="U859" s="17" t="str">
        <f t="shared" si="91"/>
        <v>8-10 (Excellent)</v>
      </c>
      <c r="V859" s="17" t="str">
        <f t="shared" si="95"/>
        <v>Evening</v>
      </c>
      <c r="W859" t="str">
        <f t="shared" si="96"/>
        <v>Expensive</v>
      </c>
      <c r="X859" s="4">
        <f t="shared" si="97"/>
        <v>5</v>
      </c>
      <c r="Y859" s="3" t="str">
        <f t="shared" si="92"/>
        <v>Weekdays</v>
      </c>
      <c r="Z859" s="17">
        <f>_xlfn.ISOWEEKNUM(Table2[[#This Row],[Transaction Date]])</f>
        <v>10</v>
      </c>
      <c r="AA859" t="str">
        <f>IF(Table2[[#This Row],[WeekNum]] &gt; MAX(Table2[WeekNum]) - 13, "Show", "Hide")</f>
        <v>Show</v>
      </c>
      <c r="AB859" t="str">
        <f>TEXT(Table2[[#This Row],[Transaction Date]] - WEEKDAY(Table2[[#This Row],[Transaction Date]], 2) + 4, "MMMM")</f>
        <v>March</v>
      </c>
      <c r="AC859" s="19">
        <f>ROUNDUP(MONTH(Table2[[#This Row],[Transaction Date]])/3, 0)</f>
        <v>1</v>
      </c>
    </row>
    <row r="860" spans="1:29" x14ac:dyDescent="0.3">
      <c r="A860" t="s">
        <v>886</v>
      </c>
      <c r="B860" t="s">
        <v>1075</v>
      </c>
      <c r="C860" t="s">
        <v>35</v>
      </c>
      <c r="D860" t="s">
        <v>20</v>
      </c>
      <c r="E860" t="s">
        <v>24</v>
      </c>
      <c r="F860" t="s">
        <v>16</v>
      </c>
      <c r="G860" s="3">
        <v>57.59</v>
      </c>
      <c r="H860">
        <v>6</v>
      </c>
      <c r="I860">
        <v>17.277000000000001</v>
      </c>
      <c r="J860" s="3">
        <v>362.81700000000001</v>
      </c>
      <c r="K860" s="18">
        <v>43511</v>
      </c>
      <c r="L860" s="2">
        <v>0.57708333333333328</v>
      </c>
      <c r="M860" t="s">
        <v>22</v>
      </c>
      <c r="N860" s="3">
        <v>345.54</v>
      </c>
      <c r="O860">
        <v>4.7619047620000003</v>
      </c>
      <c r="P860" s="3">
        <v>17.277000000000001</v>
      </c>
      <c r="Q860" s="1">
        <v>35816</v>
      </c>
      <c r="R860" s="5">
        <f t="shared" si="93"/>
        <v>21</v>
      </c>
      <c r="S860" s="5" t="str">
        <f t="shared" si="94"/>
        <v>15-29</v>
      </c>
      <c r="T860">
        <v>5.0999999999999996</v>
      </c>
      <c r="U860" s="17" t="str">
        <f t="shared" si="91"/>
        <v>4-6 (Average)</v>
      </c>
      <c r="V860" s="17" t="str">
        <f t="shared" si="95"/>
        <v>Afternoon</v>
      </c>
      <c r="W860" t="str">
        <f t="shared" si="96"/>
        <v>Expensive</v>
      </c>
      <c r="X860" s="4">
        <f t="shared" si="97"/>
        <v>6</v>
      </c>
      <c r="Y860" s="3" t="str">
        <f t="shared" si="92"/>
        <v>Weekdays</v>
      </c>
      <c r="Z860" s="17">
        <f>_xlfn.ISOWEEKNUM(Table2[[#This Row],[Transaction Date]])</f>
        <v>7</v>
      </c>
      <c r="AA860" t="str">
        <f>IF(Table2[[#This Row],[WeekNum]] &gt; MAX(Table2[WeekNum]) - 13, "Show", "Hide")</f>
        <v>Show</v>
      </c>
      <c r="AB860" t="str">
        <f>TEXT(Table2[[#This Row],[Transaction Date]] - WEEKDAY(Table2[[#This Row],[Transaction Date]], 2) + 4, "MMMM")</f>
        <v>February</v>
      </c>
      <c r="AC860" s="19">
        <f>ROUNDUP(MONTH(Table2[[#This Row],[Transaction Date]])/3, 0)</f>
        <v>1</v>
      </c>
    </row>
    <row r="861" spans="1:29" x14ac:dyDescent="0.3">
      <c r="A861" t="s">
        <v>887</v>
      </c>
      <c r="B861" t="s">
        <v>1077</v>
      </c>
      <c r="C861" s="17" t="s">
        <v>1065</v>
      </c>
      <c r="D861" t="s">
        <v>14</v>
      </c>
      <c r="E861" t="s">
        <v>15</v>
      </c>
      <c r="F861" t="s">
        <v>36</v>
      </c>
      <c r="G861" s="3">
        <v>47.63</v>
      </c>
      <c r="H861">
        <v>9</v>
      </c>
      <c r="I861">
        <v>21.433499999999999</v>
      </c>
      <c r="J861" s="3">
        <v>450.1035</v>
      </c>
      <c r="K861" s="18">
        <v>43488</v>
      </c>
      <c r="L861" s="2">
        <v>0.52430555555555558</v>
      </c>
      <c r="M861" t="s">
        <v>22</v>
      </c>
      <c r="N861" s="3">
        <v>428.67</v>
      </c>
      <c r="O861">
        <v>4.7619047620000003</v>
      </c>
      <c r="P861" s="3">
        <v>21.433499999999999</v>
      </c>
      <c r="Q861" s="1">
        <v>20507</v>
      </c>
      <c r="R861" s="5">
        <f t="shared" si="93"/>
        <v>62</v>
      </c>
      <c r="S861" s="5" t="str">
        <f t="shared" si="94"/>
        <v>60-74</v>
      </c>
      <c r="T861">
        <v>5</v>
      </c>
      <c r="U861" s="17" t="str">
        <f t="shared" si="91"/>
        <v>4-6 (Average)</v>
      </c>
      <c r="V861" s="17" t="str">
        <f t="shared" si="95"/>
        <v>Afternoon</v>
      </c>
      <c r="W861" t="str">
        <f t="shared" si="96"/>
        <v>Expensive</v>
      </c>
      <c r="X861" s="4">
        <f t="shared" si="97"/>
        <v>4</v>
      </c>
      <c r="Y861" s="3" t="str">
        <f t="shared" si="92"/>
        <v>Weekdays</v>
      </c>
      <c r="Z861" s="17">
        <f>_xlfn.ISOWEEKNUM(Table2[[#This Row],[Transaction Date]])</f>
        <v>4</v>
      </c>
      <c r="AA861" t="str">
        <f>IF(Table2[[#This Row],[WeekNum]] &gt; MAX(Table2[WeekNum]) - 13, "Show", "Hide")</f>
        <v>Show</v>
      </c>
      <c r="AB861" t="str">
        <f>TEXT(Table2[[#This Row],[Transaction Date]] - WEEKDAY(Table2[[#This Row],[Transaction Date]], 2) + 4, "MMMM")</f>
        <v>January</v>
      </c>
      <c r="AC861" s="19">
        <f>ROUNDUP(MONTH(Table2[[#This Row],[Transaction Date]])/3, 0)</f>
        <v>1</v>
      </c>
    </row>
    <row r="862" spans="1:29" x14ac:dyDescent="0.3">
      <c r="A862" t="s">
        <v>888</v>
      </c>
      <c r="B862" t="s">
        <v>1074</v>
      </c>
      <c r="C862" t="s">
        <v>19</v>
      </c>
      <c r="D862" t="s">
        <v>14</v>
      </c>
      <c r="E862" t="s">
        <v>15</v>
      </c>
      <c r="F862" t="s">
        <v>25</v>
      </c>
      <c r="G862" s="3">
        <v>86.27</v>
      </c>
      <c r="H862">
        <v>1</v>
      </c>
      <c r="I862">
        <v>4.3135000000000003</v>
      </c>
      <c r="J862" s="3">
        <v>90.583500000000001</v>
      </c>
      <c r="K862" s="18">
        <v>43516</v>
      </c>
      <c r="L862" s="2">
        <v>0.55833333333333335</v>
      </c>
      <c r="M862" t="s">
        <v>17</v>
      </c>
      <c r="N862" s="3">
        <v>86.27</v>
      </c>
      <c r="O862">
        <v>4.7619047620000003</v>
      </c>
      <c r="P862" s="3">
        <v>4.3135000000000003</v>
      </c>
      <c r="Q862" s="1">
        <v>28130</v>
      </c>
      <c r="R862" s="5">
        <f t="shared" si="93"/>
        <v>42</v>
      </c>
      <c r="S862" s="5" t="str">
        <f t="shared" si="94"/>
        <v>30-44</v>
      </c>
      <c r="T862">
        <v>7</v>
      </c>
      <c r="U862" s="17" t="str">
        <f t="shared" si="91"/>
        <v>6-8 (Good)</v>
      </c>
      <c r="V862" s="17" t="str">
        <f t="shared" si="95"/>
        <v>Afternoon</v>
      </c>
      <c r="W862" t="str">
        <f t="shared" si="96"/>
        <v>Expensive</v>
      </c>
      <c r="X862" s="4">
        <f t="shared" si="97"/>
        <v>4</v>
      </c>
      <c r="Y862" s="3" t="str">
        <f t="shared" si="92"/>
        <v>Weekdays</v>
      </c>
      <c r="Z862" s="17">
        <f>_xlfn.ISOWEEKNUM(Table2[[#This Row],[Transaction Date]])</f>
        <v>8</v>
      </c>
      <c r="AA862" t="str">
        <f>IF(Table2[[#This Row],[WeekNum]] &gt; MAX(Table2[WeekNum]) - 13, "Show", "Hide")</f>
        <v>Show</v>
      </c>
      <c r="AB862" t="str">
        <f>TEXT(Table2[[#This Row],[Transaction Date]] - WEEKDAY(Table2[[#This Row],[Transaction Date]], 2) + 4, "MMMM")</f>
        <v>February</v>
      </c>
      <c r="AC862" s="19">
        <f>ROUNDUP(MONTH(Table2[[#This Row],[Transaction Date]])/3, 0)</f>
        <v>1</v>
      </c>
    </row>
    <row r="863" spans="1:29" x14ac:dyDescent="0.3">
      <c r="A863" t="s">
        <v>889</v>
      </c>
      <c r="B863" t="s">
        <v>1076</v>
      </c>
      <c r="C863" s="17" t="s">
        <v>1064</v>
      </c>
      <c r="D863" t="s">
        <v>14</v>
      </c>
      <c r="E863" t="s">
        <v>24</v>
      </c>
      <c r="F863" t="s">
        <v>29</v>
      </c>
      <c r="G863" s="3">
        <v>12.76</v>
      </c>
      <c r="H863">
        <v>2</v>
      </c>
      <c r="I863">
        <v>1.276</v>
      </c>
      <c r="J863" s="3">
        <v>26.795999999999999</v>
      </c>
      <c r="K863" s="18">
        <v>43473</v>
      </c>
      <c r="L863" s="2">
        <v>0.75416666666666676</v>
      </c>
      <c r="M863" t="s">
        <v>17</v>
      </c>
      <c r="N863" s="3">
        <v>25.52</v>
      </c>
      <c r="O863">
        <v>4.7619047620000003</v>
      </c>
      <c r="P863" s="3">
        <v>1.276</v>
      </c>
      <c r="Q863" s="1">
        <v>28681</v>
      </c>
      <c r="R863" s="5">
        <f t="shared" si="93"/>
        <v>40</v>
      </c>
      <c r="S863" s="5" t="str">
        <f t="shared" si="94"/>
        <v>30-44</v>
      </c>
      <c r="T863">
        <v>7.8</v>
      </c>
      <c r="U863" s="17" t="str">
        <f t="shared" si="91"/>
        <v>6-8 (Good)</v>
      </c>
      <c r="V863" s="17" t="str">
        <f t="shared" si="95"/>
        <v>Evening</v>
      </c>
      <c r="W863" t="str">
        <f t="shared" si="96"/>
        <v>Less Expensive</v>
      </c>
      <c r="X863" s="4">
        <f t="shared" si="97"/>
        <v>3</v>
      </c>
      <c r="Y863" s="3" t="str">
        <f t="shared" si="92"/>
        <v>Weekdays</v>
      </c>
      <c r="Z863" s="17">
        <f>_xlfn.ISOWEEKNUM(Table2[[#This Row],[Transaction Date]])</f>
        <v>2</v>
      </c>
      <c r="AA863" t="str">
        <f>IF(Table2[[#This Row],[WeekNum]] &gt; MAX(Table2[WeekNum]) - 13, "Show", "Hide")</f>
        <v>Show</v>
      </c>
      <c r="AB863" t="str">
        <f>TEXT(Table2[[#This Row],[Transaction Date]] - WEEKDAY(Table2[[#This Row],[Transaction Date]], 2) + 4, "MMMM")</f>
        <v>January</v>
      </c>
      <c r="AC863" s="19">
        <f>ROUNDUP(MONTH(Table2[[#This Row],[Transaction Date]])/3, 0)</f>
        <v>1</v>
      </c>
    </row>
    <row r="864" spans="1:29" x14ac:dyDescent="0.3">
      <c r="A864" t="s">
        <v>890</v>
      </c>
      <c r="B864" t="s">
        <v>1070</v>
      </c>
      <c r="C864" t="s">
        <v>35</v>
      </c>
      <c r="D864" t="s">
        <v>20</v>
      </c>
      <c r="E864" t="s">
        <v>15</v>
      </c>
      <c r="F864" t="s">
        <v>25</v>
      </c>
      <c r="G864" s="3">
        <v>11.28</v>
      </c>
      <c r="H864">
        <v>9</v>
      </c>
      <c r="I864">
        <v>5.0759999999999996</v>
      </c>
      <c r="J864" s="3">
        <v>106.596</v>
      </c>
      <c r="K864" s="18">
        <v>43541</v>
      </c>
      <c r="L864" s="2">
        <v>0.49652777777777773</v>
      </c>
      <c r="M864" t="s">
        <v>26</v>
      </c>
      <c r="N864" s="3">
        <v>101.52</v>
      </c>
      <c r="O864">
        <v>4.7619047620000003</v>
      </c>
      <c r="P864" s="3">
        <v>5.0759999999999996</v>
      </c>
      <c r="Q864" s="1">
        <v>25868</v>
      </c>
      <c r="R864" s="5">
        <f t="shared" si="93"/>
        <v>48</v>
      </c>
      <c r="S864" s="5" t="str">
        <f t="shared" si="94"/>
        <v>45-59</v>
      </c>
      <c r="T864">
        <v>4.3</v>
      </c>
      <c r="U864" s="17" t="str">
        <f t="shared" si="91"/>
        <v>4-6 (Average)</v>
      </c>
      <c r="V864" s="17" t="str">
        <f t="shared" si="95"/>
        <v>Morning</v>
      </c>
      <c r="W864" t="str">
        <f t="shared" si="96"/>
        <v>Less Expensive</v>
      </c>
      <c r="X864" s="4">
        <f t="shared" si="97"/>
        <v>1</v>
      </c>
      <c r="Y864" s="3" t="str">
        <f t="shared" si="92"/>
        <v>Weekends</v>
      </c>
      <c r="Z864" s="17">
        <f>_xlfn.ISOWEEKNUM(Table2[[#This Row],[Transaction Date]])</f>
        <v>11</v>
      </c>
      <c r="AA864" t="str">
        <f>IF(Table2[[#This Row],[WeekNum]] &gt; MAX(Table2[WeekNum]) - 13, "Show", "Hide")</f>
        <v>Show</v>
      </c>
      <c r="AB864" t="str">
        <f>TEXT(Table2[[#This Row],[Transaction Date]] - WEEKDAY(Table2[[#This Row],[Transaction Date]], 2) + 4, "MMMM")</f>
        <v>March</v>
      </c>
      <c r="AC864" s="19">
        <f>ROUNDUP(MONTH(Table2[[#This Row],[Transaction Date]])/3, 0)</f>
        <v>1</v>
      </c>
    </row>
    <row r="865" spans="1:29" x14ac:dyDescent="0.3">
      <c r="A865" t="s">
        <v>891</v>
      </c>
      <c r="B865" t="s">
        <v>1075</v>
      </c>
      <c r="C865" t="s">
        <v>35</v>
      </c>
      <c r="D865" t="s">
        <v>20</v>
      </c>
      <c r="E865" t="s">
        <v>15</v>
      </c>
      <c r="F865" t="s">
        <v>25</v>
      </c>
      <c r="G865" s="3">
        <v>51.07</v>
      </c>
      <c r="H865">
        <v>7</v>
      </c>
      <c r="I865">
        <v>17.874500000000001</v>
      </c>
      <c r="J865" s="3">
        <v>375.36450000000002</v>
      </c>
      <c r="K865" s="18">
        <v>43477</v>
      </c>
      <c r="L865" s="2">
        <v>0.48749999999999999</v>
      </c>
      <c r="M865" t="s">
        <v>22</v>
      </c>
      <c r="N865" s="3">
        <v>357.49</v>
      </c>
      <c r="O865">
        <v>4.7619047620000003</v>
      </c>
      <c r="P865" s="3">
        <v>17.874500000000001</v>
      </c>
      <c r="Q865" s="1">
        <v>29196</v>
      </c>
      <c r="R865" s="5">
        <f t="shared" si="93"/>
        <v>39</v>
      </c>
      <c r="S865" s="5" t="str">
        <f t="shared" si="94"/>
        <v>30-44</v>
      </c>
      <c r="T865">
        <v>7</v>
      </c>
      <c r="U865" s="17" t="str">
        <f t="shared" si="91"/>
        <v>6-8 (Good)</v>
      </c>
      <c r="V865" s="17" t="str">
        <f t="shared" si="95"/>
        <v>Morning</v>
      </c>
      <c r="W865" t="str">
        <f t="shared" si="96"/>
        <v>Expensive</v>
      </c>
      <c r="X865" s="4">
        <f t="shared" si="97"/>
        <v>7</v>
      </c>
      <c r="Y865" s="3" t="str">
        <f t="shared" si="92"/>
        <v>Weekends</v>
      </c>
      <c r="Z865" s="17">
        <f>_xlfn.ISOWEEKNUM(Table2[[#This Row],[Transaction Date]])</f>
        <v>2</v>
      </c>
      <c r="AA865" t="str">
        <f>IF(Table2[[#This Row],[WeekNum]] &gt; MAX(Table2[WeekNum]) - 13, "Show", "Hide")</f>
        <v>Show</v>
      </c>
      <c r="AB865" t="str">
        <f>TEXT(Table2[[#This Row],[Transaction Date]] - WEEKDAY(Table2[[#This Row],[Transaction Date]], 2) + 4, "MMMM")</f>
        <v>January</v>
      </c>
      <c r="AC865" s="19">
        <f>ROUNDUP(MONTH(Table2[[#This Row],[Transaction Date]])/3, 0)</f>
        <v>1</v>
      </c>
    </row>
    <row r="866" spans="1:29" x14ac:dyDescent="0.3">
      <c r="A866" t="s">
        <v>892</v>
      </c>
      <c r="B866" t="s">
        <v>1068</v>
      </c>
      <c r="C866" t="s">
        <v>13</v>
      </c>
      <c r="D866" t="s">
        <v>14</v>
      </c>
      <c r="E866" t="s">
        <v>15</v>
      </c>
      <c r="F866" t="s">
        <v>21</v>
      </c>
      <c r="G866" s="3">
        <v>79.59</v>
      </c>
      <c r="H866">
        <v>3</v>
      </c>
      <c r="I866">
        <v>11.938499999999999</v>
      </c>
      <c r="J866" s="3">
        <v>250.70849999999999</v>
      </c>
      <c r="K866" s="18">
        <v>43473</v>
      </c>
      <c r="L866" s="2">
        <v>0.60416666666666663</v>
      </c>
      <c r="M866" t="s">
        <v>22</v>
      </c>
      <c r="N866" s="3">
        <v>238.77</v>
      </c>
      <c r="O866">
        <v>4.7619047620000003</v>
      </c>
      <c r="P866" s="3">
        <v>11.938499999999999</v>
      </c>
      <c r="Q866" s="1">
        <v>33223</v>
      </c>
      <c r="R866" s="5">
        <f t="shared" si="93"/>
        <v>28</v>
      </c>
      <c r="S866" s="5" t="str">
        <f t="shared" si="94"/>
        <v>15-29</v>
      </c>
      <c r="T866">
        <v>6.6</v>
      </c>
      <c r="U866" s="17" t="str">
        <f t="shared" si="91"/>
        <v>6-8 (Good)</v>
      </c>
      <c r="V866" s="17" t="str">
        <f t="shared" si="95"/>
        <v>Afternoon</v>
      </c>
      <c r="W866" t="str">
        <f t="shared" si="96"/>
        <v>Expensive</v>
      </c>
      <c r="X866" s="4">
        <f t="shared" si="97"/>
        <v>3</v>
      </c>
      <c r="Y866" s="3" t="str">
        <f t="shared" si="92"/>
        <v>Weekdays</v>
      </c>
      <c r="Z866" s="17">
        <f>_xlfn.ISOWEEKNUM(Table2[[#This Row],[Transaction Date]])</f>
        <v>2</v>
      </c>
      <c r="AA866" t="str">
        <f>IF(Table2[[#This Row],[WeekNum]] &gt; MAX(Table2[WeekNum]) - 13, "Show", "Hide")</f>
        <v>Show</v>
      </c>
      <c r="AB866" t="str">
        <f>TEXT(Table2[[#This Row],[Transaction Date]] - WEEKDAY(Table2[[#This Row],[Transaction Date]], 2) + 4, "MMMM")</f>
        <v>January</v>
      </c>
      <c r="AC866" s="19">
        <f>ROUNDUP(MONTH(Table2[[#This Row],[Transaction Date]])/3, 0)</f>
        <v>1</v>
      </c>
    </row>
    <row r="867" spans="1:29" x14ac:dyDescent="0.3">
      <c r="A867" t="s">
        <v>893</v>
      </c>
      <c r="B867" t="s">
        <v>1069</v>
      </c>
      <c r="C867" t="s">
        <v>19</v>
      </c>
      <c r="D867" t="s">
        <v>14</v>
      </c>
      <c r="E867" t="s">
        <v>24</v>
      </c>
      <c r="F867" t="s">
        <v>16</v>
      </c>
      <c r="G867" s="3">
        <v>33.81</v>
      </c>
      <c r="H867">
        <v>3</v>
      </c>
      <c r="I867">
        <v>5.0715000000000003</v>
      </c>
      <c r="J867" s="3">
        <v>106.50149999999999</v>
      </c>
      <c r="K867" s="18">
        <v>43491</v>
      </c>
      <c r="L867" s="2">
        <v>0.63263888888888886</v>
      </c>
      <c r="M867" t="s">
        <v>17</v>
      </c>
      <c r="N867" s="3">
        <v>101.43</v>
      </c>
      <c r="O867">
        <v>4.7619047620000003</v>
      </c>
      <c r="P867" s="3">
        <v>5.0715000000000003</v>
      </c>
      <c r="Q867" s="1">
        <v>30243</v>
      </c>
      <c r="R867" s="5">
        <f t="shared" si="93"/>
        <v>36</v>
      </c>
      <c r="S867" s="5" t="str">
        <f t="shared" si="94"/>
        <v>30-44</v>
      </c>
      <c r="T867">
        <v>7.3</v>
      </c>
      <c r="U867" s="17" t="str">
        <f t="shared" si="91"/>
        <v>6-8 (Good)</v>
      </c>
      <c r="V867" s="17" t="str">
        <f t="shared" si="95"/>
        <v>Afternoon</v>
      </c>
      <c r="W867" t="str">
        <f t="shared" si="96"/>
        <v>Expensive</v>
      </c>
      <c r="X867" s="4">
        <f t="shared" si="97"/>
        <v>7</v>
      </c>
      <c r="Y867" s="3" t="str">
        <f t="shared" si="92"/>
        <v>Weekends</v>
      </c>
      <c r="Z867" s="17">
        <f>_xlfn.ISOWEEKNUM(Table2[[#This Row],[Transaction Date]])</f>
        <v>4</v>
      </c>
      <c r="AA867" t="str">
        <f>IF(Table2[[#This Row],[WeekNum]] &gt; MAX(Table2[WeekNum]) - 13, "Show", "Hide")</f>
        <v>Show</v>
      </c>
      <c r="AB867" t="str">
        <f>TEXT(Table2[[#This Row],[Transaction Date]] - WEEKDAY(Table2[[#This Row],[Transaction Date]], 2) + 4, "MMMM")</f>
        <v>January</v>
      </c>
      <c r="AC867" s="19">
        <f>ROUNDUP(MONTH(Table2[[#This Row],[Transaction Date]])/3, 0)</f>
        <v>1</v>
      </c>
    </row>
    <row r="868" spans="1:29" x14ac:dyDescent="0.3">
      <c r="A868" t="s">
        <v>894</v>
      </c>
      <c r="B868" t="s">
        <v>1075</v>
      </c>
      <c r="C868" t="s">
        <v>35</v>
      </c>
      <c r="D868" t="s">
        <v>14</v>
      </c>
      <c r="E868" t="s">
        <v>24</v>
      </c>
      <c r="F868" t="s">
        <v>29</v>
      </c>
      <c r="G868" s="3">
        <v>90.53</v>
      </c>
      <c r="H868">
        <v>8</v>
      </c>
      <c r="I868">
        <v>36.212000000000003</v>
      </c>
      <c r="J868" s="3">
        <v>760.452</v>
      </c>
      <c r="K868" s="18">
        <v>43539</v>
      </c>
      <c r="L868" s="2">
        <v>0.6166666666666667</v>
      </c>
      <c r="M868" t="s">
        <v>26</v>
      </c>
      <c r="N868" s="3">
        <v>724.24</v>
      </c>
      <c r="O868">
        <v>4.7619047620000003</v>
      </c>
      <c r="P868" s="3">
        <v>36.212000000000003</v>
      </c>
      <c r="Q868" s="1">
        <v>19806</v>
      </c>
      <c r="R868" s="5">
        <f t="shared" si="93"/>
        <v>64</v>
      </c>
      <c r="S868" s="5" t="str">
        <f t="shared" si="94"/>
        <v>60-74</v>
      </c>
      <c r="T868">
        <v>6.5</v>
      </c>
      <c r="U868" s="17" t="str">
        <f t="shared" si="91"/>
        <v>6-8 (Good)</v>
      </c>
      <c r="V868" s="17" t="str">
        <f t="shared" si="95"/>
        <v>Afternoon</v>
      </c>
      <c r="W868" t="str">
        <f t="shared" si="96"/>
        <v>Expensive</v>
      </c>
      <c r="X868" s="4">
        <f t="shared" si="97"/>
        <v>6</v>
      </c>
      <c r="Y868" s="3" t="str">
        <f t="shared" si="92"/>
        <v>Weekdays</v>
      </c>
      <c r="Z868" s="17">
        <f>_xlfn.ISOWEEKNUM(Table2[[#This Row],[Transaction Date]])</f>
        <v>11</v>
      </c>
      <c r="AA868" t="str">
        <f>IF(Table2[[#This Row],[WeekNum]] &gt; MAX(Table2[WeekNum]) - 13, "Show", "Hide")</f>
        <v>Show</v>
      </c>
      <c r="AB868" t="str">
        <f>TEXT(Table2[[#This Row],[Transaction Date]] - WEEKDAY(Table2[[#This Row],[Transaction Date]], 2) + 4, "MMMM")</f>
        <v>March</v>
      </c>
      <c r="AC868" s="19">
        <f>ROUNDUP(MONTH(Table2[[#This Row],[Transaction Date]])/3, 0)</f>
        <v>1</v>
      </c>
    </row>
    <row r="869" spans="1:29" x14ac:dyDescent="0.3">
      <c r="A869" t="s">
        <v>895</v>
      </c>
      <c r="B869" t="s">
        <v>1073</v>
      </c>
      <c r="C869" s="17" t="s">
        <v>1066</v>
      </c>
      <c r="D869" t="s">
        <v>14</v>
      </c>
      <c r="E869" t="s">
        <v>15</v>
      </c>
      <c r="F869" t="s">
        <v>16</v>
      </c>
      <c r="G869" s="3">
        <v>62.82</v>
      </c>
      <c r="H869">
        <v>2</v>
      </c>
      <c r="I869">
        <v>6.282</v>
      </c>
      <c r="J869" s="3">
        <v>131.922</v>
      </c>
      <c r="K869" s="18">
        <v>43482</v>
      </c>
      <c r="L869" s="2">
        <v>0.52500000000000002</v>
      </c>
      <c r="M869" t="s">
        <v>17</v>
      </c>
      <c r="N869" s="3">
        <v>125.64</v>
      </c>
      <c r="O869">
        <v>4.7619047620000003</v>
      </c>
      <c r="P869" s="3">
        <v>6.282</v>
      </c>
      <c r="Q869" s="1">
        <v>23607</v>
      </c>
      <c r="R869" s="5">
        <f t="shared" si="93"/>
        <v>54</v>
      </c>
      <c r="S869" s="5" t="str">
        <f t="shared" si="94"/>
        <v>45-59</v>
      </c>
      <c r="T869">
        <v>4.9000000000000004</v>
      </c>
      <c r="U869" s="17" t="str">
        <f t="shared" si="91"/>
        <v>4-6 (Average)</v>
      </c>
      <c r="V869" s="17" t="str">
        <f t="shared" si="95"/>
        <v>Afternoon</v>
      </c>
      <c r="W869" t="str">
        <f t="shared" si="96"/>
        <v>Expensive</v>
      </c>
      <c r="X869" s="4">
        <f t="shared" si="97"/>
        <v>5</v>
      </c>
      <c r="Y869" s="3" t="str">
        <f t="shared" si="92"/>
        <v>Weekdays</v>
      </c>
      <c r="Z869" s="17">
        <f>_xlfn.ISOWEEKNUM(Table2[[#This Row],[Transaction Date]])</f>
        <v>3</v>
      </c>
      <c r="AA869" t="str">
        <f>IF(Table2[[#This Row],[WeekNum]] &gt; MAX(Table2[WeekNum]) - 13, "Show", "Hide")</f>
        <v>Show</v>
      </c>
      <c r="AB869" t="str">
        <f>TEXT(Table2[[#This Row],[Transaction Date]] - WEEKDAY(Table2[[#This Row],[Transaction Date]], 2) + 4, "MMMM")</f>
        <v>January</v>
      </c>
      <c r="AC869" s="19">
        <f>ROUNDUP(MONTH(Table2[[#This Row],[Transaction Date]])/3, 0)</f>
        <v>1</v>
      </c>
    </row>
    <row r="870" spans="1:29" x14ac:dyDescent="0.3">
      <c r="A870" t="s">
        <v>896</v>
      </c>
      <c r="B870" t="s">
        <v>1074</v>
      </c>
      <c r="C870" t="s">
        <v>19</v>
      </c>
      <c r="D870" t="s">
        <v>14</v>
      </c>
      <c r="E870" t="s">
        <v>24</v>
      </c>
      <c r="F870" t="s">
        <v>36</v>
      </c>
      <c r="G870" s="3">
        <v>24.31</v>
      </c>
      <c r="H870">
        <v>3</v>
      </c>
      <c r="I870">
        <v>3.6465000000000001</v>
      </c>
      <c r="J870" s="3">
        <v>76.576499999999996</v>
      </c>
      <c r="K870" s="18">
        <v>43473</v>
      </c>
      <c r="L870" s="2">
        <v>0.79791666666666661</v>
      </c>
      <c r="M870" t="s">
        <v>26</v>
      </c>
      <c r="N870" s="3">
        <v>72.930000000000007</v>
      </c>
      <c r="O870">
        <v>4.7619047620000003</v>
      </c>
      <c r="P870" s="3">
        <v>3.6465000000000001</v>
      </c>
      <c r="Q870" s="1">
        <v>35410</v>
      </c>
      <c r="R870" s="5">
        <f t="shared" si="93"/>
        <v>22</v>
      </c>
      <c r="S870" s="5" t="str">
        <f t="shared" si="94"/>
        <v>15-29</v>
      </c>
      <c r="T870">
        <v>4.3</v>
      </c>
      <c r="U870" s="17" t="str">
        <f t="shared" si="91"/>
        <v>4-6 (Average)</v>
      </c>
      <c r="V870" s="17" t="str">
        <f t="shared" si="95"/>
        <v>Evening</v>
      </c>
      <c r="W870" t="str">
        <f t="shared" si="96"/>
        <v>Expensive</v>
      </c>
      <c r="X870" s="4">
        <f t="shared" si="97"/>
        <v>3</v>
      </c>
      <c r="Y870" s="3" t="str">
        <f t="shared" si="92"/>
        <v>Weekdays</v>
      </c>
      <c r="Z870" s="17">
        <f>_xlfn.ISOWEEKNUM(Table2[[#This Row],[Transaction Date]])</f>
        <v>2</v>
      </c>
      <c r="AA870" t="str">
        <f>IF(Table2[[#This Row],[WeekNum]] &gt; MAX(Table2[WeekNum]) - 13, "Show", "Hide")</f>
        <v>Show</v>
      </c>
      <c r="AB870" t="str">
        <f>TEXT(Table2[[#This Row],[Transaction Date]] - WEEKDAY(Table2[[#This Row],[Transaction Date]], 2) + 4, "MMMM")</f>
        <v>January</v>
      </c>
      <c r="AC870" s="19">
        <f>ROUNDUP(MONTH(Table2[[#This Row],[Transaction Date]])/3, 0)</f>
        <v>1</v>
      </c>
    </row>
    <row r="871" spans="1:29" x14ac:dyDescent="0.3">
      <c r="A871" t="s">
        <v>897</v>
      </c>
      <c r="B871" t="s">
        <v>1076</v>
      </c>
      <c r="C871" s="17" t="s">
        <v>1064</v>
      </c>
      <c r="D871" t="s">
        <v>20</v>
      </c>
      <c r="E871" t="s">
        <v>24</v>
      </c>
      <c r="F871" t="s">
        <v>29</v>
      </c>
      <c r="G871" s="3">
        <v>64.59</v>
      </c>
      <c r="H871">
        <v>4</v>
      </c>
      <c r="I871">
        <v>12.917999999999999</v>
      </c>
      <c r="J871" s="3">
        <v>271.27800000000002</v>
      </c>
      <c r="K871" s="18">
        <v>43471</v>
      </c>
      <c r="L871" s="2">
        <v>0.56597222222222221</v>
      </c>
      <c r="M871" t="s">
        <v>17</v>
      </c>
      <c r="N871" s="3">
        <v>258.36</v>
      </c>
      <c r="O871">
        <v>4.7619047620000003</v>
      </c>
      <c r="P871" s="3">
        <v>12.917999999999999</v>
      </c>
      <c r="Q871" s="1">
        <v>29807</v>
      </c>
      <c r="R871" s="5">
        <f t="shared" si="93"/>
        <v>37</v>
      </c>
      <c r="S871" s="5" t="str">
        <f t="shared" si="94"/>
        <v>30-44</v>
      </c>
      <c r="T871">
        <v>9.3000000000000007</v>
      </c>
      <c r="U871" s="17" t="str">
        <f t="shared" si="91"/>
        <v>8-10 (Excellent)</v>
      </c>
      <c r="V871" s="17" t="str">
        <f t="shared" si="95"/>
        <v>Afternoon</v>
      </c>
      <c r="W871" t="str">
        <f t="shared" si="96"/>
        <v>Expensive</v>
      </c>
      <c r="X871" s="4">
        <f t="shared" si="97"/>
        <v>1</v>
      </c>
      <c r="Y871" s="3" t="str">
        <f t="shared" si="92"/>
        <v>Weekends</v>
      </c>
      <c r="Z871" s="17">
        <f>_xlfn.ISOWEEKNUM(Table2[[#This Row],[Transaction Date]])</f>
        <v>1</v>
      </c>
      <c r="AA871" t="str">
        <f>IF(Table2[[#This Row],[WeekNum]] &gt; MAX(Table2[WeekNum]) - 13, "Show", "Hide")</f>
        <v>Show</v>
      </c>
      <c r="AB871" t="str">
        <f>TEXT(Table2[[#This Row],[Transaction Date]] - WEEKDAY(Table2[[#This Row],[Transaction Date]], 2) + 4, "MMMM")</f>
        <v>January</v>
      </c>
      <c r="AC871" s="19">
        <f>ROUNDUP(MONTH(Table2[[#This Row],[Transaction Date]])/3, 0)</f>
        <v>1</v>
      </c>
    </row>
    <row r="872" spans="1:29" x14ac:dyDescent="0.3">
      <c r="A872" t="s">
        <v>898</v>
      </c>
      <c r="B872" t="s">
        <v>1067</v>
      </c>
      <c r="C872" t="s">
        <v>13</v>
      </c>
      <c r="D872" t="s">
        <v>14</v>
      </c>
      <c r="E872" t="s">
        <v>24</v>
      </c>
      <c r="F872" t="s">
        <v>36</v>
      </c>
      <c r="G872" s="3">
        <v>24.82</v>
      </c>
      <c r="H872">
        <v>7</v>
      </c>
      <c r="I872">
        <v>8.6869999999999994</v>
      </c>
      <c r="J872" s="3">
        <v>182.42699999999999</v>
      </c>
      <c r="K872" s="18">
        <v>43512</v>
      </c>
      <c r="L872" s="2">
        <v>0.43958333333333338</v>
      </c>
      <c r="M872" t="s">
        <v>26</v>
      </c>
      <c r="N872" s="3">
        <v>173.74</v>
      </c>
      <c r="O872">
        <v>4.7619047620000003</v>
      </c>
      <c r="P872" s="3">
        <v>8.6869999999999994</v>
      </c>
      <c r="Q872" s="1">
        <v>23654</v>
      </c>
      <c r="R872" s="5">
        <f t="shared" si="93"/>
        <v>54</v>
      </c>
      <c r="S872" s="5" t="str">
        <f t="shared" si="94"/>
        <v>45-59</v>
      </c>
      <c r="T872">
        <v>7.1</v>
      </c>
      <c r="U872" s="17" t="str">
        <f t="shared" si="91"/>
        <v>6-8 (Good)</v>
      </c>
      <c r="V872" s="17" t="str">
        <f t="shared" si="95"/>
        <v>Morning</v>
      </c>
      <c r="W872" t="str">
        <f t="shared" si="96"/>
        <v>Expensive</v>
      </c>
      <c r="X872" s="4">
        <f t="shared" si="97"/>
        <v>7</v>
      </c>
      <c r="Y872" s="3" t="str">
        <f t="shared" si="92"/>
        <v>Weekends</v>
      </c>
      <c r="Z872" s="17">
        <f>_xlfn.ISOWEEKNUM(Table2[[#This Row],[Transaction Date]])</f>
        <v>7</v>
      </c>
      <c r="AA872" t="str">
        <f>IF(Table2[[#This Row],[WeekNum]] &gt; MAX(Table2[WeekNum]) - 13, "Show", "Hide")</f>
        <v>Show</v>
      </c>
      <c r="AB872" t="str">
        <f>TEXT(Table2[[#This Row],[Transaction Date]] - WEEKDAY(Table2[[#This Row],[Transaction Date]], 2) + 4, "MMMM")</f>
        <v>February</v>
      </c>
      <c r="AC872" s="19">
        <f>ROUNDUP(MONTH(Table2[[#This Row],[Transaction Date]])/3, 0)</f>
        <v>1</v>
      </c>
    </row>
    <row r="873" spans="1:29" x14ac:dyDescent="0.3">
      <c r="A873" t="s">
        <v>899</v>
      </c>
      <c r="B873" t="s">
        <v>1073</v>
      </c>
      <c r="C873" s="17" t="s">
        <v>1066</v>
      </c>
      <c r="D873" t="s">
        <v>20</v>
      </c>
      <c r="E873" t="s">
        <v>24</v>
      </c>
      <c r="F873" t="s">
        <v>38</v>
      </c>
      <c r="G873" s="3">
        <v>56.5</v>
      </c>
      <c r="H873">
        <v>1</v>
      </c>
      <c r="I873">
        <v>2.8250000000000002</v>
      </c>
      <c r="J873" s="3">
        <v>59.325000000000003</v>
      </c>
      <c r="K873" s="18">
        <v>43537</v>
      </c>
      <c r="L873" s="2">
        <v>0.65625</v>
      </c>
      <c r="M873" t="s">
        <v>17</v>
      </c>
      <c r="N873" s="3">
        <v>56.5</v>
      </c>
      <c r="O873">
        <v>4.7619047620000003</v>
      </c>
      <c r="P873" s="3">
        <v>2.8250000000000002</v>
      </c>
      <c r="Q873" s="1">
        <v>24610</v>
      </c>
      <c r="R873" s="5">
        <f t="shared" si="93"/>
        <v>51</v>
      </c>
      <c r="S873" s="5" t="str">
        <f t="shared" si="94"/>
        <v>45-59</v>
      </c>
      <c r="T873">
        <v>9.6</v>
      </c>
      <c r="U873" s="17" t="str">
        <f t="shared" si="91"/>
        <v>8-10 (Excellent)</v>
      </c>
      <c r="V873" s="17" t="str">
        <f t="shared" si="95"/>
        <v>Afternoon</v>
      </c>
      <c r="W873" t="str">
        <f t="shared" si="96"/>
        <v>Expensive</v>
      </c>
      <c r="X873" s="4">
        <f t="shared" si="97"/>
        <v>4</v>
      </c>
      <c r="Y873" s="3" t="str">
        <f t="shared" si="92"/>
        <v>Weekdays</v>
      </c>
      <c r="Z873" s="17">
        <f>_xlfn.ISOWEEKNUM(Table2[[#This Row],[Transaction Date]])</f>
        <v>11</v>
      </c>
      <c r="AA873" t="str">
        <f>IF(Table2[[#This Row],[WeekNum]] &gt; MAX(Table2[WeekNum]) - 13, "Show", "Hide")</f>
        <v>Show</v>
      </c>
      <c r="AB873" t="str">
        <f>TEXT(Table2[[#This Row],[Transaction Date]] - WEEKDAY(Table2[[#This Row],[Transaction Date]], 2) + 4, "MMMM")</f>
        <v>March</v>
      </c>
      <c r="AC873" s="19">
        <f>ROUNDUP(MONTH(Table2[[#This Row],[Transaction Date]])/3, 0)</f>
        <v>1</v>
      </c>
    </row>
    <row r="874" spans="1:29" x14ac:dyDescent="0.3">
      <c r="A874" t="s">
        <v>900</v>
      </c>
      <c r="B874" t="s">
        <v>1075</v>
      </c>
      <c r="C874" t="s">
        <v>35</v>
      </c>
      <c r="D874" t="s">
        <v>14</v>
      </c>
      <c r="E874" t="s">
        <v>15</v>
      </c>
      <c r="F874" t="s">
        <v>21</v>
      </c>
      <c r="G874" s="3">
        <v>21.43</v>
      </c>
      <c r="H874">
        <v>10</v>
      </c>
      <c r="I874">
        <v>10.715</v>
      </c>
      <c r="J874" s="3">
        <v>225.01499999999999</v>
      </c>
      <c r="K874" s="18">
        <v>43493</v>
      </c>
      <c r="L874" s="2">
        <v>0.49374999999999997</v>
      </c>
      <c r="M874" t="s">
        <v>22</v>
      </c>
      <c r="N874" s="3">
        <v>214.3</v>
      </c>
      <c r="O874">
        <v>4.7619047620000003</v>
      </c>
      <c r="P874" s="3">
        <v>10.715</v>
      </c>
      <c r="Q874" s="1">
        <v>24691</v>
      </c>
      <c r="R874" s="5">
        <f t="shared" si="93"/>
        <v>51</v>
      </c>
      <c r="S874" s="5" t="str">
        <f t="shared" si="94"/>
        <v>45-59</v>
      </c>
      <c r="T874">
        <v>6.2</v>
      </c>
      <c r="U874" s="17" t="str">
        <f t="shared" si="91"/>
        <v>6-8 (Good)</v>
      </c>
      <c r="V874" s="17" t="str">
        <f t="shared" si="95"/>
        <v>Morning</v>
      </c>
      <c r="W874" t="str">
        <f t="shared" si="96"/>
        <v>Expensive</v>
      </c>
      <c r="X874" s="4">
        <f t="shared" si="97"/>
        <v>2</v>
      </c>
      <c r="Y874" s="3" t="str">
        <f t="shared" si="92"/>
        <v>Weekdays</v>
      </c>
      <c r="Z874" s="17">
        <f>_xlfn.ISOWEEKNUM(Table2[[#This Row],[Transaction Date]])</f>
        <v>5</v>
      </c>
      <c r="AA874" t="str">
        <f>IF(Table2[[#This Row],[WeekNum]] &gt; MAX(Table2[WeekNum]) - 13, "Show", "Hide")</f>
        <v>Show</v>
      </c>
      <c r="AB874" t="str">
        <f>TEXT(Table2[[#This Row],[Transaction Date]] - WEEKDAY(Table2[[#This Row],[Transaction Date]], 2) + 4, "MMMM")</f>
        <v>January</v>
      </c>
      <c r="AC874" s="19">
        <f>ROUNDUP(MONTH(Table2[[#This Row],[Transaction Date]])/3, 0)</f>
        <v>1</v>
      </c>
    </row>
    <row r="875" spans="1:29" x14ac:dyDescent="0.3">
      <c r="A875" t="s">
        <v>901</v>
      </c>
      <c r="B875" t="s">
        <v>1077</v>
      </c>
      <c r="C875" s="17" t="s">
        <v>1065</v>
      </c>
      <c r="D875" t="s">
        <v>14</v>
      </c>
      <c r="E875" t="s">
        <v>24</v>
      </c>
      <c r="F875" t="s">
        <v>29</v>
      </c>
      <c r="G875" s="3">
        <v>89.06</v>
      </c>
      <c r="H875">
        <v>6</v>
      </c>
      <c r="I875">
        <v>26.718</v>
      </c>
      <c r="J875" s="3">
        <v>561.07799999999997</v>
      </c>
      <c r="K875" s="18">
        <v>43483</v>
      </c>
      <c r="L875" s="2">
        <v>0.72638888888888886</v>
      </c>
      <c r="M875" t="s">
        <v>22</v>
      </c>
      <c r="N875" s="3">
        <v>534.36</v>
      </c>
      <c r="O875">
        <v>4.7619047620000003</v>
      </c>
      <c r="P875" s="3">
        <v>26.718</v>
      </c>
      <c r="Q875" s="1">
        <v>35796</v>
      </c>
      <c r="R875" s="5">
        <f t="shared" si="93"/>
        <v>21</v>
      </c>
      <c r="S875" s="5" t="str">
        <f t="shared" si="94"/>
        <v>15-29</v>
      </c>
      <c r="T875">
        <v>9.9</v>
      </c>
      <c r="U875" s="17" t="str">
        <f t="shared" si="91"/>
        <v>8-10 (Excellent)</v>
      </c>
      <c r="V875" s="17" t="str">
        <f t="shared" si="95"/>
        <v>Evening</v>
      </c>
      <c r="W875" t="str">
        <f t="shared" si="96"/>
        <v>Expensive</v>
      </c>
      <c r="X875" s="4">
        <f t="shared" si="97"/>
        <v>6</v>
      </c>
      <c r="Y875" s="3" t="str">
        <f t="shared" si="92"/>
        <v>Weekdays</v>
      </c>
      <c r="Z875" s="17">
        <f>_xlfn.ISOWEEKNUM(Table2[[#This Row],[Transaction Date]])</f>
        <v>3</v>
      </c>
      <c r="AA875" t="str">
        <f>IF(Table2[[#This Row],[WeekNum]] &gt; MAX(Table2[WeekNum]) - 13, "Show", "Hide")</f>
        <v>Show</v>
      </c>
      <c r="AB875" t="str">
        <f>TEXT(Table2[[#This Row],[Transaction Date]] - WEEKDAY(Table2[[#This Row],[Transaction Date]], 2) + 4, "MMMM")</f>
        <v>January</v>
      </c>
      <c r="AC875" s="19">
        <f>ROUNDUP(MONTH(Table2[[#This Row],[Transaction Date]])/3, 0)</f>
        <v>1</v>
      </c>
    </row>
    <row r="876" spans="1:29" x14ac:dyDescent="0.3">
      <c r="A876" t="s">
        <v>902</v>
      </c>
      <c r="B876" t="s">
        <v>1067</v>
      </c>
      <c r="C876" t="s">
        <v>13</v>
      </c>
      <c r="D876" t="s">
        <v>14</v>
      </c>
      <c r="E876" t="s">
        <v>24</v>
      </c>
      <c r="F876" t="s">
        <v>25</v>
      </c>
      <c r="G876" s="3">
        <v>23.29</v>
      </c>
      <c r="H876">
        <v>4</v>
      </c>
      <c r="I876">
        <v>4.6580000000000004</v>
      </c>
      <c r="J876" s="3">
        <v>97.817999999999998</v>
      </c>
      <c r="K876" s="18">
        <v>43543</v>
      </c>
      <c r="L876" s="2">
        <v>0.49444444444444446</v>
      </c>
      <c r="M876" t="s">
        <v>26</v>
      </c>
      <c r="N876" s="3">
        <v>93.16</v>
      </c>
      <c r="O876">
        <v>4.7619047620000003</v>
      </c>
      <c r="P876" s="3">
        <v>4.6580000000000004</v>
      </c>
      <c r="Q876" s="1">
        <v>19946</v>
      </c>
      <c r="R876" s="5">
        <f t="shared" si="93"/>
        <v>64</v>
      </c>
      <c r="S876" s="5" t="str">
        <f t="shared" si="94"/>
        <v>60-74</v>
      </c>
      <c r="T876">
        <v>5.9</v>
      </c>
      <c r="U876" s="17" t="str">
        <f t="shared" si="91"/>
        <v>4-6 (Average)</v>
      </c>
      <c r="V876" s="17" t="str">
        <f t="shared" si="95"/>
        <v>Morning</v>
      </c>
      <c r="W876" t="str">
        <f t="shared" si="96"/>
        <v>Expensive</v>
      </c>
      <c r="X876" s="4">
        <f t="shared" si="97"/>
        <v>3</v>
      </c>
      <c r="Y876" s="3" t="str">
        <f t="shared" si="92"/>
        <v>Weekdays</v>
      </c>
      <c r="Z876" s="17">
        <f>_xlfn.ISOWEEKNUM(Table2[[#This Row],[Transaction Date]])</f>
        <v>12</v>
      </c>
      <c r="AA876" t="str">
        <f>IF(Table2[[#This Row],[WeekNum]] &gt; MAX(Table2[WeekNum]) - 13, "Show", "Hide")</f>
        <v>Show</v>
      </c>
      <c r="AB876" t="str">
        <f>TEXT(Table2[[#This Row],[Transaction Date]] - WEEKDAY(Table2[[#This Row],[Transaction Date]], 2) + 4, "MMMM")</f>
        <v>March</v>
      </c>
      <c r="AC876" s="19">
        <f>ROUNDUP(MONTH(Table2[[#This Row],[Transaction Date]])/3, 0)</f>
        <v>1</v>
      </c>
    </row>
    <row r="877" spans="1:29" x14ac:dyDescent="0.3">
      <c r="A877" t="s">
        <v>903</v>
      </c>
      <c r="B877" t="s">
        <v>1078</v>
      </c>
      <c r="C877" s="17" t="s">
        <v>1066</v>
      </c>
      <c r="D877" t="s">
        <v>20</v>
      </c>
      <c r="E877" t="s">
        <v>24</v>
      </c>
      <c r="F877" t="s">
        <v>25</v>
      </c>
      <c r="G877" s="3">
        <v>65.260000000000005</v>
      </c>
      <c r="H877">
        <v>8</v>
      </c>
      <c r="I877">
        <v>26.103999999999999</v>
      </c>
      <c r="J877" s="3">
        <v>548.18399999999997</v>
      </c>
      <c r="K877" s="18">
        <v>43539</v>
      </c>
      <c r="L877" s="2">
        <v>0.58611111111111114</v>
      </c>
      <c r="M877" t="s">
        <v>17</v>
      </c>
      <c r="N877" s="3">
        <v>522.08000000000004</v>
      </c>
      <c r="O877">
        <v>4.7619047620000003</v>
      </c>
      <c r="P877" s="3">
        <v>26.103999999999999</v>
      </c>
      <c r="Q877" s="1">
        <v>23432</v>
      </c>
      <c r="R877" s="5">
        <f t="shared" si="93"/>
        <v>55</v>
      </c>
      <c r="S877" s="5" t="str">
        <f t="shared" si="94"/>
        <v>45-59</v>
      </c>
      <c r="T877">
        <v>6.3</v>
      </c>
      <c r="U877" s="17" t="str">
        <f t="shared" si="91"/>
        <v>6-8 (Good)</v>
      </c>
      <c r="V877" s="17" t="str">
        <f t="shared" si="95"/>
        <v>Afternoon</v>
      </c>
      <c r="W877" t="str">
        <f t="shared" si="96"/>
        <v>Expensive</v>
      </c>
      <c r="X877" s="4">
        <f t="shared" si="97"/>
        <v>6</v>
      </c>
      <c r="Y877" s="3" t="str">
        <f t="shared" si="92"/>
        <v>Weekdays</v>
      </c>
      <c r="Z877" s="17">
        <f>_xlfn.ISOWEEKNUM(Table2[[#This Row],[Transaction Date]])</f>
        <v>11</v>
      </c>
      <c r="AA877" t="str">
        <f>IF(Table2[[#This Row],[WeekNum]] &gt; MAX(Table2[WeekNum]) - 13, "Show", "Hide")</f>
        <v>Show</v>
      </c>
      <c r="AB877" t="str">
        <f>TEXT(Table2[[#This Row],[Transaction Date]] - WEEKDAY(Table2[[#This Row],[Transaction Date]], 2) + 4, "MMMM")</f>
        <v>March</v>
      </c>
      <c r="AC877" s="19">
        <f>ROUNDUP(MONTH(Table2[[#This Row],[Transaction Date]])/3, 0)</f>
        <v>1</v>
      </c>
    </row>
    <row r="878" spans="1:29" x14ac:dyDescent="0.3">
      <c r="A878" t="s">
        <v>904</v>
      </c>
      <c r="B878" t="s">
        <v>1069</v>
      </c>
      <c r="C878" t="s">
        <v>19</v>
      </c>
      <c r="D878" t="s">
        <v>14</v>
      </c>
      <c r="E878" t="s">
        <v>24</v>
      </c>
      <c r="F878" t="s">
        <v>38</v>
      </c>
      <c r="G878" s="3">
        <v>52.35</v>
      </c>
      <c r="H878">
        <v>1</v>
      </c>
      <c r="I878">
        <v>2.6175000000000002</v>
      </c>
      <c r="J878" s="3">
        <v>54.967500000000001</v>
      </c>
      <c r="K878" s="18">
        <v>43508</v>
      </c>
      <c r="L878" s="2">
        <v>0.74236111111111114</v>
      </c>
      <c r="M878" t="s">
        <v>22</v>
      </c>
      <c r="N878" s="3">
        <v>52.35</v>
      </c>
      <c r="O878">
        <v>4.7619047620000003</v>
      </c>
      <c r="P878" s="3">
        <v>2.6175000000000002</v>
      </c>
      <c r="Q878" s="1">
        <v>25280</v>
      </c>
      <c r="R878" s="5">
        <f t="shared" si="93"/>
        <v>49</v>
      </c>
      <c r="S878" s="5" t="str">
        <f t="shared" si="94"/>
        <v>45-59</v>
      </c>
      <c r="T878">
        <v>4</v>
      </c>
      <c r="U878" s="17" t="str">
        <f t="shared" si="91"/>
        <v>4-6 (Average)</v>
      </c>
      <c r="V878" s="17" t="str">
        <f t="shared" si="95"/>
        <v>Evening</v>
      </c>
      <c r="W878" t="str">
        <f t="shared" si="96"/>
        <v>Expensive</v>
      </c>
      <c r="X878" s="4">
        <f t="shared" si="97"/>
        <v>3</v>
      </c>
      <c r="Y878" s="3" t="str">
        <f t="shared" si="92"/>
        <v>Weekdays</v>
      </c>
      <c r="Z878" s="17">
        <f>_xlfn.ISOWEEKNUM(Table2[[#This Row],[Transaction Date]])</f>
        <v>7</v>
      </c>
      <c r="AA878" t="str">
        <f>IF(Table2[[#This Row],[WeekNum]] &gt; MAX(Table2[WeekNum]) - 13, "Show", "Hide")</f>
        <v>Show</v>
      </c>
      <c r="AB878" t="str">
        <f>TEXT(Table2[[#This Row],[Transaction Date]] - WEEKDAY(Table2[[#This Row],[Transaction Date]], 2) + 4, "MMMM")</f>
        <v>February</v>
      </c>
      <c r="AC878" s="19">
        <f>ROUNDUP(MONTH(Table2[[#This Row],[Transaction Date]])/3, 0)</f>
        <v>1</v>
      </c>
    </row>
    <row r="879" spans="1:29" x14ac:dyDescent="0.3">
      <c r="A879" t="s">
        <v>905</v>
      </c>
      <c r="B879" t="s">
        <v>1075</v>
      </c>
      <c r="C879" t="s">
        <v>35</v>
      </c>
      <c r="D879" t="s">
        <v>14</v>
      </c>
      <c r="E879" t="s">
        <v>24</v>
      </c>
      <c r="F879" t="s">
        <v>21</v>
      </c>
      <c r="G879" s="3">
        <v>39.75</v>
      </c>
      <c r="H879">
        <v>1</v>
      </c>
      <c r="I879">
        <v>1.9875</v>
      </c>
      <c r="J879" s="3">
        <v>41.737499999999997</v>
      </c>
      <c r="K879" s="18">
        <v>43521</v>
      </c>
      <c r="L879" s="2">
        <v>0.84652777777777777</v>
      </c>
      <c r="M879" t="s">
        <v>22</v>
      </c>
      <c r="N879" s="3">
        <v>39.75</v>
      </c>
      <c r="O879">
        <v>4.7619047620000003</v>
      </c>
      <c r="P879" s="3">
        <v>1.9875</v>
      </c>
      <c r="Q879" s="1">
        <v>26807</v>
      </c>
      <c r="R879" s="5">
        <f t="shared" si="93"/>
        <v>45</v>
      </c>
      <c r="S879" s="5" t="str">
        <f t="shared" si="94"/>
        <v>45-59</v>
      </c>
      <c r="T879">
        <v>6.1</v>
      </c>
      <c r="U879" s="17" t="str">
        <f t="shared" si="91"/>
        <v>6-8 (Good)</v>
      </c>
      <c r="V879" s="17" t="str">
        <f t="shared" si="95"/>
        <v>Night</v>
      </c>
      <c r="W879" t="str">
        <f t="shared" si="96"/>
        <v>Expensive</v>
      </c>
      <c r="X879" s="4">
        <f t="shared" si="97"/>
        <v>2</v>
      </c>
      <c r="Y879" s="3" t="str">
        <f t="shared" si="92"/>
        <v>Weekdays</v>
      </c>
      <c r="Z879" s="17">
        <f>_xlfn.ISOWEEKNUM(Table2[[#This Row],[Transaction Date]])</f>
        <v>9</v>
      </c>
      <c r="AA879" t="str">
        <f>IF(Table2[[#This Row],[WeekNum]] &gt; MAX(Table2[WeekNum]) - 13, "Show", "Hide")</f>
        <v>Show</v>
      </c>
      <c r="AB879" t="str">
        <f>TEXT(Table2[[#This Row],[Transaction Date]] - WEEKDAY(Table2[[#This Row],[Transaction Date]], 2) + 4, "MMMM")</f>
        <v>February</v>
      </c>
      <c r="AC879" s="19">
        <f>ROUNDUP(MONTH(Table2[[#This Row],[Transaction Date]])/3, 0)</f>
        <v>1</v>
      </c>
    </row>
    <row r="880" spans="1:29" x14ac:dyDescent="0.3">
      <c r="A880" t="s">
        <v>906</v>
      </c>
      <c r="B880" t="s">
        <v>1071</v>
      </c>
      <c r="C880" s="17" t="s">
        <v>1064</v>
      </c>
      <c r="D880" t="s">
        <v>20</v>
      </c>
      <c r="E880" t="s">
        <v>15</v>
      </c>
      <c r="F880" t="s">
        <v>21</v>
      </c>
      <c r="G880" s="3">
        <v>90.02</v>
      </c>
      <c r="H880">
        <v>8</v>
      </c>
      <c r="I880">
        <v>36.008000000000003</v>
      </c>
      <c r="J880" s="3">
        <v>756.16800000000001</v>
      </c>
      <c r="K880" s="18">
        <v>43545</v>
      </c>
      <c r="L880" s="2">
        <v>0.67222222222222217</v>
      </c>
      <c r="M880" t="s">
        <v>26</v>
      </c>
      <c r="N880" s="3">
        <v>720.16</v>
      </c>
      <c r="O880">
        <v>4.7619047620000003</v>
      </c>
      <c r="P880" s="3">
        <v>36.008000000000003</v>
      </c>
      <c r="Q880" s="1">
        <v>30370</v>
      </c>
      <c r="R880" s="5">
        <f t="shared" si="93"/>
        <v>36</v>
      </c>
      <c r="S880" s="5" t="str">
        <f t="shared" si="94"/>
        <v>30-44</v>
      </c>
      <c r="T880">
        <v>4.5</v>
      </c>
      <c r="U880" s="17" t="str">
        <f t="shared" si="91"/>
        <v>4-6 (Average)</v>
      </c>
      <c r="V880" s="17" t="str">
        <f t="shared" si="95"/>
        <v>Evening</v>
      </c>
      <c r="W880" t="str">
        <f t="shared" si="96"/>
        <v>Expensive</v>
      </c>
      <c r="X880" s="4">
        <f t="shared" si="97"/>
        <v>5</v>
      </c>
      <c r="Y880" s="3" t="str">
        <f t="shared" si="92"/>
        <v>Weekdays</v>
      </c>
      <c r="Z880" s="17">
        <f>_xlfn.ISOWEEKNUM(Table2[[#This Row],[Transaction Date]])</f>
        <v>12</v>
      </c>
      <c r="AA880" t="str">
        <f>IF(Table2[[#This Row],[WeekNum]] &gt; MAX(Table2[WeekNum]) - 13, "Show", "Hide")</f>
        <v>Show</v>
      </c>
      <c r="AB880" t="str">
        <f>TEXT(Table2[[#This Row],[Transaction Date]] - WEEKDAY(Table2[[#This Row],[Transaction Date]], 2) + 4, "MMMM")</f>
        <v>March</v>
      </c>
      <c r="AC880" s="19">
        <f>ROUNDUP(MONTH(Table2[[#This Row],[Transaction Date]])/3, 0)</f>
        <v>1</v>
      </c>
    </row>
    <row r="881" spans="1:29" x14ac:dyDescent="0.3">
      <c r="A881" t="s">
        <v>907</v>
      </c>
      <c r="B881" t="s">
        <v>1075</v>
      </c>
      <c r="C881" t="s">
        <v>35</v>
      </c>
      <c r="D881" t="s">
        <v>14</v>
      </c>
      <c r="E881" t="s">
        <v>15</v>
      </c>
      <c r="F881" t="s">
        <v>21</v>
      </c>
      <c r="G881" s="3">
        <v>12.1</v>
      </c>
      <c r="H881">
        <v>8</v>
      </c>
      <c r="I881">
        <v>4.84</v>
      </c>
      <c r="J881" s="3">
        <v>101.64</v>
      </c>
      <c r="K881" s="18">
        <v>43484</v>
      </c>
      <c r="L881" s="2">
        <v>0.4284722222222222</v>
      </c>
      <c r="M881" t="s">
        <v>17</v>
      </c>
      <c r="N881" s="3">
        <v>96.8</v>
      </c>
      <c r="O881">
        <v>4.7619047620000003</v>
      </c>
      <c r="P881" s="3">
        <v>4.84</v>
      </c>
      <c r="Q881" s="1">
        <v>24520</v>
      </c>
      <c r="R881" s="5">
        <f t="shared" si="93"/>
        <v>51</v>
      </c>
      <c r="S881" s="5" t="str">
        <f t="shared" si="94"/>
        <v>45-59</v>
      </c>
      <c r="T881">
        <v>8.6</v>
      </c>
      <c r="U881" s="17" t="str">
        <f t="shared" si="91"/>
        <v>8-10 (Excellent)</v>
      </c>
      <c r="V881" s="17" t="str">
        <f t="shared" si="95"/>
        <v>Morning</v>
      </c>
      <c r="W881" t="str">
        <f t="shared" si="96"/>
        <v>Less Expensive</v>
      </c>
      <c r="X881" s="4">
        <f t="shared" si="97"/>
        <v>7</v>
      </c>
      <c r="Y881" s="3" t="str">
        <f t="shared" si="92"/>
        <v>Weekends</v>
      </c>
      <c r="Z881" s="17">
        <f>_xlfn.ISOWEEKNUM(Table2[[#This Row],[Transaction Date]])</f>
        <v>3</v>
      </c>
      <c r="AA881" t="str">
        <f>IF(Table2[[#This Row],[WeekNum]] &gt; MAX(Table2[WeekNum]) - 13, "Show", "Hide")</f>
        <v>Show</v>
      </c>
      <c r="AB881" t="str">
        <f>TEXT(Table2[[#This Row],[Transaction Date]] - WEEKDAY(Table2[[#This Row],[Transaction Date]], 2) + 4, "MMMM")</f>
        <v>January</v>
      </c>
      <c r="AC881" s="19">
        <f>ROUNDUP(MONTH(Table2[[#This Row],[Transaction Date]])/3, 0)</f>
        <v>1</v>
      </c>
    </row>
    <row r="882" spans="1:29" x14ac:dyDescent="0.3">
      <c r="A882" t="s">
        <v>908</v>
      </c>
      <c r="B882" t="s">
        <v>1070</v>
      </c>
      <c r="C882" t="s">
        <v>35</v>
      </c>
      <c r="D882" t="s">
        <v>14</v>
      </c>
      <c r="E882" t="s">
        <v>15</v>
      </c>
      <c r="F882" t="s">
        <v>36</v>
      </c>
      <c r="G882" s="3">
        <v>33.21</v>
      </c>
      <c r="H882">
        <v>10</v>
      </c>
      <c r="I882">
        <v>16.605</v>
      </c>
      <c r="J882" s="3">
        <v>348.70499999999998</v>
      </c>
      <c r="K882" s="18">
        <v>43473</v>
      </c>
      <c r="L882" s="2">
        <v>0.60069444444444442</v>
      </c>
      <c r="M882" t="s">
        <v>17</v>
      </c>
      <c r="N882" s="3">
        <v>332.1</v>
      </c>
      <c r="O882">
        <v>4.7619047620000003</v>
      </c>
      <c r="P882" s="3">
        <v>16.605</v>
      </c>
      <c r="Q882" s="1">
        <v>30217</v>
      </c>
      <c r="R882" s="5">
        <f t="shared" si="93"/>
        <v>36</v>
      </c>
      <c r="S882" s="5" t="str">
        <f t="shared" si="94"/>
        <v>30-44</v>
      </c>
      <c r="T882">
        <v>6</v>
      </c>
      <c r="U882" s="17" t="str">
        <f t="shared" si="91"/>
        <v>6-8 (Good)</v>
      </c>
      <c r="V882" s="17" t="str">
        <f t="shared" si="95"/>
        <v>Afternoon</v>
      </c>
      <c r="W882" t="str">
        <f t="shared" si="96"/>
        <v>Expensive</v>
      </c>
      <c r="X882" s="4">
        <f t="shared" si="97"/>
        <v>3</v>
      </c>
      <c r="Y882" s="3" t="str">
        <f t="shared" si="92"/>
        <v>Weekdays</v>
      </c>
      <c r="Z882" s="17">
        <f>_xlfn.ISOWEEKNUM(Table2[[#This Row],[Transaction Date]])</f>
        <v>2</v>
      </c>
      <c r="AA882" t="str">
        <f>IF(Table2[[#This Row],[WeekNum]] &gt; MAX(Table2[WeekNum]) - 13, "Show", "Hide")</f>
        <v>Show</v>
      </c>
      <c r="AB882" t="str">
        <f>TEXT(Table2[[#This Row],[Transaction Date]] - WEEKDAY(Table2[[#This Row],[Transaction Date]], 2) + 4, "MMMM")</f>
        <v>January</v>
      </c>
      <c r="AC882" s="19">
        <f>ROUNDUP(MONTH(Table2[[#This Row],[Transaction Date]])/3, 0)</f>
        <v>1</v>
      </c>
    </row>
    <row r="883" spans="1:29" x14ac:dyDescent="0.3">
      <c r="A883" t="s">
        <v>909</v>
      </c>
      <c r="B883" t="s">
        <v>1078</v>
      </c>
      <c r="C883" s="17" t="s">
        <v>1066</v>
      </c>
      <c r="D883" t="s">
        <v>14</v>
      </c>
      <c r="E883" t="s">
        <v>15</v>
      </c>
      <c r="F883" t="s">
        <v>38</v>
      </c>
      <c r="G883" s="3">
        <v>10.18</v>
      </c>
      <c r="H883">
        <v>8</v>
      </c>
      <c r="I883">
        <v>4.0720000000000001</v>
      </c>
      <c r="J883" s="3">
        <v>85.512</v>
      </c>
      <c r="K883" s="18">
        <v>43554</v>
      </c>
      <c r="L883" s="2">
        <v>0.53541666666666665</v>
      </c>
      <c r="M883" t="s">
        <v>26</v>
      </c>
      <c r="N883" s="3">
        <v>81.44</v>
      </c>
      <c r="O883">
        <v>4.7619047620000003</v>
      </c>
      <c r="P883" s="3">
        <v>4.0720000000000001</v>
      </c>
      <c r="Q883" s="1">
        <v>34390</v>
      </c>
      <c r="R883" s="5">
        <f t="shared" si="93"/>
        <v>25</v>
      </c>
      <c r="S883" s="5" t="str">
        <f t="shared" si="94"/>
        <v>15-29</v>
      </c>
      <c r="T883">
        <v>9.5</v>
      </c>
      <c r="U883" s="17" t="str">
        <f t="shared" si="91"/>
        <v>8-10 (Excellent)</v>
      </c>
      <c r="V883" s="17" t="str">
        <f t="shared" si="95"/>
        <v>Afternoon</v>
      </c>
      <c r="W883" t="str">
        <f t="shared" si="96"/>
        <v>Less Expensive</v>
      </c>
      <c r="X883" s="4">
        <f t="shared" si="97"/>
        <v>7</v>
      </c>
      <c r="Y883" s="3" t="str">
        <f t="shared" si="92"/>
        <v>Weekends</v>
      </c>
      <c r="Z883" s="17">
        <f>_xlfn.ISOWEEKNUM(Table2[[#This Row],[Transaction Date]])</f>
        <v>13</v>
      </c>
      <c r="AA883" t="str">
        <f>IF(Table2[[#This Row],[WeekNum]] &gt; MAX(Table2[WeekNum]) - 13, "Show", "Hide")</f>
        <v>Show</v>
      </c>
      <c r="AB883" t="str">
        <f>TEXT(Table2[[#This Row],[Transaction Date]] - WEEKDAY(Table2[[#This Row],[Transaction Date]], 2) + 4, "MMMM")</f>
        <v>March</v>
      </c>
      <c r="AC883" s="19">
        <f>ROUNDUP(MONTH(Table2[[#This Row],[Transaction Date]])/3, 0)</f>
        <v>1</v>
      </c>
    </row>
    <row r="884" spans="1:29" x14ac:dyDescent="0.3">
      <c r="A884" t="s">
        <v>910</v>
      </c>
      <c r="B884" t="s">
        <v>1075</v>
      </c>
      <c r="C884" t="s">
        <v>35</v>
      </c>
      <c r="D884" t="s">
        <v>14</v>
      </c>
      <c r="E884" t="s">
        <v>24</v>
      </c>
      <c r="F884" t="s">
        <v>29</v>
      </c>
      <c r="G884" s="3">
        <v>31.99</v>
      </c>
      <c r="H884">
        <v>10</v>
      </c>
      <c r="I884">
        <v>15.994999999999999</v>
      </c>
      <c r="J884" s="3">
        <v>335.89499999999998</v>
      </c>
      <c r="K884" s="18">
        <v>43516</v>
      </c>
      <c r="L884" s="2">
        <v>0.63750000000000007</v>
      </c>
      <c r="M884" t="s">
        <v>26</v>
      </c>
      <c r="N884" s="3">
        <v>319.89999999999998</v>
      </c>
      <c r="O884">
        <v>4.7619047620000003</v>
      </c>
      <c r="P884" s="3">
        <v>15.994999999999999</v>
      </c>
      <c r="Q884" s="1">
        <v>26381</v>
      </c>
      <c r="R884" s="5">
        <f t="shared" si="93"/>
        <v>46</v>
      </c>
      <c r="S884" s="5" t="str">
        <f t="shared" si="94"/>
        <v>45-59</v>
      </c>
      <c r="T884">
        <v>9.9</v>
      </c>
      <c r="U884" s="17" t="str">
        <f t="shared" si="91"/>
        <v>8-10 (Excellent)</v>
      </c>
      <c r="V884" s="17" t="str">
        <f t="shared" si="95"/>
        <v>Afternoon</v>
      </c>
      <c r="W884" t="str">
        <f t="shared" si="96"/>
        <v>Expensive</v>
      </c>
      <c r="X884" s="4">
        <f t="shared" si="97"/>
        <v>4</v>
      </c>
      <c r="Y884" s="3" t="str">
        <f t="shared" si="92"/>
        <v>Weekdays</v>
      </c>
      <c r="Z884" s="17">
        <f>_xlfn.ISOWEEKNUM(Table2[[#This Row],[Transaction Date]])</f>
        <v>8</v>
      </c>
      <c r="AA884" t="str">
        <f>IF(Table2[[#This Row],[WeekNum]] &gt; MAX(Table2[WeekNum]) - 13, "Show", "Hide")</f>
        <v>Show</v>
      </c>
      <c r="AB884" t="str">
        <f>TEXT(Table2[[#This Row],[Transaction Date]] - WEEKDAY(Table2[[#This Row],[Transaction Date]], 2) + 4, "MMMM")</f>
        <v>February</v>
      </c>
      <c r="AC884" s="19">
        <f>ROUNDUP(MONTH(Table2[[#This Row],[Transaction Date]])/3, 0)</f>
        <v>1</v>
      </c>
    </row>
    <row r="885" spans="1:29" x14ac:dyDescent="0.3">
      <c r="A885" t="s">
        <v>911</v>
      </c>
      <c r="B885" t="s">
        <v>1071</v>
      </c>
      <c r="C885" s="17" t="s">
        <v>1064</v>
      </c>
      <c r="D885" t="s">
        <v>14</v>
      </c>
      <c r="E885" t="s">
        <v>15</v>
      </c>
      <c r="F885" t="s">
        <v>25</v>
      </c>
      <c r="G885" s="3">
        <v>34.42</v>
      </c>
      <c r="H885">
        <v>6</v>
      </c>
      <c r="I885">
        <v>10.326000000000001</v>
      </c>
      <c r="J885" s="3">
        <v>216.846</v>
      </c>
      <c r="K885" s="18">
        <v>43554</v>
      </c>
      <c r="L885" s="2">
        <v>0.53125</v>
      </c>
      <c r="M885" t="s">
        <v>17</v>
      </c>
      <c r="N885" s="3">
        <v>206.52</v>
      </c>
      <c r="O885">
        <v>4.7619047620000003</v>
      </c>
      <c r="P885" s="3">
        <v>10.326000000000001</v>
      </c>
      <c r="Q885" s="1">
        <v>25607</v>
      </c>
      <c r="R885" s="5">
        <f t="shared" si="93"/>
        <v>49</v>
      </c>
      <c r="S885" s="5" t="str">
        <f t="shared" si="94"/>
        <v>45-59</v>
      </c>
      <c r="T885">
        <v>7.5</v>
      </c>
      <c r="U885" s="17" t="str">
        <f t="shared" si="91"/>
        <v>6-8 (Good)</v>
      </c>
      <c r="V885" s="17" t="str">
        <f t="shared" si="95"/>
        <v>Afternoon</v>
      </c>
      <c r="W885" t="str">
        <f t="shared" si="96"/>
        <v>Expensive</v>
      </c>
      <c r="X885" s="4">
        <f t="shared" si="97"/>
        <v>7</v>
      </c>
      <c r="Y885" s="3" t="str">
        <f t="shared" si="92"/>
        <v>Weekends</v>
      </c>
      <c r="Z885" s="17">
        <f>_xlfn.ISOWEEKNUM(Table2[[#This Row],[Transaction Date]])</f>
        <v>13</v>
      </c>
      <c r="AA885" t="str">
        <f>IF(Table2[[#This Row],[WeekNum]] &gt; MAX(Table2[WeekNum]) - 13, "Show", "Hide")</f>
        <v>Show</v>
      </c>
      <c r="AB885" t="str">
        <f>TEXT(Table2[[#This Row],[Transaction Date]] - WEEKDAY(Table2[[#This Row],[Transaction Date]], 2) + 4, "MMMM")</f>
        <v>March</v>
      </c>
      <c r="AC885" s="19">
        <f>ROUNDUP(MONTH(Table2[[#This Row],[Transaction Date]])/3, 0)</f>
        <v>1</v>
      </c>
    </row>
    <row r="886" spans="1:29" x14ac:dyDescent="0.3">
      <c r="A886" t="s">
        <v>912</v>
      </c>
      <c r="B886" t="s">
        <v>1077</v>
      </c>
      <c r="C886" s="17" t="s">
        <v>1065</v>
      </c>
      <c r="D886" t="s">
        <v>14</v>
      </c>
      <c r="E886" t="s">
        <v>15</v>
      </c>
      <c r="F886" t="s">
        <v>36</v>
      </c>
      <c r="G886" s="3">
        <v>83.34</v>
      </c>
      <c r="H886">
        <v>2</v>
      </c>
      <c r="I886">
        <v>8.3339999999999996</v>
      </c>
      <c r="J886" s="3">
        <v>175.01400000000001</v>
      </c>
      <c r="K886" s="18">
        <v>43543</v>
      </c>
      <c r="L886" s="2">
        <v>0.56736111111111109</v>
      </c>
      <c r="M886" t="s">
        <v>22</v>
      </c>
      <c r="N886" s="3">
        <v>166.68</v>
      </c>
      <c r="O886">
        <v>4.7619047620000003</v>
      </c>
      <c r="P886" s="3">
        <v>8.3339999999999996</v>
      </c>
      <c r="Q886" s="1">
        <v>27390</v>
      </c>
      <c r="R886" s="5">
        <f t="shared" si="93"/>
        <v>44</v>
      </c>
      <c r="S886" s="5" t="str">
        <f t="shared" si="94"/>
        <v>30-44</v>
      </c>
      <c r="T886">
        <v>7.6</v>
      </c>
      <c r="U886" s="17" t="str">
        <f t="shared" si="91"/>
        <v>6-8 (Good)</v>
      </c>
      <c r="V886" s="17" t="str">
        <f t="shared" si="95"/>
        <v>Afternoon</v>
      </c>
      <c r="W886" t="str">
        <f t="shared" si="96"/>
        <v>Expensive</v>
      </c>
      <c r="X886" s="4">
        <f t="shared" si="97"/>
        <v>3</v>
      </c>
      <c r="Y886" s="3" t="str">
        <f t="shared" si="92"/>
        <v>Weekdays</v>
      </c>
      <c r="Z886" s="17">
        <f>_xlfn.ISOWEEKNUM(Table2[[#This Row],[Transaction Date]])</f>
        <v>12</v>
      </c>
      <c r="AA886" t="str">
        <f>IF(Table2[[#This Row],[WeekNum]] &gt; MAX(Table2[WeekNum]) - 13, "Show", "Hide")</f>
        <v>Show</v>
      </c>
      <c r="AB886" t="str">
        <f>TEXT(Table2[[#This Row],[Transaction Date]] - WEEKDAY(Table2[[#This Row],[Transaction Date]], 2) + 4, "MMMM")</f>
        <v>March</v>
      </c>
      <c r="AC886" s="19">
        <f>ROUNDUP(MONTH(Table2[[#This Row],[Transaction Date]])/3, 0)</f>
        <v>1</v>
      </c>
    </row>
    <row r="887" spans="1:29" x14ac:dyDescent="0.3">
      <c r="A887" t="s">
        <v>913</v>
      </c>
      <c r="B887" t="s">
        <v>1076</v>
      </c>
      <c r="C887" s="17" t="s">
        <v>1064</v>
      </c>
      <c r="D887" t="s">
        <v>20</v>
      </c>
      <c r="E887" t="s">
        <v>24</v>
      </c>
      <c r="F887" t="s">
        <v>29</v>
      </c>
      <c r="G887" s="3">
        <v>45.58</v>
      </c>
      <c r="H887">
        <v>7</v>
      </c>
      <c r="I887">
        <v>15.952999999999999</v>
      </c>
      <c r="J887" s="3">
        <v>335.01299999999998</v>
      </c>
      <c r="K887" s="18">
        <v>43478</v>
      </c>
      <c r="L887" s="2">
        <v>0.41875000000000001</v>
      </c>
      <c r="M887" t="s">
        <v>22</v>
      </c>
      <c r="N887" s="3">
        <v>319.06</v>
      </c>
      <c r="O887">
        <v>4.7619047620000003</v>
      </c>
      <c r="P887" s="3">
        <v>15.952999999999999</v>
      </c>
      <c r="Q887" s="1">
        <v>23412</v>
      </c>
      <c r="R887" s="5">
        <f t="shared" si="93"/>
        <v>54</v>
      </c>
      <c r="S887" s="5" t="str">
        <f t="shared" si="94"/>
        <v>45-59</v>
      </c>
      <c r="T887">
        <v>5</v>
      </c>
      <c r="U887" s="17" t="str">
        <f t="shared" si="91"/>
        <v>4-6 (Average)</v>
      </c>
      <c r="V887" s="17" t="str">
        <f t="shared" si="95"/>
        <v>Morning</v>
      </c>
      <c r="W887" t="str">
        <f t="shared" si="96"/>
        <v>Expensive</v>
      </c>
      <c r="X887" s="4">
        <f t="shared" si="97"/>
        <v>1</v>
      </c>
      <c r="Y887" s="3" t="str">
        <f t="shared" si="92"/>
        <v>Weekends</v>
      </c>
      <c r="Z887" s="17">
        <f>_xlfn.ISOWEEKNUM(Table2[[#This Row],[Transaction Date]])</f>
        <v>2</v>
      </c>
      <c r="AA887" t="str">
        <f>IF(Table2[[#This Row],[WeekNum]] &gt; MAX(Table2[WeekNum]) - 13, "Show", "Hide")</f>
        <v>Show</v>
      </c>
      <c r="AB887" t="str">
        <f>TEXT(Table2[[#This Row],[Transaction Date]] - WEEKDAY(Table2[[#This Row],[Transaction Date]], 2) + 4, "MMMM")</f>
        <v>January</v>
      </c>
      <c r="AC887" s="19">
        <f>ROUNDUP(MONTH(Table2[[#This Row],[Transaction Date]])/3, 0)</f>
        <v>1</v>
      </c>
    </row>
    <row r="888" spans="1:29" x14ac:dyDescent="0.3">
      <c r="A888" t="s">
        <v>914</v>
      </c>
      <c r="B888" t="s">
        <v>1076</v>
      </c>
      <c r="C888" s="17" t="s">
        <v>1064</v>
      </c>
      <c r="D888" t="s">
        <v>14</v>
      </c>
      <c r="E888" t="s">
        <v>24</v>
      </c>
      <c r="F888" t="s">
        <v>36</v>
      </c>
      <c r="G888" s="3">
        <v>87.9</v>
      </c>
      <c r="H888">
        <v>1</v>
      </c>
      <c r="I888">
        <v>4.3949999999999996</v>
      </c>
      <c r="J888" s="3">
        <v>92.295000000000002</v>
      </c>
      <c r="K888" s="18">
        <v>43501</v>
      </c>
      <c r="L888" s="2">
        <v>0.8208333333333333</v>
      </c>
      <c r="M888" t="s">
        <v>17</v>
      </c>
      <c r="N888" s="3">
        <v>87.9</v>
      </c>
      <c r="O888">
        <v>4.7619047620000003</v>
      </c>
      <c r="P888" s="3">
        <v>4.3949999999999996</v>
      </c>
      <c r="Q888" s="1">
        <v>25397</v>
      </c>
      <c r="R888" s="5">
        <f t="shared" si="93"/>
        <v>49</v>
      </c>
      <c r="S888" s="5" t="str">
        <f t="shared" si="94"/>
        <v>45-59</v>
      </c>
      <c r="T888">
        <v>6.7</v>
      </c>
      <c r="U888" s="17" t="str">
        <f t="shared" si="91"/>
        <v>6-8 (Good)</v>
      </c>
      <c r="V888" s="17" t="str">
        <f t="shared" si="95"/>
        <v>Night</v>
      </c>
      <c r="W888" t="str">
        <f t="shared" si="96"/>
        <v>Expensive</v>
      </c>
      <c r="X888" s="4">
        <f t="shared" si="97"/>
        <v>3</v>
      </c>
      <c r="Y888" s="3" t="str">
        <f t="shared" si="92"/>
        <v>Weekdays</v>
      </c>
      <c r="Z888" s="17">
        <f>_xlfn.ISOWEEKNUM(Table2[[#This Row],[Transaction Date]])</f>
        <v>6</v>
      </c>
      <c r="AA888" t="str">
        <f>IF(Table2[[#This Row],[WeekNum]] &gt; MAX(Table2[WeekNum]) - 13, "Show", "Hide")</f>
        <v>Show</v>
      </c>
      <c r="AB888" t="str">
        <f>TEXT(Table2[[#This Row],[Transaction Date]] - WEEKDAY(Table2[[#This Row],[Transaction Date]], 2) + 4, "MMMM")</f>
        <v>February</v>
      </c>
      <c r="AC888" s="19">
        <f>ROUNDUP(MONTH(Table2[[#This Row],[Transaction Date]])/3, 0)</f>
        <v>1</v>
      </c>
    </row>
    <row r="889" spans="1:29" x14ac:dyDescent="0.3">
      <c r="A889" t="s">
        <v>915</v>
      </c>
      <c r="B889" t="s">
        <v>1076</v>
      </c>
      <c r="C889" s="17" t="s">
        <v>1064</v>
      </c>
      <c r="D889" t="s">
        <v>14</v>
      </c>
      <c r="E889" t="s">
        <v>15</v>
      </c>
      <c r="F889" t="s">
        <v>21</v>
      </c>
      <c r="G889" s="3">
        <v>73.47</v>
      </c>
      <c r="H889">
        <v>10</v>
      </c>
      <c r="I889">
        <v>36.734999999999999</v>
      </c>
      <c r="J889" s="3">
        <v>771.43499999999995</v>
      </c>
      <c r="K889" s="18">
        <v>43547</v>
      </c>
      <c r="L889" s="2">
        <v>0.55138888888888882</v>
      </c>
      <c r="M889" t="s">
        <v>17</v>
      </c>
      <c r="N889" s="3">
        <v>734.7</v>
      </c>
      <c r="O889">
        <v>4.7619047620000003</v>
      </c>
      <c r="P889" s="3">
        <v>36.734999999999999</v>
      </c>
      <c r="Q889" s="1">
        <v>20560</v>
      </c>
      <c r="R889" s="5">
        <f t="shared" si="93"/>
        <v>62</v>
      </c>
      <c r="S889" s="5" t="str">
        <f t="shared" si="94"/>
        <v>60-74</v>
      </c>
      <c r="T889">
        <v>9.5</v>
      </c>
      <c r="U889" s="17" t="str">
        <f t="shared" si="91"/>
        <v>8-10 (Excellent)</v>
      </c>
      <c r="V889" s="17" t="str">
        <f t="shared" si="95"/>
        <v>Afternoon</v>
      </c>
      <c r="W889" t="str">
        <f t="shared" si="96"/>
        <v>Expensive</v>
      </c>
      <c r="X889" s="4">
        <f t="shared" si="97"/>
        <v>7</v>
      </c>
      <c r="Y889" s="3" t="str">
        <f t="shared" si="92"/>
        <v>Weekends</v>
      </c>
      <c r="Z889" s="17">
        <f>_xlfn.ISOWEEKNUM(Table2[[#This Row],[Transaction Date]])</f>
        <v>12</v>
      </c>
      <c r="AA889" t="str">
        <f>IF(Table2[[#This Row],[WeekNum]] &gt; MAX(Table2[WeekNum]) - 13, "Show", "Hide")</f>
        <v>Show</v>
      </c>
      <c r="AB889" t="str">
        <f>TEXT(Table2[[#This Row],[Transaction Date]] - WEEKDAY(Table2[[#This Row],[Transaction Date]], 2) + 4, "MMMM")</f>
        <v>March</v>
      </c>
      <c r="AC889" s="19">
        <f>ROUNDUP(MONTH(Table2[[#This Row],[Transaction Date]])/3, 0)</f>
        <v>1</v>
      </c>
    </row>
    <row r="890" spans="1:29" x14ac:dyDescent="0.3">
      <c r="A890" t="s">
        <v>916</v>
      </c>
      <c r="B890" t="s">
        <v>1074</v>
      </c>
      <c r="C890" t="s">
        <v>19</v>
      </c>
      <c r="D890" t="s">
        <v>20</v>
      </c>
      <c r="E890" t="s">
        <v>15</v>
      </c>
      <c r="F890" t="s">
        <v>38</v>
      </c>
      <c r="G890" s="3">
        <v>12.19</v>
      </c>
      <c r="H890">
        <v>8</v>
      </c>
      <c r="I890">
        <v>4.8760000000000003</v>
      </c>
      <c r="J890" s="3">
        <v>102.396</v>
      </c>
      <c r="K890" s="18">
        <v>43537</v>
      </c>
      <c r="L890" s="2">
        <v>0.53263888888888888</v>
      </c>
      <c r="M890" t="s">
        <v>17</v>
      </c>
      <c r="N890" s="3">
        <v>97.52</v>
      </c>
      <c r="O890">
        <v>4.7619047620000003</v>
      </c>
      <c r="P890" s="3">
        <v>4.8760000000000003</v>
      </c>
      <c r="Q890" s="1">
        <v>22110</v>
      </c>
      <c r="R890" s="5">
        <f t="shared" si="93"/>
        <v>58</v>
      </c>
      <c r="S890" s="5" t="str">
        <f t="shared" si="94"/>
        <v>45-59</v>
      </c>
      <c r="T890">
        <v>6.8</v>
      </c>
      <c r="U890" s="17" t="str">
        <f t="shared" si="91"/>
        <v>6-8 (Good)</v>
      </c>
      <c r="V890" s="17" t="str">
        <f t="shared" si="95"/>
        <v>Afternoon</v>
      </c>
      <c r="W890" t="str">
        <f t="shared" si="96"/>
        <v>Less Expensive</v>
      </c>
      <c r="X890" s="4">
        <f t="shared" si="97"/>
        <v>4</v>
      </c>
      <c r="Y890" s="3" t="str">
        <f t="shared" si="92"/>
        <v>Weekdays</v>
      </c>
      <c r="Z890" s="17">
        <f>_xlfn.ISOWEEKNUM(Table2[[#This Row],[Transaction Date]])</f>
        <v>11</v>
      </c>
      <c r="AA890" t="str">
        <f>IF(Table2[[#This Row],[WeekNum]] &gt; MAX(Table2[WeekNum]) - 13, "Show", "Hide")</f>
        <v>Show</v>
      </c>
      <c r="AB890" t="str">
        <f>TEXT(Table2[[#This Row],[Transaction Date]] - WEEKDAY(Table2[[#This Row],[Transaction Date]], 2) + 4, "MMMM")</f>
        <v>March</v>
      </c>
      <c r="AC890" s="19">
        <f>ROUNDUP(MONTH(Table2[[#This Row],[Transaction Date]])/3, 0)</f>
        <v>1</v>
      </c>
    </row>
    <row r="891" spans="1:29" x14ac:dyDescent="0.3">
      <c r="A891" t="s">
        <v>917</v>
      </c>
      <c r="B891" t="s">
        <v>1068</v>
      </c>
      <c r="C891" t="s">
        <v>13</v>
      </c>
      <c r="D891" t="s">
        <v>14</v>
      </c>
      <c r="E891" t="s">
        <v>24</v>
      </c>
      <c r="F891" t="s">
        <v>29</v>
      </c>
      <c r="G891" s="3">
        <v>76.92</v>
      </c>
      <c r="H891">
        <v>10</v>
      </c>
      <c r="I891">
        <v>38.46</v>
      </c>
      <c r="J891" s="3">
        <v>807.66</v>
      </c>
      <c r="K891" s="18">
        <v>43541</v>
      </c>
      <c r="L891" s="2">
        <v>0.82847222222222217</v>
      </c>
      <c r="M891" t="s">
        <v>17</v>
      </c>
      <c r="N891" s="3">
        <v>769.2</v>
      </c>
      <c r="O891">
        <v>4.7619047620000003</v>
      </c>
      <c r="P891" s="3">
        <v>38.46</v>
      </c>
      <c r="Q891" s="1">
        <v>21182</v>
      </c>
      <c r="R891" s="5">
        <f t="shared" si="93"/>
        <v>61</v>
      </c>
      <c r="S891" s="5" t="str">
        <f t="shared" si="94"/>
        <v>60-74</v>
      </c>
      <c r="T891">
        <v>5.6</v>
      </c>
      <c r="U891" s="17" t="str">
        <f t="shared" si="91"/>
        <v>4-6 (Average)</v>
      </c>
      <c r="V891" s="17" t="str">
        <f t="shared" si="95"/>
        <v>Night</v>
      </c>
      <c r="W891" t="str">
        <f t="shared" si="96"/>
        <v>Expensive</v>
      </c>
      <c r="X891" s="4">
        <f t="shared" si="97"/>
        <v>1</v>
      </c>
      <c r="Y891" s="3" t="str">
        <f t="shared" si="92"/>
        <v>Weekends</v>
      </c>
      <c r="Z891" s="17">
        <f>_xlfn.ISOWEEKNUM(Table2[[#This Row],[Transaction Date]])</f>
        <v>11</v>
      </c>
      <c r="AA891" t="str">
        <f>IF(Table2[[#This Row],[WeekNum]] &gt; MAX(Table2[WeekNum]) - 13, "Show", "Hide")</f>
        <v>Show</v>
      </c>
      <c r="AB891" t="str">
        <f>TEXT(Table2[[#This Row],[Transaction Date]] - WEEKDAY(Table2[[#This Row],[Transaction Date]], 2) + 4, "MMMM")</f>
        <v>March</v>
      </c>
      <c r="AC891" s="19">
        <f>ROUNDUP(MONTH(Table2[[#This Row],[Transaction Date]])/3, 0)</f>
        <v>1</v>
      </c>
    </row>
    <row r="892" spans="1:29" x14ac:dyDescent="0.3">
      <c r="A892" t="s">
        <v>918</v>
      </c>
      <c r="B892" t="s">
        <v>1078</v>
      </c>
      <c r="C892" s="17" t="s">
        <v>1066</v>
      </c>
      <c r="D892" t="s">
        <v>20</v>
      </c>
      <c r="E892" t="s">
        <v>15</v>
      </c>
      <c r="F892" t="s">
        <v>16</v>
      </c>
      <c r="G892" s="3">
        <v>83.66</v>
      </c>
      <c r="H892">
        <v>5</v>
      </c>
      <c r="I892">
        <v>20.914999999999999</v>
      </c>
      <c r="J892" s="3">
        <v>439.21499999999997</v>
      </c>
      <c r="K892" s="18">
        <v>43517</v>
      </c>
      <c r="L892" s="2">
        <v>0.43472222222222223</v>
      </c>
      <c r="M892" t="s">
        <v>22</v>
      </c>
      <c r="N892" s="3">
        <v>418.3</v>
      </c>
      <c r="O892">
        <v>4.7619047620000003</v>
      </c>
      <c r="P892" s="3">
        <v>20.914999999999999</v>
      </c>
      <c r="Q892" s="1">
        <v>33533</v>
      </c>
      <c r="R892" s="5">
        <f t="shared" si="93"/>
        <v>27</v>
      </c>
      <c r="S892" s="5" t="str">
        <f t="shared" si="94"/>
        <v>15-29</v>
      </c>
      <c r="T892">
        <v>7.2</v>
      </c>
      <c r="U892" s="17" t="str">
        <f t="shared" si="91"/>
        <v>6-8 (Good)</v>
      </c>
      <c r="V892" s="17" t="str">
        <f t="shared" si="95"/>
        <v>Morning</v>
      </c>
      <c r="W892" t="str">
        <f t="shared" si="96"/>
        <v>Expensive</v>
      </c>
      <c r="X892" s="4">
        <f t="shared" si="97"/>
        <v>5</v>
      </c>
      <c r="Y892" s="3" t="str">
        <f t="shared" si="92"/>
        <v>Weekdays</v>
      </c>
      <c r="Z892" s="17">
        <f>_xlfn.ISOWEEKNUM(Table2[[#This Row],[Transaction Date]])</f>
        <v>8</v>
      </c>
      <c r="AA892" t="str">
        <f>IF(Table2[[#This Row],[WeekNum]] &gt; MAX(Table2[WeekNum]) - 13, "Show", "Hide")</f>
        <v>Show</v>
      </c>
      <c r="AB892" t="str">
        <f>TEXT(Table2[[#This Row],[Transaction Date]] - WEEKDAY(Table2[[#This Row],[Transaction Date]], 2) + 4, "MMMM")</f>
        <v>February</v>
      </c>
      <c r="AC892" s="19">
        <f>ROUNDUP(MONTH(Table2[[#This Row],[Transaction Date]])/3, 0)</f>
        <v>1</v>
      </c>
    </row>
    <row r="893" spans="1:29" x14ac:dyDescent="0.3">
      <c r="A893" t="s">
        <v>919</v>
      </c>
      <c r="B893" t="s">
        <v>1070</v>
      </c>
      <c r="C893" t="s">
        <v>35</v>
      </c>
      <c r="D893" t="s">
        <v>20</v>
      </c>
      <c r="E893" t="s">
        <v>15</v>
      </c>
      <c r="F893" t="s">
        <v>21</v>
      </c>
      <c r="G893" s="3">
        <v>57.91</v>
      </c>
      <c r="H893">
        <v>8</v>
      </c>
      <c r="I893">
        <v>23.164000000000001</v>
      </c>
      <c r="J893" s="3">
        <v>486.44400000000002</v>
      </c>
      <c r="K893" s="18">
        <v>43503</v>
      </c>
      <c r="L893" s="2">
        <v>0.62916666666666665</v>
      </c>
      <c r="M893" t="s">
        <v>22</v>
      </c>
      <c r="N893" s="3">
        <v>463.28</v>
      </c>
      <c r="O893">
        <v>4.7619047620000003</v>
      </c>
      <c r="P893" s="3">
        <v>23.164000000000001</v>
      </c>
      <c r="Q893" s="1">
        <v>35103</v>
      </c>
      <c r="R893" s="5">
        <f t="shared" si="93"/>
        <v>22</v>
      </c>
      <c r="S893" s="5" t="str">
        <f t="shared" si="94"/>
        <v>15-29</v>
      </c>
      <c r="T893">
        <v>8.1</v>
      </c>
      <c r="U893" s="17" t="str">
        <f t="shared" si="91"/>
        <v>8-10 (Excellent)</v>
      </c>
      <c r="V893" s="17" t="str">
        <f t="shared" si="95"/>
        <v>Afternoon</v>
      </c>
      <c r="W893" t="str">
        <f t="shared" si="96"/>
        <v>Expensive</v>
      </c>
      <c r="X893" s="4">
        <f t="shared" si="97"/>
        <v>5</v>
      </c>
      <c r="Y893" s="3" t="str">
        <f t="shared" si="92"/>
        <v>Weekdays</v>
      </c>
      <c r="Z893" s="17">
        <f>_xlfn.ISOWEEKNUM(Table2[[#This Row],[Transaction Date]])</f>
        <v>6</v>
      </c>
      <c r="AA893" t="str">
        <f>IF(Table2[[#This Row],[WeekNum]] &gt; MAX(Table2[WeekNum]) - 13, "Show", "Hide")</f>
        <v>Show</v>
      </c>
      <c r="AB893" t="str">
        <f>TEXT(Table2[[#This Row],[Transaction Date]] - WEEKDAY(Table2[[#This Row],[Transaction Date]], 2) + 4, "MMMM")</f>
        <v>February</v>
      </c>
      <c r="AC893" s="19">
        <f>ROUNDUP(MONTH(Table2[[#This Row],[Transaction Date]])/3, 0)</f>
        <v>1</v>
      </c>
    </row>
    <row r="894" spans="1:29" x14ac:dyDescent="0.3">
      <c r="A894" t="s">
        <v>920</v>
      </c>
      <c r="B894" t="s">
        <v>1073</v>
      </c>
      <c r="C894" s="17" t="s">
        <v>1066</v>
      </c>
      <c r="D894" t="s">
        <v>14</v>
      </c>
      <c r="E894" t="s">
        <v>15</v>
      </c>
      <c r="F894" t="s">
        <v>38</v>
      </c>
      <c r="G894" s="3">
        <v>92.49</v>
      </c>
      <c r="H894">
        <v>5</v>
      </c>
      <c r="I894">
        <v>23.122499999999999</v>
      </c>
      <c r="J894" s="3">
        <v>485.57249999999999</v>
      </c>
      <c r="K894" s="18">
        <v>43526</v>
      </c>
      <c r="L894" s="2">
        <v>0.69097222222222221</v>
      </c>
      <c r="M894" t="s">
        <v>26</v>
      </c>
      <c r="N894" s="3">
        <v>462.45</v>
      </c>
      <c r="O894">
        <v>4.7619047620000003</v>
      </c>
      <c r="P894" s="3">
        <v>23.122499999999999</v>
      </c>
      <c r="Q894" s="1">
        <v>20146</v>
      </c>
      <c r="R894" s="5">
        <f t="shared" si="93"/>
        <v>64</v>
      </c>
      <c r="S894" s="5" t="str">
        <f t="shared" si="94"/>
        <v>60-74</v>
      </c>
      <c r="T894">
        <v>8.6</v>
      </c>
      <c r="U894" s="17" t="str">
        <f t="shared" si="91"/>
        <v>8-10 (Excellent)</v>
      </c>
      <c r="V894" s="17" t="str">
        <f t="shared" si="95"/>
        <v>Evening</v>
      </c>
      <c r="W894" t="str">
        <f t="shared" si="96"/>
        <v>Expensive</v>
      </c>
      <c r="X894" s="4">
        <f t="shared" si="97"/>
        <v>7</v>
      </c>
      <c r="Y894" s="3" t="str">
        <f t="shared" si="92"/>
        <v>Weekends</v>
      </c>
      <c r="Z894" s="17">
        <f>_xlfn.ISOWEEKNUM(Table2[[#This Row],[Transaction Date]])</f>
        <v>9</v>
      </c>
      <c r="AA894" t="str">
        <f>IF(Table2[[#This Row],[WeekNum]] &gt; MAX(Table2[WeekNum]) - 13, "Show", "Hide")</f>
        <v>Show</v>
      </c>
      <c r="AB894" t="str">
        <f>TEXT(Table2[[#This Row],[Transaction Date]] - WEEKDAY(Table2[[#This Row],[Transaction Date]], 2) + 4, "MMMM")</f>
        <v>February</v>
      </c>
      <c r="AC894" s="19">
        <f>ROUNDUP(MONTH(Table2[[#This Row],[Transaction Date]])/3, 0)</f>
        <v>1</v>
      </c>
    </row>
    <row r="895" spans="1:29" x14ac:dyDescent="0.3">
      <c r="A895" t="s">
        <v>921</v>
      </c>
      <c r="B895" t="s">
        <v>1075</v>
      </c>
      <c r="C895" t="s">
        <v>35</v>
      </c>
      <c r="D895" t="s">
        <v>20</v>
      </c>
      <c r="E895" t="s">
        <v>24</v>
      </c>
      <c r="F895" t="s">
        <v>21</v>
      </c>
      <c r="G895" s="3">
        <v>28.38</v>
      </c>
      <c r="H895">
        <v>5</v>
      </c>
      <c r="I895">
        <v>7.0949999999999998</v>
      </c>
      <c r="J895" s="3">
        <v>148.995</v>
      </c>
      <c r="K895" s="18">
        <v>43530</v>
      </c>
      <c r="L895" s="2">
        <v>0.87291666666666667</v>
      </c>
      <c r="M895" t="s">
        <v>22</v>
      </c>
      <c r="N895" s="3">
        <v>141.9</v>
      </c>
      <c r="O895">
        <v>4.7619047620000003</v>
      </c>
      <c r="P895" s="3">
        <v>7.0949999999999998</v>
      </c>
      <c r="Q895" s="1">
        <v>24158</v>
      </c>
      <c r="R895" s="5">
        <f t="shared" si="93"/>
        <v>53</v>
      </c>
      <c r="S895" s="5" t="str">
        <f t="shared" si="94"/>
        <v>45-59</v>
      </c>
      <c r="T895">
        <v>9.4</v>
      </c>
      <c r="U895" s="17" t="str">
        <f t="shared" si="91"/>
        <v>8-10 (Excellent)</v>
      </c>
      <c r="V895" s="17" t="str">
        <f t="shared" si="95"/>
        <v>Night</v>
      </c>
      <c r="W895" t="str">
        <f t="shared" si="96"/>
        <v>Expensive</v>
      </c>
      <c r="X895" s="4">
        <f t="shared" si="97"/>
        <v>4</v>
      </c>
      <c r="Y895" s="3" t="str">
        <f t="shared" si="92"/>
        <v>Weekdays</v>
      </c>
      <c r="Z895" s="17">
        <f>_xlfn.ISOWEEKNUM(Table2[[#This Row],[Transaction Date]])</f>
        <v>10</v>
      </c>
      <c r="AA895" t="str">
        <f>IF(Table2[[#This Row],[WeekNum]] &gt; MAX(Table2[WeekNum]) - 13, "Show", "Hide")</f>
        <v>Show</v>
      </c>
      <c r="AB895" t="str">
        <f>TEXT(Table2[[#This Row],[Transaction Date]] - WEEKDAY(Table2[[#This Row],[Transaction Date]], 2) + 4, "MMMM")</f>
        <v>March</v>
      </c>
      <c r="AC895" s="19">
        <f>ROUNDUP(MONTH(Table2[[#This Row],[Transaction Date]])/3, 0)</f>
        <v>1</v>
      </c>
    </row>
    <row r="896" spans="1:29" x14ac:dyDescent="0.3">
      <c r="A896" t="s">
        <v>922</v>
      </c>
      <c r="B896" t="s">
        <v>1070</v>
      </c>
      <c r="C896" t="s">
        <v>35</v>
      </c>
      <c r="D896" t="s">
        <v>14</v>
      </c>
      <c r="E896" t="s">
        <v>24</v>
      </c>
      <c r="F896" t="s">
        <v>21</v>
      </c>
      <c r="G896" s="3">
        <v>50.45</v>
      </c>
      <c r="H896">
        <v>6</v>
      </c>
      <c r="I896">
        <v>15.135</v>
      </c>
      <c r="J896" s="3">
        <v>317.83499999999998</v>
      </c>
      <c r="K896" s="18">
        <v>43502</v>
      </c>
      <c r="L896" s="2">
        <v>0.63611111111111118</v>
      </c>
      <c r="M896" t="s">
        <v>26</v>
      </c>
      <c r="N896" s="3">
        <v>302.7</v>
      </c>
      <c r="O896">
        <v>4.7619047620000003</v>
      </c>
      <c r="P896" s="3">
        <v>15.135</v>
      </c>
      <c r="Q896" s="1">
        <v>34965</v>
      </c>
      <c r="R896" s="5">
        <f t="shared" si="93"/>
        <v>23</v>
      </c>
      <c r="S896" s="5" t="str">
        <f t="shared" si="94"/>
        <v>15-29</v>
      </c>
      <c r="T896">
        <v>8.9</v>
      </c>
      <c r="U896" s="17" t="str">
        <f t="shared" si="91"/>
        <v>8-10 (Excellent)</v>
      </c>
      <c r="V896" s="17" t="str">
        <f t="shared" si="95"/>
        <v>Afternoon</v>
      </c>
      <c r="W896" t="str">
        <f t="shared" si="96"/>
        <v>Expensive</v>
      </c>
      <c r="X896" s="4">
        <f t="shared" si="97"/>
        <v>4</v>
      </c>
      <c r="Y896" s="3" t="str">
        <f t="shared" si="92"/>
        <v>Weekdays</v>
      </c>
      <c r="Z896" s="17">
        <f>_xlfn.ISOWEEKNUM(Table2[[#This Row],[Transaction Date]])</f>
        <v>6</v>
      </c>
      <c r="AA896" t="str">
        <f>IF(Table2[[#This Row],[WeekNum]] &gt; MAX(Table2[WeekNum]) - 13, "Show", "Hide")</f>
        <v>Show</v>
      </c>
      <c r="AB896" t="str">
        <f>TEXT(Table2[[#This Row],[Transaction Date]] - WEEKDAY(Table2[[#This Row],[Transaction Date]], 2) + 4, "MMMM")</f>
        <v>February</v>
      </c>
      <c r="AC896" s="19">
        <f>ROUNDUP(MONTH(Table2[[#This Row],[Transaction Date]])/3, 0)</f>
        <v>1</v>
      </c>
    </row>
    <row r="897" spans="1:29" x14ac:dyDescent="0.3">
      <c r="A897" t="s">
        <v>923</v>
      </c>
      <c r="B897" t="s">
        <v>1070</v>
      </c>
      <c r="C897" t="s">
        <v>35</v>
      </c>
      <c r="D897" t="s">
        <v>20</v>
      </c>
      <c r="E897" t="s">
        <v>24</v>
      </c>
      <c r="F897" t="s">
        <v>16</v>
      </c>
      <c r="G897" s="3">
        <v>99.16</v>
      </c>
      <c r="H897">
        <v>8</v>
      </c>
      <c r="I897">
        <v>39.664000000000001</v>
      </c>
      <c r="J897" s="3">
        <v>832.94399999999996</v>
      </c>
      <c r="K897" s="18">
        <v>43493</v>
      </c>
      <c r="L897" s="2">
        <v>0.74097222222222225</v>
      </c>
      <c r="M897" t="s">
        <v>26</v>
      </c>
      <c r="N897" s="3">
        <v>793.28</v>
      </c>
      <c r="O897">
        <v>4.7619047620000003</v>
      </c>
      <c r="P897" s="3">
        <v>39.664000000000001</v>
      </c>
      <c r="Q897" s="1">
        <v>29707</v>
      </c>
      <c r="R897" s="5">
        <f t="shared" si="93"/>
        <v>37</v>
      </c>
      <c r="S897" s="5" t="str">
        <f t="shared" si="94"/>
        <v>30-44</v>
      </c>
      <c r="T897">
        <v>4.2</v>
      </c>
      <c r="U897" s="17" t="str">
        <f t="shared" si="91"/>
        <v>4-6 (Average)</v>
      </c>
      <c r="V897" s="17" t="str">
        <f t="shared" si="95"/>
        <v>Evening</v>
      </c>
      <c r="W897" t="str">
        <f t="shared" si="96"/>
        <v>Expensive</v>
      </c>
      <c r="X897" s="4">
        <f t="shared" si="97"/>
        <v>2</v>
      </c>
      <c r="Y897" s="3" t="str">
        <f t="shared" si="92"/>
        <v>Weekdays</v>
      </c>
      <c r="Z897" s="17">
        <f>_xlfn.ISOWEEKNUM(Table2[[#This Row],[Transaction Date]])</f>
        <v>5</v>
      </c>
      <c r="AA897" t="str">
        <f>IF(Table2[[#This Row],[WeekNum]] &gt; MAX(Table2[WeekNum]) - 13, "Show", "Hide")</f>
        <v>Show</v>
      </c>
      <c r="AB897" t="str">
        <f>TEXT(Table2[[#This Row],[Transaction Date]] - WEEKDAY(Table2[[#This Row],[Transaction Date]], 2) + 4, "MMMM")</f>
        <v>January</v>
      </c>
      <c r="AC897" s="19">
        <f>ROUNDUP(MONTH(Table2[[#This Row],[Transaction Date]])/3, 0)</f>
        <v>1</v>
      </c>
    </row>
    <row r="898" spans="1:29" x14ac:dyDescent="0.3">
      <c r="A898" t="s">
        <v>924</v>
      </c>
      <c r="B898" t="s">
        <v>1078</v>
      </c>
      <c r="C898" s="17" t="s">
        <v>1066</v>
      </c>
      <c r="D898" t="s">
        <v>20</v>
      </c>
      <c r="E898" t="s">
        <v>24</v>
      </c>
      <c r="F898" t="s">
        <v>38</v>
      </c>
      <c r="G898" s="3">
        <v>60.74</v>
      </c>
      <c r="H898">
        <v>7</v>
      </c>
      <c r="I898">
        <v>21.259</v>
      </c>
      <c r="J898" s="3">
        <v>446.43900000000002</v>
      </c>
      <c r="K898" s="18">
        <v>43483</v>
      </c>
      <c r="L898" s="2">
        <v>0.68263888888888891</v>
      </c>
      <c r="M898" t="s">
        <v>17</v>
      </c>
      <c r="N898" s="3">
        <v>425.18</v>
      </c>
      <c r="O898">
        <v>4.7619047620000003</v>
      </c>
      <c r="P898" s="3">
        <v>21.259</v>
      </c>
      <c r="Q898" s="1">
        <v>27810</v>
      </c>
      <c r="R898" s="5">
        <f t="shared" si="93"/>
        <v>42</v>
      </c>
      <c r="S898" s="5" t="str">
        <f t="shared" si="94"/>
        <v>30-44</v>
      </c>
      <c r="T898">
        <v>5</v>
      </c>
      <c r="U898" s="17" t="str">
        <f t="shared" ref="U898:U961" si="98">IF(T898&lt;2, "0-2 (Critical)",
  IF(T898&lt;4, "2-4 (Poor)",
  IF(T898&lt;6, "4-6 (Average)",
  IF(T898&lt;8, "6-8 (Good)", "8-10 (Excellent)"))))</f>
        <v>4-6 (Average)</v>
      </c>
      <c r="V898" s="17" t="str">
        <f t="shared" si="95"/>
        <v>Evening</v>
      </c>
      <c r="W898" t="str">
        <f t="shared" si="96"/>
        <v>Expensive</v>
      </c>
      <c r="X898" s="4">
        <f t="shared" si="97"/>
        <v>6</v>
      </c>
      <c r="Y898" s="3" t="str">
        <f t="shared" ref="Y898:Y961" si="99">IF(WEEKDAY(K898,2)&lt;=5, "Weekdays", "Weekends")</f>
        <v>Weekdays</v>
      </c>
      <c r="Z898" s="17">
        <f>_xlfn.ISOWEEKNUM(Table2[[#This Row],[Transaction Date]])</f>
        <v>3</v>
      </c>
      <c r="AA898" t="str">
        <f>IF(Table2[[#This Row],[WeekNum]] &gt; MAX(Table2[WeekNum]) - 13, "Show", "Hide")</f>
        <v>Show</v>
      </c>
      <c r="AB898" t="str">
        <f>TEXT(Table2[[#This Row],[Transaction Date]] - WEEKDAY(Table2[[#This Row],[Transaction Date]], 2) + 4, "MMMM")</f>
        <v>January</v>
      </c>
      <c r="AC898" s="19">
        <f>ROUNDUP(MONTH(Table2[[#This Row],[Transaction Date]])/3, 0)</f>
        <v>1</v>
      </c>
    </row>
    <row r="899" spans="1:29" x14ac:dyDescent="0.3">
      <c r="A899" t="s">
        <v>925</v>
      </c>
      <c r="B899" t="s">
        <v>1078</v>
      </c>
      <c r="C899" s="17" t="s">
        <v>1066</v>
      </c>
      <c r="D899" t="s">
        <v>14</v>
      </c>
      <c r="E899" t="s">
        <v>15</v>
      </c>
      <c r="F899" t="s">
        <v>36</v>
      </c>
      <c r="G899" s="3">
        <v>47.27</v>
      </c>
      <c r="H899">
        <v>6</v>
      </c>
      <c r="I899">
        <v>14.180999999999999</v>
      </c>
      <c r="J899" s="3">
        <v>297.80099999999999</v>
      </c>
      <c r="K899" s="18">
        <v>43501</v>
      </c>
      <c r="L899" s="2">
        <v>0.4284722222222222</v>
      </c>
      <c r="M899" t="s">
        <v>22</v>
      </c>
      <c r="N899" s="3">
        <v>283.62</v>
      </c>
      <c r="O899">
        <v>4.7619047620000003</v>
      </c>
      <c r="P899" s="3">
        <v>14.180999999999999</v>
      </c>
      <c r="Q899" s="1">
        <v>24566</v>
      </c>
      <c r="R899" s="5">
        <f t="shared" ref="R899:R962" si="100">DATEDIF(Q899,K899,"Y")</f>
        <v>51</v>
      </c>
      <c r="S899" s="5" t="str">
        <f t="shared" ref="S899:S962" si="101">FLOOR(R899, 15)&amp;"-"&amp;FLOOR(R899,15)+14</f>
        <v>45-59</v>
      </c>
      <c r="T899">
        <v>8.8000000000000007</v>
      </c>
      <c r="U899" s="17" t="str">
        <f t="shared" si="98"/>
        <v>8-10 (Excellent)</v>
      </c>
      <c r="V899" s="17" t="str">
        <f t="shared" ref="V899:V962" si="102">IF(L899&lt;TIME(12,0,0), "Morning", IF(L899&lt;TIME(16,0,0), "Afternoon", IF(L899&lt;TIME(19,30,0), "Evening", "Night")))</f>
        <v>Morning</v>
      </c>
      <c r="W899" t="str">
        <f t="shared" ref="W899:W962" si="103">IF(G899&lt;=20, "Less Expensive", "Expensive")</f>
        <v>Expensive</v>
      </c>
      <c r="X899" s="4">
        <f t="shared" ref="X899:X962" si="104">WEEKDAY(K899)</f>
        <v>3</v>
      </c>
      <c r="Y899" s="3" t="str">
        <f t="shared" si="99"/>
        <v>Weekdays</v>
      </c>
      <c r="Z899" s="17">
        <f>_xlfn.ISOWEEKNUM(Table2[[#This Row],[Transaction Date]])</f>
        <v>6</v>
      </c>
      <c r="AA899" t="str">
        <f>IF(Table2[[#This Row],[WeekNum]] &gt; MAX(Table2[WeekNum]) - 13, "Show", "Hide")</f>
        <v>Show</v>
      </c>
      <c r="AB899" t="str">
        <f>TEXT(Table2[[#This Row],[Transaction Date]] - WEEKDAY(Table2[[#This Row],[Transaction Date]], 2) + 4, "MMMM")</f>
        <v>February</v>
      </c>
      <c r="AC899" s="19">
        <f>ROUNDUP(MONTH(Table2[[#This Row],[Transaction Date]])/3, 0)</f>
        <v>1</v>
      </c>
    </row>
    <row r="900" spans="1:29" x14ac:dyDescent="0.3">
      <c r="A900" t="s">
        <v>926</v>
      </c>
      <c r="B900" t="s">
        <v>1073</v>
      </c>
      <c r="C900" s="17" t="s">
        <v>1066</v>
      </c>
      <c r="D900" t="s">
        <v>14</v>
      </c>
      <c r="E900" t="s">
        <v>24</v>
      </c>
      <c r="F900" t="s">
        <v>16</v>
      </c>
      <c r="G900" s="3">
        <v>85.6</v>
      </c>
      <c r="H900">
        <v>7</v>
      </c>
      <c r="I900">
        <v>29.96</v>
      </c>
      <c r="J900" s="3">
        <v>629.16</v>
      </c>
      <c r="K900" s="18">
        <v>43526</v>
      </c>
      <c r="L900" s="2">
        <v>0.57638888888888895</v>
      </c>
      <c r="M900" t="s">
        <v>22</v>
      </c>
      <c r="N900" s="3">
        <v>599.20000000000005</v>
      </c>
      <c r="O900">
        <v>4.7619047620000003</v>
      </c>
      <c r="P900" s="3">
        <v>29.96</v>
      </c>
      <c r="Q900" s="1">
        <v>27102</v>
      </c>
      <c r="R900" s="5">
        <f t="shared" si="100"/>
        <v>44</v>
      </c>
      <c r="S900" s="5" t="str">
        <f t="shared" si="101"/>
        <v>30-44</v>
      </c>
      <c r="T900">
        <v>5.3</v>
      </c>
      <c r="U900" s="17" t="str">
        <f t="shared" si="98"/>
        <v>4-6 (Average)</v>
      </c>
      <c r="V900" s="17" t="str">
        <f t="shared" si="102"/>
        <v>Afternoon</v>
      </c>
      <c r="W900" t="str">
        <f t="shared" si="103"/>
        <v>Expensive</v>
      </c>
      <c r="X900" s="4">
        <f t="shared" si="104"/>
        <v>7</v>
      </c>
      <c r="Y900" s="3" t="str">
        <f t="shared" si="99"/>
        <v>Weekends</v>
      </c>
      <c r="Z900" s="17">
        <f>_xlfn.ISOWEEKNUM(Table2[[#This Row],[Transaction Date]])</f>
        <v>9</v>
      </c>
      <c r="AA900" t="str">
        <f>IF(Table2[[#This Row],[WeekNum]] &gt; MAX(Table2[WeekNum]) - 13, "Show", "Hide")</f>
        <v>Show</v>
      </c>
      <c r="AB900" t="str">
        <f>TEXT(Table2[[#This Row],[Transaction Date]] - WEEKDAY(Table2[[#This Row],[Transaction Date]], 2) + 4, "MMMM")</f>
        <v>February</v>
      </c>
      <c r="AC900" s="19">
        <f>ROUNDUP(MONTH(Table2[[#This Row],[Transaction Date]])/3, 0)</f>
        <v>1</v>
      </c>
    </row>
    <row r="901" spans="1:29" x14ac:dyDescent="0.3">
      <c r="A901" t="s">
        <v>927</v>
      </c>
      <c r="B901" t="s">
        <v>1068</v>
      </c>
      <c r="C901" t="s">
        <v>13</v>
      </c>
      <c r="D901" t="s">
        <v>14</v>
      </c>
      <c r="E901" t="s">
        <v>24</v>
      </c>
      <c r="F901" t="s">
        <v>36</v>
      </c>
      <c r="G901" s="3">
        <v>35.04</v>
      </c>
      <c r="H901">
        <v>9</v>
      </c>
      <c r="I901">
        <v>15.768000000000001</v>
      </c>
      <c r="J901" s="3">
        <v>331.12799999999999</v>
      </c>
      <c r="K901" s="18">
        <v>43505</v>
      </c>
      <c r="L901" s="2">
        <v>0.80347222222222225</v>
      </c>
      <c r="M901" t="s">
        <v>17</v>
      </c>
      <c r="N901" s="3">
        <v>315.36</v>
      </c>
      <c r="O901">
        <v>4.7619047620000003</v>
      </c>
      <c r="P901" s="3">
        <v>15.768000000000001</v>
      </c>
      <c r="Q901" s="1">
        <v>25329</v>
      </c>
      <c r="R901" s="5">
        <f t="shared" si="100"/>
        <v>49</v>
      </c>
      <c r="S901" s="5" t="str">
        <f t="shared" si="101"/>
        <v>45-59</v>
      </c>
      <c r="T901">
        <v>4.5999999999999996</v>
      </c>
      <c r="U901" s="17" t="str">
        <f t="shared" si="98"/>
        <v>4-6 (Average)</v>
      </c>
      <c r="V901" s="17" t="str">
        <f t="shared" si="102"/>
        <v>Evening</v>
      </c>
      <c r="W901" t="str">
        <f t="shared" si="103"/>
        <v>Expensive</v>
      </c>
      <c r="X901" s="4">
        <f t="shared" si="104"/>
        <v>7</v>
      </c>
      <c r="Y901" s="3" t="str">
        <f t="shared" si="99"/>
        <v>Weekends</v>
      </c>
      <c r="Z901" s="17">
        <f>_xlfn.ISOWEEKNUM(Table2[[#This Row],[Transaction Date]])</f>
        <v>6</v>
      </c>
      <c r="AA901" t="str">
        <f>IF(Table2[[#This Row],[WeekNum]] &gt; MAX(Table2[WeekNum]) - 13, "Show", "Hide")</f>
        <v>Show</v>
      </c>
      <c r="AB901" t="str">
        <f>TEXT(Table2[[#This Row],[Transaction Date]] - WEEKDAY(Table2[[#This Row],[Transaction Date]], 2) + 4, "MMMM")</f>
        <v>February</v>
      </c>
      <c r="AC901" s="19">
        <f>ROUNDUP(MONTH(Table2[[#This Row],[Transaction Date]])/3, 0)</f>
        <v>1</v>
      </c>
    </row>
    <row r="902" spans="1:29" x14ac:dyDescent="0.3">
      <c r="A902" t="s">
        <v>928</v>
      </c>
      <c r="B902" t="s">
        <v>1073</v>
      </c>
      <c r="C902" s="17" t="s">
        <v>1066</v>
      </c>
      <c r="D902" t="s">
        <v>14</v>
      </c>
      <c r="E902" t="s">
        <v>15</v>
      </c>
      <c r="F902" t="s">
        <v>21</v>
      </c>
      <c r="G902" s="3">
        <v>44.84</v>
      </c>
      <c r="H902">
        <v>9</v>
      </c>
      <c r="I902">
        <v>20.178000000000001</v>
      </c>
      <c r="J902" s="3">
        <v>423.738</v>
      </c>
      <c r="K902" s="18">
        <v>43479</v>
      </c>
      <c r="L902" s="2">
        <v>0.58333333333333337</v>
      </c>
      <c r="M902" t="s">
        <v>26</v>
      </c>
      <c r="N902" s="3">
        <v>403.56</v>
      </c>
      <c r="O902">
        <v>4.7619047620000003</v>
      </c>
      <c r="P902" s="3">
        <v>20.178000000000001</v>
      </c>
      <c r="Q902" s="1">
        <v>36741</v>
      </c>
      <c r="R902" s="5">
        <f t="shared" si="100"/>
        <v>18</v>
      </c>
      <c r="S902" s="5" t="str">
        <f t="shared" si="101"/>
        <v>15-29</v>
      </c>
      <c r="T902">
        <v>7.5</v>
      </c>
      <c r="U902" s="17" t="str">
        <f t="shared" si="98"/>
        <v>6-8 (Good)</v>
      </c>
      <c r="V902" s="17" t="str">
        <f t="shared" si="102"/>
        <v>Afternoon</v>
      </c>
      <c r="W902" t="str">
        <f t="shared" si="103"/>
        <v>Expensive</v>
      </c>
      <c r="X902" s="4">
        <f t="shared" si="104"/>
        <v>2</v>
      </c>
      <c r="Y902" s="3" t="str">
        <f t="shared" si="99"/>
        <v>Weekdays</v>
      </c>
      <c r="Z902" s="17">
        <f>_xlfn.ISOWEEKNUM(Table2[[#This Row],[Transaction Date]])</f>
        <v>3</v>
      </c>
      <c r="AA902" t="str">
        <f>IF(Table2[[#This Row],[WeekNum]] &gt; MAX(Table2[WeekNum]) - 13, "Show", "Hide")</f>
        <v>Show</v>
      </c>
      <c r="AB902" t="str">
        <f>TEXT(Table2[[#This Row],[Transaction Date]] - WEEKDAY(Table2[[#This Row],[Transaction Date]], 2) + 4, "MMMM")</f>
        <v>January</v>
      </c>
      <c r="AC902" s="19">
        <f>ROUNDUP(MONTH(Table2[[#This Row],[Transaction Date]])/3, 0)</f>
        <v>1</v>
      </c>
    </row>
    <row r="903" spans="1:29" x14ac:dyDescent="0.3">
      <c r="A903" t="s">
        <v>929</v>
      </c>
      <c r="B903" t="s">
        <v>1075</v>
      </c>
      <c r="C903" t="s">
        <v>35</v>
      </c>
      <c r="D903" t="s">
        <v>20</v>
      </c>
      <c r="E903" t="s">
        <v>24</v>
      </c>
      <c r="F903" t="s">
        <v>25</v>
      </c>
      <c r="G903" s="3">
        <v>45.97</v>
      </c>
      <c r="H903">
        <v>4</v>
      </c>
      <c r="I903">
        <v>9.1940000000000008</v>
      </c>
      <c r="J903" s="3">
        <v>193.07400000000001</v>
      </c>
      <c r="K903" s="18">
        <v>43505</v>
      </c>
      <c r="L903" s="2">
        <v>0.50138888888888888</v>
      </c>
      <c r="M903" t="s">
        <v>17</v>
      </c>
      <c r="N903" s="3">
        <v>183.88</v>
      </c>
      <c r="O903">
        <v>4.7619047620000003</v>
      </c>
      <c r="P903" s="3">
        <v>9.1940000000000008</v>
      </c>
      <c r="Q903" s="1">
        <v>20471</v>
      </c>
      <c r="R903" s="5">
        <f t="shared" si="100"/>
        <v>63</v>
      </c>
      <c r="S903" s="5" t="str">
        <f t="shared" si="101"/>
        <v>60-74</v>
      </c>
      <c r="T903">
        <v>5.0999999999999996</v>
      </c>
      <c r="U903" s="17" t="str">
        <f t="shared" si="98"/>
        <v>4-6 (Average)</v>
      </c>
      <c r="V903" s="17" t="str">
        <f t="shared" si="102"/>
        <v>Afternoon</v>
      </c>
      <c r="W903" t="str">
        <f t="shared" si="103"/>
        <v>Expensive</v>
      </c>
      <c r="X903" s="4">
        <f t="shared" si="104"/>
        <v>7</v>
      </c>
      <c r="Y903" s="3" t="str">
        <f t="shared" si="99"/>
        <v>Weekends</v>
      </c>
      <c r="Z903" s="17">
        <f>_xlfn.ISOWEEKNUM(Table2[[#This Row],[Transaction Date]])</f>
        <v>6</v>
      </c>
      <c r="AA903" t="str">
        <f>IF(Table2[[#This Row],[WeekNum]] &gt; MAX(Table2[WeekNum]) - 13, "Show", "Hide")</f>
        <v>Show</v>
      </c>
      <c r="AB903" t="str">
        <f>TEXT(Table2[[#This Row],[Transaction Date]] - WEEKDAY(Table2[[#This Row],[Transaction Date]], 2) + 4, "MMMM")</f>
        <v>February</v>
      </c>
      <c r="AC903" s="19">
        <f>ROUNDUP(MONTH(Table2[[#This Row],[Transaction Date]])/3, 0)</f>
        <v>1</v>
      </c>
    </row>
    <row r="904" spans="1:29" x14ac:dyDescent="0.3">
      <c r="A904" t="s">
        <v>930</v>
      </c>
      <c r="B904" t="s">
        <v>1067</v>
      </c>
      <c r="C904" t="s">
        <v>13</v>
      </c>
      <c r="D904" t="s">
        <v>14</v>
      </c>
      <c r="E904" t="s">
        <v>15</v>
      </c>
      <c r="F904" t="s">
        <v>16</v>
      </c>
      <c r="G904" s="3">
        <v>27.73</v>
      </c>
      <c r="H904">
        <v>5</v>
      </c>
      <c r="I904">
        <v>6.9325000000000001</v>
      </c>
      <c r="J904" s="3">
        <v>145.58250000000001</v>
      </c>
      <c r="K904" s="18">
        <v>43550</v>
      </c>
      <c r="L904" s="2">
        <v>0.84791666666666676</v>
      </c>
      <c r="M904" t="s">
        <v>26</v>
      </c>
      <c r="N904" s="3">
        <v>138.65</v>
      </c>
      <c r="O904">
        <v>4.7619047620000003</v>
      </c>
      <c r="P904" s="3">
        <v>6.9325000000000001</v>
      </c>
      <c r="Q904" s="1">
        <v>36255</v>
      </c>
      <c r="R904" s="5">
        <f t="shared" si="100"/>
        <v>19</v>
      </c>
      <c r="S904" s="5" t="str">
        <f t="shared" si="101"/>
        <v>15-29</v>
      </c>
      <c r="T904">
        <v>4.2</v>
      </c>
      <c r="U904" s="17" t="str">
        <f t="shared" si="98"/>
        <v>4-6 (Average)</v>
      </c>
      <c r="V904" s="17" t="str">
        <f t="shared" si="102"/>
        <v>Night</v>
      </c>
      <c r="W904" t="str">
        <f t="shared" si="103"/>
        <v>Expensive</v>
      </c>
      <c r="X904" s="4">
        <f t="shared" si="104"/>
        <v>3</v>
      </c>
      <c r="Y904" s="3" t="str">
        <f t="shared" si="99"/>
        <v>Weekdays</v>
      </c>
      <c r="Z904" s="17">
        <f>_xlfn.ISOWEEKNUM(Table2[[#This Row],[Transaction Date]])</f>
        <v>13</v>
      </c>
      <c r="AA904" t="str">
        <f>IF(Table2[[#This Row],[WeekNum]] &gt; MAX(Table2[WeekNum]) - 13, "Show", "Hide")</f>
        <v>Show</v>
      </c>
      <c r="AB904" t="str">
        <f>TEXT(Table2[[#This Row],[Transaction Date]] - WEEKDAY(Table2[[#This Row],[Transaction Date]], 2) + 4, "MMMM")</f>
        <v>March</v>
      </c>
      <c r="AC904" s="19">
        <f>ROUNDUP(MONTH(Table2[[#This Row],[Transaction Date]])/3, 0)</f>
        <v>1</v>
      </c>
    </row>
    <row r="905" spans="1:29" x14ac:dyDescent="0.3">
      <c r="A905" t="s">
        <v>931</v>
      </c>
      <c r="B905" t="s">
        <v>1077</v>
      </c>
      <c r="C905" s="17" t="s">
        <v>1065</v>
      </c>
      <c r="D905" t="s">
        <v>20</v>
      </c>
      <c r="E905" t="s">
        <v>24</v>
      </c>
      <c r="F905" t="s">
        <v>36</v>
      </c>
      <c r="G905" s="3">
        <v>11.53</v>
      </c>
      <c r="H905">
        <v>7</v>
      </c>
      <c r="I905">
        <v>4.0354999999999999</v>
      </c>
      <c r="J905" s="3">
        <v>84.745500000000007</v>
      </c>
      <c r="K905" s="18">
        <v>43493</v>
      </c>
      <c r="L905" s="2">
        <v>0.73263888888888884</v>
      </c>
      <c r="M905" t="s">
        <v>22</v>
      </c>
      <c r="N905" s="3">
        <v>80.709999999999994</v>
      </c>
      <c r="O905">
        <v>4.7619047620000003</v>
      </c>
      <c r="P905" s="3">
        <v>4.0354999999999999</v>
      </c>
      <c r="Q905" s="1">
        <v>30383</v>
      </c>
      <c r="R905" s="5">
        <f t="shared" si="100"/>
        <v>35</v>
      </c>
      <c r="S905" s="5" t="str">
        <f t="shared" si="101"/>
        <v>30-44</v>
      </c>
      <c r="T905">
        <v>8.1</v>
      </c>
      <c r="U905" s="17" t="str">
        <f t="shared" si="98"/>
        <v>8-10 (Excellent)</v>
      </c>
      <c r="V905" s="17" t="str">
        <f t="shared" si="102"/>
        <v>Evening</v>
      </c>
      <c r="W905" t="str">
        <f t="shared" si="103"/>
        <v>Less Expensive</v>
      </c>
      <c r="X905" s="4">
        <f t="shared" si="104"/>
        <v>2</v>
      </c>
      <c r="Y905" s="3" t="str">
        <f t="shared" si="99"/>
        <v>Weekdays</v>
      </c>
      <c r="Z905" s="17">
        <f>_xlfn.ISOWEEKNUM(Table2[[#This Row],[Transaction Date]])</f>
        <v>5</v>
      </c>
      <c r="AA905" t="str">
        <f>IF(Table2[[#This Row],[WeekNum]] &gt; MAX(Table2[WeekNum]) - 13, "Show", "Hide")</f>
        <v>Show</v>
      </c>
      <c r="AB905" t="str">
        <f>TEXT(Table2[[#This Row],[Transaction Date]] - WEEKDAY(Table2[[#This Row],[Transaction Date]], 2) + 4, "MMMM")</f>
        <v>January</v>
      </c>
      <c r="AC905" s="19">
        <f>ROUNDUP(MONTH(Table2[[#This Row],[Transaction Date]])/3, 0)</f>
        <v>1</v>
      </c>
    </row>
    <row r="906" spans="1:29" x14ac:dyDescent="0.3">
      <c r="A906" t="s">
        <v>932</v>
      </c>
      <c r="B906" t="s">
        <v>1074</v>
      </c>
      <c r="C906" t="s">
        <v>19</v>
      </c>
      <c r="D906" t="s">
        <v>20</v>
      </c>
      <c r="E906" t="s">
        <v>15</v>
      </c>
      <c r="F906" t="s">
        <v>16</v>
      </c>
      <c r="G906" s="3">
        <v>58.32</v>
      </c>
      <c r="H906">
        <v>2</v>
      </c>
      <c r="I906">
        <v>5.8319999999999999</v>
      </c>
      <c r="J906" s="3">
        <v>122.47199999999999</v>
      </c>
      <c r="K906" s="18">
        <v>43510</v>
      </c>
      <c r="L906" s="2">
        <v>0.52916666666666667</v>
      </c>
      <c r="M906" t="s">
        <v>17</v>
      </c>
      <c r="N906" s="3">
        <v>116.64</v>
      </c>
      <c r="O906">
        <v>4.7619047620000003</v>
      </c>
      <c r="P906" s="3">
        <v>5.8319999999999999</v>
      </c>
      <c r="Q906" s="1">
        <v>35890</v>
      </c>
      <c r="R906" s="5">
        <f t="shared" si="100"/>
        <v>20</v>
      </c>
      <c r="S906" s="5" t="str">
        <f t="shared" si="101"/>
        <v>15-29</v>
      </c>
      <c r="T906">
        <v>6</v>
      </c>
      <c r="U906" s="17" t="str">
        <f t="shared" si="98"/>
        <v>6-8 (Good)</v>
      </c>
      <c r="V906" s="17" t="str">
        <f t="shared" si="102"/>
        <v>Afternoon</v>
      </c>
      <c r="W906" t="str">
        <f t="shared" si="103"/>
        <v>Expensive</v>
      </c>
      <c r="X906" s="4">
        <f t="shared" si="104"/>
        <v>5</v>
      </c>
      <c r="Y906" s="3" t="str">
        <f t="shared" si="99"/>
        <v>Weekdays</v>
      </c>
      <c r="Z906" s="17">
        <f>_xlfn.ISOWEEKNUM(Table2[[#This Row],[Transaction Date]])</f>
        <v>7</v>
      </c>
      <c r="AA906" t="str">
        <f>IF(Table2[[#This Row],[WeekNum]] &gt; MAX(Table2[WeekNum]) - 13, "Show", "Hide")</f>
        <v>Show</v>
      </c>
      <c r="AB906" t="str">
        <f>TEXT(Table2[[#This Row],[Transaction Date]] - WEEKDAY(Table2[[#This Row],[Transaction Date]], 2) + 4, "MMMM")</f>
        <v>February</v>
      </c>
      <c r="AC906" s="19">
        <f>ROUNDUP(MONTH(Table2[[#This Row],[Transaction Date]])/3, 0)</f>
        <v>1</v>
      </c>
    </row>
    <row r="907" spans="1:29" x14ac:dyDescent="0.3">
      <c r="A907" t="s">
        <v>933</v>
      </c>
      <c r="B907" t="s">
        <v>1073</v>
      </c>
      <c r="C907" s="17" t="s">
        <v>1066</v>
      </c>
      <c r="D907" t="s">
        <v>14</v>
      </c>
      <c r="E907" t="s">
        <v>15</v>
      </c>
      <c r="F907" t="s">
        <v>25</v>
      </c>
      <c r="G907" s="3">
        <v>78.38</v>
      </c>
      <c r="H907">
        <v>4</v>
      </c>
      <c r="I907">
        <v>15.676</v>
      </c>
      <c r="J907" s="3">
        <v>329.19600000000003</v>
      </c>
      <c r="K907" s="18">
        <v>43548</v>
      </c>
      <c r="L907" s="2">
        <v>0.74722222222222223</v>
      </c>
      <c r="M907" t="s">
        <v>22</v>
      </c>
      <c r="N907" s="3">
        <v>313.52</v>
      </c>
      <c r="O907">
        <v>4.7619047620000003</v>
      </c>
      <c r="P907" s="3">
        <v>15.676</v>
      </c>
      <c r="Q907" s="1">
        <v>34336</v>
      </c>
      <c r="R907" s="5">
        <f t="shared" si="100"/>
        <v>25</v>
      </c>
      <c r="S907" s="5" t="str">
        <f t="shared" si="101"/>
        <v>15-29</v>
      </c>
      <c r="T907">
        <v>7.9</v>
      </c>
      <c r="U907" s="17" t="str">
        <f t="shared" si="98"/>
        <v>6-8 (Good)</v>
      </c>
      <c r="V907" s="17" t="str">
        <f t="shared" si="102"/>
        <v>Evening</v>
      </c>
      <c r="W907" t="str">
        <f t="shared" si="103"/>
        <v>Expensive</v>
      </c>
      <c r="X907" s="4">
        <f t="shared" si="104"/>
        <v>1</v>
      </c>
      <c r="Y907" s="3" t="str">
        <f t="shared" si="99"/>
        <v>Weekends</v>
      </c>
      <c r="Z907" s="17">
        <f>_xlfn.ISOWEEKNUM(Table2[[#This Row],[Transaction Date]])</f>
        <v>12</v>
      </c>
      <c r="AA907" t="str">
        <f>IF(Table2[[#This Row],[WeekNum]] &gt; MAX(Table2[WeekNum]) - 13, "Show", "Hide")</f>
        <v>Show</v>
      </c>
      <c r="AB907" t="str">
        <f>TEXT(Table2[[#This Row],[Transaction Date]] - WEEKDAY(Table2[[#This Row],[Transaction Date]], 2) + 4, "MMMM")</f>
        <v>March</v>
      </c>
      <c r="AC907" s="19">
        <f>ROUNDUP(MONTH(Table2[[#This Row],[Transaction Date]])/3, 0)</f>
        <v>1</v>
      </c>
    </row>
    <row r="908" spans="1:29" x14ac:dyDescent="0.3">
      <c r="A908" t="s">
        <v>934</v>
      </c>
      <c r="B908" t="s">
        <v>1069</v>
      </c>
      <c r="C908" t="s">
        <v>19</v>
      </c>
      <c r="D908" t="s">
        <v>20</v>
      </c>
      <c r="E908" t="s">
        <v>24</v>
      </c>
      <c r="F908" t="s">
        <v>16</v>
      </c>
      <c r="G908" s="3">
        <v>84.61</v>
      </c>
      <c r="H908">
        <v>10</v>
      </c>
      <c r="I908">
        <v>42.305</v>
      </c>
      <c r="J908" s="3">
        <v>888.40499999999997</v>
      </c>
      <c r="K908" s="18">
        <v>43505</v>
      </c>
      <c r="L908" s="2">
        <v>0.79027777777777775</v>
      </c>
      <c r="M908" t="s">
        <v>26</v>
      </c>
      <c r="N908" s="3">
        <v>846.1</v>
      </c>
      <c r="O908">
        <v>4.7619047620000003</v>
      </c>
      <c r="P908" s="3">
        <v>42.305</v>
      </c>
      <c r="Q908" s="1">
        <v>34213</v>
      </c>
      <c r="R908" s="5">
        <f t="shared" si="100"/>
        <v>25</v>
      </c>
      <c r="S908" s="5" t="str">
        <f t="shared" si="101"/>
        <v>15-29</v>
      </c>
      <c r="T908">
        <v>8.8000000000000007</v>
      </c>
      <c r="U908" s="17" t="str">
        <f t="shared" si="98"/>
        <v>8-10 (Excellent)</v>
      </c>
      <c r="V908" s="17" t="str">
        <f t="shared" si="102"/>
        <v>Evening</v>
      </c>
      <c r="W908" t="str">
        <f t="shared" si="103"/>
        <v>Expensive</v>
      </c>
      <c r="X908" s="4">
        <f t="shared" si="104"/>
        <v>7</v>
      </c>
      <c r="Y908" s="3" t="str">
        <f t="shared" si="99"/>
        <v>Weekends</v>
      </c>
      <c r="Z908" s="17">
        <f>_xlfn.ISOWEEKNUM(Table2[[#This Row],[Transaction Date]])</f>
        <v>6</v>
      </c>
      <c r="AA908" t="str">
        <f>IF(Table2[[#This Row],[WeekNum]] &gt; MAX(Table2[WeekNum]) - 13, "Show", "Hide")</f>
        <v>Show</v>
      </c>
      <c r="AB908" t="str">
        <f>TEXT(Table2[[#This Row],[Transaction Date]] - WEEKDAY(Table2[[#This Row],[Transaction Date]], 2) + 4, "MMMM")</f>
        <v>February</v>
      </c>
      <c r="AC908" s="19">
        <f>ROUNDUP(MONTH(Table2[[#This Row],[Transaction Date]])/3, 0)</f>
        <v>1</v>
      </c>
    </row>
    <row r="909" spans="1:29" x14ac:dyDescent="0.3">
      <c r="A909" t="s">
        <v>935</v>
      </c>
      <c r="B909" t="s">
        <v>1075</v>
      </c>
      <c r="C909" t="s">
        <v>35</v>
      </c>
      <c r="D909" t="s">
        <v>20</v>
      </c>
      <c r="E909" t="s">
        <v>15</v>
      </c>
      <c r="F909" t="s">
        <v>16</v>
      </c>
      <c r="G909" s="3">
        <v>82.88</v>
      </c>
      <c r="H909">
        <v>5</v>
      </c>
      <c r="I909">
        <v>20.72</v>
      </c>
      <c r="J909" s="3">
        <v>435.12</v>
      </c>
      <c r="K909" s="18">
        <v>43548</v>
      </c>
      <c r="L909" s="2">
        <v>0.58888888888888891</v>
      </c>
      <c r="M909" t="s">
        <v>26</v>
      </c>
      <c r="N909" s="3">
        <v>414.4</v>
      </c>
      <c r="O909">
        <v>4.7619047620000003</v>
      </c>
      <c r="P909" s="3">
        <v>20.72</v>
      </c>
      <c r="Q909" s="1">
        <v>25035</v>
      </c>
      <c r="R909" s="5">
        <f t="shared" si="100"/>
        <v>50</v>
      </c>
      <c r="S909" s="5" t="str">
        <f t="shared" si="101"/>
        <v>45-59</v>
      </c>
      <c r="T909">
        <v>6.6</v>
      </c>
      <c r="U909" s="17" t="str">
        <f t="shared" si="98"/>
        <v>6-8 (Good)</v>
      </c>
      <c r="V909" s="17" t="str">
        <f t="shared" si="102"/>
        <v>Afternoon</v>
      </c>
      <c r="W909" t="str">
        <f t="shared" si="103"/>
        <v>Expensive</v>
      </c>
      <c r="X909" s="4">
        <f t="shared" si="104"/>
        <v>1</v>
      </c>
      <c r="Y909" s="3" t="str">
        <f t="shared" si="99"/>
        <v>Weekends</v>
      </c>
      <c r="Z909" s="17">
        <f>_xlfn.ISOWEEKNUM(Table2[[#This Row],[Transaction Date]])</f>
        <v>12</v>
      </c>
      <c r="AA909" t="str">
        <f>IF(Table2[[#This Row],[WeekNum]] &gt; MAX(Table2[WeekNum]) - 13, "Show", "Hide")</f>
        <v>Show</v>
      </c>
      <c r="AB909" t="str">
        <f>TEXT(Table2[[#This Row],[Transaction Date]] - WEEKDAY(Table2[[#This Row],[Transaction Date]], 2) + 4, "MMMM")</f>
        <v>March</v>
      </c>
      <c r="AC909" s="19">
        <f>ROUNDUP(MONTH(Table2[[#This Row],[Transaction Date]])/3, 0)</f>
        <v>1</v>
      </c>
    </row>
    <row r="910" spans="1:29" x14ac:dyDescent="0.3">
      <c r="A910" t="s">
        <v>936</v>
      </c>
      <c r="B910" t="s">
        <v>1072</v>
      </c>
      <c r="C910" s="17" t="s">
        <v>1065</v>
      </c>
      <c r="D910" t="s">
        <v>14</v>
      </c>
      <c r="E910" t="s">
        <v>15</v>
      </c>
      <c r="F910" t="s">
        <v>36</v>
      </c>
      <c r="G910" s="3">
        <v>79.540000000000006</v>
      </c>
      <c r="H910">
        <v>2</v>
      </c>
      <c r="I910">
        <v>7.9539999999999997</v>
      </c>
      <c r="J910" s="3">
        <v>167.03399999999999</v>
      </c>
      <c r="K910" s="18">
        <v>43551</v>
      </c>
      <c r="L910" s="2">
        <v>0.6875</v>
      </c>
      <c r="M910" t="s">
        <v>17</v>
      </c>
      <c r="N910" s="3">
        <v>159.08000000000001</v>
      </c>
      <c r="O910">
        <v>4.7619047620000003</v>
      </c>
      <c r="P910" s="3">
        <v>7.9539999999999997</v>
      </c>
      <c r="Q910" s="1">
        <v>36916</v>
      </c>
      <c r="R910" s="5">
        <f t="shared" si="100"/>
        <v>18</v>
      </c>
      <c r="S910" s="5" t="str">
        <f t="shared" si="101"/>
        <v>15-29</v>
      </c>
      <c r="T910">
        <v>6.2</v>
      </c>
      <c r="U910" s="17" t="str">
        <f t="shared" si="98"/>
        <v>6-8 (Good)</v>
      </c>
      <c r="V910" s="17" t="str">
        <f t="shared" si="102"/>
        <v>Evening</v>
      </c>
      <c r="W910" t="str">
        <f t="shared" si="103"/>
        <v>Expensive</v>
      </c>
      <c r="X910" s="4">
        <f t="shared" si="104"/>
        <v>4</v>
      </c>
      <c r="Y910" s="3" t="str">
        <f t="shared" si="99"/>
        <v>Weekdays</v>
      </c>
      <c r="Z910" s="17">
        <f>_xlfn.ISOWEEKNUM(Table2[[#This Row],[Transaction Date]])</f>
        <v>13</v>
      </c>
      <c r="AA910" t="str">
        <f>IF(Table2[[#This Row],[WeekNum]] &gt; MAX(Table2[WeekNum]) - 13, "Show", "Hide")</f>
        <v>Show</v>
      </c>
      <c r="AB910" t="str">
        <f>TEXT(Table2[[#This Row],[Transaction Date]] - WEEKDAY(Table2[[#This Row],[Transaction Date]], 2) + 4, "MMMM")</f>
        <v>March</v>
      </c>
      <c r="AC910" s="19">
        <f>ROUNDUP(MONTH(Table2[[#This Row],[Transaction Date]])/3, 0)</f>
        <v>1</v>
      </c>
    </row>
    <row r="911" spans="1:29" x14ac:dyDescent="0.3">
      <c r="A911" t="s">
        <v>937</v>
      </c>
      <c r="B911" t="s">
        <v>1075</v>
      </c>
      <c r="C911" t="s">
        <v>35</v>
      </c>
      <c r="D911" t="s">
        <v>20</v>
      </c>
      <c r="E911" t="s">
        <v>15</v>
      </c>
      <c r="F911" t="s">
        <v>25</v>
      </c>
      <c r="G911" s="3">
        <v>49.01</v>
      </c>
      <c r="H911">
        <v>10</v>
      </c>
      <c r="I911">
        <v>24.504999999999999</v>
      </c>
      <c r="J911" s="3">
        <v>514.60500000000002</v>
      </c>
      <c r="K911" s="18">
        <v>43492</v>
      </c>
      <c r="L911" s="2">
        <v>0.44722222222222219</v>
      </c>
      <c r="M911" t="s">
        <v>26</v>
      </c>
      <c r="N911" s="3">
        <v>490.1</v>
      </c>
      <c r="O911">
        <v>4.7619047620000003</v>
      </c>
      <c r="P911" s="3">
        <v>24.504999999999999</v>
      </c>
      <c r="Q911" s="1">
        <v>34783</v>
      </c>
      <c r="R911" s="5">
        <f t="shared" si="100"/>
        <v>23</v>
      </c>
      <c r="S911" s="5" t="str">
        <f t="shared" si="101"/>
        <v>15-29</v>
      </c>
      <c r="T911">
        <v>4.2</v>
      </c>
      <c r="U911" s="17" t="str">
        <f t="shared" si="98"/>
        <v>4-6 (Average)</v>
      </c>
      <c r="V911" s="17" t="str">
        <f t="shared" si="102"/>
        <v>Morning</v>
      </c>
      <c r="W911" t="str">
        <f t="shared" si="103"/>
        <v>Expensive</v>
      </c>
      <c r="X911" s="4">
        <f t="shared" si="104"/>
        <v>1</v>
      </c>
      <c r="Y911" s="3" t="str">
        <f t="shared" si="99"/>
        <v>Weekends</v>
      </c>
      <c r="Z911" s="17">
        <f>_xlfn.ISOWEEKNUM(Table2[[#This Row],[Transaction Date]])</f>
        <v>4</v>
      </c>
      <c r="AA911" t="str">
        <f>IF(Table2[[#This Row],[WeekNum]] &gt; MAX(Table2[WeekNum]) - 13, "Show", "Hide")</f>
        <v>Show</v>
      </c>
      <c r="AB911" t="str">
        <f>TEXT(Table2[[#This Row],[Transaction Date]] - WEEKDAY(Table2[[#This Row],[Transaction Date]], 2) + 4, "MMMM")</f>
        <v>January</v>
      </c>
      <c r="AC911" s="19">
        <f>ROUNDUP(MONTH(Table2[[#This Row],[Transaction Date]])/3, 0)</f>
        <v>1</v>
      </c>
    </row>
    <row r="912" spans="1:29" x14ac:dyDescent="0.3">
      <c r="A912" t="s">
        <v>938</v>
      </c>
      <c r="B912" t="s">
        <v>1075</v>
      </c>
      <c r="C912" t="s">
        <v>35</v>
      </c>
      <c r="D912" t="s">
        <v>14</v>
      </c>
      <c r="E912" t="s">
        <v>15</v>
      </c>
      <c r="F912" t="s">
        <v>36</v>
      </c>
      <c r="G912" s="3">
        <v>29.15</v>
      </c>
      <c r="H912">
        <v>3</v>
      </c>
      <c r="I912">
        <v>4.3724999999999996</v>
      </c>
      <c r="J912" s="3">
        <v>91.822500000000005</v>
      </c>
      <c r="K912" s="18">
        <v>43551</v>
      </c>
      <c r="L912" s="2">
        <v>0.8534722222222223</v>
      </c>
      <c r="M912" t="s">
        <v>26</v>
      </c>
      <c r="N912" s="3">
        <v>87.45</v>
      </c>
      <c r="O912">
        <v>4.7619047620000003</v>
      </c>
      <c r="P912" s="3">
        <v>4.3724999999999996</v>
      </c>
      <c r="Q912" s="1">
        <v>36051</v>
      </c>
      <c r="R912" s="5">
        <f t="shared" si="100"/>
        <v>20</v>
      </c>
      <c r="S912" s="5" t="str">
        <f t="shared" si="101"/>
        <v>15-29</v>
      </c>
      <c r="T912">
        <v>7.3</v>
      </c>
      <c r="U912" s="17" t="str">
        <f t="shared" si="98"/>
        <v>6-8 (Good)</v>
      </c>
      <c r="V912" s="17" t="str">
        <f t="shared" si="102"/>
        <v>Night</v>
      </c>
      <c r="W912" t="str">
        <f t="shared" si="103"/>
        <v>Expensive</v>
      </c>
      <c r="X912" s="4">
        <f t="shared" si="104"/>
        <v>4</v>
      </c>
      <c r="Y912" s="3" t="str">
        <f t="shared" si="99"/>
        <v>Weekdays</v>
      </c>
      <c r="Z912" s="17">
        <f>_xlfn.ISOWEEKNUM(Table2[[#This Row],[Transaction Date]])</f>
        <v>13</v>
      </c>
      <c r="AA912" t="str">
        <f>IF(Table2[[#This Row],[WeekNum]] &gt; MAX(Table2[WeekNum]) - 13, "Show", "Hide")</f>
        <v>Show</v>
      </c>
      <c r="AB912" t="str">
        <f>TEXT(Table2[[#This Row],[Transaction Date]] - WEEKDAY(Table2[[#This Row],[Transaction Date]], 2) + 4, "MMMM")</f>
        <v>March</v>
      </c>
      <c r="AC912" s="19">
        <f>ROUNDUP(MONTH(Table2[[#This Row],[Transaction Date]])/3, 0)</f>
        <v>1</v>
      </c>
    </row>
    <row r="913" spans="1:29" x14ac:dyDescent="0.3">
      <c r="A913" t="s">
        <v>939</v>
      </c>
      <c r="B913" t="s">
        <v>1069</v>
      </c>
      <c r="C913" t="s">
        <v>19</v>
      </c>
      <c r="D913" t="s">
        <v>20</v>
      </c>
      <c r="E913" t="s">
        <v>15</v>
      </c>
      <c r="F913" t="s">
        <v>21</v>
      </c>
      <c r="G913" s="3">
        <v>56.13</v>
      </c>
      <c r="H913">
        <v>4</v>
      </c>
      <c r="I913">
        <v>11.226000000000001</v>
      </c>
      <c r="J913" s="3">
        <v>235.74600000000001</v>
      </c>
      <c r="K913" s="18">
        <v>43484</v>
      </c>
      <c r="L913" s="2">
        <v>0.48819444444444443</v>
      </c>
      <c r="M913" t="s">
        <v>17</v>
      </c>
      <c r="N913" s="3">
        <v>224.52</v>
      </c>
      <c r="O913">
        <v>4.7619047620000003</v>
      </c>
      <c r="P913" s="3">
        <v>11.226000000000001</v>
      </c>
      <c r="Q913" s="1">
        <v>23844</v>
      </c>
      <c r="R913" s="5">
        <f t="shared" si="100"/>
        <v>53</v>
      </c>
      <c r="S913" s="5" t="str">
        <f t="shared" si="101"/>
        <v>45-59</v>
      </c>
      <c r="T913">
        <v>8.6</v>
      </c>
      <c r="U913" s="17" t="str">
        <f t="shared" si="98"/>
        <v>8-10 (Excellent)</v>
      </c>
      <c r="V913" s="17" t="str">
        <f t="shared" si="102"/>
        <v>Morning</v>
      </c>
      <c r="W913" t="str">
        <f t="shared" si="103"/>
        <v>Expensive</v>
      </c>
      <c r="X913" s="4">
        <f t="shared" si="104"/>
        <v>7</v>
      </c>
      <c r="Y913" s="3" t="str">
        <f t="shared" si="99"/>
        <v>Weekends</v>
      </c>
      <c r="Z913" s="17">
        <f>_xlfn.ISOWEEKNUM(Table2[[#This Row],[Transaction Date]])</f>
        <v>3</v>
      </c>
      <c r="AA913" t="str">
        <f>IF(Table2[[#This Row],[WeekNum]] &gt; MAX(Table2[WeekNum]) - 13, "Show", "Hide")</f>
        <v>Show</v>
      </c>
      <c r="AB913" t="str">
        <f>TEXT(Table2[[#This Row],[Transaction Date]] - WEEKDAY(Table2[[#This Row],[Transaction Date]], 2) + 4, "MMMM")</f>
        <v>January</v>
      </c>
      <c r="AC913" s="19">
        <f>ROUNDUP(MONTH(Table2[[#This Row],[Transaction Date]])/3, 0)</f>
        <v>1</v>
      </c>
    </row>
    <row r="914" spans="1:29" x14ac:dyDescent="0.3">
      <c r="A914" t="s">
        <v>940</v>
      </c>
      <c r="B914" t="s">
        <v>1068</v>
      </c>
      <c r="C914" t="s">
        <v>13</v>
      </c>
      <c r="D914" t="s">
        <v>20</v>
      </c>
      <c r="E914" t="s">
        <v>15</v>
      </c>
      <c r="F914" t="s">
        <v>25</v>
      </c>
      <c r="G914" s="3">
        <v>93.12</v>
      </c>
      <c r="H914">
        <v>8</v>
      </c>
      <c r="I914">
        <v>37.247999999999998</v>
      </c>
      <c r="J914" s="3">
        <v>782.20799999999997</v>
      </c>
      <c r="K914" s="18">
        <v>43503</v>
      </c>
      <c r="L914" s="2">
        <v>0.42291666666666666</v>
      </c>
      <c r="M914" t="s">
        <v>22</v>
      </c>
      <c r="N914" s="3">
        <v>744.96</v>
      </c>
      <c r="O914">
        <v>4.7619047620000003</v>
      </c>
      <c r="P914" s="3">
        <v>37.247999999999998</v>
      </c>
      <c r="Q914" s="1">
        <v>33649</v>
      </c>
      <c r="R914" s="5">
        <f t="shared" si="100"/>
        <v>26</v>
      </c>
      <c r="S914" s="5" t="str">
        <f t="shared" si="101"/>
        <v>15-29</v>
      </c>
      <c r="T914">
        <v>6.8</v>
      </c>
      <c r="U914" s="17" t="str">
        <f t="shared" si="98"/>
        <v>6-8 (Good)</v>
      </c>
      <c r="V914" s="17" t="str">
        <f t="shared" si="102"/>
        <v>Morning</v>
      </c>
      <c r="W914" t="str">
        <f t="shared" si="103"/>
        <v>Expensive</v>
      </c>
      <c r="X914" s="4">
        <f t="shared" si="104"/>
        <v>5</v>
      </c>
      <c r="Y914" s="3" t="str">
        <f t="shared" si="99"/>
        <v>Weekdays</v>
      </c>
      <c r="Z914" s="17">
        <f>_xlfn.ISOWEEKNUM(Table2[[#This Row],[Transaction Date]])</f>
        <v>6</v>
      </c>
      <c r="AA914" t="str">
        <f>IF(Table2[[#This Row],[WeekNum]] &gt; MAX(Table2[WeekNum]) - 13, "Show", "Hide")</f>
        <v>Show</v>
      </c>
      <c r="AB914" t="str">
        <f>TEXT(Table2[[#This Row],[Transaction Date]] - WEEKDAY(Table2[[#This Row],[Transaction Date]], 2) + 4, "MMMM")</f>
        <v>February</v>
      </c>
      <c r="AC914" s="19">
        <f>ROUNDUP(MONTH(Table2[[#This Row],[Transaction Date]])/3, 0)</f>
        <v>1</v>
      </c>
    </row>
    <row r="915" spans="1:29" x14ac:dyDescent="0.3">
      <c r="A915" t="s">
        <v>941</v>
      </c>
      <c r="B915" t="s">
        <v>1072</v>
      </c>
      <c r="C915" s="17" t="s">
        <v>1065</v>
      </c>
      <c r="D915" t="s">
        <v>14</v>
      </c>
      <c r="E915" t="s">
        <v>24</v>
      </c>
      <c r="F915" t="s">
        <v>38</v>
      </c>
      <c r="G915" s="3">
        <v>51.34</v>
      </c>
      <c r="H915">
        <v>8</v>
      </c>
      <c r="I915">
        <v>20.536000000000001</v>
      </c>
      <c r="J915" s="3">
        <v>431.25599999999997</v>
      </c>
      <c r="K915" s="18">
        <v>43496</v>
      </c>
      <c r="L915" s="2">
        <v>0.41666666666666669</v>
      </c>
      <c r="M915" t="s">
        <v>17</v>
      </c>
      <c r="N915" s="3">
        <v>410.72</v>
      </c>
      <c r="O915">
        <v>4.7619047620000003</v>
      </c>
      <c r="P915" s="3">
        <v>20.536000000000001</v>
      </c>
      <c r="Q915" s="1">
        <v>24975</v>
      </c>
      <c r="R915" s="5">
        <f t="shared" si="100"/>
        <v>50</v>
      </c>
      <c r="S915" s="5" t="str">
        <f t="shared" si="101"/>
        <v>45-59</v>
      </c>
      <c r="T915">
        <v>7.6</v>
      </c>
      <c r="U915" s="17" t="str">
        <f t="shared" si="98"/>
        <v>6-8 (Good)</v>
      </c>
      <c r="V915" s="17" t="str">
        <f t="shared" si="102"/>
        <v>Morning</v>
      </c>
      <c r="W915" t="str">
        <f t="shared" si="103"/>
        <v>Expensive</v>
      </c>
      <c r="X915" s="4">
        <f t="shared" si="104"/>
        <v>5</v>
      </c>
      <c r="Y915" s="3" t="str">
        <f t="shared" si="99"/>
        <v>Weekdays</v>
      </c>
      <c r="Z915" s="17">
        <f>_xlfn.ISOWEEKNUM(Table2[[#This Row],[Transaction Date]])</f>
        <v>5</v>
      </c>
      <c r="AA915" t="str">
        <f>IF(Table2[[#This Row],[WeekNum]] &gt; MAX(Table2[WeekNum]) - 13, "Show", "Hide")</f>
        <v>Show</v>
      </c>
      <c r="AB915" t="str">
        <f>TEXT(Table2[[#This Row],[Transaction Date]] - WEEKDAY(Table2[[#This Row],[Transaction Date]], 2) + 4, "MMMM")</f>
        <v>January</v>
      </c>
      <c r="AC915" s="19">
        <f>ROUNDUP(MONTH(Table2[[#This Row],[Transaction Date]])/3, 0)</f>
        <v>1</v>
      </c>
    </row>
    <row r="916" spans="1:29" x14ac:dyDescent="0.3">
      <c r="A916" t="s">
        <v>942</v>
      </c>
      <c r="B916" t="s">
        <v>1068</v>
      </c>
      <c r="C916" t="s">
        <v>13</v>
      </c>
      <c r="D916" t="s">
        <v>14</v>
      </c>
      <c r="E916" t="s">
        <v>15</v>
      </c>
      <c r="F916" t="s">
        <v>36</v>
      </c>
      <c r="G916" s="3">
        <v>99.6</v>
      </c>
      <c r="H916">
        <v>3</v>
      </c>
      <c r="I916">
        <v>14.94</v>
      </c>
      <c r="J916" s="3">
        <v>313.74</v>
      </c>
      <c r="K916" s="18">
        <v>43521</v>
      </c>
      <c r="L916" s="2">
        <v>0.78125</v>
      </c>
      <c r="M916" t="s">
        <v>22</v>
      </c>
      <c r="N916" s="3">
        <v>298.8</v>
      </c>
      <c r="O916">
        <v>4.7619047620000003</v>
      </c>
      <c r="P916" s="3">
        <v>14.94</v>
      </c>
      <c r="Q916" s="1">
        <v>20943</v>
      </c>
      <c r="R916" s="5">
        <f t="shared" si="100"/>
        <v>61</v>
      </c>
      <c r="S916" s="5" t="str">
        <f t="shared" si="101"/>
        <v>60-74</v>
      </c>
      <c r="T916">
        <v>5.8</v>
      </c>
      <c r="U916" s="17" t="str">
        <f t="shared" si="98"/>
        <v>4-6 (Average)</v>
      </c>
      <c r="V916" s="17" t="str">
        <f t="shared" si="102"/>
        <v>Evening</v>
      </c>
      <c r="W916" t="str">
        <f t="shared" si="103"/>
        <v>Expensive</v>
      </c>
      <c r="X916" s="4">
        <f t="shared" si="104"/>
        <v>2</v>
      </c>
      <c r="Y916" s="3" t="str">
        <f t="shared" si="99"/>
        <v>Weekdays</v>
      </c>
      <c r="Z916" s="17">
        <f>_xlfn.ISOWEEKNUM(Table2[[#This Row],[Transaction Date]])</f>
        <v>9</v>
      </c>
      <c r="AA916" t="str">
        <f>IF(Table2[[#This Row],[WeekNum]] &gt; MAX(Table2[WeekNum]) - 13, "Show", "Hide")</f>
        <v>Show</v>
      </c>
      <c r="AB916" t="str">
        <f>TEXT(Table2[[#This Row],[Transaction Date]] - WEEKDAY(Table2[[#This Row],[Transaction Date]], 2) + 4, "MMMM")</f>
        <v>February</v>
      </c>
      <c r="AC916" s="19">
        <f>ROUNDUP(MONTH(Table2[[#This Row],[Transaction Date]])/3, 0)</f>
        <v>1</v>
      </c>
    </row>
    <row r="917" spans="1:29" x14ac:dyDescent="0.3">
      <c r="A917" t="s">
        <v>943</v>
      </c>
      <c r="B917" t="s">
        <v>1073</v>
      </c>
      <c r="C917" s="17" t="s">
        <v>1066</v>
      </c>
      <c r="D917" t="s">
        <v>20</v>
      </c>
      <c r="E917" t="s">
        <v>15</v>
      </c>
      <c r="F917" t="s">
        <v>21</v>
      </c>
      <c r="G917" s="3">
        <v>35.49</v>
      </c>
      <c r="H917">
        <v>6</v>
      </c>
      <c r="I917">
        <v>10.647</v>
      </c>
      <c r="J917" s="3">
        <v>223.58699999999999</v>
      </c>
      <c r="K917" s="18">
        <v>43498</v>
      </c>
      <c r="L917" s="2">
        <v>0.52777777777777779</v>
      </c>
      <c r="M917" t="s">
        <v>22</v>
      </c>
      <c r="N917" s="3">
        <v>212.94</v>
      </c>
      <c r="O917">
        <v>4.7619047620000003</v>
      </c>
      <c r="P917" s="3">
        <v>10.647</v>
      </c>
      <c r="Q917" s="1">
        <v>33062</v>
      </c>
      <c r="R917" s="5">
        <f t="shared" si="100"/>
        <v>28</v>
      </c>
      <c r="S917" s="5" t="str">
        <f t="shared" si="101"/>
        <v>15-29</v>
      </c>
      <c r="T917">
        <v>4.0999999999999996</v>
      </c>
      <c r="U917" s="17" t="str">
        <f t="shared" si="98"/>
        <v>4-6 (Average)</v>
      </c>
      <c r="V917" s="17" t="str">
        <f t="shared" si="102"/>
        <v>Afternoon</v>
      </c>
      <c r="W917" t="str">
        <f t="shared" si="103"/>
        <v>Expensive</v>
      </c>
      <c r="X917" s="4">
        <f t="shared" si="104"/>
        <v>7</v>
      </c>
      <c r="Y917" s="3" t="str">
        <f t="shared" si="99"/>
        <v>Weekends</v>
      </c>
      <c r="Z917" s="17">
        <f>_xlfn.ISOWEEKNUM(Table2[[#This Row],[Transaction Date]])</f>
        <v>5</v>
      </c>
      <c r="AA917" t="str">
        <f>IF(Table2[[#This Row],[WeekNum]] &gt; MAX(Table2[WeekNum]) - 13, "Show", "Hide")</f>
        <v>Show</v>
      </c>
      <c r="AB917" t="str">
        <f>TEXT(Table2[[#This Row],[Transaction Date]] - WEEKDAY(Table2[[#This Row],[Transaction Date]], 2) + 4, "MMMM")</f>
        <v>January</v>
      </c>
      <c r="AC917" s="19">
        <f>ROUNDUP(MONTH(Table2[[#This Row],[Transaction Date]])/3, 0)</f>
        <v>1</v>
      </c>
    </row>
    <row r="918" spans="1:29" x14ac:dyDescent="0.3">
      <c r="A918" t="s">
        <v>944</v>
      </c>
      <c r="B918" t="s">
        <v>1074</v>
      </c>
      <c r="C918" t="s">
        <v>19</v>
      </c>
      <c r="D918" t="s">
        <v>14</v>
      </c>
      <c r="E918" t="s">
        <v>24</v>
      </c>
      <c r="F918" t="s">
        <v>29</v>
      </c>
      <c r="G918" s="3">
        <v>42.85</v>
      </c>
      <c r="H918">
        <v>1</v>
      </c>
      <c r="I918">
        <v>2.1425000000000001</v>
      </c>
      <c r="J918" s="3">
        <v>44.9925</v>
      </c>
      <c r="K918" s="18">
        <v>43538</v>
      </c>
      <c r="L918" s="2">
        <v>0.65</v>
      </c>
      <c r="M918" t="s">
        <v>26</v>
      </c>
      <c r="N918" s="3">
        <v>42.85</v>
      </c>
      <c r="O918">
        <v>4.7619047620000003</v>
      </c>
      <c r="P918" s="3">
        <v>2.1425000000000001</v>
      </c>
      <c r="Q918" s="1">
        <v>22082</v>
      </c>
      <c r="R918" s="5">
        <f t="shared" si="100"/>
        <v>58</v>
      </c>
      <c r="S918" s="5" t="str">
        <f t="shared" si="101"/>
        <v>45-59</v>
      </c>
      <c r="T918">
        <v>9.3000000000000007</v>
      </c>
      <c r="U918" s="17" t="str">
        <f t="shared" si="98"/>
        <v>8-10 (Excellent)</v>
      </c>
      <c r="V918" s="17" t="str">
        <f t="shared" si="102"/>
        <v>Afternoon</v>
      </c>
      <c r="W918" t="str">
        <f t="shared" si="103"/>
        <v>Expensive</v>
      </c>
      <c r="X918" s="4">
        <f t="shared" si="104"/>
        <v>5</v>
      </c>
      <c r="Y918" s="3" t="str">
        <f t="shared" si="99"/>
        <v>Weekdays</v>
      </c>
      <c r="Z918" s="17">
        <f>_xlfn.ISOWEEKNUM(Table2[[#This Row],[Transaction Date]])</f>
        <v>11</v>
      </c>
      <c r="AA918" t="str">
        <f>IF(Table2[[#This Row],[WeekNum]] &gt; MAX(Table2[WeekNum]) - 13, "Show", "Hide")</f>
        <v>Show</v>
      </c>
      <c r="AB918" t="str">
        <f>TEXT(Table2[[#This Row],[Transaction Date]] - WEEKDAY(Table2[[#This Row],[Transaction Date]], 2) + 4, "MMMM")</f>
        <v>March</v>
      </c>
      <c r="AC918" s="19">
        <f>ROUNDUP(MONTH(Table2[[#This Row],[Transaction Date]])/3, 0)</f>
        <v>1</v>
      </c>
    </row>
    <row r="919" spans="1:29" x14ac:dyDescent="0.3">
      <c r="A919" t="s">
        <v>945</v>
      </c>
      <c r="B919" t="s">
        <v>1077</v>
      </c>
      <c r="C919" s="17" t="s">
        <v>1065</v>
      </c>
      <c r="D919" t="s">
        <v>20</v>
      </c>
      <c r="E919" t="s">
        <v>15</v>
      </c>
      <c r="F919" t="s">
        <v>38</v>
      </c>
      <c r="G919" s="3">
        <v>94.67</v>
      </c>
      <c r="H919">
        <v>4</v>
      </c>
      <c r="I919">
        <v>18.934000000000001</v>
      </c>
      <c r="J919" s="3">
        <v>397.61399999999998</v>
      </c>
      <c r="K919" s="18">
        <v>43535</v>
      </c>
      <c r="L919" s="2">
        <v>0.50277777777777777</v>
      </c>
      <c r="M919" t="s">
        <v>22</v>
      </c>
      <c r="N919" s="3">
        <v>378.68</v>
      </c>
      <c r="O919">
        <v>4.7619047620000003</v>
      </c>
      <c r="P919" s="3">
        <v>18.934000000000001</v>
      </c>
      <c r="Q919" s="1">
        <v>30855</v>
      </c>
      <c r="R919" s="5">
        <f t="shared" si="100"/>
        <v>34</v>
      </c>
      <c r="S919" s="5" t="str">
        <f t="shared" si="101"/>
        <v>30-44</v>
      </c>
      <c r="T919">
        <v>6.8</v>
      </c>
      <c r="U919" s="17" t="str">
        <f t="shared" si="98"/>
        <v>6-8 (Good)</v>
      </c>
      <c r="V919" s="17" t="str">
        <f t="shared" si="102"/>
        <v>Afternoon</v>
      </c>
      <c r="W919" t="str">
        <f t="shared" si="103"/>
        <v>Expensive</v>
      </c>
      <c r="X919" s="4">
        <f t="shared" si="104"/>
        <v>2</v>
      </c>
      <c r="Y919" s="3" t="str">
        <f t="shared" si="99"/>
        <v>Weekdays</v>
      </c>
      <c r="Z919" s="17">
        <f>_xlfn.ISOWEEKNUM(Table2[[#This Row],[Transaction Date]])</f>
        <v>11</v>
      </c>
      <c r="AA919" t="str">
        <f>IF(Table2[[#This Row],[WeekNum]] &gt; MAX(Table2[WeekNum]) - 13, "Show", "Hide")</f>
        <v>Show</v>
      </c>
      <c r="AB919" t="str">
        <f>TEXT(Table2[[#This Row],[Transaction Date]] - WEEKDAY(Table2[[#This Row],[Transaction Date]], 2) + 4, "MMMM")</f>
        <v>March</v>
      </c>
      <c r="AC919" s="19">
        <f>ROUNDUP(MONTH(Table2[[#This Row],[Transaction Date]])/3, 0)</f>
        <v>1</v>
      </c>
    </row>
    <row r="920" spans="1:29" x14ac:dyDescent="0.3">
      <c r="A920" t="s">
        <v>946</v>
      </c>
      <c r="B920" t="s">
        <v>1075</v>
      </c>
      <c r="C920" t="s">
        <v>35</v>
      </c>
      <c r="D920" t="s">
        <v>20</v>
      </c>
      <c r="E920" t="s">
        <v>24</v>
      </c>
      <c r="F920" t="s">
        <v>25</v>
      </c>
      <c r="G920" s="3">
        <v>68.97</v>
      </c>
      <c r="H920">
        <v>3</v>
      </c>
      <c r="I920">
        <v>10.345499999999999</v>
      </c>
      <c r="J920" s="3">
        <v>217.25550000000001</v>
      </c>
      <c r="K920" s="18">
        <v>43518</v>
      </c>
      <c r="L920" s="2">
        <v>0.47638888888888892</v>
      </c>
      <c r="M920" t="s">
        <v>17</v>
      </c>
      <c r="N920" s="3">
        <v>206.91</v>
      </c>
      <c r="O920">
        <v>4.7619047620000003</v>
      </c>
      <c r="P920" s="3">
        <v>10.345499999999999</v>
      </c>
      <c r="Q920" s="1">
        <v>21658</v>
      </c>
      <c r="R920" s="5">
        <f t="shared" si="100"/>
        <v>59</v>
      </c>
      <c r="S920" s="5" t="str">
        <f t="shared" si="101"/>
        <v>45-59</v>
      </c>
      <c r="T920">
        <v>8.6999999999999993</v>
      </c>
      <c r="U920" s="17" t="str">
        <f t="shared" si="98"/>
        <v>8-10 (Excellent)</v>
      </c>
      <c r="V920" s="17" t="str">
        <f t="shared" si="102"/>
        <v>Morning</v>
      </c>
      <c r="W920" t="str">
        <f t="shared" si="103"/>
        <v>Expensive</v>
      </c>
      <c r="X920" s="4">
        <f t="shared" si="104"/>
        <v>6</v>
      </c>
      <c r="Y920" s="3" t="str">
        <f t="shared" si="99"/>
        <v>Weekdays</v>
      </c>
      <c r="Z920" s="17">
        <f>_xlfn.ISOWEEKNUM(Table2[[#This Row],[Transaction Date]])</f>
        <v>8</v>
      </c>
      <c r="AA920" t="str">
        <f>IF(Table2[[#This Row],[WeekNum]] &gt; MAX(Table2[WeekNum]) - 13, "Show", "Hide")</f>
        <v>Show</v>
      </c>
      <c r="AB920" t="str">
        <f>TEXT(Table2[[#This Row],[Transaction Date]] - WEEKDAY(Table2[[#This Row],[Transaction Date]], 2) + 4, "MMMM")</f>
        <v>February</v>
      </c>
      <c r="AC920" s="19">
        <f>ROUNDUP(MONTH(Table2[[#This Row],[Transaction Date]])/3, 0)</f>
        <v>1</v>
      </c>
    </row>
    <row r="921" spans="1:29" x14ac:dyDescent="0.3">
      <c r="A921" t="s">
        <v>947</v>
      </c>
      <c r="B921" t="s">
        <v>1075</v>
      </c>
      <c r="C921" t="s">
        <v>35</v>
      </c>
      <c r="D921" t="s">
        <v>14</v>
      </c>
      <c r="E921" t="s">
        <v>15</v>
      </c>
      <c r="F921" t="s">
        <v>21</v>
      </c>
      <c r="G921" s="3">
        <v>26.26</v>
      </c>
      <c r="H921">
        <v>3</v>
      </c>
      <c r="I921">
        <v>3.9390000000000001</v>
      </c>
      <c r="J921" s="3">
        <v>82.718999999999994</v>
      </c>
      <c r="K921" s="18">
        <v>43526</v>
      </c>
      <c r="L921" s="2">
        <v>0.52500000000000002</v>
      </c>
      <c r="M921" t="s">
        <v>17</v>
      </c>
      <c r="N921" s="3">
        <v>78.78</v>
      </c>
      <c r="O921">
        <v>4.7619047620000003</v>
      </c>
      <c r="P921" s="3">
        <v>3.9390000000000001</v>
      </c>
      <c r="Q921" s="1">
        <v>28096</v>
      </c>
      <c r="R921" s="5">
        <f t="shared" si="100"/>
        <v>42</v>
      </c>
      <c r="S921" s="5" t="str">
        <f t="shared" si="101"/>
        <v>30-44</v>
      </c>
      <c r="T921">
        <v>6.3</v>
      </c>
      <c r="U921" s="17" t="str">
        <f t="shared" si="98"/>
        <v>6-8 (Good)</v>
      </c>
      <c r="V921" s="17" t="str">
        <f t="shared" si="102"/>
        <v>Afternoon</v>
      </c>
      <c r="W921" t="str">
        <f t="shared" si="103"/>
        <v>Expensive</v>
      </c>
      <c r="X921" s="4">
        <f t="shared" si="104"/>
        <v>7</v>
      </c>
      <c r="Y921" s="3" t="str">
        <f t="shared" si="99"/>
        <v>Weekends</v>
      </c>
      <c r="Z921" s="17">
        <f>_xlfn.ISOWEEKNUM(Table2[[#This Row],[Transaction Date]])</f>
        <v>9</v>
      </c>
      <c r="AA921" t="str">
        <f>IF(Table2[[#This Row],[WeekNum]] &gt; MAX(Table2[WeekNum]) - 13, "Show", "Hide")</f>
        <v>Show</v>
      </c>
      <c r="AB921" t="str">
        <f>TEXT(Table2[[#This Row],[Transaction Date]] - WEEKDAY(Table2[[#This Row],[Transaction Date]], 2) + 4, "MMMM")</f>
        <v>February</v>
      </c>
      <c r="AC921" s="19">
        <f>ROUNDUP(MONTH(Table2[[#This Row],[Transaction Date]])/3, 0)</f>
        <v>1</v>
      </c>
    </row>
    <row r="922" spans="1:29" x14ac:dyDescent="0.3">
      <c r="A922" t="s">
        <v>948</v>
      </c>
      <c r="B922" t="s">
        <v>1078</v>
      </c>
      <c r="C922" s="17" t="s">
        <v>1066</v>
      </c>
      <c r="D922" t="s">
        <v>14</v>
      </c>
      <c r="E922" t="s">
        <v>15</v>
      </c>
      <c r="F922" t="s">
        <v>25</v>
      </c>
      <c r="G922" s="3">
        <v>35.79</v>
      </c>
      <c r="H922">
        <v>9</v>
      </c>
      <c r="I922">
        <v>16.105499999999999</v>
      </c>
      <c r="J922" s="3">
        <v>338.21550000000002</v>
      </c>
      <c r="K922" s="18">
        <v>43534</v>
      </c>
      <c r="L922" s="2">
        <v>0.62916666666666665</v>
      </c>
      <c r="M922" t="s">
        <v>26</v>
      </c>
      <c r="N922" s="3">
        <v>322.11</v>
      </c>
      <c r="O922">
        <v>4.7619047620000003</v>
      </c>
      <c r="P922" s="3">
        <v>16.105499999999999</v>
      </c>
      <c r="Q922" s="1">
        <v>25211</v>
      </c>
      <c r="R922" s="5">
        <f t="shared" si="100"/>
        <v>50</v>
      </c>
      <c r="S922" s="5" t="str">
        <f t="shared" si="101"/>
        <v>45-59</v>
      </c>
      <c r="T922">
        <v>5.0999999999999996</v>
      </c>
      <c r="U922" s="17" t="str">
        <f t="shared" si="98"/>
        <v>4-6 (Average)</v>
      </c>
      <c r="V922" s="17" t="str">
        <f t="shared" si="102"/>
        <v>Afternoon</v>
      </c>
      <c r="W922" t="str">
        <f t="shared" si="103"/>
        <v>Expensive</v>
      </c>
      <c r="X922" s="4">
        <f t="shared" si="104"/>
        <v>1</v>
      </c>
      <c r="Y922" s="3" t="str">
        <f t="shared" si="99"/>
        <v>Weekends</v>
      </c>
      <c r="Z922" s="17">
        <f>_xlfn.ISOWEEKNUM(Table2[[#This Row],[Transaction Date]])</f>
        <v>10</v>
      </c>
      <c r="AA922" t="str">
        <f>IF(Table2[[#This Row],[WeekNum]] &gt; MAX(Table2[WeekNum]) - 13, "Show", "Hide")</f>
        <v>Show</v>
      </c>
      <c r="AB922" t="str">
        <f>TEXT(Table2[[#This Row],[Transaction Date]] - WEEKDAY(Table2[[#This Row],[Transaction Date]], 2) + 4, "MMMM")</f>
        <v>March</v>
      </c>
      <c r="AC922" s="19">
        <f>ROUNDUP(MONTH(Table2[[#This Row],[Transaction Date]])/3, 0)</f>
        <v>1</v>
      </c>
    </row>
    <row r="923" spans="1:29" x14ac:dyDescent="0.3">
      <c r="A923" t="s">
        <v>949</v>
      </c>
      <c r="B923" t="s">
        <v>1070</v>
      </c>
      <c r="C923" t="s">
        <v>35</v>
      </c>
      <c r="D923" t="s">
        <v>20</v>
      </c>
      <c r="E923" t="s">
        <v>15</v>
      </c>
      <c r="F923" t="s">
        <v>25</v>
      </c>
      <c r="G923" s="3">
        <v>16.37</v>
      </c>
      <c r="H923">
        <v>6</v>
      </c>
      <c r="I923">
        <v>4.9109999999999996</v>
      </c>
      <c r="J923" s="3">
        <v>103.131</v>
      </c>
      <c r="K923" s="18">
        <v>43504</v>
      </c>
      <c r="L923" s="2">
        <v>0.45694444444444443</v>
      </c>
      <c r="M923" t="s">
        <v>22</v>
      </c>
      <c r="N923" s="3">
        <v>98.22</v>
      </c>
      <c r="O923">
        <v>4.7619047620000003</v>
      </c>
      <c r="P923" s="3">
        <v>4.9109999999999996</v>
      </c>
      <c r="Q923" s="1">
        <v>35190</v>
      </c>
      <c r="R923" s="5">
        <f t="shared" si="100"/>
        <v>22</v>
      </c>
      <c r="S923" s="5" t="str">
        <f t="shared" si="101"/>
        <v>15-29</v>
      </c>
      <c r="T923">
        <v>7</v>
      </c>
      <c r="U923" s="17" t="str">
        <f t="shared" si="98"/>
        <v>6-8 (Good)</v>
      </c>
      <c r="V923" s="17" t="str">
        <f t="shared" si="102"/>
        <v>Morning</v>
      </c>
      <c r="W923" t="str">
        <f t="shared" si="103"/>
        <v>Less Expensive</v>
      </c>
      <c r="X923" s="4">
        <f t="shared" si="104"/>
        <v>6</v>
      </c>
      <c r="Y923" s="3" t="str">
        <f t="shared" si="99"/>
        <v>Weekdays</v>
      </c>
      <c r="Z923" s="17">
        <f>_xlfn.ISOWEEKNUM(Table2[[#This Row],[Transaction Date]])</f>
        <v>6</v>
      </c>
      <c r="AA923" t="str">
        <f>IF(Table2[[#This Row],[WeekNum]] &gt; MAX(Table2[WeekNum]) - 13, "Show", "Hide")</f>
        <v>Show</v>
      </c>
      <c r="AB923" t="str">
        <f>TEXT(Table2[[#This Row],[Transaction Date]] - WEEKDAY(Table2[[#This Row],[Transaction Date]], 2) + 4, "MMMM")</f>
        <v>February</v>
      </c>
      <c r="AC923" s="19">
        <f>ROUNDUP(MONTH(Table2[[#This Row],[Transaction Date]])/3, 0)</f>
        <v>1</v>
      </c>
    </row>
    <row r="924" spans="1:29" x14ac:dyDescent="0.3">
      <c r="A924" t="s">
        <v>950</v>
      </c>
      <c r="B924" t="s">
        <v>1078</v>
      </c>
      <c r="C924" s="17" t="s">
        <v>1066</v>
      </c>
      <c r="D924" t="s">
        <v>14</v>
      </c>
      <c r="E924" t="s">
        <v>15</v>
      </c>
      <c r="F924" t="s">
        <v>25</v>
      </c>
      <c r="G924" s="3">
        <v>12.73</v>
      </c>
      <c r="H924">
        <v>2</v>
      </c>
      <c r="I924">
        <v>1.2729999999999999</v>
      </c>
      <c r="J924" s="3">
        <v>26.733000000000001</v>
      </c>
      <c r="K924" s="18">
        <v>43518</v>
      </c>
      <c r="L924" s="2">
        <v>0.50694444444444442</v>
      </c>
      <c r="M924" t="s">
        <v>26</v>
      </c>
      <c r="N924" s="3">
        <v>25.46</v>
      </c>
      <c r="O924">
        <v>4.7619047620000003</v>
      </c>
      <c r="P924" s="3">
        <v>1.2729999999999999</v>
      </c>
      <c r="Q924" s="1">
        <v>21785</v>
      </c>
      <c r="R924" s="5">
        <f t="shared" si="100"/>
        <v>59</v>
      </c>
      <c r="S924" s="5" t="str">
        <f t="shared" si="101"/>
        <v>45-59</v>
      </c>
      <c r="T924">
        <v>5.2</v>
      </c>
      <c r="U924" s="17" t="str">
        <f t="shared" si="98"/>
        <v>4-6 (Average)</v>
      </c>
      <c r="V924" s="17" t="str">
        <f t="shared" si="102"/>
        <v>Afternoon</v>
      </c>
      <c r="W924" t="str">
        <f t="shared" si="103"/>
        <v>Less Expensive</v>
      </c>
      <c r="X924" s="4">
        <f t="shared" si="104"/>
        <v>6</v>
      </c>
      <c r="Y924" s="3" t="str">
        <f t="shared" si="99"/>
        <v>Weekdays</v>
      </c>
      <c r="Z924" s="17">
        <f>_xlfn.ISOWEEKNUM(Table2[[#This Row],[Transaction Date]])</f>
        <v>8</v>
      </c>
      <c r="AA924" t="str">
        <f>IF(Table2[[#This Row],[WeekNum]] &gt; MAX(Table2[WeekNum]) - 13, "Show", "Hide")</f>
        <v>Show</v>
      </c>
      <c r="AB924" t="str">
        <f>TEXT(Table2[[#This Row],[Transaction Date]] - WEEKDAY(Table2[[#This Row],[Transaction Date]], 2) + 4, "MMMM")</f>
        <v>February</v>
      </c>
      <c r="AC924" s="19">
        <f>ROUNDUP(MONTH(Table2[[#This Row],[Transaction Date]])/3, 0)</f>
        <v>1</v>
      </c>
    </row>
    <row r="925" spans="1:29" x14ac:dyDescent="0.3">
      <c r="A925" t="s">
        <v>951</v>
      </c>
      <c r="B925" t="s">
        <v>1078</v>
      </c>
      <c r="C925" s="17" t="s">
        <v>1066</v>
      </c>
      <c r="D925" t="s">
        <v>20</v>
      </c>
      <c r="E925" t="s">
        <v>15</v>
      </c>
      <c r="F925" t="s">
        <v>29</v>
      </c>
      <c r="G925" s="3">
        <v>83.14</v>
      </c>
      <c r="H925">
        <v>7</v>
      </c>
      <c r="I925">
        <v>29.099</v>
      </c>
      <c r="J925" s="3">
        <v>611.07899999999995</v>
      </c>
      <c r="K925" s="18">
        <v>43475</v>
      </c>
      <c r="L925" s="2">
        <v>0.4381944444444445</v>
      </c>
      <c r="M925" t="s">
        <v>26</v>
      </c>
      <c r="N925" s="3">
        <v>581.98</v>
      </c>
      <c r="O925">
        <v>4.7619047620000003</v>
      </c>
      <c r="P925" s="3">
        <v>29.099</v>
      </c>
      <c r="Q925" s="1">
        <v>21498</v>
      </c>
      <c r="R925" s="5">
        <f t="shared" si="100"/>
        <v>60</v>
      </c>
      <c r="S925" s="5" t="str">
        <f t="shared" si="101"/>
        <v>60-74</v>
      </c>
      <c r="T925">
        <v>6.6</v>
      </c>
      <c r="U925" s="17" t="str">
        <f t="shared" si="98"/>
        <v>6-8 (Good)</v>
      </c>
      <c r="V925" s="17" t="str">
        <f t="shared" si="102"/>
        <v>Morning</v>
      </c>
      <c r="W925" t="str">
        <f t="shared" si="103"/>
        <v>Expensive</v>
      </c>
      <c r="X925" s="4">
        <f t="shared" si="104"/>
        <v>5</v>
      </c>
      <c r="Y925" s="3" t="str">
        <f t="shared" si="99"/>
        <v>Weekdays</v>
      </c>
      <c r="Z925" s="17">
        <f>_xlfn.ISOWEEKNUM(Table2[[#This Row],[Transaction Date]])</f>
        <v>2</v>
      </c>
      <c r="AA925" t="str">
        <f>IF(Table2[[#This Row],[WeekNum]] &gt; MAX(Table2[WeekNum]) - 13, "Show", "Hide")</f>
        <v>Show</v>
      </c>
      <c r="AB925" t="str">
        <f>TEXT(Table2[[#This Row],[Transaction Date]] - WEEKDAY(Table2[[#This Row],[Transaction Date]], 2) + 4, "MMMM")</f>
        <v>January</v>
      </c>
      <c r="AC925" s="19">
        <f>ROUNDUP(MONTH(Table2[[#This Row],[Transaction Date]])/3, 0)</f>
        <v>1</v>
      </c>
    </row>
    <row r="926" spans="1:29" x14ac:dyDescent="0.3">
      <c r="A926" t="s">
        <v>952</v>
      </c>
      <c r="B926" t="s">
        <v>1074</v>
      </c>
      <c r="C926" t="s">
        <v>19</v>
      </c>
      <c r="D926" t="s">
        <v>14</v>
      </c>
      <c r="E926" t="s">
        <v>15</v>
      </c>
      <c r="F926" t="s">
        <v>29</v>
      </c>
      <c r="G926" s="3">
        <v>35.22</v>
      </c>
      <c r="H926">
        <v>6</v>
      </c>
      <c r="I926">
        <v>10.566000000000001</v>
      </c>
      <c r="J926" s="3">
        <v>221.886</v>
      </c>
      <c r="K926" s="18">
        <v>43538</v>
      </c>
      <c r="L926" s="2">
        <v>0.5756944444444444</v>
      </c>
      <c r="M926" t="s">
        <v>17</v>
      </c>
      <c r="N926" s="3">
        <v>211.32</v>
      </c>
      <c r="O926">
        <v>4.7619047620000003</v>
      </c>
      <c r="P926" s="3">
        <v>10.566000000000001</v>
      </c>
      <c r="Q926" s="1">
        <v>31545</v>
      </c>
      <c r="R926" s="5">
        <f t="shared" si="100"/>
        <v>32</v>
      </c>
      <c r="S926" s="5" t="str">
        <f t="shared" si="101"/>
        <v>30-44</v>
      </c>
      <c r="T926">
        <v>6.5</v>
      </c>
      <c r="U926" s="17" t="str">
        <f t="shared" si="98"/>
        <v>6-8 (Good)</v>
      </c>
      <c r="V926" s="17" t="str">
        <f t="shared" si="102"/>
        <v>Afternoon</v>
      </c>
      <c r="W926" t="str">
        <f t="shared" si="103"/>
        <v>Expensive</v>
      </c>
      <c r="X926" s="4">
        <f t="shared" si="104"/>
        <v>5</v>
      </c>
      <c r="Y926" s="3" t="str">
        <f t="shared" si="99"/>
        <v>Weekdays</v>
      </c>
      <c r="Z926" s="17">
        <f>_xlfn.ISOWEEKNUM(Table2[[#This Row],[Transaction Date]])</f>
        <v>11</v>
      </c>
      <c r="AA926" t="str">
        <f>IF(Table2[[#This Row],[WeekNum]] &gt; MAX(Table2[WeekNum]) - 13, "Show", "Hide")</f>
        <v>Show</v>
      </c>
      <c r="AB926" t="str">
        <f>TEXT(Table2[[#This Row],[Transaction Date]] - WEEKDAY(Table2[[#This Row],[Transaction Date]], 2) + 4, "MMMM")</f>
        <v>March</v>
      </c>
      <c r="AC926" s="19">
        <f>ROUNDUP(MONTH(Table2[[#This Row],[Transaction Date]])/3, 0)</f>
        <v>1</v>
      </c>
    </row>
    <row r="927" spans="1:29" x14ac:dyDescent="0.3">
      <c r="A927" t="s">
        <v>953</v>
      </c>
      <c r="B927" t="s">
        <v>1075</v>
      </c>
      <c r="C927" t="s">
        <v>35</v>
      </c>
      <c r="D927" t="s">
        <v>20</v>
      </c>
      <c r="E927" t="s">
        <v>15</v>
      </c>
      <c r="F927" t="s">
        <v>21</v>
      </c>
      <c r="G927" s="3">
        <v>13.78</v>
      </c>
      <c r="H927">
        <v>4</v>
      </c>
      <c r="I927">
        <v>2.7559999999999998</v>
      </c>
      <c r="J927" s="3">
        <v>57.875999999999998</v>
      </c>
      <c r="K927" s="18">
        <v>43475</v>
      </c>
      <c r="L927" s="2">
        <v>0.46527777777777773</v>
      </c>
      <c r="M927" t="s">
        <v>17</v>
      </c>
      <c r="N927" s="3">
        <v>55.12</v>
      </c>
      <c r="O927">
        <v>4.7619047620000003</v>
      </c>
      <c r="P927" s="3">
        <v>2.7559999999999998</v>
      </c>
      <c r="Q927" s="1">
        <v>35595</v>
      </c>
      <c r="R927" s="5">
        <f t="shared" si="100"/>
        <v>21</v>
      </c>
      <c r="S927" s="5" t="str">
        <f t="shared" si="101"/>
        <v>15-29</v>
      </c>
      <c r="T927">
        <v>9</v>
      </c>
      <c r="U927" s="17" t="str">
        <f t="shared" si="98"/>
        <v>8-10 (Excellent)</v>
      </c>
      <c r="V927" s="17" t="str">
        <f t="shared" si="102"/>
        <v>Morning</v>
      </c>
      <c r="W927" t="str">
        <f t="shared" si="103"/>
        <v>Less Expensive</v>
      </c>
      <c r="X927" s="4">
        <f t="shared" si="104"/>
        <v>5</v>
      </c>
      <c r="Y927" s="3" t="str">
        <f t="shared" si="99"/>
        <v>Weekdays</v>
      </c>
      <c r="Z927" s="17">
        <f>_xlfn.ISOWEEKNUM(Table2[[#This Row],[Transaction Date]])</f>
        <v>2</v>
      </c>
      <c r="AA927" t="str">
        <f>IF(Table2[[#This Row],[WeekNum]] &gt; MAX(Table2[WeekNum]) - 13, "Show", "Hide")</f>
        <v>Show</v>
      </c>
      <c r="AB927" t="str">
        <f>TEXT(Table2[[#This Row],[Transaction Date]] - WEEKDAY(Table2[[#This Row],[Transaction Date]], 2) + 4, "MMMM")</f>
        <v>January</v>
      </c>
      <c r="AC927" s="19">
        <f>ROUNDUP(MONTH(Table2[[#This Row],[Transaction Date]])/3, 0)</f>
        <v>1</v>
      </c>
    </row>
    <row r="928" spans="1:29" x14ac:dyDescent="0.3">
      <c r="A928" t="s">
        <v>954</v>
      </c>
      <c r="B928" t="s">
        <v>1070</v>
      </c>
      <c r="C928" t="s">
        <v>35</v>
      </c>
      <c r="D928" t="s">
        <v>14</v>
      </c>
      <c r="E928" t="s">
        <v>24</v>
      </c>
      <c r="F928" t="s">
        <v>29</v>
      </c>
      <c r="G928" s="3">
        <v>88.31</v>
      </c>
      <c r="H928">
        <v>1</v>
      </c>
      <c r="I928">
        <v>4.4154999999999998</v>
      </c>
      <c r="J928" s="3">
        <v>92.725499999999997</v>
      </c>
      <c r="K928" s="18">
        <v>43511</v>
      </c>
      <c r="L928" s="2">
        <v>0.73472222222222217</v>
      </c>
      <c r="M928" t="s">
        <v>26</v>
      </c>
      <c r="N928" s="3">
        <v>88.31</v>
      </c>
      <c r="O928">
        <v>4.7619047620000003</v>
      </c>
      <c r="P928" s="3">
        <v>4.4154999999999998</v>
      </c>
      <c r="Q928" s="1">
        <v>24229</v>
      </c>
      <c r="R928" s="5">
        <f t="shared" si="100"/>
        <v>52</v>
      </c>
      <c r="S928" s="5" t="str">
        <f t="shared" si="101"/>
        <v>45-59</v>
      </c>
      <c r="T928">
        <v>5.2</v>
      </c>
      <c r="U928" s="17" t="str">
        <f t="shared" si="98"/>
        <v>4-6 (Average)</v>
      </c>
      <c r="V928" s="17" t="str">
        <f t="shared" si="102"/>
        <v>Evening</v>
      </c>
      <c r="W928" t="str">
        <f t="shared" si="103"/>
        <v>Expensive</v>
      </c>
      <c r="X928" s="4">
        <f t="shared" si="104"/>
        <v>6</v>
      </c>
      <c r="Y928" s="3" t="str">
        <f t="shared" si="99"/>
        <v>Weekdays</v>
      </c>
      <c r="Z928" s="17">
        <f>_xlfn.ISOWEEKNUM(Table2[[#This Row],[Transaction Date]])</f>
        <v>7</v>
      </c>
      <c r="AA928" t="str">
        <f>IF(Table2[[#This Row],[WeekNum]] &gt; MAX(Table2[WeekNum]) - 13, "Show", "Hide")</f>
        <v>Show</v>
      </c>
      <c r="AB928" t="str">
        <f>TEXT(Table2[[#This Row],[Transaction Date]] - WEEKDAY(Table2[[#This Row],[Transaction Date]], 2) + 4, "MMMM")</f>
        <v>February</v>
      </c>
      <c r="AC928" s="19">
        <f>ROUNDUP(MONTH(Table2[[#This Row],[Transaction Date]])/3, 0)</f>
        <v>1</v>
      </c>
    </row>
    <row r="929" spans="1:29" x14ac:dyDescent="0.3">
      <c r="A929" t="s">
        <v>955</v>
      </c>
      <c r="B929" t="s">
        <v>1071</v>
      </c>
      <c r="C929" s="17" t="s">
        <v>1064</v>
      </c>
      <c r="D929" t="s">
        <v>14</v>
      </c>
      <c r="E929" t="s">
        <v>15</v>
      </c>
      <c r="F929" t="s">
        <v>16</v>
      </c>
      <c r="G929" s="3">
        <v>39.619999999999997</v>
      </c>
      <c r="H929">
        <v>9</v>
      </c>
      <c r="I929">
        <v>17.829000000000001</v>
      </c>
      <c r="J929" s="3">
        <v>374.40899999999999</v>
      </c>
      <c r="K929" s="18">
        <v>43478</v>
      </c>
      <c r="L929" s="2">
        <v>0.74583333333333324</v>
      </c>
      <c r="M929" t="s">
        <v>26</v>
      </c>
      <c r="N929" s="3">
        <v>356.58</v>
      </c>
      <c r="O929">
        <v>4.7619047620000003</v>
      </c>
      <c r="P929" s="3">
        <v>17.829000000000001</v>
      </c>
      <c r="Q929" s="1">
        <v>26758</v>
      </c>
      <c r="R929" s="5">
        <f t="shared" si="100"/>
        <v>45</v>
      </c>
      <c r="S929" s="5" t="str">
        <f t="shared" si="101"/>
        <v>45-59</v>
      </c>
      <c r="T929">
        <v>6.8</v>
      </c>
      <c r="U929" s="17" t="str">
        <f t="shared" si="98"/>
        <v>6-8 (Good)</v>
      </c>
      <c r="V929" s="17" t="str">
        <f t="shared" si="102"/>
        <v>Evening</v>
      </c>
      <c r="W929" t="str">
        <f t="shared" si="103"/>
        <v>Expensive</v>
      </c>
      <c r="X929" s="4">
        <f t="shared" si="104"/>
        <v>1</v>
      </c>
      <c r="Y929" s="3" t="str">
        <f t="shared" si="99"/>
        <v>Weekends</v>
      </c>
      <c r="Z929" s="17">
        <f>_xlfn.ISOWEEKNUM(Table2[[#This Row],[Transaction Date]])</f>
        <v>2</v>
      </c>
      <c r="AA929" t="str">
        <f>IF(Table2[[#This Row],[WeekNum]] &gt; MAX(Table2[WeekNum]) - 13, "Show", "Hide")</f>
        <v>Show</v>
      </c>
      <c r="AB929" t="str">
        <f>TEXT(Table2[[#This Row],[Transaction Date]] - WEEKDAY(Table2[[#This Row],[Transaction Date]], 2) + 4, "MMMM")</f>
        <v>January</v>
      </c>
      <c r="AC929" s="19">
        <f>ROUNDUP(MONTH(Table2[[#This Row],[Transaction Date]])/3, 0)</f>
        <v>1</v>
      </c>
    </row>
    <row r="930" spans="1:29" x14ac:dyDescent="0.3">
      <c r="A930" t="s">
        <v>956</v>
      </c>
      <c r="B930" t="s">
        <v>1075</v>
      </c>
      <c r="C930" t="s">
        <v>35</v>
      </c>
      <c r="D930" t="s">
        <v>20</v>
      </c>
      <c r="E930" t="s">
        <v>15</v>
      </c>
      <c r="F930" t="s">
        <v>21</v>
      </c>
      <c r="G930" s="3">
        <v>88.25</v>
      </c>
      <c r="H930">
        <v>9</v>
      </c>
      <c r="I930">
        <v>39.712499999999999</v>
      </c>
      <c r="J930" s="3">
        <v>833.96249999999998</v>
      </c>
      <c r="K930" s="18">
        <v>43511</v>
      </c>
      <c r="L930" s="2">
        <v>0.86875000000000002</v>
      </c>
      <c r="M930" t="s">
        <v>26</v>
      </c>
      <c r="N930" s="3">
        <v>794.25</v>
      </c>
      <c r="O930">
        <v>4.7619047620000003</v>
      </c>
      <c r="P930" s="3">
        <v>39.712499999999999</v>
      </c>
      <c r="Q930" s="1">
        <v>32225</v>
      </c>
      <c r="R930" s="5">
        <f t="shared" si="100"/>
        <v>30</v>
      </c>
      <c r="S930" s="5" t="str">
        <f t="shared" si="101"/>
        <v>30-44</v>
      </c>
      <c r="T930">
        <v>7.6</v>
      </c>
      <c r="U930" s="17" t="str">
        <f t="shared" si="98"/>
        <v>6-8 (Good)</v>
      </c>
      <c r="V930" s="17" t="str">
        <f t="shared" si="102"/>
        <v>Night</v>
      </c>
      <c r="W930" t="str">
        <f t="shared" si="103"/>
        <v>Expensive</v>
      </c>
      <c r="X930" s="4">
        <f t="shared" si="104"/>
        <v>6</v>
      </c>
      <c r="Y930" s="3" t="str">
        <f t="shared" si="99"/>
        <v>Weekdays</v>
      </c>
      <c r="Z930" s="17">
        <f>_xlfn.ISOWEEKNUM(Table2[[#This Row],[Transaction Date]])</f>
        <v>7</v>
      </c>
      <c r="AA930" t="str">
        <f>IF(Table2[[#This Row],[WeekNum]] &gt; MAX(Table2[WeekNum]) - 13, "Show", "Hide")</f>
        <v>Show</v>
      </c>
      <c r="AB930" t="str">
        <f>TEXT(Table2[[#This Row],[Transaction Date]] - WEEKDAY(Table2[[#This Row],[Transaction Date]], 2) + 4, "MMMM")</f>
        <v>February</v>
      </c>
      <c r="AC930" s="19">
        <f>ROUNDUP(MONTH(Table2[[#This Row],[Transaction Date]])/3, 0)</f>
        <v>1</v>
      </c>
    </row>
    <row r="931" spans="1:29" x14ac:dyDescent="0.3">
      <c r="A931" t="s">
        <v>957</v>
      </c>
      <c r="B931" t="s">
        <v>1075</v>
      </c>
      <c r="C931" t="s">
        <v>35</v>
      </c>
      <c r="D931" t="s">
        <v>20</v>
      </c>
      <c r="E931" t="s">
        <v>24</v>
      </c>
      <c r="F931" t="s">
        <v>29</v>
      </c>
      <c r="G931" s="3">
        <v>25.31</v>
      </c>
      <c r="H931">
        <v>2</v>
      </c>
      <c r="I931">
        <v>2.5310000000000001</v>
      </c>
      <c r="J931" s="3">
        <v>53.151000000000003</v>
      </c>
      <c r="K931" s="18">
        <v>43526</v>
      </c>
      <c r="L931" s="2">
        <v>0.80972222222222223</v>
      </c>
      <c r="M931" t="s">
        <v>17</v>
      </c>
      <c r="N931" s="3">
        <v>50.62</v>
      </c>
      <c r="O931">
        <v>4.7619047620000003</v>
      </c>
      <c r="P931" s="3">
        <v>2.5310000000000001</v>
      </c>
      <c r="Q931" s="1">
        <v>28512</v>
      </c>
      <c r="R931" s="5">
        <f t="shared" si="100"/>
        <v>41</v>
      </c>
      <c r="S931" s="5" t="str">
        <f t="shared" si="101"/>
        <v>30-44</v>
      </c>
      <c r="T931">
        <v>7.2</v>
      </c>
      <c r="U931" s="17" t="str">
        <f t="shared" si="98"/>
        <v>6-8 (Good)</v>
      </c>
      <c r="V931" s="17" t="str">
        <f t="shared" si="102"/>
        <v>Evening</v>
      </c>
      <c r="W931" t="str">
        <f t="shared" si="103"/>
        <v>Expensive</v>
      </c>
      <c r="X931" s="4">
        <f t="shared" si="104"/>
        <v>7</v>
      </c>
      <c r="Y931" s="3" t="str">
        <f t="shared" si="99"/>
        <v>Weekends</v>
      </c>
      <c r="Z931" s="17">
        <f>_xlfn.ISOWEEKNUM(Table2[[#This Row],[Transaction Date]])</f>
        <v>9</v>
      </c>
      <c r="AA931" t="str">
        <f>IF(Table2[[#This Row],[WeekNum]] &gt; MAX(Table2[WeekNum]) - 13, "Show", "Hide")</f>
        <v>Show</v>
      </c>
      <c r="AB931" t="str">
        <f>TEXT(Table2[[#This Row],[Transaction Date]] - WEEKDAY(Table2[[#This Row],[Transaction Date]], 2) + 4, "MMMM")</f>
        <v>February</v>
      </c>
      <c r="AC931" s="19">
        <f>ROUNDUP(MONTH(Table2[[#This Row],[Transaction Date]])/3, 0)</f>
        <v>1</v>
      </c>
    </row>
    <row r="932" spans="1:29" x14ac:dyDescent="0.3">
      <c r="A932" t="s">
        <v>958</v>
      </c>
      <c r="B932" t="s">
        <v>1075</v>
      </c>
      <c r="C932" t="s">
        <v>35</v>
      </c>
      <c r="D932" t="s">
        <v>20</v>
      </c>
      <c r="E932" t="s">
        <v>24</v>
      </c>
      <c r="F932" t="s">
        <v>25</v>
      </c>
      <c r="G932" s="3">
        <v>99.92</v>
      </c>
      <c r="H932">
        <v>6</v>
      </c>
      <c r="I932">
        <v>29.975999999999999</v>
      </c>
      <c r="J932" s="3">
        <v>629.49599999999998</v>
      </c>
      <c r="K932" s="18">
        <v>43548</v>
      </c>
      <c r="L932" s="2">
        <v>0.56458333333333333</v>
      </c>
      <c r="M932" t="s">
        <v>17</v>
      </c>
      <c r="N932" s="3">
        <v>599.52</v>
      </c>
      <c r="O932">
        <v>4.7619047620000003</v>
      </c>
      <c r="P932" s="3">
        <v>29.975999999999999</v>
      </c>
      <c r="Q932" s="1">
        <v>30624</v>
      </c>
      <c r="R932" s="5">
        <f t="shared" si="100"/>
        <v>35</v>
      </c>
      <c r="S932" s="5" t="str">
        <f t="shared" si="101"/>
        <v>30-44</v>
      </c>
      <c r="T932">
        <v>7.1</v>
      </c>
      <c r="U932" s="17" t="str">
        <f t="shared" si="98"/>
        <v>6-8 (Good)</v>
      </c>
      <c r="V932" s="17" t="str">
        <f t="shared" si="102"/>
        <v>Afternoon</v>
      </c>
      <c r="W932" t="str">
        <f t="shared" si="103"/>
        <v>Expensive</v>
      </c>
      <c r="X932" s="4">
        <f t="shared" si="104"/>
        <v>1</v>
      </c>
      <c r="Y932" s="3" t="str">
        <f t="shared" si="99"/>
        <v>Weekends</v>
      </c>
      <c r="Z932" s="17">
        <f>_xlfn.ISOWEEKNUM(Table2[[#This Row],[Transaction Date]])</f>
        <v>12</v>
      </c>
      <c r="AA932" t="str">
        <f>IF(Table2[[#This Row],[WeekNum]] &gt; MAX(Table2[WeekNum]) - 13, "Show", "Hide")</f>
        <v>Show</v>
      </c>
      <c r="AB932" t="str">
        <f>TEXT(Table2[[#This Row],[Transaction Date]] - WEEKDAY(Table2[[#This Row],[Transaction Date]], 2) + 4, "MMMM")</f>
        <v>March</v>
      </c>
      <c r="AC932" s="19">
        <f>ROUNDUP(MONTH(Table2[[#This Row],[Transaction Date]])/3, 0)</f>
        <v>1</v>
      </c>
    </row>
    <row r="933" spans="1:29" x14ac:dyDescent="0.3">
      <c r="A933" t="s">
        <v>959</v>
      </c>
      <c r="B933" t="s">
        <v>1073</v>
      </c>
      <c r="C933" s="17" t="s">
        <v>1066</v>
      </c>
      <c r="D933" t="s">
        <v>14</v>
      </c>
      <c r="E933" t="s">
        <v>15</v>
      </c>
      <c r="F933" t="s">
        <v>38</v>
      </c>
      <c r="G933" s="3">
        <v>83.35</v>
      </c>
      <c r="H933">
        <v>2</v>
      </c>
      <c r="I933">
        <v>8.3350000000000009</v>
      </c>
      <c r="J933" s="3">
        <v>175.035</v>
      </c>
      <c r="K933" s="18">
        <v>43498</v>
      </c>
      <c r="L933" s="2">
        <v>0.58680555555555558</v>
      </c>
      <c r="M933" t="s">
        <v>26</v>
      </c>
      <c r="N933" s="3">
        <v>166.7</v>
      </c>
      <c r="O933">
        <v>4.7619047620000003</v>
      </c>
      <c r="P933" s="3">
        <v>8.3350000000000009</v>
      </c>
      <c r="Q933" s="1">
        <v>21766</v>
      </c>
      <c r="R933" s="5">
        <f t="shared" si="100"/>
        <v>59</v>
      </c>
      <c r="S933" s="5" t="str">
        <f t="shared" si="101"/>
        <v>45-59</v>
      </c>
      <c r="T933">
        <v>9.5</v>
      </c>
      <c r="U933" s="17" t="str">
        <f t="shared" si="98"/>
        <v>8-10 (Excellent)</v>
      </c>
      <c r="V933" s="17" t="str">
        <f t="shared" si="102"/>
        <v>Afternoon</v>
      </c>
      <c r="W933" t="str">
        <f t="shared" si="103"/>
        <v>Expensive</v>
      </c>
      <c r="X933" s="4">
        <f t="shared" si="104"/>
        <v>7</v>
      </c>
      <c r="Y933" s="3" t="str">
        <f t="shared" si="99"/>
        <v>Weekends</v>
      </c>
      <c r="Z933" s="17">
        <f>_xlfn.ISOWEEKNUM(Table2[[#This Row],[Transaction Date]])</f>
        <v>5</v>
      </c>
      <c r="AA933" t="str">
        <f>IF(Table2[[#This Row],[WeekNum]] &gt; MAX(Table2[WeekNum]) - 13, "Show", "Hide")</f>
        <v>Show</v>
      </c>
      <c r="AB933" t="str">
        <f>TEXT(Table2[[#This Row],[Transaction Date]] - WEEKDAY(Table2[[#This Row],[Transaction Date]], 2) + 4, "MMMM")</f>
        <v>January</v>
      </c>
      <c r="AC933" s="19">
        <f>ROUNDUP(MONTH(Table2[[#This Row],[Transaction Date]])/3, 0)</f>
        <v>1</v>
      </c>
    </row>
    <row r="934" spans="1:29" x14ac:dyDescent="0.3">
      <c r="A934" t="s">
        <v>960</v>
      </c>
      <c r="B934" t="s">
        <v>1071</v>
      </c>
      <c r="C934" s="17" t="s">
        <v>1064</v>
      </c>
      <c r="D934" t="s">
        <v>20</v>
      </c>
      <c r="E934" t="s">
        <v>15</v>
      </c>
      <c r="F934" t="s">
        <v>36</v>
      </c>
      <c r="G934" s="3">
        <v>74.44</v>
      </c>
      <c r="H934">
        <v>10</v>
      </c>
      <c r="I934">
        <v>37.22</v>
      </c>
      <c r="J934" s="3">
        <v>781.62</v>
      </c>
      <c r="K934" s="18">
        <v>43523</v>
      </c>
      <c r="L934" s="2">
        <v>0.4861111111111111</v>
      </c>
      <c r="M934" t="s">
        <v>17</v>
      </c>
      <c r="N934" s="3">
        <v>744.4</v>
      </c>
      <c r="O934">
        <v>4.7619047620000003</v>
      </c>
      <c r="P934" s="3">
        <v>37.22</v>
      </c>
      <c r="Q934" s="1">
        <v>20690</v>
      </c>
      <c r="R934" s="5">
        <f t="shared" si="100"/>
        <v>62</v>
      </c>
      <c r="S934" s="5" t="str">
        <f t="shared" si="101"/>
        <v>60-74</v>
      </c>
      <c r="T934">
        <v>5.0999999999999996</v>
      </c>
      <c r="U934" s="17" t="str">
        <f t="shared" si="98"/>
        <v>4-6 (Average)</v>
      </c>
      <c r="V934" s="17" t="str">
        <f t="shared" si="102"/>
        <v>Morning</v>
      </c>
      <c r="W934" t="str">
        <f t="shared" si="103"/>
        <v>Expensive</v>
      </c>
      <c r="X934" s="4">
        <f t="shared" si="104"/>
        <v>4</v>
      </c>
      <c r="Y934" s="3" t="str">
        <f t="shared" si="99"/>
        <v>Weekdays</v>
      </c>
      <c r="Z934" s="17">
        <f>_xlfn.ISOWEEKNUM(Table2[[#This Row],[Transaction Date]])</f>
        <v>9</v>
      </c>
      <c r="AA934" t="str">
        <f>IF(Table2[[#This Row],[WeekNum]] &gt; MAX(Table2[WeekNum]) - 13, "Show", "Hide")</f>
        <v>Show</v>
      </c>
      <c r="AB934" t="str">
        <f>TEXT(Table2[[#This Row],[Transaction Date]] - WEEKDAY(Table2[[#This Row],[Transaction Date]], 2) + 4, "MMMM")</f>
        <v>February</v>
      </c>
      <c r="AC934" s="19">
        <f>ROUNDUP(MONTH(Table2[[#This Row],[Transaction Date]])/3, 0)</f>
        <v>1</v>
      </c>
    </row>
    <row r="935" spans="1:29" x14ac:dyDescent="0.3">
      <c r="A935" t="s">
        <v>961</v>
      </c>
      <c r="B935" t="s">
        <v>1073</v>
      </c>
      <c r="C935" s="17" t="s">
        <v>1066</v>
      </c>
      <c r="D935" t="s">
        <v>20</v>
      </c>
      <c r="E935" t="s">
        <v>24</v>
      </c>
      <c r="F935" t="s">
        <v>16</v>
      </c>
      <c r="G935" s="3">
        <v>64.08</v>
      </c>
      <c r="H935">
        <v>7</v>
      </c>
      <c r="I935">
        <v>22.428000000000001</v>
      </c>
      <c r="J935" s="3">
        <v>470.988</v>
      </c>
      <c r="K935" s="18">
        <v>43485</v>
      </c>
      <c r="L935" s="2">
        <v>0.51874999999999993</v>
      </c>
      <c r="M935" t="s">
        <v>17</v>
      </c>
      <c r="N935" s="3">
        <v>448.56</v>
      </c>
      <c r="O935">
        <v>4.7619047620000003</v>
      </c>
      <c r="P935" s="3">
        <v>22.428000000000001</v>
      </c>
      <c r="Q935" s="1">
        <v>23123</v>
      </c>
      <c r="R935" s="5">
        <f t="shared" si="100"/>
        <v>55</v>
      </c>
      <c r="S935" s="5" t="str">
        <f t="shared" si="101"/>
        <v>45-59</v>
      </c>
      <c r="T935">
        <v>7.6</v>
      </c>
      <c r="U935" s="17" t="str">
        <f t="shared" si="98"/>
        <v>6-8 (Good)</v>
      </c>
      <c r="V935" s="17" t="str">
        <f t="shared" si="102"/>
        <v>Afternoon</v>
      </c>
      <c r="W935" t="str">
        <f t="shared" si="103"/>
        <v>Expensive</v>
      </c>
      <c r="X935" s="4">
        <f t="shared" si="104"/>
        <v>1</v>
      </c>
      <c r="Y935" s="3" t="str">
        <f t="shared" si="99"/>
        <v>Weekends</v>
      </c>
      <c r="Z935" s="17">
        <f>_xlfn.ISOWEEKNUM(Table2[[#This Row],[Transaction Date]])</f>
        <v>3</v>
      </c>
      <c r="AA935" t="str">
        <f>IF(Table2[[#This Row],[WeekNum]] &gt; MAX(Table2[WeekNum]) - 13, "Show", "Hide")</f>
        <v>Show</v>
      </c>
      <c r="AB935" t="str">
        <f>TEXT(Table2[[#This Row],[Transaction Date]] - WEEKDAY(Table2[[#This Row],[Transaction Date]], 2) + 4, "MMMM")</f>
        <v>January</v>
      </c>
      <c r="AC935" s="19">
        <f>ROUNDUP(MONTH(Table2[[#This Row],[Transaction Date]])/3, 0)</f>
        <v>1</v>
      </c>
    </row>
    <row r="936" spans="1:29" x14ac:dyDescent="0.3">
      <c r="A936" t="s">
        <v>962</v>
      </c>
      <c r="B936" t="s">
        <v>1070</v>
      </c>
      <c r="C936" t="s">
        <v>35</v>
      </c>
      <c r="D936" t="s">
        <v>20</v>
      </c>
      <c r="E936" t="s">
        <v>15</v>
      </c>
      <c r="F936" t="s">
        <v>25</v>
      </c>
      <c r="G936" s="3">
        <v>63.15</v>
      </c>
      <c r="H936">
        <v>6</v>
      </c>
      <c r="I936">
        <v>18.945</v>
      </c>
      <c r="J936" s="3">
        <v>397.84500000000003</v>
      </c>
      <c r="K936" s="18">
        <v>43468</v>
      </c>
      <c r="L936" s="2">
        <v>0.85</v>
      </c>
      <c r="M936" t="s">
        <v>17</v>
      </c>
      <c r="N936" s="3">
        <v>378.9</v>
      </c>
      <c r="O936">
        <v>4.7619047620000003</v>
      </c>
      <c r="P936" s="3">
        <v>18.945</v>
      </c>
      <c r="Q936" s="1">
        <v>35060</v>
      </c>
      <c r="R936" s="5">
        <f t="shared" si="100"/>
        <v>23</v>
      </c>
      <c r="S936" s="5" t="str">
        <f t="shared" si="101"/>
        <v>15-29</v>
      </c>
      <c r="T936">
        <v>9.8000000000000007</v>
      </c>
      <c r="U936" s="17" t="str">
        <f t="shared" si="98"/>
        <v>8-10 (Excellent)</v>
      </c>
      <c r="V936" s="17" t="str">
        <f t="shared" si="102"/>
        <v>Night</v>
      </c>
      <c r="W936" t="str">
        <f t="shared" si="103"/>
        <v>Expensive</v>
      </c>
      <c r="X936" s="4">
        <f t="shared" si="104"/>
        <v>5</v>
      </c>
      <c r="Y936" s="3" t="str">
        <f t="shared" si="99"/>
        <v>Weekdays</v>
      </c>
      <c r="Z936" s="17">
        <f>_xlfn.ISOWEEKNUM(Table2[[#This Row],[Transaction Date]])</f>
        <v>1</v>
      </c>
      <c r="AA936" t="str">
        <f>IF(Table2[[#This Row],[WeekNum]] &gt; MAX(Table2[WeekNum]) - 13, "Show", "Hide")</f>
        <v>Show</v>
      </c>
      <c r="AB936" t="str">
        <f>TEXT(Table2[[#This Row],[Transaction Date]] - WEEKDAY(Table2[[#This Row],[Transaction Date]], 2) + 4, "MMMM")</f>
        <v>January</v>
      </c>
      <c r="AC936" s="19">
        <f>ROUNDUP(MONTH(Table2[[#This Row],[Transaction Date]])/3, 0)</f>
        <v>1</v>
      </c>
    </row>
    <row r="937" spans="1:29" x14ac:dyDescent="0.3">
      <c r="A937" t="s">
        <v>963</v>
      </c>
      <c r="B937" t="s">
        <v>1073</v>
      </c>
      <c r="C937" s="17" t="s">
        <v>1066</v>
      </c>
      <c r="D937" t="s">
        <v>14</v>
      </c>
      <c r="E937" t="s">
        <v>24</v>
      </c>
      <c r="F937" t="s">
        <v>25</v>
      </c>
      <c r="G937" s="3">
        <v>85.72</v>
      </c>
      <c r="H937">
        <v>3</v>
      </c>
      <c r="I937">
        <v>12.858000000000001</v>
      </c>
      <c r="J937" s="3">
        <v>270.01799999999997</v>
      </c>
      <c r="K937" s="18">
        <v>43489</v>
      </c>
      <c r="L937" s="2">
        <v>0.87430555555555556</v>
      </c>
      <c r="M937" t="s">
        <v>17</v>
      </c>
      <c r="N937" s="3">
        <v>257.16000000000003</v>
      </c>
      <c r="O937">
        <v>4.7619047620000003</v>
      </c>
      <c r="P937" s="3">
        <v>12.858000000000001</v>
      </c>
      <c r="Q937" s="1">
        <v>30782</v>
      </c>
      <c r="R937" s="5">
        <f t="shared" si="100"/>
        <v>34</v>
      </c>
      <c r="S937" s="5" t="str">
        <f t="shared" si="101"/>
        <v>30-44</v>
      </c>
      <c r="T937">
        <v>5.0999999999999996</v>
      </c>
      <c r="U937" s="17" t="str">
        <f t="shared" si="98"/>
        <v>4-6 (Average)</v>
      </c>
      <c r="V937" s="17" t="str">
        <f t="shared" si="102"/>
        <v>Night</v>
      </c>
      <c r="W937" t="str">
        <f t="shared" si="103"/>
        <v>Expensive</v>
      </c>
      <c r="X937" s="4">
        <f t="shared" si="104"/>
        <v>5</v>
      </c>
      <c r="Y937" s="3" t="str">
        <f t="shared" si="99"/>
        <v>Weekdays</v>
      </c>
      <c r="Z937" s="17">
        <f>_xlfn.ISOWEEKNUM(Table2[[#This Row],[Transaction Date]])</f>
        <v>4</v>
      </c>
      <c r="AA937" t="str">
        <f>IF(Table2[[#This Row],[WeekNum]] &gt; MAX(Table2[WeekNum]) - 13, "Show", "Hide")</f>
        <v>Show</v>
      </c>
      <c r="AB937" t="str">
        <f>TEXT(Table2[[#This Row],[Transaction Date]] - WEEKDAY(Table2[[#This Row],[Transaction Date]], 2) + 4, "MMMM")</f>
        <v>January</v>
      </c>
      <c r="AC937" s="19">
        <f>ROUNDUP(MONTH(Table2[[#This Row],[Transaction Date]])/3, 0)</f>
        <v>1</v>
      </c>
    </row>
    <row r="938" spans="1:29" x14ac:dyDescent="0.3">
      <c r="A938" t="s">
        <v>964</v>
      </c>
      <c r="B938" t="s">
        <v>1078</v>
      </c>
      <c r="C938" s="17" t="s">
        <v>1066</v>
      </c>
      <c r="D938" t="s">
        <v>20</v>
      </c>
      <c r="E938" t="s">
        <v>15</v>
      </c>
      <c r="F938" t="s">
        <v>16</v>
      </c>
      <c r="G938" s="3">
        <v>78.89</v>
      </c>
      <c r="H938">
        <v>7</v>
      </c>
      <c r="I938">
        <v>27.611499999999999</v>
      </c>
      <c r="J938" s="3">
        <v>579.8415</v>
      </c>
      <c r="K938" s="18">
        <v>43470</v>
      </c>
      <c r="L938" s="2">
        <v>0.82500000000000007</v>
      </c>
      <c r="M938" t="s">
        <v>17</v>
      </c>
      <c r="N938" s="3">
        <v>552.23</v>
      </c>
      <c r="O938">
        <v>4.7619047620000003</v>
      </c>
      <c r="P938" s="3">
        <v>27.611499999999999</v>
      </c>
      <c r="Q938" s="1">
        <v>23083</v>
      </c>
      <c r="R938" s="5">
        <f t="shared" si="100"/>
        <v>55</v>
      </c>
      <c r="S938" s="5" t="str">
        <f t="shared" si="101"/>
        <v>45-59</v>
      </c>
      <c r="T938">
        <v>7.5</v>
      </c>
      <c r="U938" s="17" t="str">
        <f t="shared" si="98"/>
        <v>6-8 (Good)</v>
      </c>
      <c r="V938" s="17" t="str">
        <f t="shared" si="102"/>
        <v>Night</v>
      </c>
      <c r="W938" t="str">
        <f t="shared" si="103"/>
        <v>Expensive</v>
      </c>
      <c r="X938" s="4">
        <f t="shared" si="104"/>
        <v>7</v>
      </c>
      <c r="Y938" s="3" t="str">
        <f t="shared" si="99"/>
        <v>Weekends</v>
      </c>
      <c r="Z938" s="17">
        <f>_xlfn.ISOWEEKNUM(Table2[[#This Row],[Transaction Date]])</f>
        <v>1</v>
      </c>
      <c r="AA938" t="str">
        <f>IF(Table2[[#This Row],[WeekNum]] &gt; MAX(Table2[WeekNum]) - 13, "Show", "Hide")</f>
        <v>Show</v>
      </c>
      <c r="AB938" t="str">
        <f>TEXT(Table2[[#This Row],[Transaction Date]] - WEEKDAY(Table2[[#This Row],[Transaction Date]], 2) + 4, "MMMM")</f>
        <v>January</v>
      </c>
      <c r="AC938" s="19">
        <f>ROUNDUP(MONTH(Table2[[#This Row],[Transaction Date]])/3, 0)</f>
        <v>1</v>
      </c>
    </row>
    <row r="939" spans="1:29" x14ac:dyDescent="0.3">
      <c r="A939" t="s">
        <v>965</v>
      </c>
      <c r="B939" t="s">
        <v>1067</v>
      </c>
      <c r="C939" t="s">
        <v>13</v>
      </c>
      <c r="D939" t="s">
        <v>20</v>
      </c>
      <c r="E939" t="s">
        <v>15</v>
      </c>
      <c r="F939" t="s">
        <v>29</v>
      </c>
      <c r="G939" s="3">
        <v>89.48</v>
      </c>
      <c r="H939">
        <v>5</v>
      </c>
      <c r="I939">
        <v>22.37</v>
      </c>
      <c r="J939" s="3">
        <v>469.77</v>
      </c>
      <c r="K939" s="18">
        <v>43554</v>
      </c>
      <c r="L939" s="2">
        <v>0.4291666666666667</v>
      </c>
      <c r="M939" t="s">
        <v>22</v>
      </c>
      <c r="N939" s="3">
        <v>447.4</v>
      </c>
      <c r="O939">
        <v>4.7619047620000003</v>
      </c>
      <c r="P939" s="3">
        <v>22.37</v>
      </c>
      <c r="Q939" s="1">
        <v>21583</v>
      </c>
      <c r="R939" s="5">
        <f t="shared" si="100"/>
        <v>60</v>
      </c>
      <c r="S939" s="5" t="str">
        <f t="shared" si="101"/>
        <v>60-74</v>
      </c>
      <c r="T939">
        <v>7.4</v>
      </c>
      <c r="U939" s="17" t="str">
        <f t="shared" si="98"/>
        <v>6-8 (Good)</v>
      </c>
      <c r="V939" s="17" t="str">
        <f t="shared" si="102"/>
        <v>Morning</v>
      </c>
      <c r="W939" t="str">
        <f t="shared" si="103"/>
        <v>Expensive</v>
      </c>
      <c r="X939" s="4">
        <f t="shared" si="104"/>
        <v>7</v>
      </c>
      <c r="Y939" s="3" t="str">
        <f t="shared" si="99"/>
        <v>Weekends</v>
      </c>
      <c r="Z939" s="17">
        <f>_xlfn.ISOWEEKNUM(Table2[[#This Row],[Transaction Date]])</f>
        <v>13</v>
      </c>
      <c r="AA939" t="str">
        <f>IF(Table2[[#This Row],[WeekNum]] &gt; MAX(Table2[WeekNum]) - 13, "Show", "Hide")</f>
        <v>Show</v>
      </c>
      <c r="AB939" t="str">
        <f>TEXT(Table2[[#This Row],[Transaction Date]] - WEEKDAY(Table2[[#This Row],[Transaction Date]], 2) + 4, "MMMM")</f>
        <v>March</v>
      </c>
      <c r="AC939" s="19">
        <f>ROUNDUP(MONTH(Table2[[#This Row],[Transaction Date]])/3, 0)</f>
        <v>1</v>
      </c>
    </row>
    <row r="940" spans="1:29" x14ac:dyDescent="0.3">
      <c r="A940" t="s">
        <v>966</v>
      </c>
      <c r="B940" t="s">
        <v>1071</v>
      </c>
      <c r="C940" s="17" t="s">
        <v>1064</v>
      </c>
      <c r="D940" t="s">
        <v>14</v>
      </c>
      <c r="E940" t="s">
        <v>15</v>
      </c>
      <c r="F940" t="s">
        <v>16</v>
      </c>
      <c r="G940" s="3">
        <v>92.09</v>
      </c>
      <c r="H940">
        <v>3</v>
      </c>
      <c r="I940">
        <v>13.813499999999999</v>
      </c>
      <c r="J940" s="3">
        <v>290.08350000000002</v>
      </c>
      <c r="K940" s="18">
        <v>43513</v>
      </c>
      <c r="L940" s="2">
        <v>0.68541666666666667</v>
      </c>
      <c r="M940" t="s">
        <v>22</v>
      </c>
      <c r="N940" s="3">
        <v>276.27</v>
      </c>
      <c r="O940">
        <v>4.7619047620000003</v>
      </c>
      <c r="P940" s="3">
        <v>13.813499999999999</v>
      </c>
      <c r="Q940" s="1">
        <v>30275</v>
      </c>
      <c r="R940" s="5">
        <f t="shared" si="100"/>
        <v>36</v>
      </c>
      <c r="S940" s="5" t="str">
        <f t="shared" si="101"/>
        <v>30-44</v>
      </c>
      <c r="T940">
        <v>4.2</v>
      </c>
      <c r="U940" s="17" t="str">
        <f t="shared" si="98"/>
        <v>4-6 (Average)</v>
      </c>
      <c r="V940" s="17" t="str">
        <f t="shared" si="102"/>
        <v>Evening</v>
      </c>
      <c r="W940" t="str">
        <f t="shared" si="103"/>
        <v>Expensive</v>
      </c>
      <c r="X940" s="4">
        <f t="shared" si="104"/>
        <v>1</v>
      </c>
      <c r="Y940" s="3" t="str">
        <f t="shared" si="99"/>
        <v>Weekends</v>
      </c>
      <c r="Z940" s="17">
        <f>_xlfn.ISOWEEKNUM(Table2[[#This Row],[Transaction Date]])</f>
        <v>7</v>
      </c>
      <c r="AA940" t="str">
        <f>IF(Table2[[#This Row],[WeekNum]] &gt; MAX(Table2[WeekNum]) - 13, "Show", "Hide")</f>
        <v>Show</v>
      </c>
      <c r="AB940" t="str">
        <f>TEXT(Table2[[#This Row],[Transaction Date]] - WEEKDAY(Table2[[#This Row],[Transaction Date]], 2) + 4, "MMMM")</f>
        <v>February</v>
      </c>
      <c r="AC940" s="19">
        <f>ROUNDUP(MONTH(Table2[[#This Row],[Transaction Date]])/3, 0)</f>
        <v>1</v>
      </c>
    </row>
    <row r="941" spans="1:29" x14ac:dyDescent="0.3">
      <c r="A941" t="s">
        <v>967</v>
      </c>
      <c r="B941" t="s">
        <v>1069</v>
      </c>
      <c r="C941" t="s">
        <v>19</v>
      </c>
      <c r="D941" t="s">
        <v>20</v>
      </c>
      <c r="E941" t="s">
        <v>15</v>
      </c>
      <c r="F941" t="s">
        <v>36</v>
      </c>
      <c r="G941" s="3">
        <v>57.29</v>
      </c>
      <c r="H941">
        <v>6</v>
      </c>
      <c r="I941">
        <v>17.187000000000001</v>
      </c>
      <c r="J941" s="3">
        <v>360.92700000000002</v>
      </c>
      <c r="K941" s="18">
        <v>43545</v>
      </c>
      <c r="L941" s="2">
        <v>0.71111111111111114</v>
      </c>
      <c r="M941" t="s">
        <v>17</v>
      </c>
      <c r="N941" s="3">
        <v>343.74</v>
      </c>
      <c r="O941">
        <v>4.7619047620000003</v>
      </c>
      <c r="P941" s="3">
        <v>17.187000000000001</v>
      </c>
      <c r="Q941" s="1">
        <v>22999</v>
      </c>
      <c r="R941" s="5">
        <f t="shared" si="100"/>
        <v>56</v>
      </c>
      <c r="S941" s="5" t="str">
        <f t="shared" si="101"/>
        <v>45-59</v>
      </c>
      <c r="T941">
        <v>5.9</v>
      </c>
      <c r="U941" s="17" t="str">
        <f t="shared" si="98"/>
        <v>4-6 (Average)</v>
      </c>
      <c r="V941" s="17" t="str">
        <f t="shared" si="102"/>
        <v>Evening</v>
      </c>
      <c r="W941" t="str">
        <f t="shared" si="103"/>
        <v>Expensive</v>
      </c>
      <c r="X941" s="4">
        <f t="shared" si="104"/>
        <v>5</v>
      </c>
      <c r="Y941" s="3" t="str">
        <f t="shared" si="99"/>
        <v>Weekdays</v>
      </c>
      <c r="Z941" s="17">
        <f>_xlfn.ISOWEEKNUM(Table2[[#This Row],[Transaction Date]])</f>
        <v>12</v>
      </c>
      <c r="AA941" t="str">
        <f>IF(Table2[[#This Row],[WeekNum]] &gt; MAX(Table2[WeekNum]) - 13, "Show", "Hide")</f>
        <v>Show</v>
      </c>
      <c r="AB941" t="str">
        <f>TEXT(Table2[[#This Row],[Transaction Date]] - WEEKDAY(Table2[[#This Row],[Transaction Date]], 2) + 4, "MMMM")</f>
        <v>March</v>
      </c>
      <c r="AC941" s="19">
        <f>ROUNDUP(MONTH(Table2[[#This Row],[Transaction Date]])/3, 0)</f>
        <v>1</v>
      </c>
    </row>
    <row r="942" spans="1:29" x14ac:dyDescent="0.3">
      <c r="A942" t="s">
        <v>968</v>
      </c>
      <c r="B942" t="s">
        <v>1067</v>
      </c>
      <c r="C942" t="s">
        <v>13</v>
      </c>
      <c r="D942" t="s">
        <v>20</v>
      </c>
      <c r="E942" t="s">
        <v>24</v>
      </c>
      <c r="F942" t="s">
        <v>36</v>
      </c>
      <c r="G942" s="3">
        <v>66.52</v>
      </c>
      <c r="H942">
        <v>4</v>
      </c>
      <c r="I942">
        <v>13.304</v>
      </c>
      <c r="J942" s="3">
        <v>279.38400000000001</v>
      </c>
      <c r="K942" s="18">
        <v>43526</v>
      </c>
      <c r="L942" s="2">
        <v>0.7597222222222223</v>
      </c>
      <c r="M942" t="s">
        <v>17</v>
      </c>
      <c r="N942" s="3">
        <v>266.08</v>
      </c>
      <c r="O942">
        <v>4.7619047620000003</v>
      </c>
      <c r="P942" s="3">
        <v>13.304</v>
      </c>
      <c r="Q942" s="1">
        <v>33098</v>
      </c>
      <c r="R942" s="5">
        <f t="shared" si="100"/>
        <v>28</v>
      </c>
      <c r="S942" s="5" t="str">
        <f t="shared" si="101"/>
        <v>15-29</v>
      </c>
      <c r="T942">
        <v>6.9</v>
      </c>
      <c r="U942" s="17" t="str">
        <f t="shared" si="98"/>
        <v>6-8 (Good)</v>
      </c>
      <c r="V942" s="17" t="str">
        <f t="shared" si="102"/>
        <v>Evening</v>
      </c>
      <c r="W942" t="str">
        <f t="shared" si="103"/>
        <v>Expensive</v>
      </c>
      <c r="X942" s="4">
        <f t="shared" si="104"/>
        <v>7</v>
      </c>
      <c r="Y942" s="3" t="str">
        <f t="shared" si="99"/>
        <v>Weekends</v>
      </c>
      <c r="Z942" s="17">
        <f>_xlfn.ISOWEEKNUM(Table2[[#This Row],[Transaction Date]])</f>
        <v>9</v>
      </c>
      <c r="AA942" t="str">
        <f>IF(Table2[[#This Row],[WeekNum]] &gt; MAX(Table2[WeekNum]) - 13, "Show", "Hide")</f>
        <v>Show</v>
      </c>
      <c r="AB942" t="str">
        <f>TEXT(Table2[[#This Row],[Transaction Date]] - WEEKDAY(Table2[[#This Row],[Transaction Date]], 2) + 4, "MMMM")</f>
        <v>February</v>
      </c>
      <c r="AC942" s="19">
        <f>ROUNDUP(MONTH(Table2[[#This Row],[Transaction Date]])/3, 0)</f>
        <v>1</v>
      </c>
    </row>
    <row r="943" spans="1:29" x14ac:dyDescent="0.3">
      <c r="A943" t="s">
        <v>969</v>
      </c>
      <c r="B943" t="s">
        <v>1078</v>
      </c>
      <c r="C943" s="17" t="s">
        <v>1066</v>
      </c>
      <c r="D943" t="s">
        <v>14</v>
      </c>
      <c r="E943" t="s">
        <v>24</v>
      </c>
      <c r="F943" t="s">
        <v>38</v>
      </c>
      <c r="G943" s="3">
        <v>99.82</v>
      </c>
      <c r="H943">
        <v>9</v>
      </c>
      <c r="I943">
        <v>44.918999999999997</v>
      </c>
      <c r="J943" s="3">
        <v>943.29899999999998</v>
      </c>
      <c r="K943" s="18">
        <v>43551</v>
      </c>
      <c r="L943" s="2">
        <v>0.4465277777777778</v>
      </c>
      <c r="M943" t="s">
        <v>22</v>
      </c>
      <c r="N943" s="3">
        <v>898.38</v>
      </c>
      <c r="O943">
        <v>4.7619047620000003</v>
      </c>
      <c r="P943" s="3">
        <v>44.918999999999997</v>
      </c>
      <c r="Q943" s="1">
        <v>30823</v>
      </c>
      <c r="R943" s="5">
        <f t="shared" si="100"/>
        <v>34</v>
      </c>
      <c r="S943" s="5" t="str">
        <f t="shared" si="101"/>
        <v>30-44</v>
      </c>
      <c r="T943">
        <v>6.6</v>
      </c>
      <c r="U943" s="17" t="str">
        <f t="shared" si="98"/>
        <v>6-8 (Good)</v>
      </c>
      <c r="V943" s="17" t="str">
        <f t="shared" si="102"/>
        <v>Morning</v>
      </c>
      <c r="W943" t="str">
        <f t="shared" si="103"/>
        <v>Expensive</v>
      </c>
      <c r="X943" s="4">
        <f t="shared" si="104"/>
        <v>4</v>
      </c>
      <c r="Y943" s="3" t="str">
        <f t="shared" si="99"/>
        <v>Weekdays</v>
      </c>
      <c r="Z943" s="17">
        <f>_xlfn.ISOWEEKNUM(Table2[[#This Row],[Transaction Date]])</f>
        <v>13</v>
      </c>
      <c r="AA943" t="str">
        <f>IF(Table2[[#This Row],[WeekNum]] &gt; MAX(Table2[WeekNum]) - 13, "Show", "Hide")</f>
        <v>Show</v>
      </c>
      <c r="AB943" t="str">
        <f>TEXT(Table2[[#This Row],[Transaction Date]] - WEEKDAY(Table2[[#This Row],[Transaction Date]], 2) + 4, "MMMM")</f>
        <v>March</v>
      </c>
      <c r="AC943" s="19">
        <f>ROUNDUP(MONTH(Table2[[#This Row],[Transaction Date]])/3, 0)</f>
        <v>1</v>
      </c>
    </row>
    <row r="944" spans="1:29" x14ac:dyDescent="0.3">
      <c r="A944" t="s">
        <v>970</v>
      </c>
      <c r="B944" t="s">
        <v>1072</v>
      </c>
      <c r="C944" s="17" t="s">
        <v>1065</v>
      </c>
      <c r="D944" t="s">
        <v>20</v>
      </c>
      <c r="E944" t="s">
        <v>15</v>
      </c>
      <c r="F944" t="s">
        <v>25</v>
      </c>
      <c r="G944" s="3">
        <v>45.68</v>
      </c>
      <c r="H944">
        <v>10</v>
      </c>
      <c r="I944">
        <v>22.84</v>
      </c>
      <c r="J944" s="3">
        <v>479.64</v>
      </c>
      <c r="K944" s="18">
        <v>43484</v>
      </c>
      <c r="L944" s="2">
        <v>0.8125</v>
      </c>
      <c r="M944" t="s">
        <v>17</v>
      </c>
      <c r="N944" s="3">
        <v>456.8</v>
      </c>
      <c r="O944">
        <v>4.7619047620000003</v>
      </c>
      <c r="P944" s="3">
        <v>22.84</v>
      </c>
      <c r="Q944" s="1">
        <v>31979</v>
      </c>
      <c r="R944" s="5">
        <f t="shared" si="100"/>
        <v>31</v>
      </c>
      <c r="S944" s="5" t="str">
        <f t="shared" si="101"/>
        <v>30-44</v>
      </c>
      <c r="T944">
        <v>5.7</v>
      </c>
      <c r="U944" s="17" t="str">
        <f t="shared" si="98"/>
        <v>4-6 (Average)</v>
      </c>
      <c r="V944" s="17" t="str">
        <f t="shared" si="102"/>
        <v>Night</v>
      </c>
      <c r="W944" t="str">
        <f t="shared" si="103"/>
        <v>Expensive</v>
      </c>
      <c r="X944" s="4">
        <f t="shared" si="104"/>
        <v>7</v>
      </c>
      <c r="Y944" s="3" t="str">
        <f t="shared" si="99"/>
        <v>Weekends</v>
      </c>
      <c r="Z944" s="17">
        <f>_xlfn.ISOWEEKNUM(Table2[[#This Row],[Transaction Date]])</f>
        <v>3</v>
      </c>
      <c r="AA944" t="str">
        <f>IF(Table2[[#This Row],[WeekNum]] &gt; MAX(Table2[WeekNum]) - 13, "Show", "Hide")</f>
        <v>Show</v>
      </c>
      <c r="AB944" t="str">
        <f>TEXT(Table2[[#This Row],[Transaction Date]] - WEEKDAY(Table2[[#This Row],[Transaction Date]], 2) + 4, "MMMM")</f>
        <v>January</v>
      </c>
      <c r="AC944" s="19">
        <f>ROUNDUP(MONTH(Table2[[#This Row],[Transaction Date]])/3, 0)</f>
        <v>1</v>
      </c>
    </row>
    <row r="945" spans="1:29" x14ac:dyDescent="0.3">
      <c r="A945" t="s">
        <v>971</v>
      </c>
      <c r="B945" t="s">
        <v>1076</v>
      </c>
      <c r="C945" s="17" t="s">
        <v>1064</v>
      </c>
      <c r="D945" t="s">
        <v>20</v>
      </c>
      <c r="E945" t="s">
        <v>24</v>
      </c>
      <c r="F945" t="s">
        <v>16</v>
      </c>
      <c r="G945" s="3">
        <v>50.79</v>
      </c>
      <c r="H945">
        <v>5</v>
      </c>
      <c r="I945">
        <v>12.6975</v>
      </c>
      <c r="J945" s="3">
        <v>266.64749999999998</v>
      </c>
      <c r="K945" s="18">
        <v>43515</v>
      </c>
      <c r="L945" s="2">
        <v>0.62013888888888891</v>
      </c>
      <c r="M945" t="s">
        <v>26</v>
      </c>
      <c r="N945" s="3">
        <v>253.95</v>
      </c>
      <c r="O945">
        <v>4.7619047620000003</v>
      </c>
      <c r="P945" s="3">
        <v>12.6975</v>
      </c>
      <c r="Q945" s="1">
        <v>28760</v>
      </c>
      <c r="R945" s="5">
        <f t="shared" si="100"/>
        <v>40</v>
      </c>
      <c r="S945" s="5" t="str">
        <f t="shared" si="101"/>
        <v>30-44</v>
      </c>
      <c r="T945">
        <v>5.3</v>
      </c>
      <c r="U945" s="17" t="str">
        <f t="shared" si="98"/>
        <v>4-6 (Average)</v>
      </c>
      <c r="V945" s="17" t="str">
        <f t="shared" si="102"/>
        <v>Afternoon</v>
      </c>
      <c r="W945" t="str">
        <f t="shared" si="103"/>
        <v>Expensive</v>
      </c>
      <c r="X945" s="4">
        <f t="shared" si="104"/>
        <v>3</v>
      </c>
      <c r="Y945" s="3" t="str">
        <f t="shared" si="99"/>
        <v>Weekdays</v>
      </c>
      <c r="Z945" s="17">
        <f>_xlfn.ISOWEEKNUM(Table2[[#This Row],[Transaction Date]])</f>
        <v>8</v>
      </c>
      <c r="AA945" t="str">
        <f>IF(Table2[[#This Row],[WeekNum]] &gt; MAX(Table2[WeekNum]) - 13, "Show", "Hide")</f>
        <v>Show</v>
      </c>
      <c r="AB945" t="str">
        <f>TEXT(Table2[[#This Row],[Transaction Date]] - WEEKDAY(Table2[[#This Row],[Transaction Date]], 2) + 4, "MMMM")</f>
        <v>February</v>
      </c>
      <c r="AC945" s="19">
        <f>ROUNDUP(MONTH(Table2[[#This Row],[Transaction Date]])/3, 0)</f>
        <v>1</v>
      </c>
    </row>
    <row r="946" spans="1:29" x14ac:dyDescent="0.3">
      <c r="A946" t="s">
        <v>972</v>
      </c>
      <c r="B946" t="s">
        <v>1068</v>
      </c>
      <c r="C946" t="s">
        <v>13</v>
      </c>
      <c r="D946" t="s">
        <v>14</v>
      </c>
      <c r="E946" t="s">
        <v>24</v>
      </c>
      <c r="F946" t="s">
        <v>16</v>
      </c>
      <c r="G946" s="3">
        <v>10.08</v>
      </c>
      <c r="H946">
        <v>7</v>
      </c>
      <c r="I946">
        <v>3.528</v>
      </c>
      <c r="J946" s="3">
        <v>74.087999999999994</v>
      </c>
      <c r="K946" s="18">
        <v>43552</v>
      </c>
      <c r="L946" s="2">
        <v>0.84305555555555556</v>
      </c>
      <c r="M946" t="s">
        <v>22</v>
      </c>
      <c r="N946" s="3">
        <v>70.56</v>
      </c>
      <c r="O946">
        <v>4.7619047620000003</v>
      </c>
      <c r="P946" s="3">
        <v>3.528</v>
      </c>
      <c r="Q946" s="1">
        <v>20815</v>
      </c>
      <c r="R946" s="5">
        <f t="shared" si="100"/>
        <v>62</v>
      </c>
      <c r="S946" s="5" t="str">
        <f t="shared" si="101"/>
        <v>60-74</v>
      </c>
      <c r="T946">
        <v>4.2</v>
      </c>
      <c r="U946" s="17" t="str">
        <f t="shared" si="98"/>
        <v>4-6 (Average)</v>
      </c>
      <c r="V946" s="17" t="str">
        <f t="shared" si="102"/>
        <v>Night</v>
      </c>
      <c r="W946" t="str">
        <f t="shared" si="103"/>
        <v>Less Expensive</v>
      </c>
      <c r="X946" s="4">
        <f t="shared" si="104"/>
        <v>5</v>
      </c>
      <c r="Y946" s="3" t="str">
        <f t="shared" si="99"/>
        <v>Weekdays</v>
      </c>
      <c r="Z946" s="17">
        <f>_xlfn.ISOWEEKNUM(Table2[[#This Row],[Transaction Date]])</f>
        <v>13</v>
      </c>
      <c r="AA946" t="str">
        <f>IF(Table2[[#This Row],[WeekNum]] &gt; MAX(Table2[WeekNum]) - 13, "Show", "Hide")</f>
        <v>Show</v>
      </c>
      <c r="AB946" t="str">
        <f>TEXT(Table2[[#This Row],[Transaction Date]] - WEEKDAY(Table2[[#This Row],[Transaction Date]], 2) + 4, "MMMM")</f>
        <v>March</v>
      </c>
      <c r="AC946" s="19">
        <f>ROUNDUP(MONTH(Table2[[#This Row],[Transaction Date]])/3, 0)</f>
        <v>1</v>
      </c>
    </row>
    <row r="947" spans="1:29" x14ac:dyDescent="0.3">
      <c r="A947" t="s">
        <v>973</v>
      </c>
      <c r="B947" t="s">
        <v>1076</v>
      </c>
      <c r="C947" s="17" t="s">
        <v>1064</v>
      </c>
      <c r="D947" t="s">
        <v>20</v>
      </c>
      <c r="E947" t="s">
        <v>15</v>
      </c>
      <c r="F947" t="s">
        <v>21</v>
      </c>
      <c r="G947" s="3">
        <v>93.88</v>
      </c>
      <c r="H947">
        <v>7</v>
      </c>
      <c r="I947">
        <v>32.857999999999997</v>
      </c>
      <c r="J947" s="3">
        <v>690.01800000000003</v>
      </c>
      <c r="K947" s="18">
        <v>43470</v>
      </c>
      <c r="L947" s="2">
        <v>0.49374999999999997</v>
      </c>
      <c r="M947" t="s">
        <v>26</v>
      </c>
      <c r="N947" s="3">
        <v>657.16</v>
      </c>
      <c r="O947">
        <v>4.7619047620000003</v>
      </c>
      <c r="P947" s="3">
        <v>32.857999999999997</v>
      </c>
      <c r="Q947" s="1">
        <v>21782</v>
      </c>
      <c r="R947" s="5">
        <f t="shared" si="100"/>
        <v>59</v>
      </c>
      <c r="S947" s="5" t="str">
        <f t="shared" si="101"/>
        <v>45-59</v>
      </c>
      <c r="T947">
        <v>7.3</v>
      </c>
      <c r="U947" s="17" t="str">
        <f t="shared" si="98"/>
        <v>6-8 (Good)</v>
      </c>
      <c r="V947" s="17" t="str">
        <f t="shared" si="102"/>
        <v>Morning</v>
      </c>
      <c r="W947" t="str">
        <f t="shared" si="103"/>
        <v>Expensive</v>
      </c>
      <c r="X947" s="4">
        <f t="shared" si="104"/>
        <v>7</v>
      </c>
      <c r="Y947" s="3" t="str">
        <f t="shared" si="99"/>
        <v>Weekends</v>
      </c>
      <c r="Z947" s="17">
        <f>_xlfn.ISOWEEKNUM(Table2[[#This Row],[Transaction Date]])</f>
        <v>1</v>
      </c>
      <c r="AA947" t="str">
        <f>IF(Table2[[#This Row],[WeekNum]] &gt; MAX(Table2[WeekNum]) - 13, "Show", "Hide")</f>
        <v>Show</v>
      </c>
      <c r="AB947" t="str">
        <f>TEXT(Table2[[#This Row],[Transaction Date]] - WEEKDAY(Table2[[#This Row],[Transaction Date]], 2) + 4, "MMMM")</f>
        <v>January</v>
      </c>
      <c r="AC947" s="19">
        <f>ROUNDUP(MONTH(Table2[[#This Row],[Transaction Date]])/3, 0)</f>
        <v>1</v>
      </c>
    </row>
    <row r="948" spans="1:29" x14ac:dyDescent="0.3">
      <c r="A948" t="s">
        <v>974</v>
      </c>
      <c r="B948" t="s">
        <v>1069</v>
      </c>
      <c r="C948" t="s">
        <v>19</v>
      </c>
      <c r="D948" t="s">
        <v>14</v>
      </c>
      <c r="E948" t="s">
        <v>24</v>
      </c>
      <c r="F948" t="s">
        <v>21</v>
      </c>
      <c r="G948" s="3">
        <v>84.25</v>
      </c>
      <c r="H948">
        <v>2</v>
      </c>
      <c r="I948">
        <v>8.4250000000000007</v>
      </c>
      <c r="J948" s="3">
        <v>176.92500000000001</v>
      </c>
      <c r="K948" s="18">
        <v>43550</v>
      </c>
      <c r="L948" s="2">
        <v>0.59236111111111112</v>
      </c>
      <c r="M948" t="s">
        <v>26</v>
      </c>
      <c r="N948" s="3">
        <v>168.5</v>
      </c>
      <c r="O948">
        <v>4.7619047620000003</v>
      </c>
      <c r="P948" s="3">
        <v>8.4250000000000007</v>
      </c>
      <c r="Q948" s="1">
        <v>37128</v>
      </c>
      <c r="R948" s="5">
        <f t="shared" si="100"/>
        <v>17</v>
      </c>
      <c r="S948" s="5" t="str">
        <f t="shared" si="101"/>
        <v>15-29</v>
      </c>
      <c r="T948">
        <v>5.3</v>
      </c>
      <c r="U948" s="17" t="str">
        <f t="shared" si="98"/>
        <v>4-6 (Average)</v>
      </c>
      <c r="V948" s="17" t="str">
        <f t="shared" si="102"/>
        <v>Afternoon</v>
      </c>
      <c r="W948" t="str">
        <f t="shared" si="103"/>
        <v>Expensive</v>
      </c>
      <c r="X948" s="4">
        <f t="shared" si="104"/>
        <v>3</v>
      </c>
      <c r="Y948" s="3" t="str">
        <f t="shared" si="99"/>
        <v>Weekdays</v>
      </c>
      <c r="Z948" s="17">
        <f>_xlfn.ISOWEEKNUM(Table2[[#This Row],[Transaction Date]])</f>
        <v>13</v>
      </c>
      <c r="AA948" t="str">
        <f>IF(Table2[[#This Row],[WeekNum]] &gt; MAX(Table2[WeekNum]) - 13, "Show", "Hide")</f>
        <v>Show</v>
      </c>
      <c r="AB948" t="str">
        <f>TEXT(Table2[[#This Row],[Transaction Date]] - WEEKDAY(Table2[[#This Row],[Transaction Date]], 2) + 4, "MMMM")</f>
        <v>March</v>
      </c>
      <c r="AC948" s="19">
        <f>ROUNDUP(MONTH(Table2[[#This Row],[Transaction Date]])/3, 0)</f>
        <v>1</v>
      </c>
    </row>
    <row r="949" spans="1:29" x14ac:dyDescent="0.3">
      <c r="A949" t="s">
        <v>975</v>
      </c>
      <c r="B949" t="s">
        <v>1070</v>
      </c>
      <c r="C949" t="s">
        <v>35</v>
      </c>
      <c r="D949" t="s">
        <v>14</v>
      </c>
      <c r="E949" t="s">
        <v>24</v>
      </c>
      <c r="F949" t="s">
        <v>38</v>
      </c>
      <c r="G949" s="3">
        <v>53.78</v>
      </c>
      <c r="H949">
        <v>1</v>
      </c>
      <c r="I949">
        <v>2.6890000000000001</v>
      </c>
      <c r="J949" s="3">
        <v>56.469000000000001</v>
      </c>
      <c r="K949" s="18">
        <v>43499</v>
      </c>
      <c r="L949" s="2">
        <v>0.84236111111111101</v>
      </c>
      <c r="M949" t="s">
        <v>17</v>
      </c>
      <c r="N949" s="3">
        <v>53.78</v>
      </c>
      <c r="O949">
        <v>4.7619047620000003</v>
      </c>
      <c r="P949" s="3">
        <v>2.6890000000000001</v>
      </c>
      <c r="Q949" s="1">
        <v>27944</v>
      </c>
      <c r="R949" s="5">
        <f t="shared" si="100"/>
        <v>42</v>
      </c>
      <c r="S949" s="5" t="str">
        <f t="shared" si="101"/>
        <v>30-44</v>
      </c>
      <c r="T949">
        <v>4.7</v>
      </c>
      <c r="U949" s="17" t="str">
        <f t="shared" si="98"/>
        <v>4-6 (Average)</v>
      </c>
      <c r="V949" s="17" t="str">
        <f t="shared" si="102"/>
        <v>Night</v>
      </c>
      <c r="W949" t="str">
        <f t="shared" si="103"/>
        <v>Expensive</v>
      </c>
      <c r="X949" s="4">
        <f t="shared" si="104"/>
        <v>1</v>
      </c>
      <c r="Y949" s="3" t="str">
        <f t="shared" si="99"/>
        <v>Weekends</v>
      </c>
      <c r="Z949" s="17">
        <f>_xlfn.ISOWEEKNUM(Table2[[#This Row],[Transaction Date]])</f>
        <v>5</v>
      </c>
      <c r="AA949" t="str">
        <f>IF(Table2[[#This Row],[WeekNum]] &gt; MAX(Table2[WeekNum]) - 13, "Show", "Hide")</f>
        <v>Show</v>
      </c>
      <c r="AB949" t="str">
        <f>TEXT(Table2[[#This Row],[Transaction Date]] - WEEKDAY(Table2[[#This Row],[Transaction Date]], 2) + 4, "MMMM")</f>
        <v>January</v>
      </c>
      <c r="AC949" s="19">
        <f>ROUNDUP(MONTH(Table2[[#This Row],[Transaction Date]])/3, 0)</f>
        <v>1</v>
      </c>
    </row>
    <row r="950" spans="1:29" x14ac:dyDescent="0.3">
      <c r="A950" t="s">
        <v>976</v>
      </c>
      <c r="B950" t="s">
        <v>1069</v>
      </c>
      <c r="C950" t="s">
        <v>19</v>
      </c>
      <c r="D950" t="s">
        <v>14</v>
      </c>
      <c r="E950" t="s">
        <v>24</v>
      </c>
      <c r="F950" t="s">
        <v>25</v>
      </c>
      <c r="G950" s="3">
        <v>35.81</v>
      </c>
      <c r="H950">
        <v>5</v>
      </c>
      <c r="I950">
        <v>8.9525000000000006</v>
      </c>
      <c r="J950" s="3">
        <v>188.0025</v>
      </c>
      <c r="K950" s="18">
        <v>43502</v>
      </c>
      <c r="L950" s="2">
        <v>0.78055555555555556</v>
      </c>
      <c r="M950" t="s">
        <v>17</v>
      </c>
      <c r="N950" s="3">
        <v>179.05</v>
      </c>
      <c r="O950">
        <v>4.7619047620000003</v>
      </c>
      <c r="P950" s="3">
        <v>8.9525000000000006</v>
      </c>
      <c r="Q950" s="1">
        <v>36683</v>
      </c>
      <c r="R950" s="5">
        <f t="shared" si="100"/>
        <v>18</v>
      </c>
      <c r="S950" s="5" t="str">
        <f t="shared" si="101"/>
        <v>15-29</v>
      </c>
      <c r="T950">
        <v>7.9</v>
      </c>
      <c r="U950" s="17" t="str">
        <f t="shared" si="98"/>
        <v>6-8 (Good)</v>
      </c>
      <c r="V950" s="17" t="str">
        <f t="shared" si="102"/>
        <v>Evening</v>
      </c>
      <c r="W950" t="str">
        <f t="shared" si="103"/>
        <v>Expensive</v>
      </c>
      <c r="X950" s="4">
        <f t="shared" si="104"/>
        <v>4</v>
      </c>
      <c r="Y950" s="3" t="str">
        <f t="shared" si="99"/>
        <v>Weekdays</v>
      </c>
      <c r="Z950" s="17">
        <f>_xlfn.ISOWEEKNUM(Table2[[#This Row],[Transaction Date]])</f>
        <v>6</v>
      </c>
      <c r="AA950" t="str">
        <f>IF(Table2[[#This Row],[WeekNum]] &gt; MAX(Table2[WeekNum]) - 13, "Show", "Hide")</f>
        <v>Show</v>
      </c>
      <c r="AB950" t="str">
        <f>TEXT(Table2[[#This Row],[Transaction Date]] - WEEKDAY(Table2[[#This Row],[Transaction Date]], 2) + 4, "MMMM")</f>
        <v>February</v>
      </c>
      <c r="AC950" s="19">
        <f>ROUNDUP(MONTH(Table2[[#This Row],[Transaction Date]])/3, 0)</f>
        <v>1</v>
      </c>
    </row>
    <row r="951" spans="1:29" x14ac:dyDescent="0.3">
      <c r="A951" t="s">
        <v>977</v>
      </c>
      <c r="B951" t="s">
        <v>1070</v>
      </c>
      <c r="C951" t="s">
        <v>35</v>
      </c>
      <c r="D951" t="s">
        <v>20</v>
      </c>
      <c r="E951" t="s">
        <v>15</v>
      </c>
      <c r="F951" t="s">
        <v>36</v>
      </c>
      <c r="G951" s="3">
        <v>26.43</v>
      </c>
      <c r="H951">
        <v>8</v>
      </c>
      <c r="I951">
        <v>10.571999999999999</v>
      </c>
      <c r="J951" s="3">
        <v>222.012</v>
      </c>
      <c r="K951" s="18">
        <v>43520</v>
      </c>
      <c r="L951" s="2">
        <v>0.60138888888888886</v>
      </c>
      <c r="M951" t="s">
        <v>17</v>
      </c>
      <c r="N951" s="3">
        <v>211.44</v>
      </c>
      <c r="O951">
        <v>4.7619047620000003</v>
      </c>
      <c r="P951" s="3">
        <v>10.571999999999999</v>
      </c>
      <c r="Q951" s="1">
        <v>30273</v>
      </c>
      <c r="R951" s="5">
        <f t="shared" si="100"/>
        <v>36</v>
      </c>
      <c r="S951" s="5" t="str">
        <f t="shared" si="101"/>
        <v>30-44</v>
      </c>
      <c r="T951">
        <v>8.9</v>
      </c>
      <c r="U951" s="17" t="str">
        <f t="shared" si="98"/>
        <v>8-10 (Excellent)</v>
      </c>
      <c r="V951" s="17" t="str">
        <f t="shared" si="102"/>
        <v>Afternoon</v>
      </c>
      <c r="W951" t="str">
        <f t="shared" si="103"/>
        <v>Expensive</v>
      </c>
      <c r="X951" s="4">
        <f t="shared" si="104"/>
        <v>1</v>
      </c>
      <c r="Y951" s="3" t="str">
        <f t="shared" si="99"/>
        <v>Weekends</v>
      </c>
      <c r="Z951" s="17">
        <f>_xlfn.ISOWEEKNUM(Table2[[#This Row],[Transaction Date]])</f>
        <v>8</v>
      </c>
      <c r="AA951" t="str">
        <f>IF(Table2[[#This Row],[WeekNum]] &gt; MAX(Table2[WeekNum]) - 13, "Show", "Hide")</f>
        <v>Show</v>
      </c>
      <c r="AB951" t="str">
        <f>TEXT(Table2[[#This Row],[Transaction Date]] - WEEKDAY(Table2[[#This Row],[Transaction Date]], 2) + 4, "MMMM")</f>
        <v>February</v>
      </c>
      <c r="AC951" s="19">
        <f>ROUNDUP(MONTH(Table2[[#This Row],[Transaction Date]])/3, 0)</f>
        <v>1</v>
      </c>
    </row>
    <row r="952" spans="1:29" x14ac:dyDescent="0.3">
      <c r="A952" t="s">
        <v>978</v>
      </c>
      <c r="B952" t="s">
        <v>1070</v>
      </c>
      <c r="C952" t="s">
        <v>35</v>
      </c>
      <c r="D952" t="s">
        <v>14</v>
      </c>
      <c r="E952" t="s">
        <v>24</v>
      </c>
      <c r="F952" t="s">
        <v>16</v>
      </c>
      <c r="G952" s="3">
        <v>39.909999999999997</v>
      </c>
      <c r="H952">
        <v>3</v>
      </c>
      <c r="I952">
        <v>5.9865000000000004</v>
      </c>
      <c r="J952" s="3">
        <v>125.7165</v>
      </c>
      <c r="K952" s="18">
        <v>43517</v>
      </c>
      <c r="L952" s="2">
        <v>0.52777777777777779</v>
      </c>
      <c r="M952" t="s">
        <v>17</v>
      </c>
      <c r="N952" s="3">
        <v>119.73</v>
      </c>
      <c r="O952">
        <v>4.7619047620000003</v>
      </c>
      <c r="P952" s="3">
        <v>5.9865000000000004</v>
      </c>
      <c r="Q952" s="1">
        <v>26395</v>
      </c>
      <c r="R952" s="5">
        <f t="shared" si="100"/>
        <v>46</v>
      </c>
      <c r="S952" s="5" t="str">
        <f t="shared" si="101"/>
        <v>45-59</v>
      </c>
      <c r="T952">
        <v>9.3000000000000007</v>
      </c>
      <c r="U952" s="17" t="str">
        <f t="shared" si="98"/>
        <v>8-10 (Excellent)</v>
      </c>
      <c r="V952" s="17" t="str">
        <f t="shared" si="102"/>
        <v>Afternoon</v>
      </c>
      <c r="W952" t="str">
        <f t="shared" si="103"/>
        <v>Expensive</v>
      </c>
      <c r="X952" s="4">
        <f t="shared" si="104"/>
        <v>5</v>
      </c>
      <c r="Y952" s="3" t="str">
        <f t="shared" si="99"/>
        <v>Weekdays</v>
      </c>
      <c r="Z952" s="17">
        <f>_xlfn.ISOWEEKNUM(Table2[[#This Row],[Transaction Date]])</f>
        <v>8</v>
      </c>
      <c r="AA952" t="str">
        <f>IF(Table2[[#This Row],[WeekNum]] &gt; MAX(Table2[WeekNum]) - 13, "Show", "Hide")</f>
        <v>Show</v>
      </c>
      <c r="AB952" t="str">
        <f>TEXT(Table2[[#This Row],[Transaction Date]] - WEEKDAY(Table2[[#This Row],[Transaction Date]], 2) + 4, "MMMM")</f>
        <v>February</v>
      </c>
      <c r="AC952" s="19">
        <f>ROUNDUP(MONTH(Table2[[#This Row],[Transaction Date]])/3, 0)</f>
        <v>1</v>
      </c>
    </row>
    <row r="953" spans="1:29" x14ac:dyDescent="0.3">
      <c r="A953" t="s">
        <v>979</v>
      </c>
      <c r="B953" t="s">
        <v>1070</v>
      </c>
      <c r="C953" t="s">
        <v>35</v>
      </c>
      <c r="D953" t="s">
        <v>14</v>
      </c>
      <c r="E953" t="s">
        <v>15</v>
      </c>
      <c r="F953" t="s">
        <v>25</v>
      </c>
      <c r="G953" s="3">
        <v>21.9</v>
      </c>
      <c r="H953">
        <v>3</v>
      </c>
      <c r="I953">
        <v>3.2850000000000001</v>
      </c>
      <c r="J953" s="3">
        <v>68.984999999999999</v>
      </c>
      <c r="K953" s="18">
        <v>43474</v>
      </c>
      <c r="L953" s="2">
        <v>0.77986111111111101</v>
      </c>
      <c r="M953" t="s">
        <v>17</v>
      </c>
      <c r="N953" s="3">
        <v>65.7</v>
      </c>
      <c r="O953">
        <v>4.7619047620000003</v>
      </c>
      <c r="P953" s="3">
        <v>3.2850000000000001</v>
      </c>
      <c r="Q953" s="1">
        <v>36851</v>
      </c>
      <c r="R953" s="5">
        <f t="shared" si="100"/>
        <v>18</v>
      </c>
      <c r="S953" s="5" t="str">
        <f t="shared" si="101"/>
        <v>15-29</v>
      </c>
      <c r="T953">
        <v>4.7</v>
      </c>
      <c r="U953" s="17" t="str">
        <f t="shared" si="98"/>
        <v>4-6 (Average)</v>
      </c>
      <c r="V953" s="17" t="str">
        <f t="shared" si="102"/>
        <v>Evening</v>
      </c>
      <c r="W953" t="str">
        <f t="shared" si="103"/>
        <v>Expensive</v>
      </c>
      <c r="X953" s="4">
        <f t="shared" si="104"/>
        <v>4</v>
      </c>
      <c r="Y953" s="3" t="str">
        <f t="shared" si="99"/>
        <v>Weekdays</v>
      </c>
      <c r="Z953" s="17">
        <f>_xlfn.ISOWEEKNUM(Table2[[#This Row],[Transaction Date]])</f>
        <v>2</v>
      </c>
      <c r="AA953" t="str">
        <f>IF(Table2[[#This Row],[WeekNum]] &gt; MAX(Table2[WeekNum]) - 13, "Show", "Hide")</f>
        <v>Show</v>
      </c>
      <c r="AB953" t="str">
        <f>TEXT(Table2[[#This Row],[Transaction Date]] - WEEKDAY(Table2[[#This Row],[Transaction Date]], 2) + 4, "MMMM")</f>
        <v>January</v>
      </c>
      <c r="AC953" s="19">
        <f>ROUNDUP(MONTH(Table2[[#This Row],[Transaction Date]])/3, 0)</f>
        <v>1</v>
      </c>
    </row>
    <row r="954" spans="1:29" x14ac:dyDescent="0.3">
      <c r="A954" t="s">
        <v>980</v>
      </c>
      <c r="B954" t="s">
        <v>1075</v>
      </c>
      <c r="C954" t="s">
        <v>35</v>
      </c>
      <c r="D954" t="s">
        <v>14</v>
      </c>
      <c r="E954" t="s">
        <v>15</v>
      </c>
      <c r="F954" t="s">
        <v>36</v>
      </c>
      <c r="G954" s="3">
        <v>62.85</v>
      </c>
      <c r="H954">
        <v>4</v>
      </c>
      <c r="I954">
        <v>12.57</v>
      </c>
      <c r="J954" s="3">
        <v>263.97000000000003</v>
      </c>
      <c r="K954" s="18">
        <v>43521</v>
      </c>
      <c r="L954" s="2">
        <v>0.55694444444444446</v>
      </c>
      <c r="M954" t="s">
        <v>17</v>
      </c>
      <c r="N954" s="3">
        <v>251.4</v>
      </c>
      <c r="O954">
        <v>4.7619047620000003</v>
      </c>
      <c r="P954" s="3">
        <v>12.57</v>
      </c>
      <c r="Q954" s="1">
        <v>23234</v>
      </c>
      <c r="R954" s="5">
        <f t="shared" si="100"/>
        <v>55</v>
      </c>
      <c r="S954" s="5" t="str">
        <f t="shared" si="101"/>
        <v>45-59</v>
      </c>
      <c r="T954">
        <v>8.6999999999999993</v>
      </c>
      <c r="U954" s="17" t="str">
        <f t="shared" si="98"/>
        <v>8-10 (Excellent)</v>
      </c>
      <c r="V954" s="17" t="str">
        <f t="shared" si="102"/>
        <v>Afternoon</v>
      </c>
      <c r="W954" t="str">
        <f t="shared" si="103"/>
        <v>Expensive</v>
      </c>
      <c r="X954" s="4">
        <f t="shared" si="104"/>
        <v>2</v>
      </c>
      <c r="Y954" s="3" t="str">
        <f t="shared" si="99"/>
        <v>Weekdays</v>
      </c>
      <c r="Z954" s="17">
        <f>_xlfn.ISOWEEKNUM(Table2[[#This Row],[Transaction Date]])</f>
        <v>9</v>
      </c>
      <c r="AA954" t="str">
        <f>IF(Table2[[#This Row],[WeekNum]] &gt; MAX(Table2[WeekNum]) - 13, "Show", "Hide")</f>
        <v>Show</v>
      </c>
      <c r="AB954" t="str">
        <f>TEXT(Table2[[#This Row],[Transaction Date]] - WEEKDAY(Table2[[#This Row],[Transaction Date]], 2) + 4, "MMMM")</f>
        <v>February</v>
      </c>
      <c r="AC954" s="19">
        <f>ROUNDUP(MONTH(Table2[[#This Row],[Transaction Date]])/3, 0)</f>
        <v>1</v>
      </c>
    </row>
    <row r="955" spans="1:29" x14ac:dyDescent="0.3">
      <c r="A955" t="s">
        <v>981</v>
      </c>
      <c r="B955" t="s">
        <v>1073</v>
      </c>
      <c r="C955" s="17" t="s">
        <v>1066</v>
      </c>
      <c r="D955" t="s">
        <v>14</v>
      </c>
      <c r="E955" t="s">
        <v>15</v>
      </c>
      <c r="F955" t="s">
        <v>36</v>
      </c>
      <c r="G955" s="3">
        <v>21.04</v>
      </c>
      <c r="H955">
        <v>4</v>
      </c>
      <c r="I955">
        <v>4.2080000000000002</v>
      </c>
      <c r="J955" s="3">
        <v>88.367999999999995</v>
      </c>
      <c r="K955" s="18">
        <v>43478</v>
      </c>
      <c r="L955" s="2">
        <v>0.58194444444444449</v>
      </c>
      <c r="M955" t="s">
        <v>22</v>
      </c>
      <c r="N955" s="3">
        <v>84.16</v>
      </c>
      <c r="O955">
        <v>4.7619047620000003</v>
      </c>
      <c r="P955" s="3">
        <v>4.2080000000000002</v>
      </c>
      <c r="Q955" s="1">
        <v>37033</v>
      </c>
      <c r="R955" s="5">
        <f t="shared" si="100"/>
        <v>17</v>
      </c>
      <c r="S955" s="5" t="str">
        <f t="shared" si="101"/>
        <v>15-29</v>
      </c>
      <c r="T955">
        <v>7.6</v>
      </c>
      <c r="U955" s="17" t="str">
        <f t="shared" si="98"/>
        <v>6-8 (Good)</v>
      </c>
      <c r="V955" s="17" t="str">
        <f t="shared" si="102"/>
        <v>Afternoon</v>
      </c>
      <c r="W955" t="str">
        <f t="shared" si="103"/>
        <v>Expensive</v>
      </c>
      <c r="X955" s="4">
        <f t="shared" si="104"/>
        <v>1</v>
      </c>
      <c r="Y955" s="3" t="str">
        <f t="shared" si="99"/>
        <v>Weekends</v>
      </c>
      <c r="Z955" s="17">
        <f>_xlfn.ISOWEEKNUM(Table2[[#This Row],[Transaction Date]])</f>
        <v>2</v>
      </c>
      <c r="AA955" t="str">
        <f>IF(Table2[[#This Row],[WeekNum]] &gt; MAX(Table2[WeekNum]) - 13, "Show", "Hide")</f>
        <v>Show</v>
      </c>
      <c r="AB955" t="str">
        <f>TEXT(Table2[[#This Row],[Transaction Date]] - WEEKDAY(Table2[[#This Row],[Transaction Date]], 2) + 4, "MMMM")</f>
        <v>January</v>
      </c>
      <c r="AC955" s="19">
        <f>ROUNDUP(MONTH(Table2[[#This Row],[Transaction Date]])/3, 0)</f>
        <v>1</v>
      </c>
    </row>
    <row r="956" spans="1:29" x14ac:dyDescent="0.3">
      <c r="A956" t="s">
        <v>982</v>
      </c>
      <c r="B956" t="s">
        <v>1075</v>
      </c>
      <c r="C956" t="s">
        <v>35</v>
      </c>
      <c r="D956" t="s">
        <v>14</v>
      </c>
      <c r="E956" t="s">
        <v>24</v>
      </c>
      <c r="F956" t="s">
        <v>25</v>
      </c>
      <c r="G956" s="3">
        <v>65.91</v>
      </c>
      <c r="H956">
        <v>6</v>
      </c>
      <c r="I956">
        <v>19.773</v>
      </c>
      <c r="J956" s="3">
        <v>415.233</v>
      </c>
      <c r="K956" s="18">
        <v>43505</v>
      </c>
      <c r="L956" s="2">
        <v>0.48958333333333331</v>
      </c>
      <c r="M956" t="s">
        <v>22</v>
      </c>
      <c r="N956" s="3">
        <v>395.46</v>
      </c>
      <c r="O956">
        <v>4.7619047620000003</v>
      </c>
      <c r="P956" s="3">
        <v>19.773</v>
      </c>
      <c r="Q956" s="1">
        <v>33174</v>
      </c>
      <c r="R956" s="5">
        <f t="shared" si="100"/>
        <v>28</v>
      </c>
      <c r="S956" s="5" t="str">
        <f t="shared" si="101"/>
        <v>15-29</v>
      </c>
      <c r="T956">
        <v>5.7</v>
      </c>
      <c r="U956" s="17" t="str">
        <f t="shared" si="98"/>
        <v>4-6 (Average)</v>
      </c>
      <c r="V956" s="17" t="str">
        <f t="shared" si="102"/>
        <v>Morning</v>
      </c>
      <c r="W956" t="str">
        <f t="shared" si="103"/>
        <v>Expensive</v>
      </c>
      <c r="X956" s="4">
        <f t="shared" si="104"/>
        <v>7</v>
      </c>
      <c r="Y956" s="3" t="str">
        <f t="shared" si="99"/>
        <v>Weekends</v>
      </c>
      <c r="Z956" s="17">
        <f>_xlfn.ISOWEEKNUM(Table2[[#This Row],[Transaction Date]])</f>
        <v>6</v>
      </c>
      <c r="AA956" t="str">
        <f>IF(Table2[[#This Row],[WeekNum]] &gt; MAX(Table2[WeekNum]) - 13, "Show", "Hide")</f>
        <v>Show</v>
      </c>
      <c r="AB956" t="str">
        <f>TEXT(Table2[[#This Row],[Transaction Date]] - WEEKDAY(Table2[[#This Row],[Transaction Date]], 2) + 4, "MMMM")</f>
        <v>February</v>
      </c>
      <c r="AC956" s="19">
        <f>ROUNDUP(MONTH(Table2[[#This Row],[Transaction Date]])/3, 0)</f>
        <v>1</v>
      </c>
    </row>
    <row r="957" spans="1:29" x14ac:dyDescent="0.3">
      <c r="A957" t="s">
        <v>983</v>
      </c>
      <c r="B957" t="s">
        <v>1071</v>
      </c>
      <c r="C957" s="17" t="s">
        <v>1064</v>
      </c>
      <c r="D957" t="s">
        <v>20</v>
      </c>
      <c r="E957" t="s">
        <v>15</v>
      </c>
      <c r="F957" t="s">
        <v>38</v>
      </c>
      <c r="G957" s="3">
        <v>42.57</v>
      </c>
      <c r="H957">
        <v>7</v>
      </c>
      <c r="I957">
        <v>14.8995</v>
      </c>
      <c r="J957" s="3">
        <v>312.8895</v>
      </c>
      <c r="K957" s="18">
        <v>43471</v>
      </c>
      <c r="L957" s="2">
        <v>0.49374999999999997</v>
      </c>
      <c r="M957" t="s">
        <v>22</v>
      </c>
      <c r="N957" s="3">
        <v>297.99</v>
      </c>
      <c r="O957">
        <v>4.7619047620000003</v>
      </c>
      <c r="P957" s="3">
        <v>14.8995</v>
      </c>
      <c r="Q957" s="1">
        <v>24458</v>
      </c>
      <c r="R957" s="5">
        <f t="shared" si="100"/>
        <v>52</v>
      </c>
      <c r="S957" s="5" t="str">
        <f t="shared" si="101"/>
        <v>45-59</v>
      </c>
      <c r="T957">
        <v>6.8</v>
      </c>
      <c r="U957" s="17" t="str">
        <f t="shared" si="98"/>
        <v>6-8 (Good)</v>
      </c>
      <c r="V957" s="17" t="str">
        <f t="shared" si="102"/>
        <v>Morning</v>
      </c>
      <c r="W957" t="str">
        <f t="shared" si="103"/>
        <v>Expensive</v>
      </c>
      <c r="X957" s="4">
        <f t="shared" si="104"/>
        <v>1</v>
      </c>
      <c r="Y957" s="3" t="str">
        <f t="shared" si="99"/>
        <v>Weekends</v>
      </c>
      <c r="Z957" s="17">
        <f>_xlfn.ISOWEEKNUM(Table2[[#This Row],[Transaction Date]])</f>
        <v>1</v>
      </c>
      <c r="AA957" t="str">
        <f>IF(Table2[[#This Row],[WeekNum]] &gt; MAX(Table2[WeekNum]) - 13, "Show", "Hide")</f>
        <v>Show</v>
      </c>
      <c r="AB957" t="str">
        <f>TEXT(Table2[[#This Row],[Transaction Date]] - WEEKDAY(Table2[[#This Row],[Transaction Date]], 2) + 4, "MMMM")</f>
        <v>January</v>
      </c>
      <c r="AC957" s="19">
        <f>ROUNDUP(MONTH(Table2[[#This Row],[Transaction Date]])/3, 0)</f>
        <v>1</v>
      </c>
    </row>
    <row r="958" spans="1:29" x14ac:dyDescent="0.3">
      <c r="A958" t="s">
        <v>984</v>
      </c>
      <c r="B958" t="s">
        <v>1074</v>
      </c>
      <c r="C958" t="s">
        <v>19</v>
      </c>
      <c r="D958" t="s">
        <v>14</v>
      </c>
      <c r="E958" t="s">
        <v>24</v>
      </c>
      <c r="F958" t="s">
        <v>36</v>
      </c>
      <c r="G958" s="3">
        <v>50.49</v>
      </c>
      <c r="H958">
        <v>9</v>
      </c>
      <c r="I958">
        <v>22.720500000000001</v>
      </c>
      <c r="J958" s="3">
        <v>477.13049999999998</v>
      </c>
      <c r="K958" s="18">
        <v>43475</v>
      </c>
      <c r="L958" s="2">
        <v>0.71944444444444444</v>
      </c>
      <c r="M958" t="s">
        <v>22</v>
      </c>
      <c r="N958" s="3">
        <v>454.41</v>
      </c>
      <c r="O958">
        <v>4.7619047620000003</v>
      </c>
      <c r="P958" s="3">
        <v>22.720500000000001</v>
      </c>
      <c r="Q958" s="1">
        <v>29709</v>
      </c>
      <c r="R958" s="5">
        <f t="shared" si="100"/>
        <v>37</v>
      </c>
      <c r="S958" s="5" t="str">
        <f t="shared" si="101"/>
        <v>30-44</v>
      </c>
      <c r="T958">
        <v>5.4</v>
      </c>
      <c r="U958" s="17" t="str">
        <f t="shared" si="98"/>
        <v>4-6 (Average)</v>
      </c>
      <c r="V958" s="17" t="str">
        <f t="shared" si="102"/>
        <v>Evening</v>
      </c>
      <c r="W958" t="str">
        <f t="shared" si="103"/>
        <v>Expensive</v>
      </c>
      <c r="X958" s="4">
        <f t="shared" si="104"/>
        <v>5</v>
      </c>
      <c r="Y958" s="3" t="str">
        <f t="shared" si="99"/>
        <v>Weekdays</v>
      </c>
      <c r="Z958" s="17">
        <f>_xlfn.ISOWEEKNUM(Table2[[#This Row],[Transaction Date]])</f>
        <v>2</v>
      </c>
      <c r="AA958" t="str">
        <f>IF(Table2[[#This Row],[WeekNum]] &gt; MAX(Table2[WeekNum]) - 13, "Show", "Hide")</f>
        <v>Show</v>
      </c>
      <c r="AB958" t="str">
        <f>TEXT(Table2[[#This Row],[Transaction Date]] - WEEKDAY(Table2[[#This Row],[Transaction Date]], 2) + 4, "MMMM")</f>
        <v>January</v>
      </c>
      <c r="AC958" s="19">
        <f>ROUNDUP(MONTH(Table2[[#This Row],[Transaction Date]])/3, 0)</f>
        <v>1</v>
      </c>
    </row>
    <row r="959" spans="1:29" x14ac:dyDescent="0.3">
      <c r="A959" t="s">
        <v>985</v>
      </c>
      <c r="B959" t="s">
        <v>1070</v>
      </c>
      <c r="C959" t="s">
        <v>35</v>
      </c>
      <c r="D959" t="s">
        <v>20</v>
      </c>
      <c r="E959" t="s">
        <v>24</v>
      </c>
      <c r="F959" t="s">
        <v>21</v>
      </c>
      <c r="G959" s="3">
        <v>46.02</v>
      </c>
      <c r="H959">
        <v>6</v>
      </c>
      <c r="I959">
        <v>13.805999999999999</v>
      </c>
      <c r="J959" s="3">
        <v>289.92599999999999</v>
      </c>
      <c r="K959" s="18">
        <v>43503</v>
      </c>
      <c r="L959" s="2">
        <v>0.66319444444444442</v>
      </c>
      <c r="M959" t="s">
        <v>22</v>
      </c>
      <c r="N959" s="3">
        <v>276.12</v>
      </c>
      <c r="O959">
        <v>4.7619047620000003</v>
      </c>
      <c r="P959" s="3">
        <v>13.805999999999999</v>
      </c>
      <c r="Q959" s="1">
        <v>34047</v>
      </c>
      <c r="R959" s="5">
        <f t="shared" si="100"/>
        <v>25</v>
      </c>
      <c r="S959" s="5" t="str">
        <f t="shared" si="101"/>
        <v>15-29</v>
      </c>
      <c r="T959">
        <v>7.1</v>
      </c>
      <c r="U959" s="17" t="str">
        <f t="shared" si="98"/>
        <v>6-8 (Good)</v>
      </c>
      <c r="V959" s="17" t="str">
        <f t="shared" si="102"/>
        <v>Afternoon</v>
      </c>
      <c r="W959" t="str">
        <f t="shared" si="103"/>
        <v>Expensive</v>
      </c>
      <c r="X959" s="4">
        <f t="shared" si="104"/>
        <v>5</v>
      </c>
      <c r="Y959" s="3" t="str">
        <f t="shared" si="99"/>
        <v>Weekdays</v>
      </c>
      <c r="Z959" s="17">
        <f>_xlfn.ISOWEEKNUM(Table2[[#This Row],[Transaction Date]])</f>
        <v>6</v>
      </c>
      <c r="AA959" t="str">
        <f>IF(Table2[[#This Row],[WeekNum]] &gt; MAX(Table2[WeekNum]) - 13, "Show", "Hide")</f>
        <v>Show</v>
      </c>
      <c r="AB959" t="str">
        <f>TEXT(Table2[[#This Row],[Transaction Date]] - WEEKDAY(Table2[[#This Row],[Transaction Date]], 2) + 4, "MMMM")</f>
        <v>February</v>
      </c>
      <c r="AC959" s="19">
        <f>ROUNDUP(MONTH(Table2[[#This Row],[Transaction Date]])/3, 0)</f>
        <v>1</v>
      </c>
    </row>
    <row r="960" spans="1:29" x14ac:dyDescent="0.3">
      <c r="A960" t="s">
        <v>986</v>
      </c>
      <c r="B960" t="s">
        <v>1069</v>
      </c>
      <c r="C960" t="s">
        <v>19</v>
      </c>
      <c r="D960" t="s">
        <v>20</v>
      </c>
      <c r="E960" t="s">
        <v>15</v>
      </c>
      <c r="F960" t="s">
        <v>25</v>
      </c>
      <c r="G960" s="3">
        <v>15.8</v>
      </c>
      <c r="H960">
        <v>10</v>
      </c>
      <c r="I960">
        <v>7.9</v>
      </c>
      <c r="J960" s="3">
        <v>165.9</v>
      </c>
      <c r="K960" s="18">
        <v>43474</v>
      </c>
      <c r="L960" s="2">
        <v>0.50486111111111109</v>
      </c>
      <c r="M960" t="s">
        <v>22</v>
      </c>
      <c r="N960" s="3">
        <v>158</v>
      </c>
      <c r="O960">
        <v>4.7619047620000003</v>
      </c>
      <c r="P960" s="3">
        <v>7.9</v>
      </c>
      <c r="Q960" s="1">
        <v>29904</v>
      </c>
      <c r="R960" s="5">
        <f t="shared" si="100"/>
        <v>37</v>
      </c>
      <c r="S960" s="5" t="str">
        <f t="shared" si="101"/>
        <v>30-44</v>
      </c>
      <c r="T960">
        <v>7.8</v>
      </c>
      <c r="U960" s="17" t="str">
        <f t="shared" si="98"/>
        <v>6-8 (Good)</v>
      </c>
      <c r="V960" s="17" t="str">
        <f t="shared" si="102"/>
        <v>Afternoon</v>
      </c>
      <c r="W960" t="str">
        <f t="shared" si="103"/>
        <v>Less Expensive</v>
      </c>
      <c r="X960" s="4">
        <f t="shared" si="104"/>
        <v>4</v>
      </c>
      <c r="Y960" s="3" t="str">
        <f t="shared" si="99"/>
        <v>Weekdays</v>
      </c>
      <c r="Z960" s="17">
        <f>_xlfn.ISOWEEKNUM(Table2[[#This Row],[Transaction Date]])</f>
        <v>2</v>
      </c>
      <c r="AA960" t="str">
        <f>IF(Table2[[#This Row],[WeekNum]] &gt; MAX(Table2[WeekNum]) - 13, "Show", "Hide")</f>
        <v>Show</v>
      </c>
      <c r="AB960" t="str">
        <f>TEXT(Table2[[#This Row],[Transaction Date]] - WEEKDAY(Table2[[#This Row],[Transaction Date]], 2) + 4, "MMMM")</f>
        <v>January</v>
      </c>
      <c r="AC960" s="19">
        <f>ROUNDUP(MONTH(Table2[[#This Row],[Transaction Date]])/3, 0)</f>
        <v>1</v>
      </c>
    </row>
    <row r="961" spans="1:29" x14ac:dyDescent="0.3">
      <c r="A961" t="s">
        <v>987</v>
      </c>
      <c r="B961" t="s">
        <v>1076</v>
      </c>
      <c r="C961" s="17" t="s">
        <v>1064</v>
      </c>
      <c r="D961" t="s">
        <v>14</v>
      </c>
      <c r="E961" t="s">
        <v>15</v>
      </c>
      <c r="F961" t="s">
        <v>36</v>
      </c>
      <c r="G961" s="3">
        <v>98.66</v>
      </c>
      <c r="H961">
        <v>9</v>
      </c>
      <c r="I961">
        <v>44.396999999999998</v>
      </c>
      <c r="J961" s="3">
        <v>932.33699999999999</v>
      </c>
      <c r="K961" s="18">
        <v>43515</v>
      </c>
      <c r="L961" s="2">
        <v>0.62986111111111109</v>
      </c>
      <c r="M961" t="s">
        <v>22</v>
      </c>
      <c r="N961" s="3">
        <v>887.94</v>
      </c>
      <c r="O961">
        <v>4.7619047620000003</v>
      </c>
      <c r="P961" s="3">
        <v>44.396999999999998</v>
      </c>
      <c r="Q961" s="1">
        <v>29377</v>
      </c>
      <c r="R961" s="5">
        <f t="shared" si="100"/>
        <v>38</v>
      </c>
      <c r="S961" s="5" t="str">
        <f t="shared" si="101"/>
        <v>30-44</v>
      </c>
      <c r="T961">
        <v>8.4</v>
      </c>
      <c r="U961" s="17" t="str">
        <f t="shared" si="98"/>
        <v>8-10 (Excellent)</v>
      </c>
      <c r="V961" s="17" t="str">
        <f t="shared" si="102"/>
        <v>Afternoon</v>
      </c>
      <c r="W961" t="str">
        <f t="shared" si="103"/>
        <v>Expensive</v>
      </c>
      <c r="X961" s="4">
        <f t="shared" si="104"/>
        <v>3</v>
      </c>
      <c r="Y961" s="3" t="str">
        <f t="shared" si="99"/>
        <v>Weekdays</v>
      </c>
      <c r="Z961" s="17">
        <f>_xlfn.ISOWEEKNUM(Table2[[#This Row],[Transaction Date]])</f>
        <v>8</v>
      </c>
      <c r="AA961" t="str">
        <f>IF(Table2[[#This Row],[WeekNum]] &gt; MAX(Table2[WeekNum]) - 13, "Show", "Hide")</f>
        <v>Show</v>
      </c>
      <c r="AB961" t="str">
        <f>TEXT(Table2[[#This Row],[Transaction Date]] - WEEKDAY(Table2[[#This Row],[Transaction Date]], 2) + 4, "MMMM")</f>
        <v>February</v>
      </c>
      <c r="AC961" s="19">
        <f>ROUNDUP(MONTH(Table2[[#This Row],[Transaction Date]])/3, 0)</f>
        <v>1</v>
      </c>
    </row>
    <row r="962" spans="1:29" x14ac:dyDescent="0.3">
      <c r="A962" t="s">
        <v>988</v>
      </c>
      <c r="B962" t="s">
        <v>1073</v>
      </c>
      <c r="C962" s="17" t="s">
        <v>1066</v>
      </c>
      <c r="D962" t="s">
        <v>14</v>
      </c>
      <c r="E962" t="s">
        <v>24</v>
      </c>
      <c r="F962" t="s">
        <v>38</v>
      </c>
      <c r="G962" s="3">
        <v>91.98</v>
      </c>
      <c r="H962">
        <v>1</v>
      </c>
      <c r="I962">
        <v>4.5990000000000002</v>
      </c>
      <c r="J962" s="3">
        <v>96.578999999999994</v>
      </c>
      <c r="K962" s="18">
        <v>43542</v>
      </c>
      <c r="L962" s="2">
        <v>0.64513888888888882</v>
      </c>
      <c r="M962" t="s">
        <v>22</v>
      </c>
      <c r="N962" s="3">
        <v>91.98</v>
      </c>
      <c r="O962">
        <v>4.7619047620000003</v>
      </c>
      <c r="P962" s="3">
        <v>4.5990000000000002</v>
      </c>
      <c r="Q962" s="1">
        <v>36535</v>
      </c>
      <c r="R962" s="5">
        <f t="shared" si="100"/>
        <v>19</v>
      </c>
      <c r="S962" s="5" t="str">
        <f t="shared" si="101"/>
        <v>15-29</v>
      </c>
      <c r="T962">
        <v>9.8000000000000007</v>
      </c>
      <c r="U962" s="17" t="str">
        <f t="shared" ref="U962:U1001" si="105">IF(T962&lt;2, "0-2 (Critical)",
  IF(T962&lt;4, "2-4 (Poor)",
  IF(T962&lt;6, "4-6 (Average)",
  IF(T962&lt;8, "6-8 (Good)", "8-10 (Excellent)"))))</f>
        <v>8-10 (Excellent)</v>
      </c>
      <c r="V962" s="17" t="str">
        <f t="shared" si="102"/>
        <v>Afternoon</v>
      </c>
      <c r="W962" t="str">
        <f t="shared" si="103"/>
        <v>Expensive</v>
      </c>
      <c r="X962" s="4">
        <f t="shared" si="104"/>
        <v>2</v>
      </c>
      <c r="Y962" s="3" t="str">
        <f t="shared" ref="Y962:Y1001" si="106">IF(WEEKDAY(K962,2)&lt;=5, "Weekdays", "Weekends")</f>
        <v>Weekdays</v>
      </c>
      <c r="Z962" s="17">
        <f>_xlfn.ISOWEEKNUM(Table2[[#This Row],[Transaction Date]])</f>
        <v>12</v>
      </c>
      <c r="AA962" t="str">
        <f>IF(Table2[[#This Row],[WeekNum]] &gt; MAX(Table2[WeekNum]) - 13, "Show", "Hide")</f>
        <v>Show</v>
      </c>
      <c r="AB962" t="str">
        <f>TEXT(Table2[[#This Row],[Transaction Date]] - WEEKDAY(Table2[[#This Row],[Transaction Date]], 2) + 4, "MMMM")</f>
        <v>March</v>
      </c>
      <c r="AC962" s="19">
        <f>ROUNDUP(MONTH(Table2[[#This Row],[Transaction Date]])/3, 0)</f>
        <v>1</v>
      </c>
    </row>
    <row r="963" spans="1:29" x14ac:dyDescent="0.3">
      <c r="A963" t="s">
        <v>989</v>
      </c>
      <c r="B963" t="s">
        <v>1068</v>
      </c>
      <c r="C963" t="s">
        <v>13</v>
      </c>
      <c r="D963" t="s">
        <v>14</v>
      </c>
      <c r="E963" t="s">
        <v>24</v>
      </c>
      <c r="F963" t="s">
        <v>21</v>
      </c>
      <c r="G963" s="3">
        <v>20.89</v>
      </c>
      <c r="H963">
        <v>2</v>
      </c>
      <c r="I963">
        <v>2.089</v>
      </c>
      <c r="J963" s="3">
        <v>43.869</v>
      </c>
      <c r="K963" s="18">
        <v>43501</v>
      </c>
      <c r="L963" s="2">
        <v>0.78125</v>
      </c>
      <c r="M963" t="s">
        <v>22</v>
      </c>
      <c r="N963" s="3">
        <v>41.78</v>
      </c>
      <c r="O963">
        <v>4.7619047620000003</v>
      </c>
      <c r="P963" s="3">
        <v>2.089</v>
      </c>
      <c r="Q963" s="1">
        <v>33563</v>
      </c>
      <c r="R963" s="5">
        <f t="shared" ref="R963:R1001" si="107">DATEDIF(Q963,K963,"Y")</f>
        <v>27</v>
      </c>
      <c r="S963" s="5" t="str">
        <f t="shared" ref="S963:S1001" si="108">FLOOR(R963, 15)&amp;"-"&amp;FLOOR(R963,15)+14</f>
        <v>15-29</v>
      </c>
      <c r="T963">
        <v>9.8000000000000007</v>
      </c>
      <c r="U963" s="17" t="str">
        <f t="shared" si="105"/>
        <v>8-10 (Excellent)</v>
      </c>
      <c r="V963" s="17" t="str">
        <f t="shared" ref="V963:V1001" si="109">IF(L963&lt;TIME(12,0,0), "Morning", IF(L963&lt;TIME(16,0,0), "Afternoon", IF(L963&lt;TIME(19,30,0), "Evening", "Night")))</f>
        <v>Evening</v>
      </c>
      <c r="W963" t="str">
        <f t="shared" ref="W963:W1001" si="110">IF(G963&lt;=20, "Less Expensive", "Expensive")</f>
        <v>Expensive</v>
      </c>
      <c r="X963" s="4">
        <f t="shared" ref="X963:X1001" si="111">WEEKDAY(K963)</f>
        <v>3</v>
      </c>
      <c r="Y963" s="3" t="str">
        <f t="shared" si="106"/>
        <v>Weekdays</v>
      </c>
      <c r="Z963" s="17">
        <f>_xlfn.ISOWEEKNUM(Table2[[#This Row],[Transaction Date]])</f>
        <v>6</v>
      </c>
      <c r="AA963" t="str">
        <f>IF(Table2[[#This Row],[WeekNum]] &gt; MAX(Table2[WeekNum]) - 13, "Show", "Hide")</f>
        <v>Show</v>
      </c>
      <c r="AB963" t="str">
        <f>TEXT(Table2[[#This Row],[Transaction Date]] - WEEKDAY(Table2[[#This Row],[Transaction Date]], 2) + 4, "MMMM")</f>
        <v>February</v>
      </c>
      <c r="AC963" s="19">
        <f>ROUNDUP(MONTH(Table2[[#This Row],[Transaction Date]])/3, 0)</f>
        <v>1</v>
      </c>
    </row>
    <row r="964" spans="1:29" x14ac:dyDescent="0.3">
      <c r="A964" t="s">
        <v>990</v>
      </c>
      <c r="B964" t="s">
        <v>1068</v>
      </c>
      <c r="C964" t="s">
        <v>13</v>
      </c>
      <c r="D964" t="s">
        <v>20</v>
      </c>
      <c r="E964" t="s">
        <v>15</v>
      </c>
      <c r="F964" t="s">
        <v>38</v>
      </c>
      <c r="G964" s="3">
        <v>15.5</v>
      </c>
      <c r="H964">
        <v>1</v>
      </c>
      <c r="I964">
        <v>0.77500000000000002</v>
      </c>
      <c r="J964" s="3">
        <v>16.274999999999999</v>
      </c>
      <c r="K964" s="18">
        <v>43543</v>
      </c>
      <c r="L964" s="2">
        <v>0.64097222222222217</v>
      </c>
      <c r="M964" t="s">
        <v>26</v>
      </c>
      <c r="N964" s="3">
        <v>15.5</v>
      </c>
      <c r="O964">
        <v>4.7619047620000003</v>
      </c>
      <c r="P964" s="3">
        <v>0.77500000000000002</v>
      </c>
      <c r="Q964" s="1">
        <v>35288</v>
      </c>
      <c r="R964" s="5">
        <f t="shared" si="107"/>
        <v>22</v>
      </c>
      <c r="S964" s="5" t="str">
        <f t="shared" si="108"/>
        <v>15-29</v>
      </c>
      <c r="T964">
        <v>7.4</v>
      </c>
      <c r="U964" s="17" t="str">
        <f t="shared" si="105"/>
        <v>6-8 (Good)</v>
      </c>
      <c r="V964" s="17" t="str">
        <f t="shared" si="109"/>
        <v>Afternoon</v>
      </c>
      <c r="W964" t="str">
        <f t="shared" si="110"/>
        <v>Less Expensive</v>
      </c>
      <c r="X964" s="4">
        <f t="shared" si="111"/>
        <v>3</v>
      </c>
      <c r="Y964" s="3" t="str">
        <f t="shared" si="106"/>
        <v>Weekdays</v>
      </c>
      <c r="Z964" s="17">
        <f>_xlfn.ISOWEEKNUM(Table2[[#This Row],[Transaction Date]])</f>
        <v>12</v>
      </c>
      <c r="AA964" t="str">
        <f>IF(Table2[[#This Row],[WeekNum]] &gt; MAX(Table2[WeekNum]) - 13, "Show", "Hide")</f>
        <v>Show</v>
      </c>
      <c r="AB964" t="str">
        <f>TEXT(Table2[[#This Row],[Transaction Date]] - WEEKDAY(Table2[[#This Row],[Transaction Date]], 2) + 4, "MMMM")</f>
        <v>March</v>
      </c>
      <c r="AC964" s="19">
        <f>ROUNDUP(MONTH(Table2[[#This Row],[Transaction Date]])/3, 0)</f>
        <v>1</v>
      </c>
    </row>
    <row r="965" spans="1:29" x14ac:dyDescent="0.3">
      <c r="A965" t="s">
        <v>991</v>
      </c>
      <c r="B965" t="s">
        <v>1069</v>
      </c>
      <c r="C965" t="s">
        <v>19</v>
      </c>
      <c r="D965" t="s">
        <v>14</v>
      </c>
      <c r="E965" t="s">
        <v>24</v>
      </c>
      <c r="F965" t="s">
        <v>21</v>
      </c>
      <c r="G965" s="3">
        <v>96.82</v>
      </c>
      <c r="H965">
        <v>3</v>
      </c>
      <c r="I965">
        <v>14.523</v>
      </c>
      <c r="J965" s="3">
        <v>304.983</v>
      </c>
      <c r="K965" s="18">
        <v>43554</v>
      </c>
      <c r="L965" s="2">
        <v>0.85902777777777783</v>
      </c>
      <c r="M965" t="s">
        <v>22</v>
      </c>
      <c r="N965" s="3">
        <v>290.45999999999998</v>
      </c>
      <c r="O965">
        <v>4.7619047620000003</v>
      </c>
      <c r="P965" s="3">
        <v>14.523</v>
      </c>
      <c r="Q965" s="1">
        <v>21244</v>
      </c>
      <c r="R965" s="5">
        <f t="shared" si="107"/>
        <v>61</v>
      </c>
      <c r="S965" s="5" t="str">
        <f t="shared" si="108"/>
        <v>60-74</v>
      </c>
      <c r="T965">
        <v>6.7</v>
      </c>
      <c r="U965" s="17" t="str">
        <f t="shared" si="105"/>
        <v>6-8 (Good)</v>
      </c>
      <c r="V965" s="17" t="str">
        <f t="shared" si="109"/>
        <v>Night</v>
      </c>
      <c r="W965" t="str">
        <f t="shared" si="110"/>
        <v>Expensive</v>
      </c>
      <c r="X965" s="4">
        <f t="shared" si="111"/>
        <v>7</v>
      </c>
      <c r="Y965" s="3" t="str">
        <f t="shared" si="106"/>
        <v>Weekends</v>
      </c>
      <c r="Z965" s="17">
        <f>_xlfn.ISOWEEKNUM(Table2[[#This Row],[Transaction Date]])</f>
        <v>13</v>
      </c>
      <c r="AA965" t="str">
        <f>IF(Table2[[#This Row],[WeekNum]] &gt; MAX(Table2[WeekNum]) - 13, "Show", "Hide")</f>
        <v>Show</v>
      </c>
      <c r="AB965" t="str">
        <f>TEXT(Table2[[#This Row],[Transaction Date]] - WEEKDAY(Table2[[#This Row],[Transaction Date]], 2) + 4, "MMMM")</f>
        <v>March</v>
      </c>
      <c r="AC965" s="19">
        <f>ROUNDUP(MONTH(Table2[[#This Row],[Transaction Date]])/3, 0)</f>
        <v>1</v>
      </c>
    </row>
    <row r="966" spans="1:29" x14ac:dyDescent="0.3">
      <c r="A966" t="s">
        <v>992</v>
      </c>
      <c r="B966" t="s">
        <v>1075</v>
      </c>
      <c r="C966" t="s">
        <v>35</v>
      </c>
      <c r="D966" t="s">
        <v>20</v>
      </c>
      <c r="E966" t="s">
        <v>24</v>
      </c>
      <c r="F966" t="s">
        <v>36</v>
      </c>
      <c r="G966" s="3">
        <v>33.33</v>
      </c>
      <c r="H966">
        <v>2</v>
      </c>
      <c r="I966">
        <v>3.3330000000000002</v>
      </c>
      <c r="J966" s="3">
        <v>69.992999999999995</v>
      </c>
      <c r="K966" s="18">
        <v>43491</v>
      </c>
      <c r="L966" s="2">
        <v>0.6118055555555556</v>
      </c>
      <c r="M966" t="s">
        <v>26</v>
      </c>
      <c r="N966" s="3">
        <v>66.66</v>
      </c>
      <c r="O966">
        <v>4.7619047620000003</v>
      </c>
      <c r="P966" s="3">
        <v>3.3330000000000002</v>
      </c>
      <c r="Q966" s="1">
        <v>30580</v>
      </c>
      <c r="R966" s="5">
        <f t="shared" si="107"/>
        <v>35</v>
      </c>
      <c r="S966" s="5" t="str">
        <f t="shared" si="108"/>
        <v>30-44</v>
      </c>
      <c r="T966">
        <v>6.4</v>
      </c>
      <c r="U966" s="17" t="str">
        <f t="shared" si="105"/>
        <v>6-8 (Good)</v>
      </c>
      <c r="V966" s="17" t="str">
        <f t="shared" si="109"/>
        <v>Afternoon</v>
      </c>
      <c r="W966" t="str">
        <f t="shared" si="110"/>
        <v>Expensive</v>
      </c>
      <c r="X966" s="4">
        <f t="shared" si="111"/>
        <v>7</v>
      </c>
      <c r="Y966" s="3" t="str">
        <f t="shared" si="106"/>
        <v>Weekends</v>
      </c>
      <c r="Z966" s="17">
        <f>_xlfn.ISOWEEKNUM(Table2[[#This Row],[Transaction Date]])</f>
        <v>4</v>
      </c>
      <c r="AA966" t="str">
        <f>IF(Table2[[#This Row],[WeekNum]] &gt; MAX(Table2[WeekNum]) - 13, "Show", "Hide")</f>
        <v>Show</v>
      </c>
      <c r="AB966" t="str">
        <f>TEXT(Table2[[#This Row],[Transaction Date]] - WEEKDAY(Table2[[#This Row],[Transaction Date]], 2) + 4, "MMMM")</f>
        <v>January</v>
      </c>
      <c r="AC966" s="19">
        <f>ROUNDUP(MONTH(Table2[[#This Row],[Transaction Date]])/3, 0)</f>
        <v>1</v>
      </c>
    </row>
    <row r="967" spans="1:29" x14ac:dyDescent="0.3">
      <c r="A967" t="s">
        <v>993</v>
      </c>
      <c r="B967" t="s">
        <v>1070</v>
      </c>
      <c r="C967" t="s">
        <v>35</v>
      </c>
      <c r="D967" t="s">
        <v>20</v>
      </c>
      <c r="E967" t="s">
        <v>15</v>
      </c>
      <c r="F967" t="s">
        <v>21</v>
      </c>
      <c r="G967" s="3">
        <v>38.270000000000003</v>
      </c>
      <c r="H967">
        <v>2</v>
      </c>
      <c r="I967">
        <v>3.827</v>
      </c>
      <c r="J967" s="3">
        <v>80.367000000000004</v>
      </c>
      <c r="K967" s="18">
        <v>43526</v>
      </c>
      <c r="L967" s="2">
        <v>0.76250000000000007</v>
      </c>
      <c r="M967" t="s">
        <v>26</v>
      </c>
      <c r="N967" s="3">
        <v>76.540000000000006</v>
      </c>
      <c r="O967">
        <v>4.7619047620000003</v>
      </c>
      <c r="P967" s="3">
        <v>3.827</v>
      </c>
      <c r="Q967" s="1">
        <v>20326</v>
      </c>
      <c r="R967" s="5">
        <f t="shared" si="107"/>
        <v>63</v>
      </c>
      <c r="S967" s="5" t="str">
        <f t="shared" si="108"/>
        <v>60-74</v>
      </c>
      <c r="T967">
        <v>5.8</v>
      </c>
      <c r="U967" s="17" t="str">
        <f t="shared" si="105"/>
        <v>4-6 (Average)</v>
      </c>
      <c r="V967" s="17" t="str">
        <f t="shared" si="109"/>
        <v>Evening</v>
      </c>
      <c r="W967" t="str">
        <f t="shared" si="110"/>
        <v>Expensive</v>
      </c>
      <c r="X967" s="4">
        <f t="shared" si="111"/>
        <v>7</v>
      </c>
      <c r="Y967" s="3" t="str">
        <f t="shared" si="106"/>
        <v>Weekends</v>
      </c>
      <c r="Z967" s="17">
        <f>_xlfn.ISOWEEKNUM(Table2[[#This Row],[Transaction Date]])</f>
        <v>9</v>
      </c>
      <c r="AA967" t="str">
        <f>IF(Table2[[#This Row],[WeekNum]] &gt; MAX(Table2[WeekNum]) - 13, "Show", "Hide")</f>
        <v>Show</v>
      </c>
      <c r="AB967" t="str">
        <f>TEXT(Table2[[#This Row],[Transaction Date]] - WEEKDAY(Table2[[#This Row],[Transaction Date]], 2) + 4, "MMMM")</f>
        <v>February</v>
      </c>
      <c r="AC967" s="19">
        <f>ROUNDUP(MONTH(Table2[[#This Row],[Transaction Date]])/3, 0)</f>
        <v>1</v>
      </c>
    </row>
    <row r="968" spans="1:29" x14ac:dyDescent="0.3">
      <c r="A968" t="s">
        <v>994</v>
      </c>
      <c r="B968" t="s">
        <v>1067</v>
      </c>
      <c r="C968" t="s">
        <v>13</v>
      </c>
      <c r="D968" t="s">
        <v>20</v>
      </c>
      <c r="E968" t="s">
        <v>15</v>
      </c>
      <c r="F968" t="s">
        <v>25</v>
      </c>
      <c r="G968" s="3">
        <v>33.299999999999997</v>
      </c>
      <c r="H968">
        <v>9</v>
      </c>
      <c r="I968">
        <v>14.984999999999999</v>
      </c>
      <c r="J968" s="3">
        <v>314.685</v>
      </c>
      <c r="K968" s="18">
        <v>43528</v>
      </c>
      <c r="L968" s="2">
        <v>0.64374999999999993</v>
      </c>
      <c r="M968" t="s">
        <v>17</v>
      </c>
      <c r="N968" s="3">
        <v>299.7</v>
      </c>
      <c r="O968">
        <v>4.7619047620000003</v>
      </c>
      <c r="P968" s="3">
        <v>14.984999999999999</v>
      </c>
      <c r="Q968" s="1">
        <v>20174</v>
      </c>
      <c r="R968" s="5">
        <f t="shared" si="107"/>
        <v>63</v>
      </c>
      <c r="S968" s="5" t="str">
        <f t="shared" si="108"/>
        <v>60-74</v>
      </c>
      <c r="T968">
        <v>7.2</v>
      </c>
      <c r="U968" s="17" t="str">
        <f t="shared" si="105"/>
        <v>6-8 (Good)</v>
      </c>
      <c r="V968" s="17" t="str">
        <f t="shared" si="109"/>
        <v>Afternoon</v>
      </c>
      <c r="W968" t="str">
        <f t="shared" si="110"/>
        <v>Expensive</v>
      </c>
      <c r="X968" s="4">
        <f t="shared" si="111"/>
        <v>2</v>
      </c>
      <c r="Y968" s="3" t="str">
        <f t="shared" si="106"/>
        <v>Weekdays</v>
      </c>
      <c r="Z968" s="17">
        <f>_xlfn.ISOWEEKNUM(Table2[[#This Row],[Transaction Date]])</f>
        <v>10</v>
      </c>
      <c r="AA968" t="str">
        <f>IF(Table2[[#This Row],[WeekNum]] &gt; MAX(Table2[WeekNum]) - 13, "Show", "Hide")</f>
        <v>Show</v>
      </c>
      <c r="AB968" t="str">
        <f>TEXT(Table2[[#This Row],[Transaction Date]] - WEEKDAY(Table2[[#This Row],[Transaction Date]], 2) + 4, "MMMM")</f>
        <v>March</v>
      </c>
      <c r="AC968" s="19">
        <f>ROUNDUP(MONTH(Table2[[#This Row],[Transaction Date]])/3, 0)</f>
        <v>1</v>
      </c>
    </row>
    <row r="969" spans="1:29" x14ac:dyDescent="0.3">
      <c r="A969" t="s">
        <v>995</v>
      </c>
      <c r="B969" t="s">
        <v>1072</v>
      </c>
      <c r="C969" s="17" t="s">
        <v>1065</v>
      </c>
      <c r="D969" t="s">
        <v>14</v>
      </c>
      <c r="E969" t="s">
        <v>24</v>
      </c>
      <c r="F969" t="s">
        <v>25</v>
      </c>
      <c r="G969" s="3">
        <v>81.010000000000005</v>
      </c>
      <c r="H969">
        <v>3</v>
      </c>
      <c r="I969">
        <v>12.1515</v>
      </c>
      <c r="J969" s="3">
        <v>255.1815</v>
      </c>
      <c r="K969" s="18">
        <v>43478</v>
      </c>
      <c r="L969" s="2">
        <v>0.53819444444444442</v>
      </c>
      <c r="M969" t="s">
        <v>26</v>
      </c>
      <c r="N969" s="3">
        <v>243.03</v>
      </c>
      <c r="O969">
        <v>4.7619047620000003</v>
      </c>
      <c r="P969" s="3">
        <v>12.1515</v>
      </c>
      <c r="Q969" s="1">
        <v>30045</v>
      </c>
      <c r="R969" s="5">
        <f t="shared" si="107"/>
        <v>36</v>
      </c>
      <c r="S969" s="5" t="str">
        <f t="shared" si="108"/>
        <v>30-44</v>
      </c>
      <c r="T969">
        <v>9.3000000000000007</v>
      </c>
      <c r="U969" s="17" t="str">
        <f t="shared" si="105"/>
        <v>8-10 (Excellent)</v>
      </c>
      <c r="V969" s="17" t="str">
        <f t="shared" si="109"/>
        <v>Afternoon</v>
      </c>
      <c r="W969" t="str">
        <f t="shared" si="110"/>
        <v>Expensive</v>
      </c>
      <c r="X969" s="4">
        <f t="shared" si="111"/>
        <v>1</v>
      </c>
      <c r="Y969" s="3" t="str">
        <f t="shared" si="106"/>
        <v>Weekends</v>
      </c>
      <c r="Z969" s="17">
        <f>_xlfn.ISOWEEKNUM(Table2[[#This Row],[Transaction Date]])</f>
        <v>2</v>
      </c>
      <c r="AA969" t="str">
        <f>IF(Table2[[#This Row],[WeekNum]] &gt; MAX(Table2[WeekNum]) - 13, "Show", "Hide")</f>
        <v>Show</v>
      </c>
      <c r="AB969" t="str">
        <f>TEXT(Table2[[#This Row],[Transaction Date]] - WEEKDAY(Table2[[#This Row],[Transaction Date]], 2) + 4, "MMMM")</f>
        <v>January</v>
      </c>
      <c r="AC969" s="19">
        <f>ROUNDUP(MONTH(Table2[[#This Row],[Transaction Date]])/3, 0)</f>
        <v>1</v>
      </c>
    </row>
    <row r="970" spans="1:29" x14ac:dyDescent="0.3">
      <c r="A970" t="s">
        <v>996</v>
      </c>
      <c r="B970" t="s">
        <v>1067</v>
      </c>
      <c r="C970" t="s">
        <v>13</v>
      </c>
      <c r="D970" t="s">
        <v>20</v>
      </c>
      <c r="E970" t="s">
        <v>15</v>
      </c>
      <c r="F970" t="s">
        <v>16</v>
      </c>
      <c r="G970" s="3">
        <v>15.8</v>
      </c>
      <c r="H970">
        <v>3</v>
      </c>
      <c r="I970">
        <v>2.37</v>
      </c>
      <c r="J970" s="3">
        <v>49.77</v>
      </c>
      <c r="K970" s="18">
        <v>43549</v>
      </c>
      <c r="L970" s="2">
        <v>0.75138888888888899</v>
      </c>
      <c r="M970" t="s">
        <v>22</v>
      </c>
      <c r="N970" s="3">
        <v>47.4</v>
      </c>
      <c r="O970">
        <v>4.7619047620000003</v>
      </c>
      <c r="P970" s="3">
        <v>2.37</v>
      </c>
      <c r="Q970" s="1">
        <v>28370</v>
      </c>
      <c r="R970" s="5">
        <f t="shared" si="107"/>
        <v>41</v>
      </c>
      <c r="S970" s="5" t="str">
        <f t="shared" si="108"/>
        <v>30-44</v>
      </c>
      <c r="T970">
        <v>9.5</v>
      </c>
      <c r="U970" s="17" t="str">
        <f t="shared" si="105"/>
        <v>8-10 (Excellent)</v>
      </c>
      <c r="V970" s="17" t="str">
        <f t="shared" si="109"/>
        <v>Evening</v>
      </c>
      <c r="W970" t="str">
        <f t="shared" si="110"/>
        <v>Less Expensive</v>
      </c>
      <c r="X970" s="4">
        <f t="shared" si="111"/>
        <v>2</v>
      </c>
      <c r="Y970" s="3" t="str">
        <f t="shared" si="106"/>
        <v>Weekdays</v>
      </c>
      <c r="Z970" s="17">
        <f>_xlfn.ISOWEEKNUM(Table2[[#This Row],[Transaction Date]])</f>
        <v>13</v>
      </c>
      <c r="AA970" t="str">
        <f>IF(Table2[[#This Row],[WeekNum]] &gt; MAX(Table2[WeekNum]) - 13, "Show", "Hide")</f>
        <v>Show</v>
      </c>
      <c r="AB970" t="str">
        <f>TEXT(Table2[[#This Row],[Transaction Date]] - WEEKDAY(Table2[[#This Row],[Transaction Date]], 2) + 4, "MMMM")</f>
        <v>March</v>
      </c>
      <c r="AC970" s="19">
        <f>ROUNDUP(MONTH(Table2[[#This Row],[Transaction Date]])/3, 0)</f>
        <v>1</v>
      </c>
    </row>
    <row r="971" spans="1:29" x14ac:dyDescent="0.3">
      <c r="A971" t="s">
        <v>997</v>
      </c>
      <c r="B971" t="s">
        <v>1070</v>
      </c>
      <c r="C971" t="s">
        <v>35</v>
      </c>
      <c r="D971" t="s">
        <v>14</v>
      </c>
      <c r="E971" t="s">
        <v>15</v>
      </c>
      <c r="F971" t="s">
        <v>21</v>
      </c>
      <c r="G971" s="3">
        <v>34.49</v>
      </c>
      <c r="H971">
        <v>5</v>
      </c>
      <c r="I971">
        <v>8.6225000000000005</v>
      </c>
      <c r="J971" s="3">
        <v>181.07249999999999</v>
      </c>
      <c r="K971" s="18">
        <v>43535</v>
      </c>
      <c r="L971" s="2">
        <v>0.8222222222222223</v>
      </c>
      <c r="M971" t="s">
        <v>26</v>
      </c>
      <c r="N971" s="3">
        <v>172.45</v>
      </c>
      <c r="O971">
        <v>4.7619047620000003</v>
      </c>
      <c r="P971" s="3">
        <v>8.6225000000000005</v>
      </c>
      <c r="Q971" s="1">
        <v>19739</v>
      </c>
      <c r="R971" s="5">
        <f t="shared" si="107"/>
        <v>65</v>
      </c>
      <c r="S971" s="5" t="str">
        <f t="shared" si="108"/>
        <v>60-74</v>
      </c>
      <c r="T971">
        <v>9</v>
      </c>
      <c r="U971" s="17" t="str">
        <f t="shared" si="105"/>
        <v>8-10 (Excellent)</v>
      </c>
      <c r="V971" s="17" t="str">
        <f t="shared" si="109"/>
        <v>Night</v>
      </c>
      <c r="W971" t="str">
        <f t="shared" si="110"/>
        <v>Expensive</v>
      </c>
      <c r="X971" s="4">
        <f t="shared" si="111"/>
        <v>2</v>
      </c>
      <c r="Y971" s="3" t="str">
        <f t="shared" si="106"/>
        <v>Weekdays</v>
      </c>
      <c r="Z971" s="17">
        <f>_xlfn.ISOWEEKNUM(Table2[[#This Row],[Transaction Date]])</f>
        <v>11</v>
      </c>
      <c r="AA971" t="str">
        <f>IF(Table2[[#This Row],[WeekNum]] &gt; MAX(Table2[WeekNum]) - 13, "Show", "Hide")</f>
        <v>Show</v>
      </c>
      <c r="AB971" t="str">
        <f>TEXT(Table2[[#This Row],[Transaction Date]] - WEEKDAY(Table2[[#This Row],[Transaction Date]], 2) + 4, "MMMM")</f>
        <v>March</v>
      </c>
      <c r="AC971" s="19">
        <f>ROUNDUP(MONTH(Table2[[#This Row],[Transaction Date]])/3, 0)</f>
        <v>1</v>
      </c>
    </row>
    <row r="972" spans="1:29" x14ac:dyDescent="0.3">
      <c r="A972" t="s">
        <v>998</v>
      </c>
      <c r="B972" t="s">
        <v>1070</v>
      </c>
      <c r="C972" t="s">
        <v>35</v>
      </c>
      <c r="D972" t="s">
        <v>14</v>
      </c>
      <c r="E972" t="s">
        <v>15</v>
      </c>
      <c r="F972" t="s">
        <v>36</v>
      </c>
      <c r="G972" s="3">
        <v>84.63</v>
      </c>
      <c r="H972">
        <v>10</v>
      </c>
      <c r="I972">
        <v>42.314999999999998</v>
      </c>
      <c r="J972" s="3">
        <v>888.61500000000001</v>
      </c>
      <c r="K972" s="18">
        <v>43466</v>
      </c>
      <c r="L972" s="2">
        <v>0.48333333333333334</v>
      </c>
      <c r="M972" t="s">
        <v>26</v>
      </c>
      <c r="N972" s="3">
        <v>846.3</v>
      </c>
      <c r="O972">
        <v>4.7619047620000003</v>
      </c>
      <c r="P972" s="3">
        <v>42.314999999999998</v>
      </c>
      <c r="Q972" s="1">
        <v>28736</v>
      </c>
      <c r="R972" s="5">
        <f t="shared" si="107"/>
        <v>40</v>
      </c>
      <c r="S972" s="5" t="str">
        <f t="shared" si="108"/>
        <v>30-44</v>
      </c>
      <c r="T972">
        <v>9</v>
      </c>
      <c r="U972" s="17" t="str">
        <f t="shared" si="105"/>
        <v>8-10 (Excellent)</v>
      </c>
      <c r="V972" s="17" t="str">
        <f t="shared" si="109"/>
        <v>Morning</v>
      </c>
      <c r="W972" t="str">
        <f t="shared" si="110"/>
        <v>Expensive</v>
      </c>
      <c r="X972" s="4">
        <f t="shared" si="111"/>
        <v>3</v>
      </c>
      <c r="Y972" s="3" t="str">
        <f t="shared" si="106"/>
        <v>Weekdays</v>
      </c>
      <c r="Z972" s="17">
        <f>_xlfn.ISOWEEKNUM(Table2[[#This Row],[Transaction Date]])</f>
        <v>1</v>
      </c>
      <c r="AA972" t="str">
        <f>IF(Table2[[#This Row],[WeekNum]] &gt; MAX(Table2[WeekNum]) - 13, "Show", "Hide")</f>
        <v>Show</v>
      </c>
      <c r="AB972" t="str">
        <f>TEXT(Table2[[#This Row],[Transaction Date]] - WEEKDAY(Table2[[#This Row],[Transaction Date]], 2) + 4, "MMMM")</f>
        <v>January</v>
      </c>
      <c r="AC972" s="19">
        <f>ROUNDUP(MONTH(Table2[[#This Row],[Transaction Date]])/3, 0)</f>
        <v>1</v>
      </c>
    </row>
    <row r="973" spans="1:29" x14ac:dyDescent="0.3">
      <c r="A973" t="s">
        <v>999</v>
      </c>
      <c r="B973" t="s">
        <v>1070</v>
      </c>
      <c r="C973" t="s">
        <v>35</v>
      </c>
      <c r="D973" t="s">
        <v>14</v>
      </c>
      <c r="E973" t="s">
        <v>24</v>
      </c>
      <c r="F973" t="s">
        <v>25</v>
      </c>
      <c r="G973" s="3">
        <v>36.909999999999997</v>
      </c>
      <c r="H973">
        <v>7</v>
      </c>
      <c r="I973">
        <v>12.9185</v>
      </c>
      <c r="J973" s="3">
        <v>271.2885</v>
      </c>
      <c r="K973" s="18">
        <v>43506</v>
      </c>
      <c r="L973" s="2">
        <v>0.57708333333333328</v>
      </c>
      <c r="M973" t="s">
        <v>17</v>
      </c>
      <c r="N973" s="3">
        <v>258.37</v>
      </c>
      <c r="O973">
        <v>4.7619047620000003</v>
      </c>
      <c r="P973" s="3">
        <v>12.9185</v>
      </c>
      <c r="Q973" s="1">
        <v>20957</v>
      </c>
      <c r="R973" s="5">
        <f t="shared" si="107"/>
        <v>61</v>
      </c>
      <c r="S973" s="5" t="str">
        <f t="shared" si="108"/>
        <v>60-74</v>
      </c>
      <c r="T973">
        <v>6.7</v>
      </c>
      <c r="U973" s="17" t="str">
        <f t="shared" si="105"/>
        <v>6-8 (Good)</v>
      </c>
      <c r="V973" s="17" t="str">
        <f t="shared" si="109"/>
        <v>Afternoon</v>
      </c>
      <c r="W973" t="str">
        <f t="shared" si="110"/>
        <v>Expensive</v>
      </c>
      <c r="X973" s="4">
        <f t="shared" si="111"/>
        <v>1</v>
      </c>
      <c r="Y973" s="3" t="str">
        <f t="shared" si="106"/>
        <v>Weekends</v>
      </c>
      <c r="Z973" s="17">
        <f>_xlfn.ISOWEEKNUM(Table2[[#This Row],[Transaction Date]])</f>
        <v>6</v>
      </c>
      <c r="AA973" t="str">
        <f>IF(Table2[[#This Row],[WeekNum]] &gt; MAX(Table2[WeekNum]) - 13, "Show", "Hide")</f>
        <v>Show</v>
      </c>
      <c r="AB973" t="str">
        <f>TEXT(Table2[[#This Row],[Transaction Date]] - WEEKDAY(Table2[[#This Row],[Transaction Date]], 2) + 4, "MMMM")</f>
        <v>February</v>
      </c>
      <c r="AC973" s="19">
        <f>ROUNDUP(MONTH(Table2[[#This Row],[Transaction Date]])/3, 0)</f>
        <v>1</v>
      </c>
    </row>
    <row r="974" spans="1:29" x14ac:dyDescent="0.3">
      <c r="A974" t="s">
        <v>1000</v>
      </c>
      <c r="B974" t="s">
        <v>1075</v>
      </c>
      <c r="C974" t="s">
        <v>35</v>
      </c>
      <c r="D974" t="s">
        <v>20</v>
      </c>
      <c r="E974" t="s">
        <v>24</v>
      </c>
      <c r="F974" t="s">
        <v>21</v>
      </c>
      <c r="G974" s="3">
        <v>87.08</v>
      </c>
      <c r="H974">
        <v>7</v>
      </c>
      <c r="I974">
        <v>30.478000000000002</v>
      </c>
      <c r="J974" s="3">
        <v>640.03800000000001</v>
      </c>
      <c r="K974" s="18">
        <v>43491</v>
      </c>
      <c r="L974" s="2">
        <v>0.63680555555555551</v>
      </c>
      <c r="M974" t="s">
        <v>22</v>
      </c>
      <c r="N974" s="3">
        <v>609.55999999999995</v>
      </c>
      <c r="O974">
        <v>4.7619047620000003</v>
      </c>
      <c r="P974" s="3">
        <v>30.478000000000002</v>
      </c>
      <c r="Q974" s="1">
        <v>31869</v>
      </c>
      <c r="R974" s="5">
        <f t="shared" si="107"/>
        <v>31</v>
      </c>
      <c r="S974" s="5" t="str">
        <f t="shared" si="108"/>
        <v>30-44</v>
      </c>
      <c r="T974">
        <v>5.5</v>
      </c>
      <c r="U974" s="17" t="str">
        <f t="shared" si="105"/>
        <v>4-6 (Average)</v>
      </c>
      <c r="V974" s="17" t="str">
        <f t="shared" si="109"/>
        <v>Afternoon</v>
      </c>
      <c r="W974" t="str">
        <f t="shared" si="110"/>
        <v>Expensive</v>
      </c>
      <c r="X974" s="4">
        <f t="shared" si="111"/>
        <v>7</v>
      </c>
      <c r="Y974" s="3" t="str">
        <f t="shared" si="106"/>
        <v>Weekends</v>
      </c>
      <c r="Z974" s="17">
        <f>_xlfn.ISOWEEKNUM(Table2[[#This Row],[Transaction Date]])</f>
        <v>4</v>
      </c>
      <c r="AA974" t="str">
        <f>IF(Table2[[#This Row],[WeekNum]] &gt; MAX(Table2[WeekNum]) - 13, "Show", "Hide")</f>
        <v>Show</v>
      </c>
      <c r="AB974" t="str">
        <f>TEXT(Table2[[#This Row],[Transaction Date]] - WEEKDAY(Table2[[#This Row],[Transaction Date]], 2) + 4, "MMMM")</f>
        <v>January</v>
      </c>
      <c r="AC974" s="19">
        <f>ROUNDUP(MONTH(Table2[[#This Row],[Transaction Date]])/3, 0)</f>
        <v>1</v>
      </c>
    </row>
    <row r="975" spans="1:29" x14ac:dyDescent="0.3">
      <c r="A975" t="s">
        <v>1001</v>
      </c>
      <c r="B975" t="s">
        <v>1076</v>
      </c>
      <c r="C975" s="17" t="s">
        <v>1064</v>
      </c>
      <c r="D975" t="s">
        <v>20</v>
      </c>
      <c r="E975" t="s">
        <v>24</v>
      </c>
      <c r="F975" t="s">
        <v>25</v>
      </c>
      <c r="G975" s="3">
        <v>80.08</v>
      </c>
      <c r="H975">
        <v>3</v>
      </c>
      <c r="I975">
        <v>12.012</v>
      </c>
      <c r="J975" s="3">
        <v>252.25200000000001</v>
      </c>
      <c r="K975" s="18">
        <v>43507</v>
      </c>
      <c r="L975" s="2">
        <v>0.64513888888888882</v>
      </c>
      <c r="M975" t="s">
        <v>22</v>
      </c>
      <c r="N975" s="3">
        <v>240.24</v>
      </c>
      <c r="O975">
        <v>4.7619047620000003</v>
      </c>
      <c r="P975" s="3">
        <v>12.012</v>
      </c>
      <c r="Q975" s="1">
        <v>29210</v>
      </c>
      <c r="R975" s="5">
        <f t="shared" si="107"/>
        <v>39</v>
      </c>
      <c r="S975" s="5" t="str">
        <f t="shared" si="108"/>
        <v>30-44</v>
      </c>
      <c r="T975">
        <v>5.4</v>
      </c>
      <c r="U975" s="17" t="str">
        <f t="shared" si="105"/>
        <v>4-6 (Average)</v>
      </c>
      <c r="V975" s="17" t="str">
        <f t="shared" si="109"/>
        <v>Afternoon</v>
      </c>
      <c r="W975" t="str">
        <f t="shared" si="110"/>
        <v>Expensive</v>
      </c>
      <c r="X975" s="4">
        <f t="shared" si="111"/>
        <v>2</v>
      </c>
      <c r="Y975" s="3" t="str">
        <f t="shared" si="106"/>
        <v>Weekdays</v>
      </c>
      <c r="Z975" s="17">
        <f>_xlfn.ISOWEEKNUM(Table2[[#This Row],[Transaction Date]])</f>
        <v>7</v>
      </c>
      <c r="AA975" t="str">
        <f>IF(Table2[[#This Row],[WeekNum]] &gt; MAX(Table2[WeekNum]) - 13, "Show", "Hide")</f>
        <v>Show</v>
      </c>
      <c r="AB975" t="str">
        <f>TEXT(Table2[[#This Row],[Transaction Date]] - WEEKDAY(Table2[[#This Row],[Transaction Date]], 2) + 4, "MMMM")</f>
        <v>February</v>
      </c>
      <c r="AC975" s="19">
        <f>ROUNDUP(MONTH(Table2[[#This Row],[Transaction Date]])/3, 0)</f>
        <v>1</v>
      </c>
    </row>
    <row r="976" spans="1:29" x14ac:dyDescent="0.3">
      <c r="A976" t="s">
        <v>1002</v>
      </c>
      <c r="B976" t="s">
        <v>1069</v>
      </c>
      <c r="C976" t="s">
        <v>19</v>
      </c>
      <c r="D976" t="s">
        <v>20</v>
      </c>
      <c r="E976" t="s">
        <v>24</v>
      </c>
      <c r="F976" t="s">
        <v>38</v>
      </c>
      <c r="G976" s="3">
        <v>86.13</v>
      </c>
      <c r="H976">
        <v>2</v>
      </c>
      <c r="I976">
        <v>8.6129999999999995</v>
      </c>
      <c r="J976" s="3">
        <v>180.87299999999999</v>
      </c>
      <c r="K976" s="18">
        <v>43503</v>
      </c>
      <c r="L976" s="2">
        <v>0.74930555555555556</v>
      </c>
      <c r="M976" t="s">
        <v>22</v>
      </c>
      <c r="N976" s="3">
        <v>172.26</v>
      </c>
      <c r="O976">
        <v>4.7619047620000003</v>
      </c>
      <c r="P976" s="3">
        <v>8.6129999999999995</v>
      </c>
      <c r="Q976" s="1">
        <v>24114</v>
      </c>
      <c r="R976" s="5">
        <f t="shared" si="107"/>
        <v>53</v>
      </c>
      <c r="S976" s="5" t="str">
        <f t="shared" si="108"/>
        <v>45-59</v>
      </c>
      <c r="T976">
        <v>8.1999999999999993</v>
      </c>
      <c r="U976" s="17" t="str">
        <f t="shared" si="105"/>
        <v>8-10 (Excellent)</v>
      </c>
      <c r="V976" s="17" t="str">
        <f t="shared" si="109"/>
        <v>Evening</v>
      </c>
      <c r="W976" t="str">
        <f t="shared" si="110"/>
        <v>Expensive</v>
      </c>
      <c r="X976" s="4">
        <f t="shared" si="111"/>
        <v>5</v>
      </c>
      <c r="Y976" s="3" t="str">
        <f t="shared" si="106"/>
        <v>Weekdays</v>
      </c>
      <c r="Z976" s="17">
        <f>_xlfn.ISOWEEKNUM(Table2[[#This Row],[Transaction Date]])</f>
        <v>6</v>
      </c>
      <c r="AA976" t="str">
        <f>IF(Table2[[#This Row],[WeekNum]] &gt; MAX(Table2[WeekNum]) - 13, "Show", "Hide")</f>
        <v>Show</v>
      </c>
      <c r="AB976" t="str">
        <f>TEXT(Table2[[#This Row],[Transaction Date]] - WEEKDAY(Table2[[#This Row],[Transaction Date]], 2) + 4, "MMMM")</f>
        <v>February</v>
      </c>
      <c r="AC976" s="19">
        <f>ROUNDUP(MONTH(Table2[[#This Row],[Transaction Date]])/3, 0)</f>
        <v>1</v>
      </c>
    </row>
    <row r="977" spans="1:29" x14ac:dyDescent="0.3">
      <c r="A977" t="s">
        <v>1003</v>
      </c>
      <c r="B977" t="s">
        <v>1075</v>
      </c>
      <c r="C977" t="s">
        <v>35</v>
      </c>
      <c r="D977" t="s">
        <v>14</v>
      </c>
      <c r="E977" t="s">
        <v>24</v>
      </c>
      <c r="F977" t="s">
        <v>38</v>
      </c>
      <c r="G977" s="3">
        <v>49.92</v>
      </c>
      <c r="H977">
        <v>2</v>
      </c>
      <c r="I977">
        <v>4.992</v>
      </c>
      <c r="J977" s="3">
        <v>104.83199999999999</v>
      </c>
      <c r="K977" s="18">
        <v>43530</v>
      </c>
      <c r="L977" s="2">
        <v>0.49652777777777773</v>
      </c>
      <c r="M977" t="s">
        <v>26</v>
      </c>
      <c r="N977" s="3">
        <v>99.84</v>
      </c>
      <c r="O977">
        <v>4.7619047620000003</v>
      </c>
      <c r="P977" s="3">
        <v>4.992</v>
      </c>
      <c r="Q977" s="1">
        <v>27404</v>
      </c>
      <c r="R977" s="5">
        <f t="shared" si="107"/>
        <v>44</v>
      </c>
      <c r="S977" s="5" t="str">
        <f t="shared" si="108"/>
        <v>30-44</v>
      </c>
      <c r="T977">
        <v>7</v>
      </c>
      <c r="U977" s="17" t="str">
        <f t="shared" si="105"/>
        <v>6-8 (Good)</v>
      </c>
      <c r="V977" s="17" t="str">
        <f t="shared" si="109"/>
        <v>Morning</v>
      </c>
      <c r="W977" t="str">
        <f t="shared" si="110"/>
        <v>Expensive</v>
      </c>
      <c r="X977" s="4">
        <f t="shared" si="111"/>
        <v>4</v>
      </c>
      <c r="Y977" s="3" t="str">
        <f t="shared" si="106"/>
        <v>Weekdays</v>
      </c>
      <c r="Z977" s="17">
        <f>_xlfn.ISOWEEKNUM(Table2[[#This Row],[Transaction Date]])</f>
        <v>10</v>
      </c>
      <c r="AA977" t="str">
        <f>IF(Table2[[#This Row],[WeekNum]] &gt; MAX(Table2[WeekNum]) - 13, "Show", "Hide")</f>
        <v>Show</v>
      </c>
      <c r="AB977" t="str">
        <f>TEXT(Table2[[#This Row],[Transaction Date]] - WEEKDAY(Table2[[#This Row],[Transaction Date]], 2) + 4, "MMMM")</f>
        <v>March</v>
      </c>
      <c r="AC977" s="19">
        <f>ROUNDUP(MONTH(Table2[[#This Row],[Transaction Date]])/3, 0)</f>
        <v>1</v>
      </c>
    </row>
    <row r="978" spans="1:29" x14ac:dyDescent="0.3">
      <c r="A978" t="s">
        <v>1004</v>
      </c>
      <c r="B978" t="s">
        <v>1067</v>
      </c>
      <c r="C978" t="s">
        <v>13</v>
      </c>
      <c r="D978" t="s">
        <v>20</v>
      </c>
      <c r="E978" t="s">
        <v>15</v>
      </c>
      <c r="F978" t="s">
        <v>36</v>
      </c>
      <c r="G978" s="3">
        <v>74.66</v>
      </c>
      <c r="H978">
        <v>4</v>
      </c>
      <c r="I978">
        <v>14.932</v>
      </c>
      <c r="J978" s="3">
        <v>313.572</v>
      </c>
      <c r="K978" s="18">
        <v>43528</v>
      </c>
      <c r="L978" s="2">
        <v>0.44375000000000003</v>
      </c>
      <c r="M978" t="s">
        <v>22</v>
      </c>
      <c r="N978" s="3">
        <v>298.64</v>
      </c>
      <c r="O978">
        <v>4.7619047620000003</v>
      </c>
      <c r="P978" s="3">
        <v>14.932</v>
      </c>
      <c r="Q978" s="1">
        <v>32383</v>
      </c>
      <c r="R978" s="5">
        <f t="shared" si="107"/>
        <v>30</v>
      </c>
      <c r="S978" s="5" t="str">
        <f t="shared" si="108"/>
        <v>30-44</v>
      </c>
      <c r="T978">
        <v>8.5</v>
      </c>
      <c r="U978" s="17" t="str">
        <f t="shared" si="105"/>
        <v>8-10 (Excellent)</v>
      </c>
      <c r="V978" s="17" t="str">
        <f t="shared" si="109"/>
        <v>Morning</v>
      </c>
      <c r="W978" t="str">
        <f t="shared" si="110"/>
        <v>Expensive</v>
      </c>
      <c r="X978" s="4">
        <f t="shared" si="111"/>
        <v>2</v>
      </c>
      <c r="Y978" s="3" t="str">
        <f t="shared" si="106"/>
        <v>Weekdays</v>
      </c>
      <c r="Z978" s="17">
        <f>_xlfn.ISOWEEKNUM(Table2[[#This Row],[Transaction Date]])</f>
        <v>10</v>
      </c>
      <c r="AA978" t="str">
        <f>IF(Table2[[#This Row],[WeekNum]] &gt; MAX(Table2[WeekNum]) - 13, "Show", "Hide")</f>
        <v>Show</v>
      </c>
      <c r="AB978" t="str">
        <f>TEXT(Table2[[#This Row],[Transaction Date]] - WEEKDAY(Table2[[#This Row],[Transaction Date]], 2) + 4, "MMMM")</f>
        <v>March</v>
      </c>
      <c r="AC978" s="19">
        <f>ROUNDUP(MONTH(Table2[[#This Row],[Transaction Date]])/3, 0)</f>
        <v>1</v>
      </c>
    </row>
    <row r="979" spans="1:29" x14ac:dyDescent="0.3">
      <c r="A979" t="s">
        <v>1005</v>
      </c>
      <c r="B979" t="s">
        <v>1070</v>
      </c>
      <c r="C979" t="s">
        <v>35</v>
      </c>
      <c r="D979" t="s">
        <v>14</v>
      </c>
      <c r="E979" t="s">
        <v>24</v>
      </c>
      <c r="F979" t="s">
        <v>36</v>
      </c>
      <c r="G979" s="3">
        <v>26.6</v>
      </c>
      <c r="H979">
        <v>6</v>
      </c>
      <c r="I979">
        <v>7.98</v>
      </c>
      <c r="J979" s="3">
        <v>167.58</v>
      </c>
      <c r="K979" s="18">
        <v>43522</v>
      </c>
      <c r="L979" s="2">
        <v>0.63194444444444442</v>
      </c>
      <c r="M979" t="s">
        <v>17</v>
      </c>
      <c r="N979" s="3">
        <v>159.6</v>
      </c>
      <c r="O979">
        <v>4.7619047620000003</v>
      </c>
      <c r="P979" s="3">
        <v>7.98</v>
      </c>
      <c r="Q979" s="1">
        <v>25989</v>
      </c>
      <c r="R979" s="5">
        <f t="shared" si="107"/>
        <v>48</v>
      </c>
      <c r="S979" s="5" t="str">
        <f t="shared" si="108"/>
        <v>45-59</v>
      </c>
      <c r="T979">
        <v>4.9000000000000004</v>
      </c>
      <c r="U979" s="17" t="str">
        <f t="shared" si="105"/>
        <v>4-6 (Average)</v>
      </c>
      <c r="V979" s="17" t="str">
        <f t="shared" si="109"/>
        <v>Afternoon</v>
      </c>
      <c r="W979" t="str">
        <f t="shared" si="110"/>
        <v>Expensive</v>
      </c>
      <c r="X979" s="4">
        <f t="shared" si="111"/>
        <v>3</v>
      </c>
      <c r="Y979" s="3" t="str">
        <f t="shared" si="106"/>
        <v>Weekdays</v>
      </c>
      <c r="Z979" s="17">
        <f>_xlfn.ISOWEEKNUM(Table2[[#This Row],[Transaction Date]])</f>
        <v>9</v>
      </c>
      <c r="AA979" t="str">
        <f>IF(Table2[[#This Row],[WeekNum]] &gt; MAX(Table2[WeekNum]) - 13, "Show", "Hide")</f>
        <v>Show</v>
      </c>
      <c r="AB979" t="str">
        <f>TEXT(Table2[[#This Row],[Transaction Date]] - WEEKDAY(Table2[[#This Row],[Transaction Date]], 2) + 4, "MMMM")</f>
        <v>February</v>
      </c>
      <c r="AC979" s="19">
        <f>ROUNDUP(MONTH(Table2[[#This Row],[Transaction Date]])/3, 0)</f>
        <v>1</v>
      </c>
    </row>
    <row r="980" spans="1:29" x14ac:dyDescent="0.3">
      <c r="A980" t="s">
        <v>1006</v>
      </c>
      <c r="B980" t="s">
        <v>1070</v>
      </c>
      <c r="C980" t="s">
        <v>35</v>
      </c>
      <c r="D980" t="s">
        <v>20</v>
      </c>
      <c r="E980" t="s">
        <v>15</v>
      </c>
      <c r="F980" t="s">
        <v>21</v>
      </c>
      <c r="G980" s="3">
        <v>25.45</v>
      </c>
      <c r="H980">
        <v>1</v>
      </c>
      <c r="I980">
        <v>1.2725</v>
      </c>
      <c r="J980" s="3">
        <v>26.7225</v>
      </c>
      <c r="K980" s="18">
        <v>43534</v>
      </c>
      <c r="L980" s="2">
        <v>0.75694444444444453</v>
      </c>
      <c r="M980" t="s">
        <v>26</v>
      </c>
      <c r="N980" s="3">
        <v>25.45</v>
      </c>
      <c r="O980">
        <v>4.7619047620000003</v>
      </c>
      <c r="P980" s="3">
        <v>1.2725</v>
      </c>
      <c r="Q980" s="1">
        <v>34031</v>
      </c>
      <c r="R980" s="5">
        <f t="shared" si="107"/>
        <v>26</v>
      </c>
      <c r="S980" s="5" t="str">
        <f t="shared" si="108"/>
        <v>15-29</v>
      </c>
      <c r="T980">
        <v>5.0999999999999996</v>
      </c>
      <c r="U980" s="17" t="str">
        <f t="shared" si="105"/>
        <v>4-6 (Average)</v>
      </c>
      <c r="V980" s="17" t="str">
        <f t="shared" si="109"/>
        <v>Evening</v>
      </c>
      <c r="W980" t="str">
        <f t="shared" si="110"/>
        <v>Expensive</v>
      </c>
      <c r="X980" s="4">
        <f t="shared" si="111"/>
        <v>1</v>
      </c>
      <c r="Y980" s="3" t="str">
        <f t="shared" si="106"/>
        <v>Weekends</v>
      </c>
      <c r="Z980" s="17">
        <f>_xlfn.ISOWEEKNUM(Table2[[#This Row],[Transaction Date]])</f>
        <v>10</v>
      </c>
      <c r="AA980" t="str">
        <f>IF(Table2[[#This Row],[WeekNum]] &gt; MAX(Table2[WeekNum]) - 13, "Show", "Hide")</f>
        <v>Show</v>
      </c>
      <c r="AB980" t="str">
        <f>TEXT(Table2[[#This Row],[Transaction Date]] - WEEKDAY(Table2[[#This Row],[Transaction Date]], 2) + 4, "MMMM")</f>
        <v>March</v>
      </c>
      <c r="AC980" s="19">
        <f>ROUNDUP(MONTH(Table2[[#This Row],[Transaction Date]])/3, 0)</f>
        <v>1</v>
      </c>
    </row>
    <row r="981" spans="1:29" x14ac:dyDescent="0.3">
      <c r="A981" t="s">
        <v>1007</v>
      </c>
      <c r="B981" t="s">
        <v>1075</v>
      </c>
      <c r="C981" t="s">
        <v>35</v>
      </c>
      <c r="D981" t="s">
        <v>20</v>
      </c>
      <c r="E981" t="s">
        <v>15</v>
      </c>
      <c r="F981" t="s">
        <v>36</v>
      </c>
      <c r="G981" s="3">
        <v>67.77</v>
      </c>
      <c r="H981">
        <v>1</v>
      </c>
      <c r="I981">
        <v>3.3885000000000001</v>
      </c>
      <c r="J981" s="3">
        <v>71.158500000000004</v>
      </c>
      <c r="K981" s="18">
        <v>43500</v>
      </c>
      <c r="L981" s="2">
        <v>0.86319444444444438</v>
      </c>
      <c r="M981" t="s">
        <v>26</v>
      </c>
      <c r="N981" s="3">
        <v>67.77</v>
      </c>
      <c r="O981">
        <v>4.7619047620000003</v>
      </c>
      <c r="P981" s="3">
        <v>3.3885000000000001</v>
      </c>
      <c r="Q981" s="1">
        <v>36172</v>
      </c>
      <c r="R981" s="5">
        <f t="shared" si="107"/>
        <v>20</v>
      </c>
      <c r="S981" s="5" t="str">
        <f t="shared" si="108"/>
        <v>15-29</v>
      </c>
      <c r="T981">
        <v>6.5</v>
      </c>
      <c r="U981" s="17" t="str">
        <f t="shared" si="105"/>
        <v>6-8 (Good)</v>
      </c>
      <c r="V981" s="17" t="str">
        <f t="shared" si="109"/>
        <v>Night</v>
      </c>
      <c r="W981" t="str">
        <f t="shared" si="110"/>
        <v>Expensive</v>
      </c>
      <c r="X981" s="4">
        <f t="shared" si="111"/>
        <v>2</v>
      </c>
      <c r="Y981" s="3" t="str">
        <f t="shared" si="106"/>
        <v>Weekdays</v>
      </c>
      <c r="Z981" s="17">
        <f>_xlfn.ISOWEEKNUM(Table2[[#This Row],[Transaction Date]])</f>
        <v>6</v>
      </c>
      <c r="AA981" t="str">
        <f>IF(Table2[[#This Row],[WeekNum]] &gt; MAX(Table2[WeekNum]) - 13, "Show", "Hide")</f>
        <v>Show</v>
      </c>
      <c r="AB981" t="str">
        <f>TEXT(Table2[[#This Row],[Transaction Date]] - WEEKDAY(Table2[[#This Row],[Transaction Date]], 2) + 4, "MMMM")</f>
        <v>February</v>
      </c>
      <c r="AC981" s="19">
        <f>ROUNDUP(MONTH(Table2[[#This Row],[Transaction Date]])/3, 0)</f>
        <v>1</v>
      </c>
    </row>
    <row r="982" spans="1:29" x14ac:dyDescent="0.3">
      <c r="A982" t="s">
        <v>1008</v>
      </c>
      <c r="B982" t="s">
        <v>1078</v>
      </c>
      <c r="C982" s="17" t="s">
        <v>1066</v>
      </c>
      <c r="D982" t="s">
        <v>14</v>
      </c>
      <c r="E982" t="s">
        <v>24</v>
      </c>
      <c r="F982" t="s">
        <v>36</v>
      </c>
      <c r="G982" s="3">
        <v>59.59</v>
      </c>
      <c r="H982">
        <v>4</v>
      </c>
      <c r="I982">
        <v>11.917999999999999</v>
      </c>
      <c r="J982" s="3">
        <v>250.27799999999999</v>
      </c>
      <c r="K982" s="18">
        <v>43484</v>
      </c>
      <c r="L982" s="2">
        <v>0.53194444444444444</v>
      </c>
      <c r="M982" t="s">
        <v>22</v>
      </c>
      <c r="N982" s="3">
        <v>238.36</v>
      </c>
      <c r="O982">
        <v>4.7619047620000003</v>
      </c>
      <c r="P982" s="3">
        <v>11.917999999999999</v>
      </c>
      <c r="Q982" s="1">
        <v>35796</v>
      </c>
      <c r="R982" s="5">
        <f t="shared" si="107"/>
        <v>21</v>
      </c>
      <c r="S982" s="5" t="str">
        <f t="shared" si="108"/>
        <v>15-29</v>
      </c>
      <c r="T982">
        <v>9.8000000000000007</v>
      </c>
      <c r="U982" s="17" t="str">
        <f t="shared" si="105"/>
        <v>8-10 (Excellent)</v>
      </c>
      <c r="V982" s="17" t="str">
        <f t="shared" si="109"/>
        <v>Afternoon</v>
      </c>
      <c r="W982" t="str">
        <f t="shared" si="110"/>
        <v>Expensive</v>
      </c>
      <c r="X982" s="4">
        <f t="shared" si="111"/>
        <v>7</v>
      </c>
      <c r="Y982" s="3" t="str">
        <f t="shared" si="106"/>
        <v>Weekends</v>
      </c>
      <c r="Z982" s="17">
        <f>_xlfn.ISOWEEKNUM(Table2[[#This Row],[Transaction Date]])</f>
        <v>3</v>
      </c>
      <c r="AA982" t="str">
        <f>IF(Table2[[#This Row],[WeekNum]] &gt; MAX(Table2[WeekNum]) - 13, "Show", "Hide")</f>
        <v>Show</v>
      </c>
      <c r="AB982" t="str">
        <f>TEXT(Table2[[#This Row],[Transaction Date]] - WEEKDAY(Table2[[#This Row],[Transaction Date]], 2) + 4, "MMMM")</f>
        <v>January</v>
      </c>
      <c r="AC982" s="19">
        <f>ROUNDUP(MONTH(Table2[[#This Row],[Transaction Date]])/3, 0)</f>
        <v>1</v>
      </c>
    </row>
    <row r="983" spans="1:29" x14ac:dyDescent="0.3">
      <c r="A983" t="s">
        <v>1009</v>
      </c>
      <c r="B983" t="s">
        <v>1071</v>
      </c>
      <c r="C983" s="17" t="s">
        <v>1064</v>
      </c>
      <c r="D983" t="s">
        <v>20</v>
      </c>
      <c r="E983" t="s">
        <v>24</v>
      </c>
      <c r="F983" t="s">
        <v>16</v>
      </c>
      <c r="G983" s="3">
        <v>58.15</v>
      </c>
      <c r="H983">
        <v>4</v>
      </c>
      <c r="I983">
        <v>11.63</v>
      </c>
      <c r="J983" s="3">
        <v>244.23</v>
      </c>
      <c r="K983" s="18">
        <v>43488</v>
      </c>
      <c r="L983" s="2">
        <v>0.73888888888888893</v>
      </c>
      <c r="M983" t="s">
        <v>22</v>
      </c>
      <c r="N983" s="3">
        <v>232.6</v>
      </c>
      <c r="O983">
        <v>4.7619047620000003</v>
      </c>
      <c r="P983" s="3">
        <v>11.63</v>
      </c>
      <c r="Q983" s="1">
        <v>24193</v>
      </c>
      <c r="R983" s="5">
        <f t="shared" si="107"/>
        <v>52</v>
      </c>
      <c r="S983" s="5" t="str">
        <f t="shared" si="108"/>
        <v>45-59</v>
      </c>
      <c r="T983">
        <v>8.4</v>
      </c>
      <c r="U983" s="17" t="str">
        <f t="shared" si="105"/>
        <v>8-10 (Excellent)</v>
      </c>
      <c r="V983" s="17" t="str">
        <f t="shared" si="109"/>
        <v>Evening</v>
      </c>
      <c r="W983" t="str">
        <f t="shared" si="110"/>
        <v>Expensive</v>
      </c>
      <c r="X983" s="4">
        <f t="shared" si="111"/>
        <v>4</v>
      </c>
      <c r="Y983" s="3" t="str">
        <f t="shared" si="106"/>
        <v>Weekdays</v>
      </c>
      <c r="Z983" s="17">
        <f>_xlfn.ISOWEEKNUM(Table2[[#This Row],[Transaction Date]])</f>
        <v>4</v>
      </c>
      <c r="AA983" t="str">
        <f>IF(Table2[[#This Row],[WeekNum]] &gt; MAX(Table2[WeekNum]) - 13, "Show", "Hide")</f>
        <v>Show</v>
      </c>
      <c r="AB983" t="str">
        <f>TEXT(Table2[[#This Row],[Transaction Date]] - WEEKDAY(Table2[[#This Row],[Transaction Date]], 2) + 4, "MMMM")</f>
        <v>January</v>
      </c>
      <c r="AC983" s="19">
        <f>ROUNDUP(MONTH(Table2[[#This Row],[Transaction Date]])/3, 0)</f>
        <v>1</v>
      </c>
    </row>
    <row r="984" spans="1:29" x14ac:dyDescent="0.3">
      <c r="A984" t="s">
        <v>1010</v>
      </c>
      <c r="B984" t="s">
        <v>1072</v>
      </c>
      <c r="C984" s="17" t="s">
        <v>1065</v>
      </c>
      <c r="D984" t="s">
        <v>14</v>
      </c>
      <c r="E984" t="s">
        <v>15</v>
      </c>
      <c r="F984" t="s">
        <v>29</v>
      </c>
      <c r="G984" s="3">
        <v>97.48</v>
      </c>
      <c r="H984">
        <v>9</v>
      </c>
      <c r="I984">
        <v>43.866</v>
      </c>
      <c r="J984" s="3">
        <v>921.18600000000004</v>
      </c>
      <c r="K984" s="18">
        <v>43538</v>
      </c>
      <c r="L984" s="2">
        <v>0.59652777777777777</v>
      </c>
      <c r="M984" t="s">
        <v>17</v>
      </c>
      <c r="N984" s="3">
        <v>877.32</v>
      </c>
      <c r="O984">
        <v>4.7619047620000003</v>
      </c>
      <c r="P984" s="3">
        <v>43.866</v>
      </c>
      <c r="Q984" s="1">
        <v>32767</v>
      </c>
      <c r="R984" s="5">
        <f t="shared" si="107"/>
        <v>29</v>
      </c>
      <c r="S984" s="5" t="str">
        <f t="shared" si="108"/>
        <v>15-29</v>
      </c>
      <c r="T984">
        <v>7.4</v>
      </c>
      <c r="U984" s="17" t="str">
        <f t="shared" si="105"/>
        <v>6-8 (Good)</v>
      </c>
      <c r="V984" s="17" t="str">
        <f t="shared" si="109"/>
        <v>Afternoon</v>
      </c>
      <c r="W984" t="str">
        <f t="shared" si="110"/>
        <v>Expensive</v>
      </c>
      <c r="X984" s="4">
        <f t="shared" si="111"/>
        <v>5</v>
      </c>
      <c r="Y984" s="3" t="str">
        <f t="shared" si="106"/>
        <v>Weekdays</v>
      </c>
      <c r="Z984" s="17">
        <f>_xlfn.ISOWEEKNUM(Table2[[#This Row],[Transaction Date]])</f>
        <v>11</v>
      </c>
      <c r="AA984" t="str">
        <f>IF(Table2[[#This Row],[WeekNum]] &gt; MAX(Table2[WeekNum]) - 13, "Show", "Hide")</f>
        <v>Show</v>
      </c>
      <c r="AB984" t="str">
        <f>TEXT(Table2[[#This Row],[Transaction Date]] - WEEKDAY(Table2[[#This Row],[Transaction Date]], 2) + 4, "MMMM")</f>
        <v>March</v>
      </c>
      <c r="AC984" s="19">
        <f>ROUNDUP(MONTH(Table2[[#This Row],[Transaction Date]])/3, 0)</f>
        <v>1</v>
      </c>
    </row>
    <row r="985" spans="1:29" x14ac:dyDescent="0.3">
      <c r="A985" t="s">
        <v>1011</v>
      </c>
      <c r="B985" t="s">
        <v>1078</v>
      </c>
      <c r="C985" s="17" t="s">
        <v>1066</v>
      </c>
      <c r="D985" t="s">
        <v>20</v>
      </c>
      <c r="E985" t="s">
        <v>24</v>
      </c>
      <c r="F985" t="s">
        <v>16</v>
      </c>
      <c r="G985" s="3">
        <v>99.96</v>
      </c>
      <c r="H985">
        <v>7</v>
      </c>
      <c r="I985">
        <v>34.985999999999997</v>
      </c>
      <c r="J985" s="3">
        <v>734.70600000000002</v>
      </c>
      <c r="K985" s="18">
        <v>43488</v>
      </c>
      <c r="L985" s="2">
        <v>0.43958333333333338</v>
      </c>
      <c r="M985" t="s">
        <v>22</v>
      </c>
      <c r="N985" s="3">
        <v>699.72</v>
      </c>
      <c r="O985">
        <v>4.7619047620000003</v>
      </c>
      <c r="P985" s="3">
        <v>34.985999999999997</v>
      </c>
      <c r="Q985" s="1">
        <v>35552</v>
      </c>
      <c r="R985" s="5">
        <f t="shared" si="107"/>
        <v>21</v>
      </c>
      <c r="S985" s="5" t="str">
        <f t="shared" si="108"/>
        <v>15-29</v>
      </c>
      <c r="T985">
        <v>6.1</v>
      </c>
      <c r="U985" s="17" t="str">
        <f t="shared" si="105"/>
        <v>6-8 (Good)</v>
      </c>
      <c r="V985" s="17" t="str">
        <f t="shared" si="109"/>
        <v>Morning</v>
      </c>
      <c r="W985" t="str">
        <f t="shared" si="110"/>
        <v>Expensive</v>
      </c>
      <c r="X985" s="4">
        <f t="shared" si="111"/>
        <v>4</v>
      </c>
      <c r="Y985" s="3" t="str">
        <f t="shared" si="106"/>
        <v>Weekdays</v>
      </c>
      <c r="Z985" s="17">
        <f>_xlfn.ISOWEEKNUM(Table2[[#This Row],[Transaction Date]])</f>
        <v>4</v>
      </c>
      <c r="AA985" t="str">
        <f>IF(Table2[[#This Row],[WeekNum]] &gt; MAX(Table2[WeekNum]) - 13, "Show", "Hide")</f>
        <v>Show</v>
      </c>
      <c r="AB985" t="str">
        <f>TEXT(Table2[[#This Row],[Transaction Date]] - WEEKDAY(Table2[[#This Row],[Transaction Date]], 2) + 4, "MMMM")</f>
        <v>January</v>
      </c>
      <c r="AC985" s="19">
        <f>ROUNDUP(MONTH(Table2[[#This Row],[Transaction Date]])/3, 0)</f>
        <v>1</v>
      </c>
    </row>
    <row r="986" spans="1:29" x14ac:dyDescent="0.3">
      <c r="A986" t="s">
        <v>1012</v>
      </c>
      <c r="B986" t="s">
        <v>1074</v>
      </c>
      <c r="C986" t="s">
        <v>19</v>
      </c>
      <c r="D986" t="s">
        <v>20</v>
      </c>
      <c r="E986" t="s">
        <v>24</v>
      </c>
      <c r="F986" t="s">
        <v>21</v>
      </c>
      <c r="G986" s="3">
        <v>96.37</v>
      </c>
      <c r="H986">
        <v>7</v>
      </c>
      <c r="I986">
        <v>33.729500000000002</v>
      </c>
      <c r="J986" s="3">
        <v>708.31949999999995</v>
      </c>
      <c r="K986" s="18">
        <v>43474</v>
      </c>
      <c r="L986" s="2">
        <v>0.4861111111111111</v>
      </c>
      <c r="M986" t="s">
        <v>22</v>
      </c>
      <c r="N986" s="3">
        <v>674.59</v>
      </c>
      <c r="O986">
        <v>4.7619047620000003</v>
      </c>
      <c r="P986" s="3">
        <v>33.729500000000002</v>
      </c>
      <c r="Q986" s="1">
        <v>24056</v>
      </c>
      <c r="R986" s="5">
        <f t="shared" si="107"/>
        <v>53</v>
      </c>
      <c r="S986" s="5" t="str">
        <f t="shared" si="108"/>
        <v>45-59</v>
      </c>
      <c r="T986">
        <v>6</v>
      </c>
      <c r="U986" s="17" t="str">
        <f t="shared" si="105"/>
        <v>6-8 (Good)</v>
      </c>
      <c r="V986" s="17" t="str">
        <f t="shared" si="109"/>
        <v>Morning</v>
      </c>
      <c r="W986" t="str">
        <f t="shared" si="110"/>
        <v>Expensive</v>
      </c>
      <c r="X986" s="4">
        <f t="shared" si="111"/>
        <v>4</v>
      </c>
      <c r="Y986" s="3" t="str">
        <f t="shared" si="106"/>
        <v>Weekdays</v>
      </c>
      <c r="Z986" s="17">
        <f>_xlfn.ISOWEEKNUM(Table2[[#This Row],[Transaction Date]])</f>
        <v>2</v>
      </c>
      <c r="AA986" t="str">
        <f>IF(Table2[[#This Row],[WeekNum]] &gt; MAX(Table2[WeekNum]) - 13, "Show", "Hide")</f>
        <v>Show</v>
      </c>
      <c r="AB986" t="str">
        <f>TEXT(Table2[[#This Row],[Transaction Date]] - WEEKDAY(Table2[[#This Row],[Transaction Date]], 2) + 4, "MMMM")</f>
        <v>January</v>
      </c>
      <c r="AC986" s="19">
        <f>ROUNDUP(MONTH(Table2[[#This Row],[Transaction Date]])/3, 0)</f>
        <v>1</v>
      </c>
    </row>
    <row r="987" spans="1:29" x14ac:dyDescent="0.3">
      <c r="A987" t="s">
        <v>1013</v>
      </c>
      <c r="B987" t="s">
        <v>1070</v>
      </c>
      <c r="C987" t="s">
        <v>35</v>
      </c>
      <c r="D987" t="s">
        <v>20</v>
      </c>
      <c r="E987" t="s">
        <v>15</v>
      </c>
      <c r="F987" t="s">
        <v>38</v>
      </c>
      <c r="G987" s="3">
        <v>63.71</v>
      </c>
      <c r="H987">
        <v>5</v>
      </c>
      <c r="I987">
        <v>15.9275</v>
      </c>
      <c r="J987" s="3">
        <v>334.47750000000002</v>
      </c>
      <c r="K987" s="18">
        <v>43503</v>
      </c>
      <c r="L987" s="2">
        <v>0.8125</v>
      </c>
      <c r="M987" t="s">
        <v>17</v>
      </c>
      <c r="N987" s="3">
        <v>318.55</v>
      </c>
      <c r="O987">
        <v>4.7619047620000003</v>
      </c>
      <c r="P987" s="3">
        <v>15.9275</v>
      </c>
      <c r="Q987" s="1">
        <v>22806</v>
      </c>
      <c r="R987" s="5">
        <f t="shared" si="107"/>
        <v>56</v>
      </c>
      <c r="S987" s="5" t="str">
        <f t="shared" si="108"/>
        <v>45-59</v>
      </c>
      <c r="T987">
        <v>8.5</v>
      </c>
      <c r="U987" s="17" t="str">
        <f t="shared" si="105"/>
        <v>8-10 (Excellent)</v>
      </c>
      <c r="V987" s="17" t="str">
        <f t="shared" si="109"/>
        <v>Night</v>
      </c>
      <c r="W987" t="str">
        <f t="shared" si="110"/>
        <v>Expensive</v>
      </c>
      <c r="X987" s="4">
        <f t="shared" si="111"/>
        <v>5</v>
      </c>
      <c r="Y987" s="3" t="str">
        <f t="shared" si="106"/>
        <v>Weekdays</v>
      </c>
      <c r="Z987" s="17">
        <f>_xlfn.ISOWEEKNUM(Table2[[#This Row],[Transaction Date]])</f>
        <v>6</v>
      </c>
      <c r="AA987" t="str">
        <f>IF(Table2[[#This Row],[WeekNum]] &gt; MAX(Table2[WeekNum]) - 13, "Show", "Hide")</f>
        <v>Show</v>
      </c>
      <c r="AB987" t="str">
        <f>TEXT(Table2[[#This Row],[Transaction Date]] - WEEKDAY(Table2[[#This Row],[Transaction Date]], 2) + 4, "MMMM")</f>
        <v>February</v>
      </c>
      <c r="AC987" s="19">
        <f>ROUNDUP(MONTH(Table2[[#This Row],[Transaction Date]])/3, 0)</f>
        <v>1</v>
      </c>
    </row>
    <row r="988" spans="1:29" x14ac:dyDescent="0.3">
      <c r="A988" t="s">
        <v>1014</v>
      </c>
      <c r="B988" t="s">
        <v>1070</v>
      </c>
      <c r="C988" t="s">
        <v>35</v>
      </c>
      <c r="D988" t="s">
        <v>20</v>
      </c>
      <c r="E988" t="s">
        <v>15</v>
      </c>
      <c r="F988" t="s">
        <v>16</v>
      </c>
      <c r="G988" s="3">
        <v>14.76</v>
      </c>
      <c r="H988">
        <v>2</v>
      </c>
      <c r="I988">
        <v>1.476</v>
      </c>
      <c r="J988" s="3">
        <v>30.995999999999999</v>
      </c>
      <c r="K988" s="18">
        <v>43514</v>
      </c>
      <c r="L988" s="2">
        <v>0.61249999999999993</v>
      </c>
      <c r="M988" t="s">
        <v>17</v>
      </c>
      <c r="N988" s="3">
        <v>29.52</v>
      </c>
      <c r="O988">
        <v>4.7619047620000003</v>
      </c>
      <c r="P988" s="3">
        <v>1.476</v>
      </c>
      <c r="Q988" s="1">
        <v>29243</v>
      </c>
      <c r="R988" s="5">
        <f t="shared" si="107"/>
        <v>39</v>
      </c>
      <c r="S988" s="5" t="str">
        <f t="shared" si="108"/>
        <v>30-44</v>
      </c>
      <c r="T988">
        <v>4.3</v>
      </c>
      <c r="U988" s="17" t="str">
        <f t="shared" si="105"/>
        <v>4-6 (Average)</v>
      </c>
      <c r="V988" s="17" t="str">
        <f t="shared" si="109"/>
        <v>Afternoon</v>
      </c>
      <c r="W988" t="str">
        <f t="shared" si="110"/>
        <v>Less Expensive</v>
      </c>
      <c r="X988" s="4">
        <f t="shared" si="111"/>
        <v>2</v>
      </c>
      <c r="Y988" s="3" t="str">
        <f t="shared" si="106"/>
        <v>Weekdays</v>
      </c>
      <c r="Z988" s="17">
        <f>_xlfn.ISOWEEKNUM(Table2[[#This Row],[Transaction Date]])</f>
        <v>8</v>
      </c>
      <c r="AA988" t="str">
        <f>IF(Table2[[#This Row],[WeekNum]] &gt; MAX(Table2[WeekNum]) - 13, "Show", "Hide")</f>
        <v>Show</v>
      </c>
      <c r="AB988" t="str">
        <f>TEXT(Table2[[#This Row],[Transaction Date]] - WEEKDAY(Table2[[#This Row],[Transaction Date]], 2) + 4, "MMMM")</f>
        <v>February</v>
      </c>
      <c r="AC988" s="19">
        <f>ROUNDUP(MONTH(Table2[[#This Row],[Transaction Date]])/3, 0)</f>
        <v>1</v>
      </c>
    </row>
    <row r="989" spans="1:29" x14ac:dyDescent="0.3">
      <c r="A989" t="s">
        <v>1015</v>
      </c>
      <c r="B989" t="s">
        <v>1075</v>
      </c>
      <c r="C989" t="s">
        <v>35</v>
      </c>
      <c r="D989" t="s">
        <v>14</v>
      </c>
      <c r="E989" t="s">
        <v>24</v>
      </c>
      <c r="F989" t="s">
        <v>16</v>
      </c>
      <c r="G989" s="3">
        <v>62</v>
      </c>
      <c r="H989">
        <v>8</v>
      </c>
      <c r="I989">
        <v>24.8</v>
      </c>
      <c r="J989" s="3">
        <v>520.79999999999995</v>
      </c>
      <c r="K989" s="18">
        <v>43468</v>
      </c>
      <c r="L989" s="2">
        <v>0.79722222222222217</v>
      </c>
      <c r="M989" t="s">
        <v>26</v>
      </c>
      <c r="N989" s="3">
        <v>496</v>
      </c>
      <c r="O989">
        <v>4.7619047620000003</v>
      </c>
      <c r="P989" s="3">
        <v>24.8</v>
      </c>
      <c r="Q989" s="1">
        <v>33679</v>
      </c>
      <c r="R989" s="5">
        <f t="shared" si="107"/>
        <v>26</v>
      </c>
      <c r="S989" s="5" t="str">
        <f t="shared" si="108"/>
        <v>15-29</v>
      </c>
      <c r="T989">
        <v>6.2</v>
      </c>
      <c r="U989" s="17" t="str">
        <f t="shared" si="105"/>
        <v>6-8 (Good)</v>
      </c>
      <c r="V989" s="17" t="str">
        <f t="shared" si="109"/>
        <v>Evening</v>
      </c>
      <c r="W989" t="str">
        <f t="shared" si="110"/>
        <v>Expensive</v>
      </c>
      <c r="X989" s="4">
        <f t="shared" si="111"/>
        <v>5</v>
      </c>
      <c r="Y989" s="3" t="str">
        <f t="shared" si="106"/>
        <v>Weekdays</v>
      </c>
      <c r="Z989" s="17">
        <f>_xlfn.ISOWEEKNUM(Table2[[#This Row],[Transaction Date]])</f>
        <v>1</v>
      </c>
      <c r="AA989" t="str">
        <f>IF(Table2[[#This Row],[WeekNum]] &gt; MAX(Table2[WeekNum]) - 13, "Show", "Hide")</f>
        <v>Show</v>
      </c>
      <c r="AB989" t="str">
        <f>TEXT(Table2[[#This Row],[Transaction Date]] - WEEKDAY(Table2[[#This Row],[Transaction Date]], 2) + 4, "MMMM")</f>
        <v>January</v>
      </c>
      <c r="AC989" s="19">
        <f>ROUNDUP(MONTH(Table2[[#This Row],[Transaction Date]])/3, 0)</f>
        <v>1</v>
      </c>
    </row>
    <row r="990" spans="1:29" x14ac:dyDescent="0.3">
      <c r="A990" t="s">
        <v>1016</v>
      </c>
      <c r="B990" t="s">
        <v>1074</v>
      </c>
      <c r="C990" t="s">
        <v>19</v>
      </c>
      <c r="D990" t="s">
        <v>14</v>
      </c>
      <c r="E990" t="s">
        <v>24</v>
      </c>
      <c r="F990" t="s">
        <v>21</v>
      </c>
      <c r="G990" s="3">
        <v>82.34</v>
      </c>
      <c r="H990">
        <v>10</v>
      </c>
      <c r="I990">
        <v>41.17</v>
      </c>
      <c r="J990" s="3">
        <v>864.57</v>
      </c>
      <c r="K990" s="18">
        <v>43553</v>
      </c>
      <c r="L990" s="2">
        <v>0.79999999999999993</v>
      </c>
      <c r="M990" t="s">
        <v>17</v>
      </c>
      <c r="N990" s="3">
        <v>823.4</v>
      </c>
      <c r="O990">
        <v>4.7619047620000003</v>
      </c>
      <c r="P990" s="3">
        <v>41.17</v>
      </c>
      <c r="Q990" s="1">
        <v>32639</v>
      </c>
      <c r="R990" s="5">
        <f t="shared" si="107"/>
        <v>29</v>
      </c>
      <c r="S990" s="5" t="str">
        <f t="shared" si="108"/>
        <v>15-29</v>
      </c>
      <c r="T990">
        <v>4.3</v>
      </c>
      <c r="U990" s="17" t="str">
        <f t="shared" si="105"/>
        <v>4-6 (Average)</v>
      </c>
      <c r="V990" s="17" t="str">
        <f t="shared" si="109"/>
        <v>Evening</v>
      </c>
      <c r="W990" t="str">
        <f t="shared" si="110"/>
        <v>Expensive</v>
      </c>
      <c r="X990" s="4">
        <f t="shared" si="111"/>
        <v>6</v>
      </c>
      <c r="Y990" s="3" t="str">
        <f t="shared" si="106"/>
        <v>Weekdays</v>
      </c>
      <c r="Z990" s="17">
        <f>_xlfn.ISOWEEKNUM(Table2[[#This Row],[Transaction Date]])</f>
        <v>13</v>
      </c>
      <c r="AA990" t="str">
        <f>IF(Table2[[#This Row],[WeekNum]] &gt; MAX(Table2[WeekNum]) - 13, "Show", "Hide")</f>
        <v>Show</v>
      </c>
      <c r="AB990" t="str">
        <f>TEXT(Table2[[#This Row],[Transaction Date]] - WEEKDAY(Table2[[#This Row],[Transaction Date]], 2) + 4, "MMMM")</f>
        <v>March</v>
      </c>
      <c r="AC990" s="19">
        <f>ROUNDUP(MONTH(Table2[[#This Row],[Transaction Date]])/3, 0)</f>
        <v>1</v>
      </c>
    </row>
    <row r="991" spans="1:29" x14ac:dyDescent="0.3">
      <c r="A991" t="s">
        <v>1017</v>
      </c>
      <c r="B991" t="s">
        <v>1075</v>
      </c>
      <c r="C991" t="s">
        <v>35</v>
      </c>
      <c r="D991" t="s">
        <v>14</v>
      </c>
      <c r="E991" t="s">
        <v>24</v>
      </c>
      <c r="F991" t="s">
        <v>16</v>
      </c>
      <c r="G991" s="3">
        <v>75.37</v>
      </c>
      <c r="H991">
        <v>8</v>
      </c>
      <c r="I991">
        <v>30.148</v>
      </c>
      <c r="J991" s="3">
        <v>633.10799999999995</v>
      </c>
      <c r="K991" s="18">
        <v>43493</v>
      </c>
      <c r="L991" s="2">
        <v>0.65694444444444444</v>
      </c>
      <c r="M991" t="s">
        <v>26</v>
      </c>
      <c r="N991" s="3">
        <v>602.96</v>
      </c>
      <c r="O991">
        <v>4.7619047620000003</v>
      </c>
      <c r="P991" s="3">
        <v>30.148</v>
      </c>
      <c r="Q991" s="1">
        <v>36800</v>
      </c>
      <c r="R991" s="5">
        <f t="shared" si="107"/>
        <v>18</v>
      </c>
      <c r="S991" s="5" t="str">
        <f t="shared" si="108"/>
        <v>15-29</v>
      </c>
      <c r="T991">
        <v>8.4</v>
      </c>
      <c r="U991" s="17" t="str">
        <f t="shared" si="105"/>
        <v>8-10 (Excellent)</v>
      </c>
      <c r="V991" s="17" t="str">
        <f t="shared" si="109"/>
        <v>Afternoon</v>
      </c>
      <c r="W991" t="str">
        <f t="shared" si="110"/>
        <v>Expensive</v>
      </c>
      <c r="X991" s="4">
        <f t="shared" si="111"/>
        <v>2</v>
      </c>
      <c r="Y991" s="3" t="str">
        <f t="shared" si="106"/>
        <v>Weekdays</v>
      </c>
      <c r="Z991" s="17">
        <f>_xlfn.ISOWEEKNUM(Table2[[#This Row],[Transaction Date]])</f>
        <v>5</v>
      </c>
      <c r="AA991" t="str">
        <f>IF(Table2[[#This Row],[WeekNum]] &gt; MAX(Table2[WeekNum]) - 13, "Show", "Hide")</f>
        <v>Show</v>
      </c>
      <c r="AB991" t="str">
        <f>TEXT(Table2[[#This Row],[Transaction Date]] - WEEKDAY(Table2[[#This Row],[Transaction Date]], 2) + 4, "MMMM")</f>
        <v>January</v>
      </c>
      <c r="AC991" s="19">
        <f>ROUNDUP(MONTH(Table2[[#This Row],[Transaction Date]])/3, 0)</f>
        <v>1</v>
      </c>
    </row>
    <row r="992" spans="1:29" x14ac:dyDescent="0.3">
      <c r="A992" t="s">
        <v>1018</v>
      </c>
      <c r="B992" t="s">
        <v>1071</v>
      </c>
      <c r="C992" s="17" t="s">
        <v>1064</v>
      </c>
      <c r="D992" t="s">
        <v>20</v>
      </c>
      <c r="E992" t="s">
        <v>15</v>
      </c>
      <c r="F992" t="s">
        <v>36</v>
      </c>
      <c r="G992" s="3">
        <v>56.56</v>
      </c>
      <c r="H992">
        <v>5</v>
      </c>
      <c r="I992">
        <v>14.14</v>
      </c>
      <c r="J992" s="3">
        <v>296.94</v>
      </c>
      <c r="K992" s="18">
        <v>43546</v>
      </c>
      <c r="L992" s="2">
        <v>0.79583333333333339</v>
      </c>
      <c r="M992" t="s">
        <v>26</v>
      </c>
      <c r="N992" s="3">
        <v>282.8</v>
      </c>
      <c r="O992">
        <v>4.7619047620000003</v>
      </c>
      <c r="P992" s="3">
        <v>14.14</v>
      </c>
      <c r="Q992" s="1">
        <v>21807</v>
      </c>
      <c r="R992" s="5">
        <f t="shared" si="107"/>
        <v>59</v>
      </c>
      <c r="S992" s="5" t="str">
        <f t="shared" si="108"/>
        <v>45-59</v>
      </c>
      <c r="T992">
        <v>4.5</v>
      </c>
      <c r="U992" s="17" t="str">
        <f t="shared" si="105"/>
        <v>4-6 (Average)</v>
      </c>
      <c r="V992" s="17" t="str">
        <f t="shared" si="109"/>
        <v>Evening</v>
      </c>
      <c r="W992" t="str">
        <f t="shared" si="110"/>
        <v>Expensive</v>
      </c>
      <c r="X992" s="4">
        <f t="shared" si="111"/>
        <v>6</v>
      </c>
      <c r="Y992" s="3" t="str">
        <f t="shared" si="106"/>
        <v>Weekdays</v>
      </c>
      <c r="Z992" s="17">
        <f>_xlfn.ISOWEEKNUM(Table2[[#This Row],[Transaction Date]])</f>
        <v>12</v>
      </c>
      <c r="AA992" t="str">
        <f>IF(Table2[[#This Row],[WeekNum]] &gt; MAX(Table2[WeekNum]) - 13, "Show", "Hide")</f>
        <v>Show</v>
      </c>
      <c r="AB992" t="str">
        <f>TEXT(Table2[[#This Row],[Transaction Date]] - WEEKDAY(Table2[[#This Row],[Transaction Date]], 2) + 4, "MMMM")</f>
        <v>March</v>
      </c>
      <c r="AC992" s="19">
        <f>ROUNDUP(MONTH(Table2[[#This Row],[Transaction Date]])/3, 0)</f>
        <v>1</v>
      </c>
    </row>
    <row r="993" spans="1:29" x14ac:dyDescent="0.3">
      <c r="A993" t="s">
        <v>1019</v>
      </c>
      <c r="B993" t="s">
        <v>1075</v>
      </c>
      <c r="C993" t="s">
        <v>35</v>
      </c>
      <c r="D993" t="s">
        <v>20</v>
      </c>
      <c r="E993" t="s">
        <v>15</v>
      </c>
      <c r="F993" t="s">
        <v>29</v>
      </c>
      <c r="G993" s="3">
        <v>76.599999999999994</v>
      </c>
      <c r="H993">
        <v>10</v>
      </c>
      <c r="I993">
        <v>38.299999999999997</v>
      </c>
      <c r="J993" s="3">
        <v>804.3</v>
      </c>
      <c r="K993" s="18">
        <v>43489</v>
      </c>
      <c r="L993" s="2">
        <v>0.75694444444444453</v>
      </c>
      <c r="M993" t="s">
        <v>17</v>
      </c>
      <c r="N993" s="3">
        <v>766</v>
      </c>
      <c r="O993">
        <v>4.7619047620000003</v>
      </c>
      <c r="P993" s="3">
        <v>38.299999999999997</v>
      </c>
      <c r="Q993" s="1">
        <v>36836</v>
      </c>
      <c r="R993" s="5">
        <f t="shared" si="107"/>
        <v>18</v>
      </c>
      <c r="S993" s="5" t="str">
        <f t="shared" si="108"/>
        <v>15-29</v>
      </c>
      <c r="T993">
        <v>6</v>
      </c>
      <c r="U993" s="17" t="str">
        <f t="shared" si="105"/>
        <v>6-8 (Good)</v>
      </c>
      <c r="V993" s="17" t="str">
        <f t="shared" si="109"/>
        <v>Evening</v>
      </c>
      <c r="W993" t="str">
        <f t="shared" si="110"/>
        <v>Expensive</v>
      </c>
      <c r="X993" s="4">
        <f t="shared" si="111"/>
        <v>5</v>
      </c>
      <c r="Y993" s="3" t="str">
        <f t="shared" si="106"/>
        <v>Weekdays</v>
      </c>
      <c r="Z993" s="17">
        <f>_xlfn.ISOWEEKNUM(Table2[[#This Row],[Transaction Date]])</f>
        <v>4</v>
      </c>
      <c r="AA993" t="str">
        <f>IF(Table2[[#This Row],[WeekNum]] &gt; MAX(Table2[WeekNum]) - 13, "Show", "Hide")</f>
        <v>Show</v>
      </c>
      <c r="AB993" t="str">
        <f>TEXT(Table2[[#This Row],[Transaction Date]] - WEEKDAY(Table2[[#This Row],[Transaction Date]], 2) + 4, "MMMM")</f>
        <v>January</v>
      </c>
      <c r="AC993" s="19">
        <f>ROUNDUP(MONTH(Table2[[#This Row],[Transaction Date]])/3, 0)</f>
        <v>1</v>
      </c>
    </row>
    <row r="994" spans="1:29" x14ac:dyDescent="0.3">
      <c r="A994" t="s">
        <v>1020</v>
      </c>
      <c r="B994" t="s">
        <v>1076</v>
      </c>
      <c r="C994" s="17" t="s">
        <v>1064</v>
      </c>
      <c r="D994" t="s">
        <v>20</v>
      </c>
      <c r="E994" t="s">
        <v>24</v>
      </c>
      <c r="F994" t="s">
        <v>21</v>
      </c>
      <c r="G994" s="3">
        <v>58.03</v>
      </c>
      <c r="H994">
        <v>2</v>
      </c>
      <c r="I994">
        <v>5.8029999999999999</v>
      </c>
      <c r="J994" s="3">
        <v>121.863</v>
      </c>
      <c r="K994" s="18">
        <v>43534</v>
      </c>
      <c r="L994" s="2">
        <v>0.8652777777777777</v>
      </c>
      <c r="M994" t="s">
        <v>17</v>
      </c>
      <c r="N994" s="3">
        <v>116.06</v>
      </c>
      <c r="O994">
        <v>4.7619047620000003</v>
      </c>
      <c r="P994" s="3">
        <v>5.8029999999999999</v>
      </c>
      <c r="Q994" s="1">
        <v>32306</v>
      </c>
      <c r="R994" s="5">
        <f t="shared" si="107"/>
        <v>30</v>
      </c>
      <c r="S994" s="5" t="str">
        <f t="shared" si="108"/>
        <v>30-44</v>
      </c>
      <c r="T994">
        <v>8.8000000000000007</v>
      </c>
      <c r="U994" s="17" t="str">
        <f t="shared" si="105"/>
        <v>8-10 (Excellent)</v>
      </c>
      <c r="V994" s="17" t="str">
        <f t="shared" si="109"/>
        <v>Night</v>
      </c>
      <c r="W994" t="str">
        <f t="shared" si="110"/>
        <v>Expensive</v>
      </c>
      <c r="X994" s="4">
        <f t="shared" si="111"/>
        <v>1</v>
      </c>
      <c r="Y994" s="3" t="str">
        <f t="shared" si="106"/>
        <v>Weekends</v>
      </c>
      <c r="Z994" s="17">
        <f>_xlfn.ISOWEEKNUM(Table2[[#This Row],[Transaction Date]])</f>
        <v>10</v>
      </c>
      <c r="AA994" t="str">
        <f>IF(Table2[[#This Row],[WeekNum]] &gt; MAX(Table2[WeekNum]) - 13, "Show", "Hide")</f>
        <v>Show</v>
      </c>
      <c r="AB994" t="str">
        <f>TEXT(Table2[[#This Row],[Transaction Date]] - WEEKDAY(Table2[[#This Row],[Transaction Date]], 2) + 4, "MMMM")</f>
        <v>March</v>
      </c>
      <c r="AC994" s="19">
        <f>ROUNDUP(MONTH(Table2[[#This Row],[Transaction Date]])/3, 0)</f>
        <v>1</v>
      </c>
    </row>
    <row r="995" spans="1:29" x14ac:dyDescent="0.3">
      <c r="A995" t="s">
        <v>1021</v>
      </c>
      <c r="B995" t="s">
        <v>1075</v>
      </c>
      <c r="C995" t="s">
        <v>35</v>
      </c>
      <c r="D995" t="s">
        <v>20</v>
      </c>
      <c r="E995" t="s">
        <v>24</v>
      </c>
      <c r="F995" t="s">
        <v>38</v>
      </c>
      <c r="G995" s="3">
        <v>17.489999999999998</v>
      </c>
      <c r="H995">
        <v>10</v>
      </c>
      <c r="I995">
        <v>8.7449999999999992</v>
      </c>
      <c r="J995" s="3">
        <v>183.64500000000001</v>
      </c>
      <c r="K995" s="18">
        <v>43518</v>
      </c>
      <c r="L995" s="2">
        <v>0.77430555555555547</v>
      </c>
      <c r="M995" t="s">
        <v>17</v>
      </c>
      <c r="N995" s="3">
        <v>174.9</v>
      </c>
      <c r="O995">
        <v>4.7619047620000003</v>
      </c>
      <c r="P995" s="3">
        <v>8.7449999999999992</v>
      </c>
      <c r="Q995" s="1">
        <v>21783</v>
      </c>
      <c r="R995" s="5">
        <f t="shared" si="107"/>
        <v>59</v>
      </c>
      <c r="S995" s="5" t="str">
        <f t="shared" si="108"/>
        <v>45-59</v>
      </c>
      <c r="T995">
        <v>6.6</v>
      </c>
      <c r="U995" s="17" t="str">
        <f t="shared" si="105"/>
        <v>6-8 (Good)</v>
      </c>
      <c r="V995" s="17" t="str">
        <f t="shared" si="109"/>
        <v>Evening</v>
      </c>
      <c r="W995" t="str">
        <f t="shared" si="110"/>
        <v>Less Expensive</v>
      </c>
      <c r="X995" s="4">
        <f t="shared" si="111"/>
        <v>6</v>
      </c>
      <c r="Y995" s="3" t="str">
        <f t="shared" si="106"/>
        <v>Weekdays</v>
      </c>
      <c r="Z995" s="17">
        <f>_xlfn.ISOWEEKNUM(Table2[[#This Row],[Transaction Date]])</f>
        <v>8</v>
      </c>
      <c r="AA995" t="str">
        <f>IF(Table2[[#This Row],[WeekNum]] &gt; MAX(Table2[WeekNum]) - 13, "Show", "Hide")</f>
        <v>Show</v>
      </c>
      <c r="AB995" t="str">
        <f>TEXT(Table2[[#This Row],[Transaction Date]] - WEEKDAY(Table2[[#This Row],[Transaction Date]], 2) + 4, "MMMM")</f>
        <v>February</v>
      </c>
      <c r="AC995" s="19">
        <f>ROUNDUP(MONTH(Table2[[#This Row],[Transaction Date]])/3, 0)</f>
        <v>1</v>
      </c>
    </row>
    <row r="996" spans="1:29" x14ac:dyDescent="0.3">
      <c r="A996" t="s">
        <v>1022</v>
      </c>
      <c r="B996" t="s">
        <v>1069</v>
      </c>
      <c r="C996" t="s">
        <v>19</v>
      </c>
      <c r="D996" t="s">
        <v>14</v>
      </c>
      <c r="E996" t="s">
        <v>15</v>
      </c>
      <c r="F996" t="s">
        <v>21</v>
      </c>
      <c r="G996" s="3">
        <v>60.95</v>
      </c>
      <c r="H996">
        <v>1</v>
      </c>
      <c r="I996">
        <v>3.0474999999999999</v>
      </c>
      <c r="J996" s="3">
        <v>63.997500000000002</v>
      </c>
      <c r="K996" s="18">
        <v>43514</v>
      </c>
      <c r="L996" s="2">
        <v>0.4861111111111111</v>
      </c>
      <c r="M996" t="s">
        <v>17</v>
      </c>
      <c r="N996" s="3">
        <v>60.95</v>
      </c>
      <c r="O996">
        <v>4.7619047620000003</v>
      </c>
      <c r="P996" s="3">
        <v>3.0474999999999999</v>
      </c>
      <c r="Q996" s="1">
        <v>28991</v>
      </c>
      <c r="R996" s="5">
        <f t="shared" si="107"/>
        <v>39</v>
      </c>
      <c r="S996" s="5" t="str">
        <f t="shared" si="108"/>
        <v>30-44</v>
      </c>
      <c r="T996">
        <v>5.9</v>
      </c>
      <c r="U996" s="17" t="str">
        <f t="shared" si="105"/>
        <v>4-6 (Average)</v>
      </c>
      <c r="V996" s="17" t="str">
        <f t="shared" si="109"/>
        <v>Morning</v>
      </c>
      <c r="W996" t="str">
        <f t="shared" si="110"/>
        <v>Expensive</v>
      </c>
      <c r="X996" s="4">
        <f t="shared" si="111"/>
        <v>2</v>
      </c>
      <c r="Y996" s="3" t="str">
        <f t="shared" si="106"/>
        <v>Weekdays</v>
      </c>
      <c r="Z996" s="17">
        <f>_xlfn.ISOWEEKNUM(Table2[[#This Row],[Transaction Date]])</f>
        <v>8</v>
      </c>
      <c r="AA996" t="str">
        <f>IF(Table2[[#This Row],[WeekNum]] &gt; MAX(Table2[WeekNum]) - 13, "Show", "Hide")</f>
        <v>Show</v>
      </c>
      <c r="AB996" t="str">
        <f>TEXT(Table2[[#This Row],[Transaction Date]] - WEEKDAY(Table2[[#This Row],[Transaction Date]], 2) + 4, "MMMM")</f>
        <v>February</v>
      </c>
      <c r="AC996" s="19">
        <f>ROUNDUP(MONTH(Table2[[#This Row],[Transaction Date]])/3, 0)</f>
        <v>1</v>
      </c>
    </row>
    <row r="997" spans="1:29" x14ac:dyDescent="0.3">
      <c r="A997" t="s">
        <v>1023</v>
      </c>
      <c r="B997" t="s">
        <v>1078</v>
      </c>
      <c r="C997" s="17" t="s">
        <v>1066</v>
      </c>
      <c r="D997" t="s">
        <v>20</v>
      </c>
      <c r="E997" t="s">
        <v>24</v>
      </c>
      <c r="F997" t="s">
        <v>16</v>
      </c>
      <c r="G997" s="3">
        <v>40.35</v>
      </c>
      <c r="H997">
        <v>1</v>
      </c>
      <c r="I997">
        <v>2.0175000000000001</v>
      </c>
      <c r="J997" s="3">
        <v>42.3675</v>
      </c>
      <c r="K997" s="18">
        <v>43494</v>
      </c>
      <c r="L997" s="2">
        <v>0.57361111111111118</v>
      </c>
      <c r="M997" t="s">
        <v>17</v>
      </c>
      <c r="N997" s="3">
        <v>40.35</v>
      </c>
      <c r="O997">
        <v>4.7619047620000003</v>
      </c>
      <c r="P997" s="3">
        <v>2.0175000000000001</v>
      </c>
      <c r="Q997" s="1">
        <v>28815</v>
      </c>
      <c r="R997" s="5">
        <f t="shared" si="107"/>
        <v>40</v>
      </c>
      <c r="S997" s="5" t="str">
        <f t="shared" si="108"/>
        <v>30-44</v>
      </c>
      <c r="T997">
        <v>6.2</v>
      </c>
      <c r="U997" s="17" t="str">
        <f t="shared" si="105"/>
        <v>6-8 (Good)</v>
      </c>
      <c r="V997" s="17" t="str">
        <f t="shared" si="109"/>
        <v>Afternoon</v>
      </c>
      <c r="W997" t="str">
        <f t="shared" si="110"/>
        <v>Expensive</v>
      </c>
      <c r="X997" s="4">
        <f t="shared" si="111"/>
        <v>3</v>
      </c>
      <c r="Y997" s="3" t="str">
        <f t="shared" si="106"/>
        <v>Weekdays</v>
      </c>
      <c r="Z997" s="17">
        <f>_xlfn.ISOWEEKNUM(Table2[[#This Row],[Transaction Date]])</f>
        <v>5</v>
      </c>
      <c r="AA997" t="str">
        <f>IF(Table2[[#This Row],[WeekNum]] &gt; MAX(Table2[WeekNum]) - 13, "Show", "Hide")</f>
        <v>Show</v>
      </c>
      <c r="AB997" t="str">
        <f>TEXT(Table2[[#This Row],[Transaction Date]] - WEEKDAY(Table2[[#This Row],[Transaction Date]], 2) + 4, "MMMM")</f>
        <v>January</v>
      </c>
      <c r="AC997" s="19">
        <f>ROUNDUP(MONTH(Table2[[#This Row],[Transaction Date]])/3, 0)</f>
        <v>1</v>
      </c>
    </row>
    <row r="998" spans="1:29" x14ac:dyDescent="0.3">
      <c r="A998" t="s">
        <v>1024</v>
      </c>
      <c r="B998" t="s">
        <v>1075</v>
      </c>
      <c r="C998" t="s">
        <v>35</v>
      </c>
      <c r="D998" t="s">
        <v>20</v>
      </c>
      <c r="E998" t="s">
        <v>15</v>
      </c>
      <c r="F998" t="s">
        <v>25</v>
      </c>
      <c r="G998" s="3">
        <v>97.38</v>
      </c>
      <c r="H998">
        <v>10</v>
      </c>
      <c r="I998">
        <v>48.69</v>
      </c>
      <c r="J998" s="3">
        <v>1022.49</v>
      </c>
      <c r="K998" s="18">
        <v>43526</v>
      </c>
      <c r="L998" s="2">
        <v>0.71944444444444444</v>
      </c>
      <c r="M998" t="s">
        <v>17</v>
      </c>
      <c r="N998" s="3">
        <v>973.8</v>
      </c>
      <c r="O998">
        <v>4.7619047620000003</v>
      </c>
      <c r="P998" s="3">
        <v>48.69</v>
      </c>
      <c r="Q998" s="1">
        <v>28537</v>
      </c>
      <c r="R998" s="5">
        <f t="shared" si="107"/>
        <v>41</v>
      </c>
      <c r="S998" s="5" t="str">
        <f t="shared" si="108"/>
        <v>30-44</v>
      </c>
      <c r="T998">
        <v>4.4000000000000004</v>
      </c>
      <c r="U998" s="17" t="str">
        <f t="shared" si="105"/>
        <v>4-6 (Average)</v>
      </c>
      <c r="V998" s="17" t="str">
        <f t="shared" si="109"/>
        <v>Evening</v>
      </c>
      <c r="W998" t="str">
        <f t="shared" si="110"/>
        <v>Expensive</v>
      </c>
      <c r="X998" s="4">
        <f t="shared" si="111"/>
        <v>7</v>
      </c>
      <c r="Y998" s="3" t="str">
        <f t="shared" si="106"/>
        <v>Weekends</v>
      </c>
      <c r="Z998" s="17">
        <f>_xlfn.ISOWEEKNUM(Table2[[#This Row],[Transaction Date]])</f>
        <v>9</v>
      </c>
      <c r="AA998" t="str">
        <f>IF(Table2[[#This Row],[WeekNum]] &gt; MAX(Table2[WeekNum]) - 13, "Show", "Hide")</f>
        <v>Show</v>
      </c>
      <c r="AB998" t="str">
        <f>TEXT(Table2[[#This Row],[Transaction Date]] - WEEKDAY(Table2[[#This Row],[Transaction Date]], 2) + 4, "MMMM")</f>
        <v>February</v>
      </c>
      <c r="AC998" s="19">
        <f>ROUNDUP(MONTH(Table2[[#This Row],[Transaction Date]])/3, 0)</f>
        <v>1</v>
      </c>
    </row>
    <row r="999" spans="1:29" x14ac:dyDescent="0.3">
      <c r="A999" t="s">
        <v>1025</v>
      </c>
      <c r="B999" t="s">
        <v>1071</v>
      </c>
      <c r="C999" s="17" t="s">
        <v>1064</v>
      </c>
      <c r="D999" t="s">
        <v>14</v>
      </c>
      <c r="E999" t="s">
        <v>24</v>
      </c>
      <c r="F999" t="s">
        <v>36</v>
      </c>
      <c r="G999" s="3">
        <v>31.84</v>
      </c>
      <c r="H999">
        <v>1</v>
      </c>
      <c r="I999">
        <v>1.5920000000000001</v>
      </c>
      <c r="J999" s="3">
        <v>33.432000000000002</v>
      </c>
      <c r="K999" s="18">
        <v>43505</v>
      </c>
      <c r="L999" s="2">
        <v>0.55694444444444446</v>
      </c>
      <c r="M999" t="s">
        <v>22</v>
      </c>
      <c r="N999" s="3">
        <v>31.84</v>
      </c>
      <c r="O999">
        <v>4.7619047620000003</v>
      </c>
      <c r="P999" s="3">
        <v>1.5920000000000001</v>
      </c>
      <c r="Q999" s="1">
        <v>28712</v>
      </c>
      <c r="R999" s="5">
        <f t="shared" si="107"/>
        <v>40</v>
      </c>
      <c r="S999" s="5" t="str">
        <f t="shared" si="108"/>
        <v>30-44</v>
      </c>
      <c r="T999">
        <v>7.7</v>
      </c>
      <c r="U999" s="17" t="str">
        <f t="shared" si="105"/>
        <v>6-8 (Good)</v>
      </c>
      <c r="V999" s="17" t="str">
        <f t="shared" si="109"/>
        <v>Afternoon</v>
      </c>
      <c r="W999" t="str">
        <f t="shared" si="110"/>
        <v>Expensive</v>
      </c>
      <c r="X999" s="4">
        <f t="shared" si="111"/>
        <v>7</v>
      </c>
      <c r="Y999" s="3" t="str">
        <f t="shared" si="106"/>
        <v>Weekends</v>
      </c>
      <c r="Z999" s="17">
        <f>_xlfn.ISOWEEKNUM(Table2[[#This Row],[Transaction Date]])</f>
        <v>6</v>
      </c>
      <c r="AA999" t="str">
        <f>IF(Table2[[#This Row],[WeekNum]] &gt; MAX(Table2[WeekNum]) - 13, "Show", "Hide")</f>
        <v>Show</v>
      </c>
      <c r="AB999" t="str">
        <f>TEXT(Table2[[#This Row],[Transaction Date]] - WEEKDAY(Table2[[#This Row],[Transaction Date]], 2) + 4, "MMMM")</f>
        <v>February</v>
      </c>
      <c r="AC999" s="19">
        <f>ROUNDUP(MONTH(Table2[[#This Row],[Transaction Date]])/3, 0)</f>
        <v>1</v>
      </c>
    </row>
    <row r="1000" spans="1:29" x14ac:dyDescent="0.3">
      <c r="A1000" t="s">
        <v>1026</v>
      </c>
      <c r="B1000" t="s">
        <v>1076</v>
      </c>
      <c r="C1000" s="17" t="s">
        <v>1064</v>
      </c>
      <c r="D1000" t="s">
        <v>20</v>
      </c>
      <c r="E1000" t="s">
        <v>24</v>
      </c>
      <c r="F1000" t="s">
        <v>25</v>
      </c>
      <c r="G1000" s="3">
        <v>65.819999999999993</v>
      </c>
      <c r="H1000">
        <v>1</v>
      </c>
      <c r="I1000">
        <v>3.2909999999999999</v>
      </c>
      <c r="J1000" s="3">
        <v>69.111000000000004</v>
      </c>
      <c r="K1000" s="18">
        <v>43518</v>
      </c>
      <c r="L1000" s="2">
        <v>0.6479166666666667</v>
      </c>
      <c r="M1000" t="s">
        <v>22</v>
      </c>
      <c r="N1000" s="3">
        <v>65.819999999999993</v>
      </c>
      <c r="O1000">
        <v>4.7619047620000003</v>
      </c>
      <c r="P1000" s="3">
        <v>3.2909999999999999</v>
      </c>
      <c r="Q1000" s="1">
        <v>34295</v>
      </c>
      <c r="R1000" s="5">
        <f t="shared" si="107"/>
        <v>25</v>
      </c>
      <c r="S1000" s="5" t="str">
        <f t="shared" si="108"/>
        <v>15-29</v>
      </c>
      <c r="T1000">
        <v>4.0999999999999996</v>
      </c>
      <c r="U1000" s="17" t="str">
        <f t="shared" si="105"/>
        <v>4-6 (Average)</v>
      </c>
      <c r="V1000" s="17" t="str">
        <f t="shared" si="109"/>
        <v>Afternoon</v>
      </c>
      <c r="W1000" t="str">
        <f t="shared" si="110"/>
        <v>Expensive</v>
      </c>
      <c r="X1000" s="4">
        <f t="shared" si="111"/>
        <v>6</v>
      </c>
      <c r="Y1000" s="3" t="str">
        <f t="shared" si="106"/>
        <v>Weekdays</v>
      </c>
      <c r="Z1000" s="17">
        <f>_xlfn.ISOWEEKNUM(Table2[[#This Row],[Transaction Date]])</f>
        <v>8</v>
      </c>
      <c r="AA1000" t="str">
        <f>IF(Table2[[#This Row],[WeekNum]] &gt; MAX(Table2[WeekNum]) - 13, "Show", "Hide")</f>
        <v>Show</v>
      </c>
      <c r="AB1000" t="str">
        <f>TEXT(Table2[[#This Row],[Transaction Date]] - WEEKDAY(Table2[[#This Row],[Transaction Date]], 2) + 4, "MMMM")</f>
        <v>February</v>
      </c>
      <c r="AC1000" s="19">
        <f>ROUNDUP(MONTH(Table2[[#This Row],[Transaction Date]])/3, 0)</f>
        <v>1</v>
      </c>
    </row>
    <row r="1001" spans="1:29" x14ac:dyDescent="0.3">
      <c r="A1001" t="s">
        <v>1027</v>
      </c>
      <c r="B1001" t="s">
        <v>1068</v>
      </c>
      <c r="C1001" t="s">
        <v>13</v>
      </c>
      <c r="D1001" t="s">
        <v>14</v>
      </c>
      <c r="E1001" t="s">
        <v>15</v>
      </c>
      <c r="F1001" t="s">
        <v>38</v>
      </c>
      <c r="G1001" s="3">
        <v>88.34</v>
      </c>
      <c r="H1001">
        <v>7</v>
      </c>
      <c r="I1001">
        <v>30.919</v>
      </c>
      <c r="J1001" s="3">
        <v>649.29899999999998</v>
      </c>
      <c r="K1001" s="18">
        <v>43514</v>
      </c>
      <c r="L1001" s="2">
        <v>0.56111111111111112</v>
      </c>
      <c r="M1001" t="s">
        <v>22</v>
      </c>
      <c r="N1001" s="3">
        <v>618.38</v>
      </c>
      <c r="O1001">
        <v>4.7619047620000003</v>
      </c>
      <c r="P1001" s="3">
        <v>30.919</v>
      </c>
      <c r="Q1001" s="1">
        <v>26233</v>
      </c>
      <c r="R1001" s="5">
        <f t="shared" si="107"/>
        <v>47</v>
      </c>
      <c r="S1001" s="5" t="str">
        <f t="shared" si="108"/>
        <v>45-59</v>
      </c>
      <c r="T1001">
        <v>6.6</v>
      </c>
      <c r="U1001" s="17" t="str">
        <f t="shared" si="105"/>
        <v>6-8 (Good)</v>
      </c>
      <c r="V1001" s="17" t="str">
        <f t="shared" si="109"/>
        <v>Afternoon</v>
      </c>
      <c r="W1001" t="str">
        <f t="shared" si="110"/>
        <v>Expensive</v>
      </c>
      <c r="X1001" s="4">
        <f t="shared" si="111"/>
        <v>2</v>
      </c>
      <c r="Y1001" s="3" t="str">
        <f t="shared" si="106"/>
        <v>Weekdays</v>
      </c>
      <c r="Z1001" s="17">
        <f>_xlfn.ISOWEEKNUM(Table2[[#This Row],[Transaction Date]])</f>
        <v>8</v>
      </c>
      <c r="AA1001" t="str">
        <f>IF(Table2[[#This Row],[WeekNum]] &gt; MAX(Table2[WeekNum]) - 13, "Show", "Hide")</f>
        <v>Show</v>
      </c>
      <c r="AB1001" t="str">
        <f>TEXT(Table2[[#This Row],[Transaction Date]] - WEEKDAY(Table2[[#This Row],[Transaction Date]], 2) + 4, "MMMM")</f>
        <v>February</v>
      </c>
      <c r="AC1001" s="19">
        <f>ROUNDUP(MONTH(Table2[[#This Row],[Transaction Date]])/3, 0)</f>
        <v>1</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U32"/>
  <sheetViews>
    <sheetView workbookViewId="0">
      <selection activeCell="C24" sqref="C24"/>
    </sheetView>
  </sheetViews>
  <sheetFormatPr defaultRowHeight="14.4" x14ac:dyDescent="0.3"/>
  <cols>
    <col min="3" max="3" width="17.44140625" bestFit="1" customWidth="1"/>
    <col min="4" max="5" width="8.88671875" style="17"/>
    <col min="7" max="7" width="24.33203125" bestFit="1" customWidth="1"/>
    <col min="8" max="8" width="12.109375" customWidth="1"/>
    <col min="9" max="9" width="6" customWidth="1"/>
    <col min="10" max="10" width="11" customWidth="1"/>
    <col min="14" max="14" width="14.44140625" bestFit="1" customWidth="1"/>
    <col min="15" max="15" width="11" bestFit="1" customWidth="1"/>
    <col min="16" max="16" width="9.6640625" bestFit="1" customWidth="1"/>
    <col min="19" max="19" width="11.109375" customWidth="1"/>
    <col min="20" max="20" width="7" customWidth="1"/>
    <col min="21" max="21" width="11" customWidth="1"/>
    <col min="28" max="28" width="8.88671875" style="17"/>
    <col min="32" max="32" width="11.77734375" customWidth="1"/>
    <col min="33" max="33" width="7" customWidth="1"/>
    <col min="34" max="34" width="11" customWidth="1"/>
    <col min="37" max="37" width="9.77734375" customWidth="1"/>
    <col min="38" max="38" width="7" customWidth="1"/>
    <col min="39" max="39" width="11" customWidth="1"/>
    <col min="40" max="40" width="11" bestFit="1" customWidth="1"/>
    <col min="41" max="41" width="8.44140625" bestFit="1" customWidth="1"/>
    <col min="42" max="43" width="11" customWidth="1"/>
    <col min="44" max="44" width="11" bestFit="1" customWidth="1"/>
    <col min="45" max="45" width="13.109375" bestFit="1" customWidth="1"/>
  </cols>
  <sheetData>
    <row r="2" spans="2:47" x14ac:dyDescent="0.3">
      <c r="L2" s="41">
        <v>3</v>
      </c>
      <c r="U2" s="41">
        <v>1</v>
      </c>
    </row>
    <row r="4" spans="2:47" x14ac:dyDescent="0.3">
      <c r="B4" s="9" t="s">
        <v>1108</v>
      </c>
      <c r="C4" s="9" t="s">
        <v>1110</v>
      </c>
      <c r="D4" s="9" t="s">
        <v>1109</v>
      </c>
      <c r="E4" s="9" t="s">
        <v>1094</v>
      </c>
      <c r="I4">
        <v>2</v>
      </c>
      <c r="J4">
        <v>1</v>
      </c>
      <c r="K4">
        <v>3</v>
      </c>
    </row>
    <row r="5" spans="2:47" x14ac:dyDescent="0.3">
      <c r="B5">
        <v>3</v>
      </c>
      <c r="C5">
        <f>LARGE($J$6:$J$18, B5)</f>
        <v>28693.360499999988</v>
      </c>
      <c r="D5" s="17">
        <f>INDEX($H$6:$H$18, MATCH(C5, $J$6:$J$18, 0))</f>
        <v>3</v>
      </c>
      <c r="E5" s="17" t="str">
        <f>INDEX(Table2[ReportingMonth], MATCH(D5, Table2[WeekNum], 0))</f>
        <v>January</v>
      </c>
      <c r="G5" s="14" t="s">
        <v>1098</v>
      </c>
      <c r="H5" s="14" t="s">
        <v>1088</v>
      </c>
      <c r="I5" s="17" t="s">
        <v>1095</v>
      </c>
      <c r="J5" s="17" t="s">
        <v>1096</v>
      </c>
      <c r="K5" s="9" t="s">
        <v>1097</v>
      </c>
      <c r="N5" s="9" t="str">
        <f>H5</f>
        <v>WeekNum</v>
      </c>
      <c r="O5" s="9" t="str">
        <f>J5</f>
        <v xml:space="preserve">Revenue </v>
      </c>
      <c r="P5" s="9" t="s">
        <v>1102</v>
      </c>
      <c r="S5" s="14" t="s">
        <v>1034</v>
      </c>
      <c r="T5" s="17" t="s">
        <v>1095</v>
      </c>
      <c r="U5" s="17" t="s">
        <v>1096</v>
      </c>
      <c r="W5" s="9" t="s">
        <v>1097</v>
      </c>
      <c r="X5" s="17"/>
      <c r="Y5" s="17"/>
      <c r="Z5" s="9" t="str">
        <f>S5</f>
        <v>Weekday</v>
      </c>
      <c r="AA5" s="9" t="str">
        <f>U5</f>
        <v xml:space="preserve">Revenue </v>
      </c>
      <c r="AB5" s="9" t="s">
        <v>1057</v>
      </c>
      <c r="AC5" s="9" t="s">
        <v>1102</v>
      </c>
      <c r="AF5" s="14" t="s">
        <v>1035</v>
      </c>
      <c r="AG5" s="17" t="s">
        <v>1095</v>
      </c>
      <c r="AH5" s="17" t="s">
        <v>1096</v>
      </c>
      <c r="AI5" s="17"/>
      <c r="AJ5" s="17"/>
      <c r="AK5" s="14" t="s">
        <v>1094</v>
      </c>
      <c r="AL5" s="17" t="s">
        <v>1095</v>
      </c>
      <c r="AM5" s="17" t="s">
        <v>1096</v>
      </c>
      <c r="AO5" s="9" t="s">
        <v>1097</v>
      </c>
      <c r="AP5" s="17"/>
      <c r="AQ5" s="17"/>
      <c r="AR5" s="9" t="str">
        <f>AK5</f>
        <v>Months</v>
      </c>
      <c r="AS5" s="9" t="str">
        <f>AM5</f>
        <v xml:space="preserve">Revenue </v>
      </c>
      <c r="AT5" s="9"/>
      <c r="AU5" s="9" t="s">
        <v>1102</v>
      </c>
    </row>
    <row r="6" spans="2:47" x14ac:dyDescent="0.3">
      <c r="B6">
        <v>1</v>
      </c>
      <c r="C6" s="17">
        <f>LARGE($J$6:$J$18, B6)</f>
        <v>29286.883499999993</v>
      </c>
      <c r="D6" s="17">
        <f>INDEX($H$6:$H$18, MATCH(C6, $J$6:$J$18, 0))</f>
        <v>4</v>
      </c>
      <c r="E6" s="17" t="str">
        <f>INDEX(Table2[ReportingMonth], MATCH(D6, Table2[WeekNum], 0))</f>
        <v>January</v>
      </c>
      <c r="G6" s="17" t="s">
        <v>1099</v>
      </c>
      <c r="H6" s="17">
        <v>1</v>
      </c>
      <c r="I6" s="10">
        <v>5.4319491261312497E-2</v>
      </c>
      <c r="J6" s="19">
        <v>17543.389500000005</v>
      </c>
      <c r="N6" s="17" t="str">
        <f>"Week " &amp; H6</f>
        <v>Week 1</v>
      </c>
      <c r="O6" s="17">
        <f>J6</f>
        <v>17543.389500000005</v>
      </c>
      <c r="P6" t="str">
        <f t="shared" ref="P6:P18" si="0">IF(ChooseOption=2, TEXT(I6, "0.0%"),
    IF(ChooseOption=3, TEXT(K6, "0.0%"),
        IF(J6 &lt; 1000, TEXT(J6, "#,##0"),
            IF(J6 &lt; 1000000, TEXT(J6/1000, "0.0") &amp; "K",
                IF(J6 &lt; 1000000000, TEXT(J6/1000000, "0.0") &amp; "M",
                    TEXT(J6/1000000000, "0.0") &amp; "B"
                )
            )
        )
    )
)</f>
        <v>0.0%</v>
      </c>
      <c r="S6" s="4">
        <v>1</v>
      </c>
      <c r="T6" s="10">
        <v>0.13765470481916389</v>
      </c>
      <c r="U6" s="19">
        <v>44457.892499999994</v>
      </c>
      <c r="W6" s="17"/>
      <c r="X6" s="17"/>
      <c r="Y6" s="17"/>
      <c r="Z6" s="4">
        <f>S6</f>
        <v>1</v>
      </c>
      <c r="AA6" s="17">
        <f t="shared" ref="AA6:AA12" si="1">U6</f>
        <v>44457.892499999994</v>
      </c>
      <c r="AB6" s="17" t="e">
        <f>IF($U$2=1, VLOOKUP(Z6, $S$20:$U$22, 3, 0), VLOOKUP(Z6, $S$26:$U$28, 3, 0))</f>
        <v>#N/A</v>
      </c>
      <c r="AC6" s="17" t="str">
        <f t="shared" ref="AC6:AC12" si="2">IF(ChooseOption=2, TEXT(T6, "0.0%"),
    IF(ChooseOption=3, TEXT(W6, "0.0%"),
        IF(U6 &lt; 1000, TEXT(U6, "#,##0"),
            IF(U6 &lt; 1000000, TEXT(U6/1000, "0.0") &amp; "K",
                IF(U6 &lt; 1000000000, TEXT(U6/1000000, "0.0") &amp; "M",
                    TEXT(U6/1000000000, "0.0") &amp; "B"
                )
            )
        )
    )
)</f>
        <v>0.0%</v>
      </c>
      <c r="AF6" s="17" t="s">
        <v>1106</v>
      </c>
      <c r="AG6" s="10">
        <v>0.31142122931051336</v>
      </c>
      <c r="AH6" s="19">
        <v>100578.70199999998</v>
      </c>
      <c r="AI6" s="17"/>
      <c r="AJ6" s="17"/>
      <c r="AK6" s="17" t="s">
        <v>1091</v>
      </c>
      <c r="AL6" s="10">
        <v>0.36007381057051174</v>
      </c>
      <c r="AM6" s="19">
        <v>116291.86800000005</v>
      </c>
      <c r="AO6" s="17"/>
      <c r="AP6" s="17"/>
      <c r="AQ6" s="17"/>
      <c r="AR6" s="4" t="str">
        <f>AK6</f>
        <v>Jan</v>
      </c>
      <c r="AS6" s="19">
        <f>AM6</f>
        <v>116291.86800000005</v>
      </c>
      <c r="AT6" s="17"/>
      <c r="AU6" s="17" t="str">
        <f>IF(ChooseOption=2, TEXT(AL6, "0.0%"),
    IF(ChooseOption=3, TEXT(AO6, "0.0%"),
        IF(AM6 &lt; 1000, TEXT(AM6, "#,##0"),
            IF(AM6 &lt; 1000000, TEXT(AM6/1000, "0.0") &amp; "K",
                IF(AM6 &lt; 1000000000, TEXT(AM6/1000000, "0.0") &amp; "M",
                    TEXT(AM6/1000000000, "0.0") &amp; "B"
                )
            )
        )
    )
)</f>
        <v>0.0%</v>
      </c>
    </row>
    <row r="7" spans="2:47" x14ac:dyDescent="0.3">
      <c r="B7">
        <v>2</v>
      </c>
      <c r="C7" s="17">
        <f>LARGE($J$6:$J$18, B7)</f>
        <v>29219.715000000007</v>
      </c>
      <c r="D7" s="17">
        <f>INDEX($H$6:$H$18, MATCH(C7, $J$6:$J$18, 0))</f>
        <v>9</v>
      </c>
      <c r="E7" s="17" t="str">
        <f>INDEX(Table2[ReportingMonth], MATCH(D7, Table2[WeekNum], 0))</f>
        <v>February</v>
      </c>
      <c r="H7" s="17">
        <v>2</v>
      </c>
      <c r="I7" s="10">
        <v>7.5739063156622363E-2</v>
      </c>
      <c r="J7" s="19">
        <v>24461.199000000001</v>
      </c>
      <c r="K7" s="10">
        <f>(J7-J6)/J6</f>
        <v>0.39432570883750795</v>
      </c>
      <c r="N7" s="17" t="str">
        <f t="shared" ref="N7:N18" si="3">"Week " &amp; H7</f>
        <v>Week 2</v>
      </c>
      <c r="O7" s="17">
        <f t="shared" ref="O7:O18" si="4">J7</f>
        <v>24461.199000000001</v>
      </c>
      <c r="P7" s="17" t="str">
        <f t="shared" si="0"/>
        <v>39.4%</v>
      </c>
      <c r="S7" s="4">
        <v>2</v>
      </c>
      <c r="T7" s="10">
        <v>0.11734668698046059</v>
      </c>
      <c r="U7" s="19">
        <v>37899.077999999987</v>
      </c>
      <c r="W7" s="10">
        <f>(U7-U6)/U6</f>
        <v>-0.14752868683552664</v>
      </c>
      <c r="X7" s="17"/>
      <c r="Y7" s="17"/>
      <c r="Z7" s="4">
        <f t="shared" ref="Z7:Z12" si="5">S7</f>
        <v>2</v>
      </c>
      <c r="AA7" s="17">
        <f t="shared" si="1"/>
        <v>37899.077999999987</v>
      </c>
      <c r="AB7" s="17" t="e">
        <f t="shared" ref="AB7:AB12" si="6">IF($U$2=1, VLOOKUP(Z7, $S$20:$U$22, 3, 0), VLOOKUP(Z7, $S$26:$U$28, 3, 0))</f>
        <v>#N/A</v>
      </c>
      <c r="AC7" s="17" t="str">
        <f t="shared" si="2"/>
        <v>-14.8%</v>
      </c>
      <c r="AF7" s="17" t="s">
        <v>1107</v>
      </c>
      <c r="AG7" s="10">
        <v>0.6885787706894867</v>
      </c>
      <c r="AH7" s="19">
        <v>222388.04699999993</v>
      </c>
      <c r="AI7" s="17"/>
      <c r="AJ7" s="10"/>
      <c r="AK7" s="17" t="s">
        <v>1092</v>
      </c>
      <c r="AL7" s="10">
        <v>0.30101976225422494</v>
      </c>
      <c r="AM7" s="19">
        <v>97219.373999999967</v>
      </c>
      <c r="AO7" s="10">
        <f>(AM7-AM6)/AM6</f>
        <v>-0.16400539717876123</v>
      </c>
      <c r="AP7" s="17"/>
      <c r="AQ7" s="17"/>
      <c r="AR7" s="4" t="str">
        <f t="shared" ref="AR7:AR8" si="7">AK7</f>
        <v>Feb</v>
      </c>
      <c r="AS7" s="19">
        <f t="shared" ref="AS7:AS8" si="8">AM7</f>
        <v>97219.373999999967</v>
      </c>
      <c r="AT7" s="17"/>
      <c r="AU7" s="17" t="str">
        <f>IF(ChooseOption=2, TEXT(AL7, "0.0%"),
    IF(ChooseOption=3, TEXT(AO7, "0.0%"),
        IF(AM7 &lt; 1000, TEXT(AM7, "#,##0"),
            IF(AM7 &lt; 1000000, TEXT(AM7/1000, "0.0") &amp; "K",
                IF(AM7 &lt; 1000000000, TEXT(AM7/1000000, "0.0") &amp; "M",
                    TEXT(AM7/1000000000, "0.0") &amp; "B"
                )
            )
        )
    )
)</f>
        <v>-16.4%</v>
      </c>
    </row>
    <row r="8" spans="2:47" x14ac:dyDescent="0.3">
      <c r="H8" s="17">
        <v>3</v>
      </c>
      <c r="I8" s="10">
        <v>8.8843079322695209E-2</v>
      </c>
      <c r="J8" s="19">
        <v>28693.360499999988</v>
      </c>
      <c r="K8" s="10">
        <f t="shared" ref="K8:K18" si="9">(J8-J7)/J7</f>
        <v>0.17301529250467187</v>
      </c>
      <c r="N8" s="17" t="str">
        <f t="shared" si="3"/>
        <v>Week 3</v>
      </c>
      <c r="O8" s="17">
        <f t="shared" si="4"/>
        <v>28693.360499999988</v>
      </c>
      <c r="P8" s="17" t="str">
        <f t="shared" si="0"/>
        <v>17.3%</v>
      </c>
      <c r="S8" s="4">
        <v>3</v>
      </c>
      <c r="T8" s="10">
        <v>0.15940416671191129</v>
      </c>
      <c r="U8" s="19">
        <v>51482.245500000012</v>
      </c>
      <c r="W8" s="10">
        <f t="shared" ref="W8:W12" si="10">(U8-U7)/U7</f>
        <v>0.35840363979303214</v>
      </c>
      <c r="X8" s="17"/>
      <c r="Y8" s="17"/>
      <c r="Z8" s="4">
        <f t="shared" si="5"/>
        <v>3</v>
      </c>
      <c r="AA8" s="17">
        <f t="shared" si="1"/>
        <v>51482.245500000012</v>
      </c>
      <c r="AB8" s="17">
        <f t="shared" si="6"/>
        <v>51482.245500000012</v>
      </c>
      <c r="AC8" s="17" t="str">
        <f t="shared" si="2"/>
        <v>35.8%</v>
      </c>
      <c r="AI8" s="17"/>
      <c r="AJ8" s="10"/>
      <c r="AK8" s="17" t="s">
        <v>1093</v>
      </c>
      <c r="AL8" s="10">
        <v>0.3389064271752632</v>
      </c>
      <c r="AM8" s="19">
        <v>109455.50700000004</v>
      </c>
      <c r="AO8" s="10">
        <f t="shared" ref="AO8" si="11">(AM8-AM7)/AM7</f>
        <v>0.12586105522547469</v>
      </c>
      <c r="AP8" s="17"/>
      <c r="AQ8" s="17"/>
      <c r="AR8" s="4" t="str">
        <f t="shared" si="7"/>
        <v>Mar</v>
      </c>
      <c r="AS8" s="19">
        <f t="shared" si="8"/>
        <v>109455.50700000004</v>
      </c>
      <c r="AT8" s="17"/>
      <c r="AU8" s="17" t="str">
        <f>IF(ChooseOption=2, TEXT(AL8, "0.0%"),
    IF(ChooseOption=3, TEXT(AO8, "0.0%"),
        IF(AM8 &lt; 1000, TEXT(AM8, "#,##0"),
            IF(AM8 &lt; 1000000, TEXT(AM8/1000, "0.0") &amp; "K",
                IF(AM8 &lt; 1000000000, TEXT(AM8/1000000, "0.0") &amp; "M",
                    TEXT(AM8/1000000000, "0.0") &amp; "B"
                )
            )
        )
    )
)</f>
        <v>12.6%</v>
      </c>
    </row>
    <row r="9" spans="2:47" x14ac:dyDescent="0.3">
      <c r="H9" s="17">
        <v>4</v>
      </c>
      <c r="I9" s="10">
        <v>9.0680801013357556E-2</v>
      </c>
      <c r="J9" s="19">
        <v>29286.883499999993</v>
      </c>
      <c r="K9" s="10">
        <f t="shared" si="9"/>
        <v>2.0685029207366801E-2</v>
      </c>
      <c r="N9" s="17" t="str">
        <f t="shared" si="3"/>
        <v>Week 4</v>
      </c>
      <c r="O9" s="17">
        <f t="shared" si="4"/>
        <v>29286.883499999993</v>
      </c>
      <c r="P9" s="17" t="str">
        <f t="shared" si="0"/>
        <v>2.1%</v>
      </c>
      <c r="S9" s="4">
        <v>4</v>
      </c>
      <c r="T9" s="10">
        <v>0.13540444994849918</v>
      </c>
      <c r="U9" s="19">
        <v>43731.135000000002</v>
      </c>
      <c r="W9" s="10">
        <f t="shared" si="10"/>
        <v>-0.15055890481700157</v>
      </c>
      <c r="X9" s="17"/>
      <c r="Y9" s="17"/>
      <c r="Z9" s="4">
        <f t="shared" si="5"/>
        <v>4</v>
      </c>
      <c r="AA9" s="17">
        <f t="shared" si="1"/>
        <v>43731.135000000002</v>
      </c>
      <c r="AB9" s="17" t="e">
        <f t="shared" si="6"/>
        <v>#N/A</v>
      </c>
      <c r="AC9" s="17" t="str">
        <f t="shared" si="2"/>
        <v>-15.1%</v>
      </c>
      <c r="AI9" s="17"/>
      <c r="AJ9" s="10"/>
      <c r="AO9" s="10"/>
      <c r="AP9" s="17"/>
      <c r="AQ9" s="17"/>
      <c r="AR9" s="4"/>
      <c r="AS9" s="17"/>
      <c r="AT9" s="17"/>
      <c r="AU9" s="17"/>
    </row>
    <row r="10" spans="2:47" x14ac:dyDescent="0.3">
      <c r="B10" s="9" t="s">
        <v>1111</v>
      </c>
      <c r="E10" s="9" t="s">
        <v>1113</v>
      </c>
      <c r="H10" s="17">
        <v>5</v>
      </c>
      <c r="I10" s="10">
        <v>8.7812282805620992E-2</v>
      </c>
      <c r="J10" s="19">
        <v>28360.447500000006</v>
      </c>
      <c r="K10" s="10">
        <f t="shared" si="9"/>
        <v>-3.1633137066290687E-2</v>
      </c>
      <c r="N10" s="17" t="str">
        <f t="shared" si="3"/>
        <v>Week 5</v>
      </c>
      <c r="O10" s="17">
        <f t="shared" si="4"/>
        <v>28360.447500000006</v>
      </c>
      <c r="P10" s="17" t="str">
        <f t="shared" si="0"/>
        <v>-3.2%</v>
      </c>
      <c r="S10" s="4">
        <v>5</v>
      </c>
      <c r="T10" s="10">
        <v>0.14041460348600782</v>
      </c>
      <c r="U10" s="19">
        <v>45349.248000000014</v>
      </c>
      <c r="W10" s="10">
        <f t="shared" si="10"/>
        <v>3.7001395001524932E-2</v>
      </c>
      <c r="X10" s="17"/>
      <c r="Y10" s="17"/>
      <c r="Z10" s="4">
        <f t="shared" si="5"/>
        <v>5</v>
      </c>
      <c r="AA10" s="17">
        <f t="shared" si="1"/>
        <v>45349.248000000014</v>
      </c>
      <c r="AB10" s="17">
        <f t="shared" si="6"/>
        <v>45349.248000000014</v>
      </c>
      <c r="AC10" s="17" t="str">
        <f t="shared" si="2"/>
        <v>3.7%</v>
      </c>
      <c r="AF10" s="9" t="str">
        <f>AF5</f>
        <v>Weektype</v>
      </c>
      <c r="AG10" s="9" t="str">
        <f>AG5</f>
        <v>%</v>
      </c>
      <c r="AH10" s="9" t="s">
        <v>1060</v>
      </c>
      <c r="AI10" s="9" t="s">
        <v>1102</v>
      </c>
      <c r="AJ10" s="10"/>
      <c r="AO10" s="10"/>
      <c r="AP10" s="17"/>
      <c r="AQ10" s="17"/>
      <c r="AR10" s="4"/>
      <c r="AS10" s="17"/>
      <c r="AT10" s="17"/>
      <c r="AU10" s="17"/>
    </row>
    <row r="11" spans="2:47" x14ac:dyDescent="0.3">
      <c r="B11" s="10">
        <f>SUM(C5:C7)/SUM(J6:J18)</f>
        <v>0.26999670792735386</v>
      </c>
      <c r="E11" s="42" t="str">
        <f>IF(AND(E5=E6, E6=E7), E5,
 IF(E5=E6, E5 &amp; " and " &amp; E7,
  IF(E6=E7, E5 &amp; " and " &amp; E6,
   IF(E5=E7, E5 &amp; " and " &amp; E6,
    E5 &amp; ", " &amp; E6 &amp; " and " &amp; E7))))</f>
        <v>January and February</v>
      </c>
      <c r="G11" s="17" t="s">
        <v>1100</v>
      </c>
      <c r="H11" s="17">
        <v>6</v>
      </c>
      <c r="I11" s="10">
        <v>8.3915243856883842E-2</v>
      </c>
      <c r="J11" s="19">
        <v>27101.833499999993</v>
      </c>
      <c r="K11" s="10">
        <f t="shared" si="9"/>
        <v>-4.4379200998151104E-2</v>
      </c>
      <c r="N11" s="17" t="str">
        <f t="shared" si="3"/>
        <v>Week 6</v>
      </c>
      <c r="O11" s="17">
        <f t="shared" si="4"/>
        <v>27101.833499999993</v>
      </c>
      <c r="P11" s="17" t="str">
        <f t="shared" si="0"/>
        <v>-4.4%</v>
      </c>
      <c r="S11" s="4">
        <v>6</v>
      </c>
      <c r="T11" s="10">
        <v>0.13600886356260786</v>
      </c>
      <c r="U11" s="19">
        <v>43926.34050000002</v>
      </c>
      <c r="W11" s="10">
        <f t="shared" si="10"/>
        <v>-3.1376650391203693E-2</v>
      </c>
      <c r="X11" s="17"/>
      <c r="Y11" s="17"/>
      <c r="Z11" s="4">
        <f t="shared" si="5"/>
        <v>6</v>
      </c>
      <c r="AA11" s="17">
        <f t="shared" si="1"/>
        <v>43926.34050000002</v>
      </c>
      <c r="AB11" s="17" t="e">
        <f t="shared" si="6"/>
        <v>#N/A</v>
      </c>
      <c r="AC11" s="17" t="str">
        <f t="shared" si="2"/>
        <v>-3.1%</v>
      </c>
      <c r="AF11" s="17" t="str">
        <f t="shared" ref="AF11:AG12" si="12">AF6</f>
        <v>Weekends</v>
      </c>
      <c r="AG11" s="10">
        <f t="shared" si="12"/>
        <v>0.31142122931051336</v>
      </c>
      <c r="AH11" s="10">
        <v>1</v>
      </c>
      <c r="AI11" s="17" t="str">
        <f>IF(ChooseOption=2, TEXT(AG6, "0.0%"),
    IF(ChooseOption=3, TEXT(AG6, "0.0%"),
        IF(AH6 &lt; 1000, TEXT(AH6, "#,##0"),
            IF(AH6 &lt; 1000000, TEXT(AH6/1000, "0.0") &amp; "K",
                IF(AH6 &lt; 1000000000, TEXT(AH6/1000000, "0.0") &amp; "M",
                    TEXT(AH6/1000000000, "0.0") &amp; "B"
                )
            )
        )
    )
)</f>
        <v>31.1%</v>
      </c>
      <c r="AJ11" s="10"/>
      <c r="AO11" s="10"/>
      <c r="AP11" s="17"/>
      <c r="AQ11" s="17"/>
      <c r="AR11" s="4"/>
      <c r="AS11" s="17"/>
      <c r="AT11" s="17"/>
      <c r="AU11" s="17"/>
    </row>
    <row r="12" spans="2:47" x14ac:dyDescent="0.3">
      <c r="H12" s="17">
        <v>7</v>
      </c>
      <c r="I12" s="10">
        <v>7.9152402156421414E-2</v>
      </c>
      <c r="J12" s="19">
        <v>25563.594000000008</v>
      </c>
      <c r="K12" s="10">
        <f t="shared" si="9"/>
        <v>-5.6757765115780283E-2</v>
      </c>
      <c r="N12" s="17" t="str">
        <f t="shared" si="3"/>
        <v>Week 7</v>
      </c>
      <c r="O12" s="17">
        <f t="shared" si="4"/>
        <v>25563.594000000008</v>
      </c>
      <c r="P12" s="17" t="str">
        <f t="shared" si="0"/>
        <v>-5.7%</v>
      </c>
      <c r="S12" s="4">
        <v>7</v>
      </c>
      <c r="T12" s="10">
        <v>0.17376652449134938</v>
      </c>
      <c r="U12" s="19">
        <v>56120.809499999988</v>
      </c>
      <c r="W12" s="10">
        <f t="shared" si="10"/>
        <v>0.27761176690782979</v>
      </c>
      <c r="X12" s="17"/>
      <c r="Y12" s="17"/>
      <c r="Z12" s="4">
        <f t="shared" si="5"/>
        <v>7</v>
      </c>
      <c r="AA12" s="17">
        <f t="shared" si="1"/>
        <v>56120.809499999988</v>
      </c>
      <c r="AB12" s="17">
        <f t="shared" si="6"/>
        <v>56120.809499999988</v>
      </c>
      <c r="AC12" s="17" t="str">
        <f t="shared" si="2"/>
        <v>27.8%</v>
      </c>
      <c r="AF12" s="17" t="str">
        <f>AF7</f>
        <v>Weekdays</v>
      </c>
      <c r="AG12" s="10">
        <f t="shared" si="12"/>
        <v>0.6885787706894867</v>
      </c>
      <c r="AH12" s="10">
        <v>1</v>
      </c>
      <c r="AI12" s="17" t="str">
        <f>IF(ChooseOption=2, TEXT(AG7, "0.0%"),
    IF(ChooseOption=3, TEXT(AG7, "0.0%"),
        IF(AH7 &lt; 1000, TEXT(AH7, "#,##0"),
            IF(AH7 &lt; 1000000, TEXT(AH7/1000, "0.0") &amp; "K",
                IF(AH7 &lt; 1000000000, TEXT(AH7/1000000, "0.0") &amp; "M",
                    TEXT(AH7/1000000000, "0.0") &amp; "B"
                )
            )
        )
    )
)</f>
        <v>68.9%</v>
      </c>
      <c r="AJ12" s="10"/>
      <c r="AO12" s="10"/>
      <c r="AP12" s="17"/>
      <c r="AQ12" s="17"/>
      <c r="AR12" s="4"/>
      <c r="AS12" s="17"/>
      <c r="AT12" s="17"/>
      <c r="AU12" s="17"/>
    </row>
    <row r="13" spans="2:47" x14ac:dyDescent="0.3">
      <c r="H13" s="17">
        <v>8</v>
      </c>
      <c r="I13" s="10">
        <v>5.3654639536901694E-2</v>
      </c>
      <c r="J13" s="19">
        <v>17328.664500000003</v>
      </c>
      <c r="K13" s="10">
        <f t="shared" si="9"/>
        <v>-0.32213504486106309</v>
      </c>
      <c r="N13" s="17" t="str">
        <f t="shared" si="3"/>
        <v>Week 8</v>
      </c>
      <c r="O13" s="17">
        <f t="shared" si="4"/>
        <v>17328.664500000003</v>
      </c>
      <c r="P13" s="17" t="str">
        <f t="shared" si="0"/>
        <v>-32.2%</v>
      </c>
      <c r="W13" s="10"/>
      <c r="X13" s="17"/>
      <c r="Y13" s="17"/>
      <c r="Z13" s="4"/>
      <c r="AA13" s="17"/>
      <c r="AC13" s="17"/>
    </row>
    <row r="14" spans="2:47" x14ac:dyDescent="0.3">
      <c r="H14" s="17">
        <v>9</v>
      </c>
      <c r="I14" s="10">
        <v>9.0472827591301083E-2</v>
      </c>
      <c r="J14" s="19">
        <v>29219.715000000007</v>
      </c>
      <c r="K14" s="10">
        <f t="shared" si="9"/>
        <v>0.68620697803919073</v>
      </c>
      <c r="N14" s="17" t="str">
        <f t="shared" si="3"/>
        <v>Week 9</v>
      </c>
      <c r="O14" s="17">
        <f t="shared" si="4"/>
        <v>29219.715000000007</v>
      </c>
      <c r="P14" s="17" t="str">
        <f t="shared" si="0"/>
        <v>68.6%</v>
      </c>
      <c r="W14" s="10"/>
      <c r="X14" s="17"/>
      <c r="Y14" s="17"/>
      <c r="Z14" s="4"/>
      <c r="AA14" s="17"/>
      <c r="AC14" s="17"/>
    </row>
    <row r="15" spans="2:47" x14ac:dyDescent="0.3">
      <c r="G15" s="17" t="s">
        <v>1101</v>
      </c>
      <c r="H15" s="17">
        <v>10</v>
      </c>
      <c r="I15" s="10">
        <v>8.7993076959139216E-2</v>
      </c>
      <c r="J15" s="19">
        <v>28418.837999999996</v>
      </c>
      <c r="K15" s="10">
        <f t="shared" si="9"/>
        <v>-2.7408788894758594E-2</v>
      </c>
      <c r="N15" s="17" t="str">
        <f t="shared" si="3"/>
        <v>Week 10</v>
      </c>
      <c r="O15" s="17">
        <f t="shared" si="4"/>
        <v>28418.837999999996</v>
      </c>
      <c r="P15" s="17" t="str">
        <f t="shared" si="0"/>
        <v>-2.7%</v>
      </c>
      <c r="W15" s="10"/>
      <c r="X15" s="17"/>
      <c r="Y15" s="17"/>
      <c r="Z15" s="4"/>
      <c r="AA15" s="17"/>
      <c r="AC15" s="17"/>
    </row>
    <row r="16" spans="2:47" x14ac:dyDescent="0.3">
      <c r="H16" s="17">
        <v>11</v>
      </c>
      <c r="I16" s="10">
        <v>7.428077835963233E-2</v>
      </c>
      <c r="J16" s="19">
        <v>23990.221500000003</v>
      </c>
      <c r="K16" s="10">
        <f t="shared" si="9"/>
        <v>-0.15583383458535474</v>
      </c>
      <c r="N16" s="17" t="str">
        <f t="shared" si="3"/>
        <v>Week 11</v>
      </c>
      <c r="O16" s="17">
        <f t="shared" si="4"/>
        <v>23990.221500000003</v>
      </c>
      <c r="P16" s="17" t="str">
        <f t="shared" si="0"/>
        <v>-15.6%</v>
      </c>
      <c r="W16" s="10"/>
      <c r="X16" s="17"/>
      <c r="Y16" s="17"/>
      <c r="Z16" s="4"/>
      <c r="AA16" s="17"/>
      <c r="AC16" s="17"/>
    </row>
    <row r="17" spans="2:45" x14ac:dyDescent="0.3">
      <c r="H17" s="17">
        <v>12</v>
      </c>
      <c r="I17" s="10">
        <v>7.7780759405668726E-2</v>
      </c>
      <c r="J17" s="19">
        <v>25120.598999999998</v>
      </c>
      <c r="K17" s="10">
        <f t="shared" si="9"/>
        <v>4.7118260246158832E-2</v>
      </c>
      <c r="N17" s="17" t="str">
        <f t="shared" si="3"/>
        <v>Week 12</v>
      </c>
      <c r="O17" s="17">
        <f t="shared" si="4"/>
        <v>25120.598999999998</v>
      </c>
      <c r="P17" s="17" t="str">
        <f t="shared" si="0"/>
        <v>4.7%</v>
      </c>
      <c r="W17" s="10"/>
      <c r="X17" s="17"/>
      <c r="Y17" s="17"/>
      <c r="Z17" s="4"/>
      <c r="AA17" s="17"/>
      <c r="AC17" s="17"/>
    </row>
    <row r="18" spans="2:45" x14ac:dyDescent="0.3">
      <c r="B18" s="9" t="s">
        <v>1112</v>
      </c>
      <c r="H18" s="17">
        <v>13</v>
      </c>
      <c r="I18" s="10">
        <v>5.5355554574443196E-2</v>
      </c>
      <c r="J18" s="19">
        <v>17878.003499999995</v>
      </c>
      <c r="K18" s="10">
        <f t="shared" si="9"/>
        <v>-0.28831300957433392</v>
      </c>
      <c r="N18" s="17" t="str">
        <f t="shared" si="3"/>
        <v>Week 13</v>
      </c>
      <c r="O18" s="17">
        <f t="shared" si="4"/>
        <v>17878.003499999995</v>
      </c>
      <c r="P18" s="17" t="str">
        <f t="shared" si="0"/>
        <v>-28.8%</v>
      </c>
      <c r="W18" s="10"/>
      <c r="X18" s="17"/>
      <c r="Y18" s="17"/>
      <c r="Z18" s="4"/>
      <c r="AA18" s="17"/>
      <c r="AC18" s="17"/>
    </row>
    <row r="19" spans="2:45" x14ac:dyDescent="0.3">
      <c r="B19" t="str">
        <f>IF(OR(E5="January", E5="February", E5="March"), "Q1",
 IF(OR(E5="April", E5="May", E5="June"), "Q2",
  IF(OR(E5="July", E5="August", E5="September"), "Q3", "Q4")))</f>
        <v>Q1</v>
      </c>
      <c r="K19" s="10"/>
      <c r="S19" s="9" t="s">
        <v>1105</v>
      </c>
      <c r="X19" s="9" t="s">
        <v>1103</v>
      </c>
      <c r="Y19" s="17"/>
    </row>
    <row r="20" spans="2:45" x14ac:dyDescent="0.3">
      <c r="K20" s="10"/>
      <c r="S20" s="4">
        <f>INDEX($S$6:$S$12, MATCH(U20, $U$6:$U$12, 0))</f>
        <v>7</v>
      </c>
      <c r="T20">
        <v>1</v>
      </c>
      <c r="U20">
        <f>LARGE($U$6:$U$12, T20)</f>
        <v>56120.809499999988</v>
      </c>
      <c r="X20" s="17" t="str">
        <f>IF(ChooseOption=1, "Revenue Trend on a Daily basis", IF(ChooseOption=3, "Day over Day Change", "Percentage Daily Revenue"))</f>
        <v>Day over Day Change</v>
      </c>
      <c r="Y20" s="17"/>
    </row>
    <row r="21" spans="2:45" x14ac:dyDescent="0.3">
      <c r="S21" s="4">
        <f>INDEX($S$6:$S$12, MATCH(U21, $U$6:$U$12, 0))</f>
        <v>3</v>
      </c>
      <c r="T21">
        <v>2</v>
      </c>
      <c r="U21" s="17">
        <f t="shared" ref="U21:U22" si="13">LARGE($U$6:$U$12, T21)</f>
        <v>51482.245500000012</v>
      </c>
    </row>
    <row r="22" spans="2:45" x14ac:dyDescent="0.3">
      <c r="G22" s="9" t="s">
        <v>1103</v>
      </c>
      <c r="S22" s="4">
        <f>INDEX($S$6:$S$12, MATCH(U22, $U$6:$U$12, 0))</f>
        <v>5</v>
      </c>
      <c r="T22">
        <v>3</v>
      </c>
      <c r="U22" s="17">
        <f t="shared" si="13"/>
        <v>45349.248000000014</v>
      </c>
      <c r="X22" t="str">
        <f>IF(U2=1, "Top performing weekdays on highlight", "Underperforming weekdays on highlight")</f>
        <v>Top performing weekdays on highlight</v>
      </c>
    </row>
    <row r="23" spans="2:45" x14ac:dyDescent="0.3">
      <c r="G23" t="str">
        <f>IF(ChooseOption=1, "Revenue Trend on a Weekly basis", IF(ChooseOption=3, "Week over Week Change", "Percentage Weekly Revenue"))</f>
        <v>Week over Week Change</v>
      </c>
    </row>
    <row r="25" spans="2:45" x14ac:dyDescent="0.3">
      <c r="G25" t="str">
        <f>"Weeks " &amp; D5 &amp; ", " &amp; D6 &amp; " and " &amp; D7 &amp; " (occurring in " &amp; E11 &amp; ") which were the top performing weeks generated up to " &amp; TEXT(B11, "0.0%") &amp; " of our Revenue in " &amp; B19</f>
        <v>Weeks 3, 4 and 9 (occurring in January and February) which were the top performing weeks generated up to 27.0% of our Revenue in Q1</v>
      </c>
      <c r="S25" s="9" t="s">
        <v>1104</v>
      </c>
    </row>
    <row r="26" spans="2:45" x14ac:dyDescent="0.3">
      <c r="S26" s="4">
        <f>INDEX($S$6:$S$12, MATCH(U26, $U$6:$U$12, 0))</f>
        <v>2</v>
      </c>
      <c r="T26" s="17">
        <v>1</v>
      </c>
      <c r="U26" s="17">
        <f>SMALL($U$6:$U$12, T26)</f>
        <v>37899.077999999987</v>
      </c>
    </row>
    <row r="27" spans="2:45" x14ac:dyDescent="0.3">
      <c r="S27" s="4">
        <f>INDEX($S$6:$S$12, MATCH(U27, $U$6:$U$12, 0))</f>
        <v>4</v>
      </c>
      <c r="T27" s="17">
        <v>2</v>
      </c>
      <c r="U27" s="17">
        <f t="shared" ref="U27:U28" si="14">SMALL($U$6:$U$12, T27)</f>
        <v>43731.135000000002</v>
      </c>
    </row>
    <row r="28" spans="2:45" x14ac:dyDescent="0.3">
      <c r="S28" s="4">
        <f>INDEX($S$6:$S$12, MATCH(U28, $U$6:$U$12, 0))</f>
        <v>6</v>
      </c>
      <c r="T28" s="17">
        <v>3</v>
      </c>
      <c r="U28" s="17">
        <f t="shared" si="14"/>
        <v>43926.34050000002</v>
      </c>
    </row>
    <row r="31" spans="2:45" x14ac:dyDescent="0.3">
      <c r="AR31" s="9" t="s">
        <v>1103</v>
      </c>
      <c r="AS31" s="17"/>
    </row>
    <row r="32" spans="2:45" x14ac:dyDescent="0.3">
      <c r="AR32" s="17" t="str">
        <f>IF(ChooseOption=1, "Revenue Trend on a Monthly basis", IF(ChooseOption=3, "Month over Month Change", "Percentage Monthly Revenue"))</f>
        <v>Month over Month Change</v>
      </c>
      <c r="AS32" s="17"/>
    </row>
  </sheetData>
  <sortState ref="B5:E7">
    <sortCondition ref="D5"/>
  </sortState>
  <pageMargins left="0.7" right="0.7" top="0.75" bottom="0.75" header="0.3" footer="0.3"/>
  <pageSetup orientation="portrait"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7"/>
  <sheetViews>
    <sheetView topLeftCell="A3" workbookViewId="0">
      <selection activeCell="D30" sqref="D30"/>
    </sheetView>
  </sheetViews>
  <sheetFormatPr defaultRowHeight="14.4" x14ac:dyDescent="0.3"/>
  <cols>
    <col min="1" max="1" width="11.44140625" bestFit="1" customWidth="1"/>
    <col min="2" max="2" width="12.77734375" bestFit="1" customWidth="1"/>
    <col min="3" max="3" width="16.5546875" bestFit="1" customWidth="1"/>
  </cols>
  <sheetData>
    <row r="1" spans="1:3" x14ac:dyDescent="0.3">
      <c r="A1" s="9" t="s">
        <v>2</v>
      </c>
      <c r="B1" s="9" t="s">
        <v>1062</v>
      </c>
      <c r="C1" s="9" t="s">
        <v>1063</v>
      </c>
    </row>
    <row r="2" spans="1:3" x14ac:dyDescent="0.3">
      <c r="A2" s="17" t="s">
        <v>13</v>
      </c>
      <c r="B2" t="s">
        <v>1067</v>
      </c>
      <c r="C2" t="s">
        <v>1068</v>
      </c>
    </row>
    <row r="3" spans="1:3" x14ac:dyDescent="0.3">
      <c r="A3" s="17" t="s">
        <v>19</v>
      </c>
      <c r="B3" t="s">
        <v>1069</v>
      </c>
      <c r="C3" t="s">
        <v>1074</v>
      </c>
    </row>
    <row r="4" spans="1:3" x14ac:dyDescent="0.3">
      <c r="A4" s="17" t="s">
        <v>35</v>
      </c>
      <c r="B4" t="s">
        <v>1070</v>
      </c>
      <c r="C4" t="s">
        <v>1075</v>
      </c>
    </row>
    <row r="5" spans="1:3" x14ac:dyDescent="0.3">
      <c r="A5" t="s">
        <v>1064</v>
      </c>
      <c r="B5" t="s">
        <v>1071</v>
      </c>
      <c r="C5" t="s">
        <v>1076</v>
      </c>
    </row>
    <row r="6" spans="1:3" x14ac:dyDescent="0.3">
      <c r="A6" t="s">
        <v>1065</v>
      </c>
      <c r="B6" t="s">
        <v>1072</v>
      </c>
      <c r="C6" t="s">
        <v>1077</v>
      </c>
    </row>
    <row r="7" spans="1:3" x14ac:dyDescent="0.3">
      <c r="A7" t="s">
        <v>1066</v>
      </c>
      <c r="B7" t="s">
        <v>1073</v>
      </c>
      <c r="C7" t="s">
        <v>1078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E6:I20"/>
  <sheetViews>
    <sheetView showGridLines="0" showRowColHeaders="0" workbookViewId="0">
      <selection activeCell="X10" sqref="X10"/>
    </sheetView>
  </sheetViews>
  <sheetFormatPr defaultRowHeight="14.4" x14ac:dyDescent="0.3"/>
  <cols>
    <col min="1" max="16384" width="8.88671875" style="6"/>
  </cols>
  <sheetData>
    <row r="6" spans="5:5" x14ac:dyDescent="0.3">
      <c r="E6" s="22"/>
    </row>
    <row r="20" spans="9:9" x14ac:dyDescent="0.3">
      <c r="I20" s="6" t="s">
        <v>1056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Option Button 1">
              <controlPr defaultSize="0" autoFill="0" autoLine="0" autoPict="0">
                <anchor moveWithCells="1">
                  <from>
                    <xdr:col>22</xdr:col>
                    <xdr:colOff>411480</xdr:colOff>
                    <xdr:row>10</xdr:row>
                    <xdr:rowOff>167640</xdr:rowOff>
                  </from>
                  <to>
                    <xdr:col>23</xdr:col>
                    <xdr:colOff>15240</xdr:colOff>
                    <xdr:row>12</xdr:row>
                    <xdr:rowOff>30480</xdr:rowOff>
                  </to>
                </anchor>
              </controlPr>
            </control>
          </mc:Choice>
        </mc:AlternateContent>
        <mc:AlternateContent xmlns:mc="http://schemas.openxmlformats.org/markup-compatibility/2006">
          <mc:Choice Requires="x14">
            <control shapeId="5122" r:id="rId5" name="Option Button 2">
              <controlPr defaultSize="0" autoFill="0" autoLine="0" autoPict="0">
                <anchor moveWithCells="1">
                  <from>
                    <xdr:col>20</xdr:col>
                    <xdr:colOff>403860</xdr:colOff>
                    <xdr:row>10</xdr:row>
                    <xdr:rowOff>160020</xdr:rowOff>
                  </from>
                  <to>
                    <xdr:col>21</xdr:col>
                    <xdr:colOff>38100</xdr:colOff>
                    <xdr:row>12</xdr:row>
                    <xdr:rowOff>15240</xdr:rowOff>
                  </to>
                </anchor>
              </controlPr>
            </control>
          </mc:Choice>
        </mc:AlternateContent>
        <mc:AlternateContent xmlns:mc="http://schemas.openxmlformats.org/markup-compatibility/2006">
          <mc:Choice Requires="x14">
            <control shapeId="5123" r:id="rId6" name="Option Button 3">
              <controlPr defaultSize="0" autoFill="0" autoLine="0" autoPict="0">
                <anchor moveWithCells="1">
                  <from>
                    <xdr:col>18</xdr:col>
                    <xdr:colOff>472440</xdr:colOff>
                    <xdr:row>11</xdr:row>
                    <xdr:rowOff>0</xdr:rowOff>
                  </from>
                  <to>
                    <xdr:col>19</xdr:col>
                    <xdr:colOff>83820</xdr:colOff>
                    <xdr:row>12</xdr:row>
                    <xdr:rowOff>30480</xdr:rowOff>
                  </to>
                </anchor>
              </controlPr>
            </control>
          </mc:Choice>
        </mc:AlternateContent>
        <mc:AlternateContent xmlns:mc="http://schemas.openxmlformats.org/markup-compatibility/2006">
          <mc:Choice Requires="x14">
            <control shapeId="5125" r:id="rId7" name="Option Button 5">
              <controlPr defaultSize="0" autoFill="0" autoLine="0" autoPict="0">
                <anchor moveWithCells="1">
                  <from>
                    <xdr:col>15</xdr:col>
                    <xdr:colOff>91440</xdr:colOff>
                    <xdr:row>11</xdr:row>
                    <xdr:rowOff>7620</xdr:rowOff>
                  </from>
                  <to>
                    <xdr:col>15</xdr:col>
                    <xdr:colOff>274320</xdr:colOff>
                    <xdr:row>11</xdr:row>
                    <xdr:rowOff>175260</xdr:rowOff>
                  </to>
                </anchor>
              </controlPr>
            </control>
          </mc:Choice>
        </mc:AlternateContent>
        <mc:AlternateContent xmlns:mc="http://schemas.openxmlformats.org/markup-compatibility/2006">
          <mc:Choice Requires="x14">
            <control shapeId="5126" r:id="rId8" name="Option Button 6">
              <controlPr defaultSize="0" autoFill="0" autoLine="0" autoPict="0">
                <anchor moveWithCells="1">
                  <from>
                    <xdr:col>14</xdr:col>
                    <xdr:colOff>45720</xdr:colOff>
                    <xdr:row>11</xdr:row>
                    <xdr:rowOff>22860</xdr:rowOff>
                  </from>
                  <to>
                    <xdr:col>14</xdr:col>
                    <xdr:colOff>198120</xdr:colOff>
                    <xdr:row>12</xdr:row>
                    <xdr:rowOff>0</xdr:rowOff>
                  </to>
                </anchor>
              </controlPr>
            </control>
          </mc:Choice>
        </mc:AlternateContent>
        <mc:AlternateContent xmlns:mc="http://schemas.openxmlformats.org/markup-compatibility/2006">
          <mc:Choice Requires="x14">
            <control shapeId="5127" r:id="rId9" name="Group Box 7">
              <controlPr defaultSize="0" autoFill="0" autoPict="0">
                <anchor moveWithCells="1">
                  <from>
                    <xdr:col>11</xdr:col>
                    <xdr:colOff>419100</xdr:colOff>
                    <xdr:row>11</xdr:row>
                    <xdr:rowOff>0</xdr:rowOff>
                  </from>
                  <to>
                    <xdr:col>15</xdr:col>
                    <xdr:colOff>281940</xdr:colOff>
                    <xdr:row>12</xdr:row>
                    <xdr:rowOff>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DF48"/>
  <sheetViews>
    <sheetView workbookViewId="0">
      <selection activeCell="DB20" sqref="DB20"/>
    </sheetView>
  </sheetViews>
  <sheetFormatPr defaultRowHeight="14.4" x14ac:dyDescent="0.3"/>
  <cols>
    <col min="2" max="2" width="13.6640625" customWidth="1"/>
    <col min="3" max="3" width="20.77734375" customWidth="1"/>
    <col min="4" max="4" width="8.77734375" customWidth="1"/>
    <col min="5" max="5" width="8.44140625" customWidth="1"/>
    <col min="6" max="6" width="8.77734375" customWidth="1"/>
    <col min="7" max="7" width="7.44140625" customWidth="1"/>
    <col min="8" max="8" width="10.88671875" customWidth="1"/>
    <col min="9" max="9" width="8.109375" customWidth="1"/>
    <col min="10" max="10" width="17.21875" bestFit="1" customWidth="1"/>
    <col min="11" max="11" width="13.33203125" customWidth="1"/>
    <col min="12" max="12" width="11.33203125" customWidth="1"/>
    <col min="13" max="13" width="9.109375" customWidth="1"/>
    <col min="14" max="14" width="6.44140625" customWidth="1"/>
    <col min="15" max="15" width="10.77734375" customWidth="1"/>
    <col min="16" max="17" width="15.5546875" bestFit="1" customWidth="1"/>
    <col min="18" max="18" width="12.109375" customWidth="1"/>
    <col min="19" max="19" width="8.77734375" customWidth="1"/>
    <col min="20" max="20" width="16.21875" customWidth="1"/>
    <col min="21" max="28" width="15.5546875" bestFit="1" customWidth="1"/>
    <col min="29" max="29" width="13" customWidth="1"/>
    <col min="30" max="30" width="16.21875" customWidth="1"/>
    <col min="31" max="31" width="14.88671875" customWidth="1"/>
    <col min="32" max="32" width="13" customWidth="1"/>
    <col min="33" max="33" width="16.21875" bestFit="1" customWidth="1"/>
    <col min="34" max="34" width="15.5546875" bestFit="1" customWidth="1"/>
    <col min="35" max="35" width="10.77734375" customWidth="1"/>
    <col min="36" max="36" width="8.77734375" customWidth="1"/>
    <col min="37" max="37" width="16.21875" customWidth="1"/>
    <col min="38" max="38" width="15.5546875" bestFit="1" customWidth="1"/>
    <col min="39" max="39" width="10.77734375" customWidth="1"/>
    <col min="40" max="45" width="15.5546875" bestFit="1" customWidth="1"/>
    <col min="46" max="46" width="11.44140625" customWidth="1"/>
    <col min="47" max="47" width="8.77734375" customWidth="1"/>
    <col min="48" max="48" width="16.21875" customWidth="1"/>
    <col min="49" max="49" width="15.5546875" bestFit="1" customWidth="1"/>
    <col min="50" max="50" width="11.44140625" customWidth="1"/>
    <col min="51" max="54" width="15.5546875" bestFit="1" customWidth="1"/>
    <col min="55" max="55" width="15.5546875" style="17" customWidth="1"/>
    <col min="56" max="56" width="15.5546875" bestFit="1" customWidth="1"/>
    <col min="57" max="57" width="19.109375" customWidth="1"/>
    <col min="58" max="58" width="8.77734375" customWidth="1"/>
    <col min="59" max="59" width="16.21875" customWidth="1"/>
    <col min="60" max="60" width="15.5546875" bestFit="1" customWidth="1"/>
    <col min="61" max="61" width="19.109375" customWidth="1"/>
    <col min="62" max="63" width="15.5546875" bestFit="1" customWidth="1"/>
    <col min="64" max="64" width="10.77734375" bestFit="1" customWidth="1"/>
    <col min="68" max="68" width="9.33203125" customWidth="1"/>
    <col min="69" max="69" width="8.77734375" customWidth="1"/>
    <col min="70" max="70" width="16.21875" bestFit="1" customWidth="1"/>
    <col min="72" max="72" width="10.77734375" bestFit="1" customWidth="1"/>
    <col min="73" max="73" width="14.21875" bestFit="1" customWidth="1"/>
    <col min="78" max="78" width="12.5546875" customWidth="1"/>
    <col min="79" max="80" width="14.88671875" customWidth="1"/>
    <col min="81" max="81" width="12.5546875" customWidth="1"/>
    <col min="82" max="82" width="14.88671875" customWidth="1"/>
    <col min="83" max="83" width="11.6640625" style="10" bestFit="1" customWidth="1"/>
    <col min="84" max="84" width="12.5546875" customWidth="1"/>
    <col min="85" max="85" width="12.109375" customWidth="1"/>
    <col min="86" max="86" width="3.5546875" customWidth="1"/>
    <col min="87" max="87" width="4" customWidth="1"/>
    <col min="88" max="88" width="12.5546875" customWidth="1"/>
    <col min="89" max="89" width="12.109375" customWidth="1"/>
    <col min="90" max="91" width="3.5546875" customWidth="1"/>
    <col min="92" max="93" width="14.88671875" customWidth="1"/>
    <col min="94" max="94" width="13.44140625" bestFit="1" customWidth="1"/>
    <col min="95" max="96" width="3.5546875" customWidth="1"/>
    <col min="97" max="97" width="13" customWidth="1"/>
    <col min="98" max="98" width="8.77734375" customWidth="1"/>
    <col min="99" max="99" width="16.21875" bestFit="1" customWidth="1"/>
    <col min="100" max="100" width="3.5546875" customWidth="1"/>
    <col min="101" max="101" width="12.88671875" bestFit="1" customWidth="1"/>
    <col min="102" max="102" width="12.88671875" style="17" customWidth="1"/>
    <col min="103" max="103" width="14.21875" bestFit="1" customWidth="1"/>
    <col min="104" max="104" width="8" bestFit="1" customWidth="1"/>
    <col min="105" max="105" width="12" bestFit="1" customWidth="1"/>
    <col min="106" max="106" width="11.33203125" bestFit="1" customWidth="1"/>
    <col min="107" max="107" width="5.44140625" bestFit="1" customWidth="1"/>
    <col min="108" max="108" width="3.5546875" customWidth="1"/>
    <col min="109" max="109" width="8.77734375" customWidth="1"/>
    <col min="110" max="110" width="16.21875" customWidth="1"/>
    <col min="111" max="111" width="4" customWidth="1"/>
    <col min="112" max="116" width="3.5546875" customWidth="1"/>
    <col min="117" max="117" width="4" customWidth="1"/>
    <col min="118" max="118" width="3.5546875" customWidth="1"/>
    <col min="119" max="119" width="4" customWidth="1"/>
    <col min="120" max="120" width="3.5546875" customWidth="1"/>
    <col min="121" max="121" width="4" customWidth="1"/>
    <col min="122" max="122" width="3.5546875" customWidth="1"/>
    <col min="123" max="125" width="4" customWidth="1"/>
    <col min="126" max="128" width="3.5546875" customWidth="1"/>
    <col min="129" max="129" width="4" customWidth="1"/>
    <col min="130" max="131" width="3.5546875" customWidth="1"/>
    <col min="132" max="132" width="4" customWidth="1"/>
    <col min="133" max="135" width="3.5546875" customWidth="1"/>
    <col min="136" max="136" width="4" customWidth="1"/>
    <col min="137" max="138" width="3.5546875" customWidth="1"/>
    <col min="139" max="139" width="4" customWidth="1"/>
    <col min="140" max="140" width="3.5546875" customWidth="1"/>
    <col min="141" max="141" width="10.77734375" customWidth="1"/>
    <col min="142" max="174" width="3.5546875" customWidth="1"/>
    <col min="175" max="175" width="5" customWidth="1"/>
    <col min="176" max="219" width="3.5546875" customWidth="1"/>
    <col min="220" max="220" width="5" customWidth="1"/>
    <col min="221" max="268" width="3.5546875" customWidth="1"/>
    <col min="269" max="269" width="5" customWidth="1"/>
    <col min="270" max="311" width="3.5546875" customWidth="1"/>
    <col min="312" max="312" width="5" customWidth="1"/>
    <col min="313" max="364" width="3.5546875" customWidth="1"/>
    <col min="365" max="365" width="5" customWidth="1"/>
    <col min="366" max="411" width="3.5546875" customWidth="1"/>
    <col min="412" max="412" width="5" customWidth="1"/>
    <col min="413" max="450" width="3.5546875" customWidth="1"/>
    <col min="451" max="451" width="5" customWidth="1"/>
    <col min="452" max="494" width="3.5546875" customWidth="1"/>
    <col min="495" max="495" width="5" customWidth="1"/>
    <col min="496" max="543" width="3.5546875" customWidth="1"/>
    <col min="544" max="544" width="5" customWidth="1"/>
    <col min="545" max="586" width="3.5546875" customWidth="1"/>
    <col min="587" max="587" width="10.77734375" bestFit="1" customWidth="1"/>
  </cols>
  <sheetData>
    <row r="2" spans="2:110" x14ac:dyDescent="0.3">
      <c r="R2" t="s">
        <v>1054</v>
      </c>
    </row>
    <row r="3" spans="2:110" x14ac:dyDescent="0.3">
      <c r="R3">
        <v>1</v>
      </c>
    </row>
    <row r="6" spans="2:110" x14ac:dyDescent="0.3">
      <c r="BZ6" s="14" t="s">
        <v>1089</v>
      </c>
      <c r="CA6" s="17" t="s">
        <v>1090</v>
      </c>
      <c r="CC6" s="14" t="s">
        <v>1089</v>
      </c>
      <c r="CD6" s="17" t="s">
        <v>1090</v>
      </c>
      <c r="CF6" s="14" t="s">
        <v>1089</v>
      </c>
      <c r="CG6" s="17" t="s">
        <v>1090</v>
      </c>
      <c r="CJ6" s="14" t="s">
        <v>1089</v>
      </c>
      <c r="CK6" s="17" t="s">
        <v>1090</v>
      </c>
    </row>
    <row r="8" spans="2:110" ht="18" x14ac:dyDescent="0.35">
      <c r="D8" s="7" t="s">
        <v>1039</v>
      </c>
      <c r="E8" s="7"/>
      <c r="F8" s="7"/>
      <c r="M8" s="7" t="s">
        <v>1053</v>
      </c>
      <c r="N8" s="7"/>
      <c r="R8" s="7" t="s">
        <v>1055</v>
      </c>
      <c r="S8" s="7"/>
      <c r="AC8" s="7" t="s">
        <v>1087</v>
      </c>
      <c r="AD8" s="7"/>
      <c r="AI8" s="7" t="s">
        <v>1061</v>
      </c>
      <c r="AJ8" s="7"/>
      <c r="AK8" s="17"/>
      <c r="AL8" s="17"/>
      <c r="AM8" s="17"/>
      <c r="AN8" s="17"/>
      <c r="AO8" s="17"/>
      <c r="AP8" s="17"/>
      <c r="AQ8" s="17"/>
      <c r="AT8" s="7" t="s">
        <v>1083</v>
      </c>
      <c r="AU8" s="7"/>
      <c r="AV8" s="17"/>
      <c r="AW8" s="17"/>
      <c r="AX8" s="17"/>
      <c r="AY8" s="17"/>
      <c r="AZ8" s="17"/>
      <c r="BA8" s="17"/>
      <c r="BB8" s="17"/>
      <c r="BD8" s="17"/>
      <c r="BE8" s="7" t="s">
        <v>1082</v>
      </c>
      <c r="BF8" s="7"/>
      <c r="BG8" s="17"/>
      <c r="BH8" s="17"/>
      <c r="BI8" s="17"/>
      <c r="BJ8" s="17"/>
      <c r="BK8" s="17"/>
      <c r="BL8" s="17"/>
      <c r="BM8" s="17"/>
      <c r="BP8" s="7" t="s">
        <v>1061</v>
      </c>
      <c r="BQ8" s="7"/>
      <c r="BR8" s="17"/>
      <c r="BS8" s="17"/>
      <c r="BT8" s="17"/>
      <c r="BU8" s="17"/>
      <c r="BV8" s="17"/>
      <c r="BW8" s="17"/>
      <c r="BX8" s="17"/>
      <c r="BZ8" s="14" t="s">
        <v>1080</v>
      </c>
      <c r="CA8" t="s">
        <v>1084</v>
      </c>
      <c r="CC8" s="14" t="s">
        <v>1080</v>
      </c>
      <c r="CD8" t="s">
        <v>1040</v>
      </c>
      <c r="CF8" s="14" t="s">
        <v>1080</v>
      </c>
      <c r="CG8" t="s">
        <v>1085</v>
      </c>
      <c r="CJ8" s="14" t="s">
        <v>1080</v>
      </c>
      <c r="CK8" t="s">
        <v>1086</v>
      </c>
      <c r="CN8" s="23"/>
      <c r="CO8" s="24"/>
      <c r="CP8" s="25"/>
    </row>
    <row r="9" spans="2:110" ht="18" x14ac:dyDescent="0.35">
      <c r="AI9" s="17"/>
      <c r="AJ9" s="17"/>
      <c r="AK9" s="17"/>
      <c r="AL9" s="17"/>
      <c r="AM9" s="17"/>
      <c r="AN9" s="17"/>
      <c r="AO9" s="17"/>
      <c r="AP9" s="17"/>
      <c r="AQ9" s="17"/>
      <c r="AT9" s="17"/>
      <c r="AU9" s="17"/>
      <c r="AV9" s="17"/>
      <c r="AW9" s="17"/>
      <c r="AX9" s="17"/>
      <c r="AY9" s="17"/>
      <c r="AZ9" s="17"/>
      <c r="BA9" s="17"/>
      <c r="BB9" s="17"/>
      <c r="BD9" s="17"/>
      <c r="BE9" s="17"/>
      <c r="BF9" s="17"/>
      <c r="BG9" s="17"/>
      <c r="BH9" s="17"/>
      <c r="BI9" s="17"/>
      <c r="BJ9" s="17"/>
      <c r="BK9" s="17"/>
      <c r="BL9" s="17"/>
      <c r="BM9" s="17"/>
      <c r="BP9" s="17"/>
      <c r="BQ9" s="17"/>
      <c r="BR9" s="17"/>
      <c r="BS9" s="17"/>
      <c r="BT9" s="17"/>
      <c r="BU9" s="17"/>
      <c r="BV9" s="17"/>
      <c r="BW9" s="17"/>
      <c r="BX9" s="17"/>
      <c r="BZ9" s="20">
        <v>1</v>
      </c>
      <c r="CA9" s="19">
        <v>305</v>
      </c>
      <c r="CC9" s="20">
        <v>1</v>
      </c>
      <c r="CD9" s="11">
        <v>17543.389500000005</v>
      </c>
      <c r="CF9" s="20">
        <v>1</v>
      </c>
      <c r="CG9" s="11">
        <v>16707.989999999998</v>
      </c>
      <c r="CJ9" s="20">
        <v>1</v>
      </c>
      <c r="CK9" s="11">
        <v>835.39949999999999</v>
      </c>
      <c r="CN9" s="26"/>
      <c r="CO9" s="27"/>
      <c r="CP9" s="28"/>
      <c r="CS9" s="7" t="s">
        <v>1055</v>
      </c>
      <c r="CT9" s="7"/>
      <c r="CU9" s="17"/>
      <c r="CV9" s="17"/>
      <c r="CW9" s="17"/>
      <c r="CY9" s="17"/>
      <c r="CZ9" s="17"/>
      <c r="DA9" s="17"/>
      <c r="DB9" s="17"/>
    </row>
    <row r="10" spans="2:110" x14ac:dyDescent="0.3">
      <c r="D10" s="17" t="s">
        <v>1043</v>
      </c>
      <c r="E10" s="17" t="s">
        <v>1044</v>
      </c>
      <c r="F10" s="17" t="s">
        <v>1045</v>
      </c>
      <c r="G10" s="17" t="s">
        <v>1046</v>
      </c>
      <c r="H10" s="9" t="s">
        <v>1042</v>
      </c>
      <c r="M10" s="14" t="s">
        <v>5</v>
      </c>
      <c r="N10" t="s">
        <v>1046</v>
      </c>
      <c r="R10" s="14" t="s">
        <v>1038</v>
      </c>
      <c r="S10" s="17" t="s">
        <v>1045</v>
      </c>
      <c r="T10" s="12" t="s">
        <v>1040</v>
      </c>
      <c r="V10" s="8" t="s">
        <v>1038</v>
      </c>
      <c r="W10" s="9" t="str">
        <f>T10</f>
        <v>Sum of Revenue</v>
      </c>
      <c r="X10" s="9" t="s">
        <v>1057</v>
      </c>
      <c r="Y10" s="9" t="s">
        <v>1059</v>
      </c>
      <c r="Z10" s="9" t="s">
        <v>1059</v>
      </c>
      <c r="AC10" s="14" t="s">
        <v>1033</v>
      </c>
      <c r="AD10" s="13" t="s">
        <v>1040</v>
      </c>
      <c r="AF10" s="23"/>
      <c r="AG10" s="24"/>
      <c r="AH10" s="25"/>
      <c r="AI10" s="14" t="s">
        <v>10</v>
      </c>
      <c r="AJ10" s="17" t="s">
        <v>1045</v>
      </c>
      <c r="AK10" s="12" t="s">
        <v>1040</v>
      </c>
      <c r="AL10" s="17"/>
      <c r="AM10" s="8" t="str">
        <f>AI10</f>
        <v>Payment</v>
      </c>
      <c r="AN10" s="9" t="str">
        <f>AK10</f>
        <v>Sum of Revenue</v>
      </c>
      <c r="AO10" s="9" t="s">
        <v>1057</v>
      </c>
      <c r="AP10" s="9" t="s">
        <v>1059</v>
      </c>
      <c r="AQ10" s="9" t="s">
        <v>1059</v>
      </c>
      <c r="AT10" s="14" t="s">
        <v>2</v>
      </c>
      <c r="AU10" s="17" t="s">
        <v>1045</v>
      </c>
      <c r="AV10" s="12" t="s">
        <v>1040</v>
      </c>
      <c r="AW10" s="17"/>
      <c r="AX10" s="8" t="s">
        <v>2</v>
      </c>
      <c r="AY10" s="17" t="str">
        <f t="shared" ref="AY10:AY16" si="0">AV10</f>
        <v>Sum of Revenue</v>
      </c>
      <c r="AZ10" s="9" t="s">
        <v>1057</v>
      </c>
      <c r="BA10" s="9" t="s">
        <v>1059</v>
      </c>
      <c r="BB10" s="9" t="s">
        <v>1059</v>
      </c>
      <c r="BD10" s="17"/>
      <c r="BE10" s="14" t="s">
        <v>5</v>
      </c>
      <c r="BF10" s="17" t="s">
        <v>1045</v>
      </c>
      <c r="BG10" s="12" t="s">
        <v>1040</v>
      </c>
      <c r="BH10" s="17"/>
      <c r="BI10" s="8" t="str">
        <f t="shared" ref="BI10:BI16" si="1">BE10</f>
        <v>Product line</v>
      </c>
      <c r="BJ10" s="9" t="str">
        <f t="shared" ref="BJ10:BJ16" si="2">BG10</f>
        <v>Sum of Revenue</v>
      </c>
      <c r="BK10" s="9" t="s">
        <v>1057</v>
      </c>
      <c r="BL10" s="9" t="s">
        <v>1059</v>
      </c>
      <c r="BM10" s="9" t="s">
        <v>1059</v>
      </c>
      <c r="BP10" s="14" t="s">
        <v>4</v>
      </c>
      <c r="BQ10" s="17" t="s">
        <v>1045</v>
      </c>
      <c r="BR10" s="12" t="s">
        <v>1040</v>
      </c>
      <c r="BS10" s="17"/>
      <c r="BT10" s="8" t="s">
        <v>4</v>
      </c>
      <c r="BU10" s="9" t="str">
        <f>BR10</f>
        <v>Sum of Revenue</v>
      </c>
      <c r="BV10" s="9" t="s">
        <v>1057</v>
      </c>
      <c r="BW10" s="9" t="s">
        <v>1059</v>
      </c>
      <c r="BX10" s="9" t="s">
        <v>1059</v>
      </c>
      <c r="BZ10" s="20">
        <v>2</v>
      </c>
      <c r="CA10" s="19">
        <v>431</v>
      </c>
      <c r="CC10" s="20">
        <v>2</v>
      </c>
      <c r="CD10" s="11">
        <v>24461.199000000001</v>
      </c>
      <c r="CF10" s="20">
        <v>2</v>
      </c>
      <c r="CG10" s="11">
        <v>23296.379999999997</v>
      </c>
      <c r="CJ10" s="20">
        <v>2</v>
      </c>
      <c r="CK10" s="11">
        <v>1164.8190000000002</v>
      </c>
      <c r="CN10" s="26"/>
      <c r="CO10" s="27"/>
      <c r="CP10" s="28"/>
      <c r="CS10" s="17"/>
      <c r="CT10" s="17"/>
      <c r="CU10" s="17"/>
      <c r="CV10" s="17"/>
      <c r="CW10" s="17"/>
      <c r="CY10" s="17"/>
      <c r="CZ10" s="17"/>
      <c r="DA10" s="17"/>
      <c r="DB10" s="17"/>
    </row>
    <row r="11" spans="2:110" x14ac:dyDescent="0.3">
      <c r="D11" s="34">
        <v>5510</v>
      </c>
      <c r="E11" s="11">
        <v>307587.38000000035</v>
      </c>
      <c r="F11" s="11">
        <v>322966.74900000007</v>
      </c>
      <c r="G11" s="11">
        <v>15379.369000000002</v>
      </c>
      <c r="H11" s="10">
        <f>(G11/F11)</f>
        <v>4.7619047619047616E-2</v>
      </c>
      <c r="M11" s="17" t="s">
        <v>38</v>
      </c>
      <c r="N11" s="11">
        <v>2585.9949999999994</v>
      </c>
      <c r="R11" s="17" t="s">
        <v>1049</v>
      </c>
      <c r="S11" s="10">
        <v>0.26313508050948009</v>
      </c>
      <c r="T11" s="12">
        <v>84983.881500000032</v>
      </c>
      <c r="V11" t="str">
        <f>R11</f>
        <v>15-29</v>
      </c>
      <c r="W11" s="15">
        <f>T11</f>
        <v>84983.881500000032</v>
      </c>
      <c r="X11" t="str">
        <f>IF(V11=$S$20, W11, "")</f>
        <v/>
      </c>
      <c r="Y11">
        <f>IF(OptionButton=1, T11, S11)</f>
        <v>84983.881500000032</v>
      </c>
      <c r="Z11" t="str">
        <f>IF(OptionButton=2, TEXT(S11, "0.0%"),
    IF(T11&lt;1000, TEXT(T11, "#,##0"),
    IF(T11&lt;1000000, TEXT(T11/1000, "0.0")&amp;"K",
    IF(T11&lt;1000000000, TEXT(T11/1000000, "0.00")&amp;"M",
    TEXT(T11/1000000000, "0.00")&amp;"B"))))</f>
        <v>85.0K</v>
      </c>
      <c r="AC11" s="17" t="s">
        <v>1048</v>
      </c>
      <c r="AD11" s="10">
        <v>0.97115271764400746</v>
      </c>
      <c r="AF11" s="35"/>
      <c r="AG11" s="36"/>
      <c r="AH11" s="37"/>
      <c r="AI11" s="17" t="s">
        <v>22</v>
      </c>
      <c r="AJ11" s="10">
        <v>0.34742452697506621</v>
      </c>
      <c r="AK11" s="12">
        <v>112206.56999999995</v>
      </c>
      <c r="AL11" s="17"/>
      <c r="AM11" s="17" t="str">
        <f>AI11</f>
        <v>Cash</v>
      </c>
      <c r="AN11" s="15">
        <f>AK11</f>
        <v>112206.56999999995</v>
      </c>
      <c r="AO11" s="17" t="str">
        <f>IF(AM11=$AN$20, AN11, "")</f>
        <v/>
      </c>
      <c r="AP11" s="17">
        <f>IF(OptionButton=1, AK11, AJ11)</f>
        <v>112206.56999999995</v>
      </c>
      <c r="AQ11" s="17" t="str">
        <f>IF(OptionButton=2, TEXT(AJ11, "0.0%"),
    IF(AK11&lt;1000, TEXT(AK11, "#,##0"),
    IF(AK11&lt;1000000, TEXT(AK11/1000, "0.0")&amp;"K",
    IF(AK11&lt;1000000000, TEXT(AK11/1000000, "0.00")&amp;"M",
    TEXT(AK11/1000000000, "0.00")&amp;"B"))))</f>
        <v>112.2K</v>
      </c>
      <c r="AT11" s="17" t="s">
        <v>35</v>
      </c>
      <c r="AU11" s="10">
        <v>0.32881921228367689</v>
      </c>
      <c r="AV11" s="12">
        <v>106197.67199999996</v>
      </c>
      <c r="AW11" s="17"/>
      <c r="AX11" s="17" t="str">
        <f t="shared" ref="AX11:AX16" si="3">AT11</f>
        <v>Mandalay</v>
      </c>
      <c r="AY11" s="15">
        <f t="shared" si="0"/>
        <v>106197.67199999996</v>
      </c>
      <c r="AZ11" s="17" t="str">
        <f t="shared" ref="AZ11:AZ16" si="4">IF(AX11=$AY$20, AY11, "")</f>
        <v/>
      </c>
      <c r="BA11" s="17">
        <f t="shared" ref="BA11:BA16" si="5">IF(OptionButton=1, AV11, AU11)</f>
        <v>106197.67199999996</v>
      </c>
      <c r="BB11" s="17" t="str">
        <f t="shared" ref="BB11:BB16" si="6">IF(OptionButton=2, TEXT(AU11, "0.0%"),
    IF(AV11&lt;1000, TEXT(AV11, "#,##0"),
    IF(AV11&lt;1000000, TEXT(AV11/1000, "0.0")&amp;"K",
    IF(AV11&lt;1000000000, TEXT(AV11/1000000, "0.00")&amp;"M",
    TEXT(AV11/1000000000, "0.00")&amp;"B"))))</f>
        <v>106.2K</v>
      </c>
      <c r="BD11" s="17"/>
      <c r="BE11" s="17" t="s">
        <v>21</v>
      </c>
      <c r="BF11" s="10">
        <v>0.16824497155897616</v>
      </c>
      <c r="BG11" s="12">
        <v>54337.531500000005</v>
      </c>
      <c r="BH11" s="17"/>
      <c r="BI11" s="17" t="str">
        <f t="shared" si="1"/>
        <v>Electronic accessories</v>
      </c>
      <c r="BJ11" s="15">
        <f t="shared" si="2"/>
        <v>54337.531500000005</v>
      </c>
      <c r="BK11" s="17" t="str">
        <f t="shared" ref="BK11:BK16" si="7">IF(BI11=$BJ$20, BJ11, "")</f>
        <v/>
      </c>
      <c r="BL11" s="17">
        <f t="shared" ref="BL11:BL16" si="8">IF(OptionButton=1, BG11, BF11)</f>
        <v>54337.531500000005</v>
      </c>
      <c r="BM11" s="17" t="str">
        <f t="shared" ref="BM11:BM16" si="9">IF(OptionButton=2, TEXT(BF11, "0.0%"),
    IF(BG11&lt;1000, TEXT(BG11, "#,##0"),
    IF(BG11&lt;1000000, TEXT(BG11/1000, "0.0")&amp;"K",
    IF(BG11&lt;1000000000, TEXT(BG11/1000000, "0.00")&amp;"M",
    TEXT(BG11/1000000000, "0.00")&amp;"B"))))</f>
        <v>54.3K</v>
      </c>
      <c r="BP11" s="17" t="s">
        <v>15</v>
      </c>
      <c r="BQ11" s="10">
        <v>0.5198148896746021</v>
      </c>
      <c r="BR11" s="12">
        <v>167882.92500000002</v>
      </c>
      <c r="BS11" s="17"/>
      <c r="BT11" s="17" t="str">
        <f>BP11</f>
        <v>Female</v>
      </c>
      <c r="BU11" s="15">
        <f>BR11</f>
        <v>167882.92500000002</v>
      </c>
      <c r="BV11" s="17" t="str">
        <f>IF(BT11=$BU$20, BU11, "")</f>
        <v/>
      </c>
      <c r="BW11" s="17">
        <f>IF(OptionButton=1, BR11, BQ11)</f>
        <v>167882.92500000002</v>
      </c>
      <c r="BX11" s="17" t="str">
        <f>"$" &amp; IF(BW11&lt;1000, TEXT(BW11, "#,##0"),
    IF(BW11&lt;1000000, TEXT(BW11/1000, "0.0") &amp; "K",
    IF(BW11&lt;1000000000, TEXT(BW11/1000000, "0.00") &amp; "M",
    TEXT(BW11/1000000000, "0.00") &amp; "B")))</f>
        <v>$167.9K</v>
      </c>
      <c r="BZ11" s="20">
        <v>3</v>
      </c>
      <c r="CA11" s="19">
        <v>461</v>
      </c>
      <c r="CC11" s="20">
        <v>3</v>
      </c>
      <c r="CD11" s="11">
        <v>28693.360499999988</v>
      </c>
      <c r="CF11" s="20">
        <v>3</v>
      </c>
      <c r="CG11" s="11">
        <v>27327.010000000013</v>
      </c>
      <c r="CJ11" s="20">
        <v>3</v>
      </c>
      <c r="CK11" s="11">
        <v>1366.3505000000002</v>
      </c>
      <c r="CN11" s="26"/>
      <c r="CO11" s="27"/>
      <c r="CP11" s="28"/>
      <c r="CS11" s="14" t="s">
        <v>1033</v>
      </c>
      <c r="CT11" s="17" t="s">
        <v>1045</v>
      </c>
      <c r="CU11" s="12" t="s">
        <v>1040</v>
      </c>
      <c r="CV11" s="17"/>
      <c r="CW11" s="8" t="s">
        <v>1038</v>
      </c>
      <c r="CX11" s="33"/>
      <c r="CY11" s="9" t="str">
        <f>CU11</f>
        <v>Sum of Revenue</v>
      </c>
      <c r="CZ11" s="9" t="s">
        <v>1057</v>
      </c>
      <c r="DA11" s="9" t="s">
        <v>1059</v>
      </c>
      <c r="DB11" s="9" t="s">
        <v>1059</v>
      </c>
      <c r="DE11" s="17"/>
      <c r="DF11" s="12"/>
    </row>
    <row r="12" spans="2:110" x14ac:dyDescent="0.3">
      <c r="E12" t="str">
        <f>"$" &amp; IF(E11&lt;1000, TEXT(E11, "#,##0"),
    IF(E11&lt;1000000, TEXT(E11/1000, "0.0") &amp; "K",
    IF(E11&lt;1000000000, TEXT(E11/1000000, "0.00") &amp; "M",
    TEXT(E11/1000000000, "0.00") &amp; "B")))</f>
        <v>$307.6K</v>
      </c>
      <c r="F12" s="17" t="str">
        <f>"$" &amp; IF(F11&lt;1000, TEXT(F11, "#,##0"),
    IF(F11&lt;1000000, TEXT(F11/1000, "0.0") &amp; "K",
    IF(F11&lt;1000000000, TEXT(F11/1000000, "0.00") &amp; "M",
    TEXT(F11/1000000000, "0.00") &amp; "B")))</f>
        <v>$323.0K</v>
      </c>
      <c r="G12" s="17" t="str">
        <f>"$" &amp; IF(G11&lt;1000, TEXT(G11, "#,##0"),
    IF(G11&lt;1000000, TEXT(G11/1000, "0.0") &amp; "K",
    IF(G11&lt;1000000000, TEXT(G11/1000000, "0.00") &amp; "M",
    TEXT(G11/1000000000, "0.00") &amp; "B")))</f>
        <v>$15.4K</v>
      </c>
      <c r="R12" s="17" t="s">
        <v>1047</v>
      </c>
      <c r="S12" s="10">
        <v>0.31218715800368663</v>
      </c>
      <c r="T12" s="12">
        <v>100826.07149999998</v>
      </c>
      <c r="V12" s="17" t="str">
        <f>R12</f>
        <v>30-44</v>
      </c>
      <c r="W12" s="15">
        <f>T12</f>
        <v>100826.07149999998</v>
      </c>
      <c r="X12" s="17" t="str">
        <f>IF(V12=$S$20, W12, "")</f>
        <v/>
      </c>
      <c r="Y12" s="17">
        <f>IF(OptionButton=1, T12, S12)</f>
        <v>100826.07149999998</v>
      </c>
      <c r="Z12" s="17" t="str">
        <f>IF(OptionButton=2, TEXT(S12, "0.0%"),
    IF(T12&lt;1000, TEXT(T12, "#,##0"),
    IF(T12&lt;1000000, TEXT(T12/1000, "0.0")&amp;"K",
    IF(T12&lt;1000000000, TEXT(T12/1000000, "0.00")&amp;"M",
    TEXT(T12/1000000000, "0.00")&amp;"B"))))</f>
        <v>100.8K</v>
      </c>
      <c r="AC12" s="17" t="s">
        <v>1050</v>
      </c>
      <c r="AD12" s="10">
        <v>2.8847282355992626E-2</v>
      </c>
      <c r="AF12" s="35"/>
      <c r="AG12" s="36"/>
      <c r="AH12" s="37"/>
      <c r="AI12" s="17" t="s">
        <v>26</v>
      </c>
      <c r="AJ12" s="10">
        <v>0.31200447820713595</v>
      </c>
      <c r="AK12" s="12">
        <v>100767.07200000006</v>
      </c>
      <c r="AL12" s="17"/>
      <c r="AM12" s="17" t="str">
        <f>AI12</f>
        <v>Credit card</v>
      </c>
      <c r="AN12" s="15">
        <f>AK12</f>
        <v>100767.07200000006</v>
      </c>
      <c r="AO12" s="17" t="str">
        <f>IF(AM12=$AN$20, AN12, "")</f>
        <v/>
      </c>
      <c r="AP12" s="17">
        <f>IF(OptionButton=1, AK12, AJ12)</f>
        <v>100767.07200000006</v>
      </c>
      <c r="AQ12" s="17" t="str">
        <f>IF(OptionButton=2, TEXT(AJ12, "0.0%"),
    IF(AK12&lt;1000, TEXT(AK12, "#,##0"),
    IF(AK12&lt;1000000, TEXT(AK12/1000, "0.0")&amp;"K",
    IF(AK12&lt;1000000000, TEXT(AK12/1000000, "0.00")&amp;"M",
    TEXT(AK12/1000000000, "0.00")&amp;"B"))))</f>
        <v>100.8K</v>
      </c>
      <c r="AT12" s="17" t="s">
        <v>19</v>
      </c>
      <c r="AU12" s="10">
        <v>0.17314709075515392</v>
      </c>
      <c r="AV12" s="12">
        <v>55920.752999999997</v>
      </c>
      <c r="AW12" s="17"/>
      <c r="AX12" s="17" t="str">
        <f t="shared" si="3"/>
        <v>Naypyitaw</v>
      </c>
      <c r="AY12" s="15">
        <f t="shared" si="0"/>
        <v>55920.752999999997</v>
      </c>
      <c r="AZ12" s="17" t="str">
        <f t="shared" si="4"/>
        <v/>
      </c>
      <c r="BA12" s="17">
        <f t="shared" si="5"/>
        <v>55920.752999999997</v>
      </c>
      <c r="BB12" s="17" t="str">
        <f t="shared" si="6"/>
        <v>55.9K</v>
      </c>
      <c r="BD12" s="17"/>
      <c r="BE12" s="17" t="s">
        <v>38</v>
      </c>
      <c r="BF12" s="10">
        <v>0.16814701565454337</v>
      </c>
      <c r="BG12" s="12">
        <v>54305.894999999997</v>
      </c>
      <c r="BH12" s="17"/>
      <c r="BI12" s="17" t="str">
        <f t="shared" si="1"/>
        <v>Fashion accessories</v>
      </c>
      <c r="BJ12" s="15">
        <f t="shared" si="2"/>
        <v>54305.894999999997</v>
      </c>
      <c r="BK12" s="17" t="str">
        <f t="shared" si="7"/>
        <v/>
      </c>
      <c r="BL12" s="17">
        <f t="shared" si="8"/>
        <v>54305.894999999997</v>
      </c>
      <c r="BM12" s="17" t="str">
        <f t="shared" si="9"/>
        <v>54.3K</v>
      </c>
      <c r="BP12" s="17" t="s">
        <v>24</v>
      </c>
      <c r="BQ12" s="10">
        <v>0.48018511032539779</v>
      </c>
      <c r="BR12" s="12">
        <v>155083.82400000014</v>
      </c>
      <c r="BS12" s="17"/>
      <c r="BT12" s="17" t="str">
        <f>BP12</f>
        <v>Male</v>
      </c>
      <c r="BU12" s="15">
        <f>BR12</f>
        <v>155083.82400000014</v>
      </c>
      <c r="BV12" s="17" t="str">
        <f>IF(BT12=$BU$20, BU12, "")</f>
        <v/>
      </c>
      <c r="BW12" s="17">
        <f>IF(OptionButton=1, BR12, BQ12)</f>
        <v>155083.82400000014</v>
      </c>
      <c r="BX12" s="17" t="str">
        <f>"$" &amp; IF(BW12&lt;1000, TEXT(BW12, "#,##0"),
    IF(BW12&lt;1000000, TEXT(BW12/1000, "0.0") &amp; "K",
    IF(BW12&lt;1000000000, TEXT(BW12/1000000, "0.00") &amp; "M",
    TEXT(BW12/1000000000, "0.00") &amp; "B")))</f>
        <v>$155.1K</v>
      </c>
      <c r="BY12" s="17"/>
      <c r="BZ12" s="20">
        <v>4</v>
      </c>
      <c r="CA12" s="19">
        <v>489</v>
      </c>
      <c r="CC12" s="20">
        <v>4</v>
      </c>
      <c r="CD12" s="11">
        <v>29286.883499999993</v>
      </c>
      <c r="CF12" s="20">
        <v>4</v>
      </c>
      <c r="CG12" s="11">
        <v>27892.27</v>
      </c>
      <c r="CJ12" s="20">
        <v>4</v>
      </c>
      <c r="CK12" s="11">
        <v>1394.6135000000002</v>
      </c>
      <c r="CN12" s="26"/>
      <c r="CO12" s="27"/>
      <c r="CP12" s="28"/>
      <c r="CS12" s="17" t="s">
        <v>1048</v>
      </c>
      <c r="CT12" s="10">
        <v>0.97115271764400746</v>
      </c>
      <c r="CU12" s="10">
        <v>0.97115271764400746</v>
      </c>
      <c r="CV12" s="17"/>
      <c r="CW12" s="17" t="str">
        <f>CS12</f>
        <v>Expensive</v>
      </c>
      <c r="CY12" s="15">
        <f>CU12</f>
        <v>0.97115271764400746</v>
      </c>
      <c r="CZ12" s="17" t="str">
        <f>IF(CW12=$CT$21, CY12, "")</f>
        <v/>
      </c>
      <c r="DA12" s="17">
        <f>IF(OptionButton=1, CU12, CT12)</f>
        <v>0.97115271764400746</v>
      </c>
      <c r="DB12" s="16">
        <f>CU12</f>
        <v>0.97115271764400746</v>
      </c>
      <c r="DC12" s="16">
        <v>1</v>
      </c>
      <c r="DE12" s="10"/>
      <c r="DF12" s="10"/>
    </row>
    <row r="13" spans="2:110" x14ac:dyDescent="0.3">
      <c r="R13" s="17" t="s">
        <v>1051</v>
      </c>
      <c r="S13" s="10">
        <v>0.30329758652646915</v>
      </c>
      <c r="T13" s="12">
        <v>97955.035499999925</v>
      </c>
      <c r="V13" s="17" t="str">
        <f>R13</f>
        <v>45-59</v>
      </c>
      <c r="W13" s="15">
        <f>T13</f>
        <v>97955.035499999925</v>
      </c>
      <c r="X13" s="17" t="str">
        <f>IF(V13=$S$20, W13, "")</f>
        <v/>
      </c>
      <c r="Y13" s="17">
        <f>IF(OptionButton=1, T13, S13)</f>
        <v>97955.035499999925</v>
      </c>
      <c r="Z13" s="17" t="str">
        <f>IF(OptionButton=2, TEXT(S13, "0.0%"),
    IF(T13&lt;1000, TEXT(T13, "#,##0"),
    IF(T13&lt;1000000, TEXT(T13/1000, "0.0")&amp;"K",
    IF(T13&lt;1000000000, TEXT(T13/1000000, "0.00")&amp;"M",
    TEXT(T13/1000000000, "0.00")&amp;"B"))))</f>
        <v>98.0K</v>
      </c>
      <c r="AF13" s="35"/>
      <c r="AG13" s="36"/>
      <c r="AH13" s="37"/>
      <c r="AI13" s="17" t="s">
        <v>17</v>
      </c>
      <c r="AJ13" s="10">
        <v>0.34057099481779779</v>
      </c>
      <c r="AK13" s="12">
        <v>109993.107</v>
      </c>
      <c r="AL13" s="17"/>
      <c r="AM13" s="17" t="str">
        <f>AI13</f>
        <v>Ewallet</v>
      </c>
      <c r="AN13" s="15">
        <f>AK13</f>
        <v>109993.107</v>
      </c>
      <c r="AO13" s="17" t="str">
        <f>IF(AM13=$AN$20, AN13, "")</f>
        <v/>
      </c>
      <c r="AP13" s="17">
        <f>IF(OptionButton=1, AK13, AJ13)</f>
        <v>109993.107</v>
      </c>
      <c r="AQ13" s="17" t="str">
        <f>IF(OptionButton=2, TEXT(AJ13, "0.0%"),
    IF(AK13&lt;1000, TEXT(AK13, "#,##0"),
    IF(AK13&lt;1000000, TEXT(AK13/1000, "0.0")&amp;"K",
    IF(AK13&lt;1000000000, TEXT(AK13/1000000, "0.00")&amp;"M",
    TEXT(AK13/1000000000, "0.00")&amp;"B"))))</f>
        <v>110.0K</v>
      </c>
      <c r="AT13" s="17" t="s">
        <v>13</v>
      </c>
      <c r="AU13" s="10">
        <v>0.13682281113093778</v>
      </c>
      <c r="AV13" s="12">
        <v>44189.218499999974</v>
      </c>
      <c r="AW13" s="17"/>
      <c r="AX13" s="17" t="str">
        <f t="shared" si="3"/>
        <v>Yangon</v>
      </c>
      <c r="AY13" s="15">
        <f t="shared" si="0"/>
        <v>44189.218499999974</v>
      </c>
      <c r="AZ13" s="17" t="str">
        <f t="shared" si="4"/>
        <v/>
      </c>
      <c r="BA13" s="17">
        <f t="shared" si="5"/>
        <v>44189.218499999974</v>
      </c>
      <c r="BB13" s="17" t="str">
        <f t="shared" si="6"/>
        <v>44.2K</v>
      </c>
      <c r="BD13" s="17"/>
      <c r="BE13" s="17" t="s">
        <v>36</v>
      </c>
      <c r="BF13" s="10">
        <v>0.17384094236896191</v>
      </c>
      <c r="BG13" s="12">
        <v>56144.844000000005</v>
      </c>
      <c r="BH13" s="17"/>
      <c r="BI13" s="17" t="str">
        <f t="shared" si="1"/>
        <v>Food and beverages</v>
      </c>
      <c r="BJ13" s="15">
        <f t="shared" si="2"/>
        <v>56144.844000000005</v>
      </c>
      <c r="BK13" s="17" t="str">
        <f t="shared" si="7"/>
        <v/>
      </c>
      <c r="BL13" s="17">
        <f t="shared" si="8"/>
        <v>56144.844000000005</v>
      </c>
      <c r="BM13" s="17" t="str">
        <f t="shared" si="9"/>
        <v>56.1K</v>
      </c>
      <c r="BS13" s="17"/>
      <c r="BT13" s="17"/>
      <c r="BU13" s="15">
        <f>BR13</f>
        <v>0</v>
      </c>
      <c r="BV13" s="17"/>
      <c r="BW13" s="17"/>
      <c r="BX13" s="17"/>
      <c r="BZ13" s="20">
        <v>5</v>
      </c>
      <c r="CA13" s="19">
        <v>484</v>
      </c>
      <c r="CC13" s="20">
        <v>5</v>
      </c>
      <c r="CD13" s="11">
        <v>28360.447500000006</v>
      </c>
      <c r="CF13" s="20">
        <v>5</v>
      </c>
      <c r="CG13" s="11">
        <v>27009.94999999999</v>
      </c>
      <c r="CJ13" s="20">
        <v>5</v>
      </c>
      <c r="CK13" s="11">
        <v>1350.4974999999997</v>
      </c>
      <c r="CN13" s="26"/>
      <c r="CO13" s="27"/>
      <c r="CP13" s="28"/>
      <c r="CS13" s="17" t="s">
        <v>1050</v>
      </c>
      <c r="CT13" s="10">
        <v>2.8847282355992633E-2</v>
      </c>
      <c r="CU13" s="10">
        <v>2.8847282355992633E-2</v>
      </c>
      <c r="CV13" s="17"/>
      <c r="CW13" s="17" t="str">
        <f>CS13</f>
        <v>Less Expensive</v>
      </c>
      <c r="CY13" s="15">
        <f>CU13</f>
        <v>2.8847282355992633E-2</v>
      </c>
      <c r="CZ13" s="17" t="str">
        <f>IF(CW13=$S$20, CY13, "")</f>
        <v/>
      </c>
      <c r="DA13" s="17">
        <f>IF(OptionButton=1, CU13, CT13)</f>
        <v>2.8847282355992633E-2</v>
      </c>
      <c r="DB13" s="16">
        <f>CU13</f>
        <v>2.8847282355992633E-2</v>
      </c>
      <c r="DC13" s="16">
        <v>1</v>
      </c>
    </row>
    <row r="14" spans="2:110" x14ac:dyDescent="0.3">
      <c r="B14" s="17"/>
      <c r="R14" s="17" t="s">
        <v>1052</v>
      </c>
      <c r="S14" s="10">
        <v>0.12138017496036414</v>
      </c>
      <c r="T14" s="12">
        <v>39201.760500000004</v>
      </c>
      <c r="V14" s="17" t="str">
        <f>R14</f>
        <v>60-74</v>
      </c>
      <c r="W14" s="15">
        <f>T14</f>
        <v>39201.760500000004</v>
      </c>
      <c r="X14" s="17" t="str">
        <f>IF(V14=$S$20, W14, "")</f>
        <v/>
      </c>
      <c r="Y14" s="17">
        <f>IF(OptionButton=1, T14, S14)</f>
        <v>39201.760500000004</v>
      </c>
      <c r="Z14" s="17" t="str">
        <f>IF(OptionButton=2, TEXT(S14, "0.0%"),
    IF(T14&lt;1000, TEXT(T14, "#,##0"),
    IF(T14&lt;1000000, TEXT(T14/1000, "0.0")&amp;"K",
    IF(T14&lt;1000000000, TEXT(T14/1000000, "0.00")&amp;"M",
    TEXT(T14/1000000000, "0.00")&amp;"B"))))</f>
        <v>39.2K</v>
      </c>
      <c r="AF14" s="35"/>
      <c r="AG14" s="36"/>
      <c r="AH14" s="37"/>
      <c r="AL14" s="17"/>
      <c r="AM14" s="17"/>
      <c r="AN14" s="15"/>
      <c r="AO14" s="17">
        <f>IF(AM14=$AN$20, AN14, "")</f>
        <v>0</v>
      </c>
      <c r="AP14" s="17"/>
      <c r="AQ14" s="17"/>
      <c r="AT14" s="17" t="s">
        <v>1064</v>
      </c>
      <c r="AU14" s="10">
        <v>0.12134233205536589</v>
      </c>
      <c r="AV14" s="12">
        <v>39189.538499999995</v>
      </c>
      <c r="AW14" s="17"/>
      <c r="AX14" s="17" t="str">
        <f t="shared" si="3"/>
        <v>Bago</v>
      </c>
      <c r="AY14" s="15">
        <f t="shared" si="0"/>
        <v>39189.538499999995</v>
      </c>
      <c r="AZ14" s="17" t="str">
        <f t="shared" si="4"/>
        <v/>
      </c>
      <c r="BA14" s="17">
        <f t="shared" si="5"/>
        <v>39189.538499999995</v>
      </c>
      <c r="BB14" s="17" t="str">
        <f t="shared" si="6"/>
        <v>39.2K</v>
      </c>
      <c r="BD14" s="17"/>
      <c r="BE14" s="17" t="s">
        <v>16</v>
      </c>
      <c r="BF14" s="10">
        <v>0.15231827781750995</v>
      </c>
      <c r="BG14" s="12">
        <v>49193.739000000016</v>
      </c>
      <c r="BH14" s="17"/>
      <c r="BI14" s="17" t="str">
        <f t="shared" si="1"/>
        <v>Health and beauty</v>
      </c>
      <c r="BJ14" s="15">
        <f t="shared" si="2"/>
        <v>49193.739000000016</v>
      </c>
      <c r="BK14" s="17" t="str">
        <f t="shared" si="7"/>
        <v/>
      </c>
      <c r="BL14" s="17">
        <f t="shared" si="8"/>
        <v>49193.739000000016</v>
      </c>
      <c r="BM14" s="17" t="str">
        <f t="shared" si="9"/>
        <v>49.2K</v>
      </c>
      <c r="BP14" s="17"/>
      <c r="BQ14" s="17"/>
      <c r="BR14" s="17"/>
      <c r="BS14" s="17"/>
      <c r="BT14" s="17"/>
      <c r="BU14" s="15"/>
      <c r="BV14" s="17"/>
      <c r="BW14" s="17"/>
      <c r="BX14" s="17"/>
      <c r="BZ14" s="20">
        <v>6</v>
      </c>
      <c r="CA14" s="19">
        <v>506</v>
      </c>
      <c r="CC14" s="20">
        <v>6</v>
      </c>
      <c r="CD14" s="11">
        <v>27101.833499999993</v>
      </c>
      <c r="CF14" s="20">
        <v>6</v>
      </c>
      <c r="CG14" s="11">
        <v>25811.269999999986</v>
      </c>
      <c r="CJ14" s="20">
        <v>6</v>
      </c>
      <c r="CK14" s="11">
        <v>1290.5635</v>
      </c>
      <c r="CN14" s="26"/>
      <c r="CO14" s="27"/>
      <c r="CP14" s="28"/>
      <c r="CV14" s="17"/>
      <c r="CW14" s="17"/>
      <c r="CY14" s="15"/>
      <c r="CZ14" s="17"/>
      <c r="DA14" s="17"/>
      <c r="DB14" s="17"/>
    </row>
    <row r="15" spans="2:110" x14ac:dyDescent="0.3">
      <c r="B15" s="20"/>
      <c r="C15" s="19"/>
      <c r="M15" s="14" t="s">
        <v>2</v>
      </c>
      <c r="N15" t="s">
        <v>1046</v>
      </c>
      <c r="AC15" s="9" t="str">
        <f t="shared" ref="AC15:AD17" si="10">AC10</f>
        <v>Price Range</v>
      </c>
      <c r="AD15" s="32" t="str">
        <f t="shared" si="10"/>
        <v>Sum of Revenue</v>
      </c>
      <c r="AE15" s="9" t="s">
        <v>1060</v>
      </c>
      <c r="AF15" s="35"/>
      <c r="AG15" s="36"/>
      <c r="AH15" s="37"/>
      <c r="AI15" s="17"/>
      <c r="AJ15" s="17"/>
      <c r="AK15" s="17"/>
      <c r="AL15" s="17"/>
      <c r="AM15" s="17"/>
      <c r="AN15" s="17"/>
      <c r="AO15" s="17"/>
      <c r="AP15" s="17"/>
      <c r="AQ15" s="17"/>
      <c r="AT15" s="17" t="s">
        <v>1066</v>
      </c>
      <c r="AU15" s="10">
        <v>0.1692061293281929</v>
      </c>
      <c r="AV15" s="12">
        <v>54647.953499999996</v>
      </c>
      <c r="AW15" s="17"/>
      <c r="AX15" s="17" t="str">
        <f t="shared" si="3"/>
        <v>Taunggyi</v>
      </c>
      <c r="AY15" s="15">
        <f t="shared" si="0"/>
        <v>54647.953499999996</v>
      </c>
      <c r="AZ15" s="17" t="str">
        <f t="shared" si="4"/>
        <v/>
      </c>
      <c r="BA15" s="17">
        <f t="shared" si="5"/>
        <v>54647.953499999996</v>
      </c>
      <c r="BB15" s="17" t="str">
        <f t="shared" si="6"/>
        <v>54.6K</v>
      </c>
      <c r="BD15" s="17"/>
      <c r="BE15" s="17" t="s">
        <v>25</v>
      </c>
      <c r="BF15" s="10">
        <v>0.16677231686163455</v>
      </c>
      <c r="BG15" s="12">
        <v>53861.913000000008</v>
      </c>
      <c r="BH15" s="17"/>
      <c r="BI15" s="17" t="str">
        <f t="shared" si="1"/>
        <v>Home and lifestyle</v>
      </c>
      <c r="BJ15" s="15">
        <f t="shared" si="2"/>
        <v>53861.913000000008</v>
      </c>
      <c r="BK15" s="17" t="str">
        <f t="shared" si="7"/>
        <v/>
      </c>
      <c r="BL15" s="17">
        <f t="shared" si="8"/>
        <v>53861.913000000008</v>
      </c>
      <c r="BM15" s="17" t="str">
        <f t="shared" si="9"/>
        <v>53.9K</v>
      </c>
      <c r="BP15" s="17"/>
      <c r="BQ15" s="17"/>
      <c r="BR15" s="17"/>
      <c r="BS15" s="17"/>
      <c r="BT15" s="17"/>
      <c r="BU15" s="17"/>
      <c r="BV15" s="17"/>
      <c r="BW15" s="17"/>
      <c r="BX15" s="17"/>
      <c r="BZ15" s="20">
        <v>7</v>
      </c>
      <c r="CA15" s="19">
        <v>399</v>
      </c>
      <c r="CC15" s="20">
        <v>7</v>
      </c>
      <c r="CD15" s="11">
        <v>25563.594000000008</v>
      </c>
      <c r="CF15" s="20">
        <v>7</v>
      </c>
      <c r="CG15" s="11">
        <v>24346.28</v>
      </c>
      <c r="CJ15" s="20">
        <v>7</v>
      </c>
      <c r="CK15" s="11">
        <v>1217.3140000000003</v>
      </c>
      <c r="CN15" s="26"/>
      <c r="CO15" s="27"/>
      <c r="CP15" s="28"/>
      <c r="CV15" s="17"/>
      <c r="CW15" s="17"/>
      <c r="CY15" s="15"/>
      <c r="CZ15" s="17"/>
      <c r="DA15" s="17"/>
      <c r="DB15" s="17"/>
    </row>
    <row r="16" spans="2:110" x14ac:dyDescent="0.3">
      <c r="B16" s="20"/>
      <c r="C16" s="19"/>
      <c r="M16" s="17" t="s">
        <v>1064</v>
      </c>
      <c r="N16" s="11">
        <v>1866.1685</v>
      </c>
      <c r="AC16" s="17" t="str">
        <f t="shared" si="10"/>
        <v>Expensive</v>
      </c>
      <c r="AD16" s="16">
        <f t="shared" si="10"/>
        <v>0.97115271764400746</v>
      </c>
      <c r="AE16" s="16">
        <v>1</v>
      </c>
      <c r="AF16" s="35"/>
      <c r="AG16" s="36"/>
      <c r="AH16" s="37"/>
      <c r="AI16" s="17"/>
      <c r="AJ16" s="17"/>
      <c r="AK16" s="17"/>
      <c r="AL16" s="17"/>
      <c r="AM16" s="17"/>
      <c r="AN16" s="17"/>
      <c r="AO16" s="17"/>
      <c r="AP16" s="17"/>
      <c r="AQ16" s="17"/>
      <c r="AT16" s="17" t="s">
        <v>1065</v>
      </c>
      <c r="AU16" s="10">
        <v>7.06624244466727E-2</v>
      </c>
      <c r="AV16" s="12">
        <v>22821.613499999999</v>
      </c>
      <c r="AW16" s="17"/>
      <c r="AX16" s="17" t="str">
        <f t="shared" si="3"/>
        <v>Mawlamyine</v>
      </c>
      <c r="AY16" s="15">
        <f t="shared" si="0"/>
        <v>22821.613499999999</v>
      </c>
      <c r="AZ16" s="17" t="str">
        <f t="shared" si="4"/>
        <v/>
      </c>
      <c r="BA16" s="17">
        <f t="shared" si="5"/>
        <v>22821.613499999999</v>
      </c>
      <c r="BB16" s="17" t="str">
        <f t="shared" si="6"/>
        <v>22.8K</v>
      </c>
      <c r="BD16" s="17"/>
      <c r="BE16" s="17" t="s">
        <v>29</v>
      </c>
      <c r="BF16" s="10">
        <v>0.17067647573837388</v>
      </c>
      <c r="BG16" s="12">
        <v>55122.826499999996</v>
      </c>
      <c r="BH16" s="17"/>
      <c r="BI16" s="17" t="str">
        <f t="shared" si="1"/>
        <v>Sports and travel</v>
      </c>
      <c r="BJ16" s="15">
        <f t="shared" si="2"/>
        <v>55122.826499999996</v>
      </c>
      <c r="BK16" s="17" t="str">
        <f t="shared" si="7"/>
        <v/>
      </c>
      <c r="BL16" s="17">
        <f t="shared" si="8"/>
        <v>55122.826499999996</v>
      </c>
      <c r="BM16" s="17" t="str">
        <f t="shared" si="9"/>
        <v>55.1K</v>
      </c>
      <c r="BP16" s="17"/>
      <c r="BQ16" s="17"/>
      <c r="BR16" s="17"/>
      <c r="BS16" s="17"/>
      <c r="BT16" s="17"/>
      <c r="BU16" s="17"/>
      <c r="BV16" s="17"/>
      <c r="BW16" s="17"/>
      <c r="BX16" s="17"/>
      <c r="BZ16" s="20">
        <v>8</v>
      </c>
      <c r="CA16" s="19">
        <v>314</v>
      </c>
      <c r="CC16" s="20">
        <v>8</v>
      </c>
      <c r="CD16" s="11">
        <v>17328.664500000003</v>
      </c>
      <c r="CF16" s="20">
        <v>8</v>
      </c>
      <c r="CG16" s="11">
        <v>16503.489999999998</v>
      </c>
      <c r="CJ16" s="20">
        <v>8</v>
      </c>
      <c r="CK16" s="11">
        <v>825.17450000000019</v>
      </c>
      <c r="CN16" s="26"/>
      <c r="CO16" s="27"/>
      <c r="CP16" s="28"/>
      <c r="CS16" s="17"/>
      <c r="CT16" s="17"/>
      <c r="CU16" s="17"/>
      <c r="CV16" s="17"/>
      <c r="CW16" s="17"/>
      <c r="CY16" s="17"/>
      <c r="CZ16" s="17"/>
      <c r="DA16" s="17"/>
      <c r="DB16" s="17"/>
    </row>
    <row r="17" spans="2:106" x14ac:dyDescent="0.3">
      <c r="B17" s="20"/>
      <c r="C17" s="19"/>
      <c r="AC17" s="17" t="str">
        <f t="shared" si="10"/>
        <v>Less Expensive</v>
      </c>
      <c r="AD17" s="16">
        <f t="shared" si="10"/>
        <v>2.8847282355992626E-2</v>
      </c>
      <c r="AE17" s="16">
        <v>1</v>
      </c>
      <c r="AF17" s="35"/>
      <c r="AG17" s="36"/>
      <c r="AH17" s="37"/>
      <c r="AI17" s="17"/>
      <c r="AJ17" s="17"/>
      <c r="AK17" s="17"/>
      <c r="AL17" s="17"/>
      <c r="AM17" s="17"/>
      <c r="AN17" s="17"/>
      <c r="AO17" s="17"/>
      <c r="AP17" s="17"/>
      <c r="AQ17" s="17"/>
      <c r="AT17" s="17"/>
      <c r="AU17" s="17"/>
      <c r="AV17" s="17"/>
      <c r="AW17" s="17"/>
      <c r="AX17" s="17"/>
      <c r="AY17" s="17"/>
      <c r="AZ17" s="17"/>
      <c r="BA17" s="17"/>
      <c r="BB17" s="17"/>
      <c r="BD17" s="17"/>
      <c r="BE17" s="17"/>
      <c r="BF17" s="17"/>
      <c r="BG17" s="17"/>
      <c r="BH17" s="17"/>
      <c r="BI17" s="17"/>
      <c r="BJ17" s="17"/>
      <c r="BK17" s="17"/>
      <c r="BL17" s="17"/>
      <c r="BM17" s="17"/>
      <c r="BP17" s="17"/>
      <c r="BQ17" s="17"/>
      <c r="BR17" s="17"/>
      <c r="BS17" s="17"/>
      <c r="BT17" s="17"/>
      <c r="BU17" s="17"/>
      <c r="BV17" s="17"/>
      <c r="BW17" s="17"/>
      <c r="BX17" s="17"/>
      <c r="BZ17" s="20">
        <v>9</v>
      </c>
      <c r="CA17" s="19">
        <v>465</v>
      </c>
      <c r="CC17" s="20">
        <v>9</v>
      </c>
      <c r="CD17" s="11">
        <v>29219.715000000007</v>
      </c>
      <c r="CF17" s="20">
        <v>9</v>
      </c>
      <c r="CG17" s="11">
        <v>27828.300000000007</v>
      </c>
      <c r="CJ17" s="20">
        <v>9</v>
      </c>
      <c r="CK17" s="11">
        <v>1391.415</v>
      </c>
      <c r="CN17" s="26"/>
      <c r="CO17" s="27"/>
      <c r="CP17" s="28"/>
      <c r="CS17" s="17"/>
      <c r="CT17" s="17"/>
      <c r="CU17" s="17"/>
      <c r="CV17" s="17"/>
      <c r="CW17" s="17"/>
      <c r="CY17" s="17"/>
      <c r="CZ17" s="17"/>
      <c r="DA17" s="17"/>
      <c r="DB17" s="17"/>
    </row>
    <row r="18" spans="2:106" x14ac:dyDescent="0.3">
      <c r="B18" s="20"/>
      <c r="C18" s="19"/>
      <c r="AF18" s="35"/>
      <c r="AG18" s="36"/>
      <c r="AH18" s="37"/>
      <c r="AI18" s="17"/>
      <c r="AJ18" s="17"/>
      <c r="AK18" s="17"/>
      <c r="AL18" s="17"/>
      <c r="AM18" s="17"/>
      <c r="AN18" s="17"/>
      <c r="AO18" s="17"/>
      <c r="AP18" s="17"/>
      <c r="AQ18" s="17"/>
      <c r="AT18" s="17"/>
      <c r="AU18" s="17"/>
      <c r="AV18" s="17"/>
      <c r="AW18" s="17"/>
      <c r="AX18" s="17"/>
      <c r="AY18" s="17"/>
      <c r="AZ18" s="17"/>
      <c r="BA18" s="17"/>
      <c r="BB18" s="17"/>
      <c r="BD18" s="17"/>
      <c r="BE18" s="17"/>
      <c r="BF18" s="17"/>
      <c r="BG18" s="17"/>
      <c r="BH18" s="17"/>
      <c r="BI18" s="17"/>
      <c r="BJ18" s="17"/>
      <c r="BK18" s="17"/>
      <c r="BL18" s="17"/>
      <c r="BM18" s="17"/>
      <c r="BP18" s="17"/>
      <c r="BQ18" s="17"/>
      <c r="BR18" s="17"/>
      <c r="BS18" s="17"/>
      <c r="BT18" s="17"/>
      <c r="BU18" s="17"/>
      <c r="BV18" s="17"/>
      <c r="BW18" s="17"/>
      <c r="BX18" s="17"/>
      <c r="BZ18" s="20">
        <v>10</v>
      </c>
      <c r="CA18" s="19">
        <v>496</v>
      </c>
      <c r="CC18" s="20">
        <v>10</v>
      </c>
      <c r="CD18" s="11">
        <v>28418.837999999996</v>
      </c>
      <c r="CF18" s="20">
        <v>10</v>
      </c>
      <c r="CG18" s="11">
        <v>27065.56</v>
      </c>
      <c r="CJ18" s="20">
        <v>10</v>
      </c>
      <c r="CK18" s="11">
        <v>1353.2779999999991</v>
      </c>
      <c r="CN18" s="26"/>
      <c r="CO18" s="27"/>
      <c r="CP18" s="28"/>
      <c r="CS18" s="17"/>
      <c r="CT18" s="17"/>
      <c r="CU18" s="17"/>
      <c r="CV18" s="17"/>
      <c r="CW18" s="17"/>
      <c r="CY18" s="17"/>
      <c r="CZ18" s="17"/>
      <c r="DA18" s="17"/>
      <c r="DB18" s="17"/>
    </row>
    <row r="19" spans="2:106" x14ac:dyDescent="0.3">
      <c r="R19" s="14" t="s">
        <v>1038</v>
      </c>
      <c r="S19" s="9" t="s">
        <v>1058</v>
      </c>
      <c r="AF19" s="35"/>
      <c r="AG19" s="36"/>
      <c r="AH19" s="37"/>
      <c r="AK19" s="17"/>
      <c r="AL19" s="17"/>
      <c r="AM19" s="14" t="s">
        <v>10</v>
      </c>
      <c r="AN19" s="9" t="s">
        <v>1058</v>
      </c>
      <c r="AP19" s="17"/>
      <c r="AQ19" s="17"/>
      <c r="AT19" s="17"/>
      <c r="AU19" s="17"/>
      <c r="AV19" s="17"/>
      <c r="AW19" s="17"/>
      <c r="AX19" s="14" t="s">
        <v>2</v>
      </c>
      <c r="BA19" s="17"/>
      <c r="BB19" s="17"/>
      <c r="BD19" s="17"/>
      <c r="BE19" s="17"/>
      <c r="BF19" s="17"/>
      <c r="BG19" s="17"/>
      <c r="BH19" s="17"/>
      <c r="BI19" s="14" t="s">
        <v>5</v>
      </c>
      <c r="BL19" s="17"/>
      <c r="BM19" s="17"/>
      <c r="BP19" s="17"/>
      <c r="BQ19" s="17"/>
      <c r="BR19" s="17"/>
      <c r="BS19" s="17"/>
      <c r="BT19" s="14" t="s">
        <v>10</v>
      </c>
      <c r="BU19" s="9" t="s">
        <v>1058</v>
      </c>
      <c r="BV19" s="17"/>
      <c r="BW19" s="17"/>
      <c r="BX19" s="17"/>
      <c r="BZ19" s="20">
        <v>11</v>
      </c>
      <c r="CA19" s="19">
        <v>447</v>
      </c>
      <c r="CC19" s="20">
        <v>11</v>
      </c>
      <c r="CD19" s="11">
        <v>23990.221500000003</v>
      </c>
      <c r="CF19" s="20">
        <v>11</v>
      </c>
      <c r="CG19" s="11">
        <v>22847.83</v>
      </c>
      <c r="CJ19" s="20">
        <v>11</v>
      </c>
      <c r="CK19" s="11">
        <v>1142.3914999999997</v>
      </c>
      <c r="CN19" s="26"/>
      <c r="CO19" s="27"/>
      <c r="CP19" s="28"/>
      <c r="CS19" s="17"/>
      <c r="CT19" s="17"/>
      <c r="CU19" s="17"/>
      <c r="CV19" s="17"/>
      <c r="CW19" s="17"/>
      <c r="CY19" s="17"/>
      <c r="CZ19" s="17"/>
      <c r="DA19" s="17"/>
      <c r="DB19" s="17"/>
    </row>
    <row r="20" spans="2:106" x14ac:dyDescent="0.3">
      <c r="M20" s="14" t="s">
        <v>3</v>
      </c>
      <c r="N20" t="s">
        <v>1046</v>
      </c>
      <c r="R20" s="17" t="s">
        <v>1049</v>
      </c>
      <c r="S20" t="str">
        <f>IF(COUNTA(R20:R23)&gt;1,"", R20)</f>
        <v/>
      </c>
      <c r="AF20" s="35"/>
      <c r="AG20" s="36"/>
      <c r="AH20" s="37"/>
      <c r="AK20" s="17"/>
      <c r="AL20" s="17"/>
      <c r="AM20" s="17" t="s">
        <v>22</v>
      </c>
      <c r="AN20" t="str">
        <f>IF(COUNTA(AM20:AM22)&gt;1, "", AM20)</f>
        <v/>
      </c>
      <c r="AP20" s="17"/>
      <c r="AQ20" s="17"/>
      <c r="AT20" s="17"/>
      <c r="AU20" s="17"/>
      <c r="AV20" s="17"/>
      <c r="AW20" s="17"/>
      <c r="AX20" s="17" t="s">
        <v>1064</v>
      </c>
      <c r="AY20" t="str">
        <f>IF(COUNTA(AX20:AX28)&gt;1, "", AX20)</f>
        <v/>
      </c>
      <c r="BA20" s="17"/>
      <c r="BB20" s="17"/>
      <c r="BD20" s="17"/>
      <c r="BE20" s="17"/>
      <c r="BF20" s="17"/>
      <c r="BG20" s="17"/>
      <c r="BH20" s="17"/>
      <c r="BI20" s="17" t="s">
        <v>21</v>
      </c>
      <c r="BJ20" t="str">
        <f>IF(COUNTA(BI20:BI28)&gt;1, "", BI20)</f>
        <v/>
      </c>
      <c r="BL20" s="17"/>
      <c r="BM20" s="17"/>
      <c r="BP20" s="17"/>
      <c r="BQ20" s="17"/>
      <c r="BR20" s="17"/>
      <c r="BS20" s="17"/>
      <c r="BT20" s="17" t="s">
        <v>22</v>
      </c>
      <c r="BU20" s="17" t="str">
        <f>IF(COUNTA(BT20:BT22)&gt;1, "", BT20)</f>
        <v/>
      </c>
      <c r="BV20" s="17"/>
      <c r="BW20" s="17"/>
      <c r="BX20" s="17"/>
      <c r="BZ20" s="20">
        <v>12</v>
      </c>
      <c r="CA20" s="19">
        <v>405</v>
      </c>
      <c r="CC20" s="20">
        <v>12</v>
      </c>
      <c r="CD20" s="11">
        <v>25120.598999999998</v>
      </c>
      <c r="CF20" s="20">
        <v>12</v>
      </c>
      <c r="CG20" s="11">
        <v>23924.380000000005</v>
      </c>
      <c r="CJ20" s="20">
        <v>12</v>
      </c>
      <c r="CK20" s="11">
        <v>1196.2189999999996</v>
      </c>
      <c r="CN20" s="26"/>
      <c r="CO20" s="27"/>
      <c r="CP20" s="28"/>
      <c r="CS20" s="14" t="s">
        <v>1038</v>
      </c>
      <c r="CT20" s="17" t="s">
        <v>1058</v>
      </c>
      <c r="CU20" s="17"/>
      <c r="CV20" s="17"/>
      <c r="CW20" s="17"/>
      <c r="CY20" s="17"/>
      <c r="CZ20" s="17"/>
      <c r="DA20" s="17"/>
      <c r="DB20" s="17"/>
    </row>
    <row r="21" spans="2:106" x14ac:dyDescent="0.3">
      <c r="M21" s="17" t="s">
        <v>14</v>
      </c>
      <c r="N21" s="11">
        <v>7820.1640000000016</v>
      </c>
      <c r="R21" s="17" t="s">
        <v>1047</v>
      </c>
      <c r="S21" s="17"/>
      <c r="AF21" s="35"/>
      <c r="AG21" s="36"/>
      <c r="AH21" s="37"/>
      <c r="AI21" s="17"/>
      <c r="AJ21" s="17"/>
      <c r="AK21" s="17"/>
      <c r="AL21" s="17"/>
      <c r="AM21" s="17" t="s">
        <v>26</v>
      </c>
      <c r="AP21" s="17"/>
      <c r="AQ21" s="17"/>
      <c r="AT21" s="17"/>
      <c r="AU21" s="17"/>
      <c r="AV21" s="17"/>
      <c r="AW21" s="17"/>
      <c r="AX21" s="17" t="s">
        <v>35</v>
      </c>
      <c r="BA21" s="17"/>
      <c r="BB21" s="17"/>
      <c r="BD21" s="17"/>
      <c r="BE21" s="17"/>
      <c r="BF21" s="17"/>
      <c r="BG21" s="17"/>
      <c r="BH21" s="17"/>
      <c r="BI21" s="17" t="s">
        <v>38</v>
      </c>
      <c r="BL21" s="17"/>
      <c r="BM21" s="17"/>
      <c r="BP21" s="17"/>
      <c r="BQ21" s="17"/>
      <c r="BR21" s="17"/>
      <c r="BS21" s="17"/>
      <c r="BT21" s="17" t="s">
        <v>26</v>
      </c>
      <c r="BU21" s="17"/>
      <c r="BV21" s="17"/>
      <c r="BW21" s="17"/>
      <c r="BX21" s="17"/>
      <c r="BZ21" s="20">
        <v>13</v>
      </c>
      <c r="CA21" s="19">
        <v>308</v>
      </c>
      <c r="CC21" s="20">
        <v>13</v>
      </c>
      <c r="CD21" s="11">
        <v>17878.003499999995</v>
      </c>
      <c r="CF21" s="20">
        <v>13</v>
      </c>
      <c r="CG21" s="11">
        <v>17026.669999999998</v>
      </c>
      <c r="CJ21" s="20">
        <v>13</v>
      </c>
      <c r="CK21" s="11">
        <v>851.33349999999973</v>
      </c>
      <c r="CN21" s="26"/>
      <c r="CO21" s="27"/>
      <c r="CP21" s="28"/>
      <c r="CS21" s="17" t="s">
        <v>1049</v>
      </c>
      <c r="CT21" s="17" t="str">
        <f>IF(COUNTA(CS21:CS24)&gt;1,"", CS21)</f>
        <v/>
      </c>
      <c r="CU21" s="17"/>
      <c r="CV21" s="17"/>
      <c r="CW21" s="17"/>
      <c r="CY21" s="17"/>
      <c r="CZ21" s="17"/>
      <c r="DA21" s="17"/>
      <c r="DB21" s="17"/>
    </row>
    <row r="22" spans="2:106" x14ac:dyDescent="0.3">
      <c r="B22" s="17"/>
      <c r="R22" s="17" t="s">
        <v>1051</v>
      </c>
      <c r="AF22" s="35"/>
      <c r="AG22" s="36"/>
      <c r="AH22" s="37"/>
      <c r="AM22" s="17" t="s">
        <v>17</v>
      </c>
      <c r="AX22" s="17" t="s">
        <v>1065</v>
      </c>
      <c r="BE22" s="17"/>
      <c r="BF22" s="17"/>
      <c r="BG22" s="17"/>
      <c r="BH22" s="17"/>
      <c r="BI22" s="17" t="s">
        <v>36</v>
      </c>
      <c r="BL22" s="17"/>
      <c r="BM22" s="17"/>
      <c r="BP22" s="17"/>
      <c r="BQ22" s="17"/>
      <c r="BR22" s="17"/>
      <c r="BS22" s="17"/>
      <c r="BT22" s="17" t="s">
        <v>17</v>
      </c>
      <c r="BU22" s="17"/>
      <c r="BV22" s="17"/>
      <c r="BW22" s="17"/>
      <c r="BX22" s="17"/>
      <c r="BZ22" s="20" t="s">
        <v>1081</v>
      </c>
      <c r="CA22" s="19">
        <v>5510</v>
      </c>
      <c r="CC22" s="20" t="s">
        <v>1081</v>
      </c>
      <c r="CD22" s="11">
        <v>322966.74899999995</v>
      </c>
      <c r="CF22" s="20" t="s">
        <v>1081</v>
      </c>
      <c r="CG22" s="11">
        <v>307587.38</v>
      </c>
      <c r="CJ22" s="20" t="s">
        <v>1081</v>
      </c>
      <c r="CK22" s="11">
        <v>15379.368999999999</v>
      </c>
      <c r="CN22" s="26"/>
      <c r="CO22" s="27"/>
      <c r="CP22" s="28"/>
      <c r="CS22" s="17" t="s">
        <v>1047</v>
      </c>
      <c r="CT22" s="17"/>
      <c r="CU22" s="17"/>
      <c r="CV22" s="17"/>
      <c r="CW22" s="17"/>
      <c r="CY22" s="17"/>
      <c r="CZ22" s="17"/>
      <c r="DA22" s="17"/>
      <c r="DB22" s="17"/>
    </row>
    <row r="23" spans="2:106" x14ac:dyDescent="0.3">
      <c r="B23" s="20"/>
      <c r="C23" s="19"/>
      <c r="R23" s="17" t="s">
        <v>1052</v>
      </c>
      <c r="AF23" s="35"/>
      <c r="AG23" s="36"/>
      <c r="AH23" s="37"/>
      <c r="AX23" s="17" t="s">
        <v>19</v>
      </c>
      <c r="BE23" s="17"/>
      <c r="BF23" s="17"/>
      <c r="BG23" s="17"/>
      <c r="BH23" s="17"/>
      <c r="BI23" s="17" t="s">
        <v>16</v>
      </c>
      <c r="BL23" s="17"/>
      <c r="BM23" s="17"/>
      <c r="BP23" s="17"/>
      <c r="BQ23" s="17"/>
      <c r="BR23" s="17"/>
      <c r="BS23" s="17"/>
      <c r="BT23" s="17"/>
      <c r="BU23" s="17"/>
      <c r="BV23" s="17"/>
      <c r="BW23" s="17"/>
      <c r="BX23" s="17"/>
      <c r="CN23" s="26"/>
      <c r="CO23" s="27"/>
      <c r="CP23" s="28"/>
      <c r="CS23" s="17" t="s">
        <v>1051</v>
      </c>
      <c r="CT23" s="17"/>
      <c r="CU23" s="17"/>
      <c r="CV23" s="17"/>
      <c r="CW23" s="17"/>
      <c r="CY23" s="17"/>
      <c r="CZ23" s="17"/>
      <c r="DA23" s="17"/>
      <c r="DB23" s="17"/>
    </row>
    <row r="24" spans="2:106" x14ac:dyDescent="0.3">
      <c r="B24" s="21"/>
      <c r="C24" s="19"/>
      <c r="AF24" s="35"/>
      <c r="AG24" s="36"/>
      <c r="AH24" s="37"/>
      <c r="AX24" s="17" t="s">
        <v>1066</v>
      </c>
      <c r="BE24" s="17"/>
      <c r="BF24" s="17"/>
      <c r="BG24" s="17"/>
      <c r="BH24" s="17"/>
      <c r="BI24" s="17" t="s">
        <v>25</v>
      </c>
      <c r="BL24" s="17"/>
      <c r="BM24" s="17"/>
      <c r="CN24" s="26"/>
      <c r="CO24" s="27"/>
      <c r="CP24" s="28"/>
      <c r="CS24" s="17" t="s">
        <v>1052</v>
      </c>
      <c r="CT24" s="17"/>
      <c r="CU24" s="17"/>
      <c r="CV24" s="17"/>
      <c r="CW24" s="17"/>
      <c r="CY24" s="17"/>
      <c r="CZ24" s="17"/>
      <c r="DA24" s="17"/>
      <c r="DB24" s="17"/>
    </row>
    <row r="25" spans="2:106" x14ac:dyDescent="0.3">
      <c r="B25" s="21"/>
      <c r="C25" s="19"/>
      <c r="M25" s="14" t="s">
        <v>1</v>
      </c>
      <c r="N25" t="s">
        <v>1046</v>
      </c>
      <c r="AF25" s="35"/>
      <c r="AG25" s="36"/>
      <c r="AH25" s="37"/>
      <c r="AX25" s="17" t="s">
        <v>13</v>
      </c>
      <c r="BE25" s="17"/>
      <c r="BF25" s="17"/>
      <c r="BG25" s="17"/>
      <c r="BH25" s="17"/>
      <c r="BI25" s="17" t="s">
        <v>29</v>
      </c>
      <c r="BL25" s="17"/>
      <c r="BM25" s="17"/>
      <c r="CN25" s="29"/>
      <c r="CO25" s="30"/>
      <c r="CP25" s="31"/>
    </row>
    <row r="26" spans="2:106" x14ac:dyDescent="0.3">
      <c r="B26" s="20"/>
      <c r="C26" s="19"/>
      <c r="M26" s="17" t="s">
        <v>1070</v>
      </c>
      <c r="N26" s="11">
        <v>2582.3495000000007</v>
      </c>
      <c r="AF26" s="35"/>
      <c r="AG26" s="36"/>
      <c r="AH26" s="37"/>
    </row>
    <row r="27" spans="2:106" x14ac:dyDescent="0.3">
      <c r="B27" s="21"/>
      <c r="C27" s="19"/>
      <c r="AF27" s="38"/>
      <c r="AG27" s="39"/>
      <c r="AH27" s="40"/>
    </row>
    <row r="28" spans="2:106" x14ac:dyDescent="0.3">
      <c r="B28" s="21"/>
      <c r="C28" s="19"/>
    </row>
    <row r="29" spans="2:106" x14ac:dyDescent="0.3">
      <c r="B29" s="20"/>
      <c r="C29" s="19"/>
    </row>
    <row r="30" spans="2:106" x14ac:dyDescent="0.3">
      <c r="B30" s="21"/>
      <c r="C30" s="19"/>
      <c r="M30" s="14" t="s">
        <v>1038</v>
      </c>
      <c r="N30" t="s">
        <v>1046</v>
      </c>
    </row>
    <row r="31" spans="2:106" x14ac:dyDescent="0.3">
      <c r="B31" s="21"/>
      <c r="C31" s="19"/>
      <c r="M31" s="17" t="s">
        <v>1049</v>
      </c>
      <c r="N31" s="11">
        <v>4046.851500000002</v>
      </c>
      <c r="AE31" s="23"/>
      <c r="AF31" s="24"/>
      <c r="AG31" s="25"/>
    </row>
    <row r="32" spans="2:106" x14ac:dyDescent="0.3">
      <c r="B32" s="20"/>
      <c r="C32" s="19"/>
      <c r="M32" s="17" t="s">
        <v>1047</v>
      </c>
      <c r="N32" s="11">
        <v>4801.2414999999974</v>
      </c>
      <c r="AE32" s="26"/>
      <c r="AF32" s="27"/>
      <c r="AG32" s="28"/>
      <c r="CD32" s="17"/>
    </row>
    <row r="33" spans="2:33" x14ac:dyDescent="0.3">
      <c r="B33" s="21"/>
      <c r="C33" s="19"/>
      <c r="M33" s="17" t="s">
        <v>1051</v>
      </c>
      <c r="N33" s="11">
        <v>4664.5255000000034</v>
      </c>
      <c r="AE33" s="26"/>
      <c r="AF33" s="27"/>
      <c r="AG33" s="28"/>
    </row>
    <row r="34" spans="2:33" x14ac:dyDescent="0.3">
      <c r="B34" s="21"/>
      <c r="C34" s="19"/>
      <c r="M34" s="17" t="s">
        <v>1052</v>
      </c>
      <c r="N34" s="11">
        <v>1866.7504999999999</v>
      </c>
      <c r="AE34" s="26"/>
      <c r="AF34" s="27"/>
      <c r="AG34" s="28"/>
    </row>
    <row r="35" spans="2:33" x14ac:dyDescent="0.3">
      <c r="B35" s="20"/>
      <c r="C35" s="19"/>
      <c r="AE35" s="26"/>
      <c r="AF35" s="27"/>
      <c r="AG35" s="28"/>
    </row>
    <row r="36" spans="2:33" x14ac:dyDescent="0.3">
      <c r="B36" s="21"/>
      <c r="C36" s="19"/>
      <c r="AE36" s="26"/>
      <c r="AF36" s="27"/>
      <c r="AG36" s="28"/>
    </row>
    <row r="37" spans="2:33" x14ac:dyDescent="0.3">
      <c r="B37" s="21"/>
      <c r="C37" s="19"/>
      <c r="AE37" s="26"/>
      <c r="AF37" s="27"/>
      <c r="AG37" s="28"/>
    </row>
    <row r="38" spans="2:33" x14ac:dyDescent="0.3">
      <c r="B38" s="20"/>
      <c r="C38" s="19"/>
      <c r="AE38" s="26"/>
      <c r="AF38" s="27"/>
      <c r="AG38" s="28"/>
    </row>
    <row r="39" spans="2:33" x14ac:dyDescent="0.3">
      <c r="B39" s="21"/>
      <c r="C39" s="19"/>
      <c r="AE39" s="26"/>
      <c r="AF39" s="27"/>
      <c r="AG39" s="28"/>
    </row>
    <row r="40" spans="2:33" x14ac:dyDescent="0.3">
      <c r="B40" s="21"/>
      <c r="C40" s="19"/>
      <c r="AE40" s="26"/>
      <c r="AF40" s="27"/>
      <c r="AG40" s="28"/>
    </row>
    <row r="41" spans="2:33" x14ac:dyDescent="0.3">
      <c r="B41" s="20"/>
      <c r="C41" s="19"/>
      <c r="AE41" s="26"/>
      <c r="AF41" s="27"/>
      <c r="AG41" s="28"/>
    </row>
    <row r="42" spans="2:33" x14ac:dyDescent="0.3">
      <c r="AE42" s="26"/>
      <c r="AF42" s="27"/>
      <c r="AG42" s="28"/>
    </row>
    <row r="43" spans="2:33" x14ac:dyDescent="0.3">
      <c r="AE43" s="26"/>
      <c r="AF43" s="27"/>
      <c r="AG43" s="28"/>
    </row>
    <row r="44" spans="2:33" x14ac:dyDescent="0.3">
      <c r="AE44" s="26"/>
      <c r="AF44" s="27"/>
      <c r="AG44" s="28"/>
    </row>
    <row r="45" spans="2:33" x14ac:dyDescent="0.3">
      <c r="AE45" s="26"/>
      <c r="AF45" s="27"/>
      <c r="AG45" s="28"/>
    </row>
    <row r="46" spans="2:33" x14ac:dyDescent="0.3">
      <c r="AE46" s="26"/>
      <c r="AF46" s="27"/>
      <c r="AG46" s="28"/>
    </row>
    <row r="47" spans="2:33" x14ac:dyDescent="0.3">
      <c r="AE47" s="26"/>
      <c r="AF47" s="27"/>
      <c r="AG47" s="28"/>
    </row>
    <row r="48" spans="2:33" x14ac:dyDescent="0.3">
      <c r="AE48" s="29"/>
      <c r="AF48" s="30"/>
      <c r="AG48" s="31"/>
    </row>
  </sheetData>
  <pageMargins left="0.7" right="0.7" top="0.75" bottom="0.75" header="0.3" footer="0.3"/>
  <pageSetup orientation="portrait" r:id="rId26"/>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E6:I20"/>
  <sheetViews>
    <sheetView showGridLines="0" showRowColHeaders="0" tabSelected="1" workbookViewId="0">
      <selection activeCell="K39" sqref="K39"/>
    </sheetView>
  </sheetViews>
  <sheetFormatPr defaultRowHeight="14.4" x14ac:dyDescent="0.3"/>
  <cols>
    <col min="1" max="16384" width="8.88671875" style="6"/>
  </cols>
  <sheetData>
    <row r="6" spans="5:5" x14ac:dyDescent="0.3">
      <c r="E6" s="22"/>
    </row>
    <row r="20" spans="9:9" x14ac:dyDescent="0.3">
      <c r="I20" s="6" t="s">
        <v>1056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22</xdr:col>
                    <xdr:colOff>396240</xdr:colOff>
                    <xdr:row>10</xdr:row>
                    <xdr:rowOff>167640</xdr:rowOff>
                  </from>
                  <to>
                    <xdr:col>22</xdr:col>
                    <xdr:colOff>586740</xdr:colOff>
                    <xdr:row>12</xdr:row>
                    <xdr:rowOff>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20</xdr:col>
                    <xdr:colOff>281940</xdr:colOff>
                    <xdr:row>10</xdr:row>
                    <xdr:rowOff>160020</xdr:rowOff>
                  </from>
                  <to>
                    <xdr:col>20</xdr:col>
                    <xdr:colOff>525780</xdr:colOff>
                    <xdr:row>12</xdr:row>
                    <xdr:rowOff>15240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supermarket_sales</vt:lpstr>
      <vt:lpstr>Analysis 2</vt:lpstr>
      <vt:lpstr>Ref_Table</vt:lpstr>
      <vt:lpstr>Dashboard (2)</vt:lpstr>
      <vt:lpstr>Analysis 1</vt:lpstr>
      <vt:lpstr>Dashboard</vt:lpstr>
      <vt:lpstr>ChooseOption</vt:lpstr>
      <vt:lpstr>OptionButton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2026-03-29T03:46:58Z</dcterms:created>
  <dcterms:modified xsi:type="dcterms:W3CDTF">2026-04-15T17:33:50Z</dcterms:modified>
</cp:coreProperties>
</file>