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2"/>
  </bookViews>
  <sheets>
    <sheet name="Mushroom Cup" sheetId="1" r:id="rId1"/>
    <sheet name="Leafy Lakes" sheetId="2" r:id="rId2"/>
    <sheet name="Hold Up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3" l="1"/>
  <c r="D92" i="2"/>
  <c r="B45" i="3"/>
  <c r="B41" i="3"/>
  <c r="H47" i="2"/>
  <c r="H46" i="2"/>
  <c r="H48" i="2"/>
  <c r="I48" i="2"/>
  <c r="D65" i="2"/>
  <c r="H44" i="2"/>
  <c r="I44" i="2"/>
  <c r="H37" i="2"/>
  <c r="H38" i="2"/>
  <c r="H39" i="2"/>
  <c r="H40" i="2"/>
  <c r="H41" i="2"/>
  <c r="H42" i="2"/>
  <c r="H43" i="2"/>
  <c r="H36" i="2"/>
  <c r="I36" i="2"/>
  <c r="I37" i="2"/>
  <c r="I38" i="2"/>
  <c r="I39" i="2"/>
  <c r="I40" i="2"/>
  <c r="I41" i="2"/>
  <c r="I42" i="2"/>
  <c r="I43" i="2"/>
  <c r="J4" i="2"/>
  <c r="J5" i="2"/>
  <c r="J6" i="2"/>
  <c r="J7" i="2"/>
  <c r="J8" i="2"/>
  <c r="J9" i="2"/>
  <c r="J3" i="2"/>
  <c r="D24" i="2"/>
  <c r="D17" i="2"/>
  <c r="A38" i="3"/>
  <c r="B29" i="3"/>
  <c r="A13" i="3"/>
  <c r="A10" i="3"/>
  <c r="B10" i="3"/>
  <c r="A7" i="3"/>
  <c r="D46" i="2"/>
  <c r="I46" i="2"/>
  <c r="D47" i="2"/>
  <c r="I47" i="2"/>
  <c r="D48" i="2"/>
  <c r="D71" i="2"/>
  <c r="D72" i="2"/>
  <c r="F46" i="2"/>
  <c r="F47" i="2"/>
  <c r="F48" i="2"/>
  <c r="B72" i="2"/>
  <c r="B71" i="2"/>
  <c r="D91" i="2"/>
  <c r="D70" i="2"/>
  <c r="B70" i="2"/>
  <c r="D90" i="2"/>
  <c r="D89" i="2"/>
  <c r="D93" i="2"/>
  <c r="B47" i="2"/>
  <c r="B48" i="2"/>
  <c r="B46" i="2"/>
  <c r="B44" i="2"/>
  <c r="I28" i="2"/>
  <c r="I27" i="2"/>
  <c r="H4" i="2"/>
  <c r="H5" i="2"/>
  <c r="H6" i="2"/>
  <c r="H7" i="2"/>
  <c r="H8" i="2"/>
  <c r="H9" i="2"/>
  <c r="H3" i="2"/>
  <c r="F36" i="2"/>
  <c r="F37" i="2"/>
  <c r="F38" i="2"/>
  <c r="F39" i="2"/>
  <c r="F40" i="2"/>
  <c r="F41" i="2"/>
  <c r="F42" i="2"/>
  <c r="F43" i="2"/>
  <c r="F44" i="2"/>
  <c r="B37" i="2"/>
  <c r="B38" i="2"/>
  <c r="B39" i="2"/>
  <c r="B40" i="2"/>
  <c r="B41" i="2"/>
  <c r="B42" i="2"/>
  <c r="B43" i="2"/>
  <c r="B36" i="2"/>
  <c r="D14" i="2"/>
  <c r="D13" i="2"/>
  <c r="D12" i="2"/>
  <c r="B19" i="1"/>
  <c r="B18" i="1"/>
  <c r="B14" i="1"/>
</calcChain>
</file>

<file path=xl/sharedStrings.xml><?xml version="1.0" encoding="utf-8"?>
<sst xmlns="http://schemas.openxmlformats.org/spreadsheetml/2006/main" count="193" uniqueCount="92">
  <si>
    <t>Mario</t>
  </si>
  <si>
    <t>Peach Circuit</t>
  </si>
  <si>
    <t>Sky Guy Beach</t>
  </si>
  <si>
    <t>Riverside Park</t>
  </si>
  <si>
    <t>Bowser Castle</t>
  </si>
  <si>
    <t>&amp;</t>
  </si>
  <si>
    <t>\\</t>
  </si>
  <si>
    <t xml:space="preserve">Luigi </t>
  </si>
  <si>
    <t>Alice</t>
  </si>
  <si>
    <t>Bob</t>
  </si>
  <si>
    <t xml:space="preserve">Craig </t>
  </si>
  <si>
    <t>Dave</t>
  </si>
  <si>
    <t>Eve</t>
  </si>
  <si>
    <t>Frank</t>
  </si>
  <si>
    <t>Wendy</t>
  </si>
  <si>
    <t>Wages</t>
  </si>
  <si>
    <t>Mode</t>
  </si>
  <si>
    <t>Median</t>
  </si>
  <si>
    <t>Frequencies</t>
  </si>
  <si>
    <t>Wages (in k$)</t>
  </si>
  <si>
    <t>Cumulative Frequencies</t>
  </si>
  <si>
    <t>Wages per bin</t>
  </si>
  <si>
    <t>cumulative wages</t>
  </si>
  <si>
    <t>Years of study</t>
  </si>
  <si>
    <t>a</t>
  </si>
  <si>
    <t>b</t>
  </si>
  <si>
    <t>Oscar</t>
  </si>
  <si>
    <t>Wallet</t>
  </si>
  <si>
    <t>B1</t>
  </si>
  <si>
    <t>B2</t>
  </si>
  <si>
    <t>B3</t>
  </si>
  <si>
    <t>B</t>
  </si>
  <si>
    <t>Gini</t>
  </si>
  <si>
    <t>Cumulative Frequencies(%)</t>
  </si>
  <si>
    <t>cumulative wages (%)</t>
  </si>
  <si>
    <t>Data</t>
  </si>
  <si>
    <t>Amount of money invested</t>
  </si>
  <si>
    <t>Annual rate</t>
  </si>
  <si>
    <t>Number of days</t>
  </si>
  <si>
    <t>Question 1</t>
  </si>
  <si>
    <t>Question 2</t>
  </si>
  <si>
    <t>Question 3</t>
  </si>
  <si>
    <t>Question 4</t>
  </si>
  <si>
    <t>annual interest rate</t>
  </si>
  <si>
    <t>annual interest rate - checked off</t>
  </si>
  <si>
    <t>data</t>
  </si>
  <si>
    <t>answer</t>
  </si>
  <si>
    <t>We compute the new annual interest rate if it was paid at the end</t>
  </si>
  <si>
    <t>The best investment is the first one</t>
  </si>
  <si>
    <t>Question 5</t>
  </si>
  <si>
    <t xml:space="preserve">The two investments are the same if </t>
  </si>
  <si>
    <t>i'=i/(1-i)</t>
  </si>
  <si>
    <t>which is equivalent to</t>
  </si>
  <si>
    <t>i=i'/(1+i')</t>
  </si>
  <si>
    <t>with i'=5%</t>
  </si>
  <si>
    <t>with i= the annual interest rate with interest checked off and i' the annual interest rate</t>
  </si>
  <si>
    <t>=&gt; which is equivalent to</t>
  </si>
  <si>
    <t>=&gt; i =</t>
  </si>
  <si>
    <t>Question 6</t>
  </si>
  <si>
    <t xml:space="preserve">Amount of money invested </t>
  </si>
  <si>
    <t>interest year 1</t>
  </si>
  <si>
    <t>interest year 2</t>
  </si>
  <si>
    <t>interest year 3</t>
  </si>
  <si>
    <t>Question 7</t>
  </si>
  <si>
    <t xml:space="preserve">The formula is </t>
  </si>
  <si>
    <t>An=A(1+n*i)</t>
  </si>
  <si>
    <t>i=</t>
  </si>
  <si>
    <t>i=(An/A-1)*1/n</t>
  </si>
  <si>
    <t>Question bonus</t>
  </si>
  <si>
    <t>We use the geometric mean (since interests are summed up to the capital each year)</t>
  </si>
  <si>
    <t>We use the harmonic mean</t>
  </si>
  <si>
    <t>average speed =</t>
  </si>
  <si>
    <t>Average rank</t>
  </si>
  <si>
    <t>Luigi</t>
  </si>
  <si>
    <t>DATA</t>
  </si>
  <si>
    <t>Mean</t>
  </si>
  <si>
    <t>15000 appears twice</t>
  </si>
  <si>
    <t>StDev</t>
  </si>
  <si>
    <t>The correlation coefficient is 0.95 which is positive and high : there is a strong positive correlation between the two variables.</t>
  </si>
  <si>
    <t>However, one should note that the number of points is very low (7) so we should not draw strong conclusions based on this regression</t>
  </si>
  <si>
    <t>The median class is the class of the 50th employee (100/2)</t>
  </si>
  <si>
    <t>which is 50-60</t>
  </si>
  <si>
    <t>Question 8</t>
  </si>
  <si>
    <t>The modal class is 50-60</t>
  </si>
  <si>
    <t>First quartile</t>
  </si>
  <si>
    <t>Last quartile</t>
  </si>
  <si>
    <t>60-70</t>
  </si>
  <si>
    <t xml:space="preserve">The R2 is </t>
  </si>
  <si>
    <t xml:space="preserve">Medial </t>
  </si>
  <si>
    <t>Question 9</t>
  </si>
  <si>
    <t>Question 10</t>
  </si>
  <si>
    <t>30-40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</si>
</sst>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%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3" xfId="0" applyNumberFormat="1" applyBorder="1"/>
    <xf numFmtId="0" fontId="0" fillId="0" borderId="4" xfId="0" applyBorder="1" applyAlignment="1">
      <alignment horizontal="center" vertical="center"/>
    </xf>
    <xf numFmtId="2" fontId="0" fillId="0" borderId="5" xfId="0" applyNumberFormat="1" applyBorder="1"/>
    <xf numFmtId="0" fontId="4" fillId="0" borderId="6" xfId="0" applyFont="1" applyBorder="1" applyAlignment="1">
      <alignment horizontal="center" vertical="center"/>
    </xf>
    <xf numFmtId="2" fontId="4" fillId="0" borderId="7" xfId="0" applyNumberFormat="1" applyFont="1" applyBorder="1"/>
    <xf numFmtId="10" fontId="0" fillId="0" borderId="0" xfId="0" applyNumberFormat="1"/>
    <xf numFmtId="9" fontId="0" fillId="0" borderId="0" xfId="0" applyNumberFormat="1"/>
    <xf numFmtId="0" fontId="0" fillId="0" borderId="0" xfId="0" applyFont="1"/>
    <xf numFmtId="0" fontId="6" fillId="0" borderId="0" xfId="0" applyFont="1"/>
    <xf numFmtId="0" fontId="0" fillId="0" borderId="0" xfId="0" quotePrefix="1"/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3" fillId="4" borderId="0" xfId="0" applyFont="1" applyFill="1"/>
    <xf numFmtId="10" fontId="0" fillId="0" borderId="0" xfId="0" applyNumberFormat="1" applyAlignment="1">
      <alignment horizontal="center" vertical="center"/>
    </xf>
    <xf numFmtId="169" fontId="0" fillId="0" borderId="0" xfId="0" applyNumberForma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'Leafy Lakes'!$F$3:$F$9</c:f>
              <c:numCache>
                <c:formatCode>General</c:formatCode>
                <c:ptCount val="7"/>
                <c:pt idx="0">
                  <c:v>8.0</c:v>
                </c:pt>
                <c:pt idx="1">
                  <c:v>4.0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7.0</c:v>
                </c:pt>
                <c:pt idx="6">
                  <c:v>11.0</c:v>
                </c:pt>
              </c:numCache>
            </c:numRef>
          </c:xVal>
          <c:yVal>
            <c:numRef>
              <c:f>'Leafy Lakes'!$H$3:$H$9</c:f>
              <c:numCache>
                <c:formatCode>General</c:formatCode>
                <c:ptCount val="7"/>
                <c:pt idx="0">
                  <c:v>18.0</c:v>
                </c:pt>
                <c:pt idx="1">
                  <c:v>15.0</c:v>
                </c:pt>
                <c:pt idx="2">
                  <c:v>9.0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73096"/>
        <c:axId val="2125176072"/>
      </c:scatterChart>
      <c:valAx>
        <c:axId val="212517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176072"/>
        <c:crosses val="autoZero"/>
        <c:crossBetween val="midCat"/>
      </c:valAx>
      <c:valAx>
        <c:axId val="2125176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5173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rgbClr val="FF0000"/>
              </a:solidFill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xVal>
            <c:numRef>
              <c:f>'Leafy Lakes'!$B$69:$B$72</c:f>
              <c:numCache>
                <c:formatCode>0.00%</c:formatCode>
                <c:ptCount val="4"/>
                <c:pt idx="0">
                  <c:v>0.0</c:v>
                </c:pt>
                <c:pt idx="1">
                  <c:v>0.3</c:v>
                </c:pt>
                <c:pt idx="2">
                  <c:v>0.84</c:v>
                </c:pt>
                <c:pt idx="3">
                  <c:v>1.0</c:v>
                </c:pt>
              </c:numCache>
            </c:numRef>
          </c:xVal>
          <c:yVal>
            <c:numRef>
              <c:f>'Leafy Lakes'!$D$69:$D$72</c:f>
              <c:numCache>
                <c:formatCode>0.00%</c:formatCode>
                <c:ptCount val="4"/>
                <c:pt idx="0">
                  <c:v>0.0</c:v>
                </c:pt>
                <c:pt idx="1">
                  <c:v>0.147637795275591</c:v>
                </c:pt>
                <c:pt idx="2">
                  <c:v>0.732283464566929</c:v>
                </c:pt>
                <c:pt idx="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36648"/>
        <c:axId val="2125239608"/>
      </c:scatterChart>
      <c:valAx>
        <c:axId val="2125236648"/>
        <c:scaling>
          <c:orientation val="minMax"/>
          <c:max val="1.0"/>
        </c:scaling>
        <c:delete val="0"/>
        <c:axPos val="b"/>
        <c:numFmt formatCode="0.00%" sourceLinked="1"/>
        <c:majorTickMark val="out"/>
        <c:minorTickMark val="none"/>
        <c:tickLblPos val="nextTo"/>
        <c:crossAx val="2125239608"/>
        <c:crosses val="autoZero"/>
        <c:crossBetween val="midCat"/>
      </c:valAx>
      <c:valAx>
        <c:axId val="2125239608"/>
        <c:scaling>
          <c:orientation val="minMax"/>
          <c:max val="1.0"/>
        </c:scaling>
        <c:delete val="0"/>
        <c:axPos val="l"/>
        <c:numFmt formatCode="0.00%" sourceLinked="1"/>
        <c:majorTickMark val="out"/>
        <c:minorTickMark val="none"/>
        <c:tickLblPos val="nextTo"/>
        <c:crossAx val="2125236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263544</xdr:colOff>
      <xdr:row>6</xdr:row>
      <xdr:rowOff>85745</xdr:rowOff>
    </xdr:from>
    <xdr:to>
      <xdr:col>19</xdr:col>
      <xdr:colOff>65946</xdr:colOff>
      <xdr:row>18</xdr:row>
      <xdr:rowOff>136544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72</xdr:row>
      <xdr:rowOff>101561</xdr:rowOff>
    </xdr:from>
    <xdr:to>
      <xdr:col>8</xdr:col>
      <xdr:colOff>607786</xdr:colOff>
      <xdr:row>85</xdr:row>
      <xdr:rowOff>166993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M5" sqref="M5"/>
    </sheetView>
  </sheetViews>
  <sheetFormatPr baseColWidth="10" defaultRowHeight="15" x14ac:dyDescent="0"/>
  <cols>
    <col min="1" max="1" width="14.83203125" customWidth="1"/>
    <col min="3" max="3" width="2.6640625" hidden="1" customWidth="1"/>
    <col min="4" max="4" width="11.83203125" bestFit="1" customWidth="1"/>
    <col min="5" max="5" width="2.6640625" hidden="1" customWidth="1"/>
    <col min="6" max="6" width="13" bestFit="1" customWidth="1"/>
    <col min="7" max="7" width="2.6640625" hidden="1" customWidth="1"/>
    <col min="8" max="8" width="12.6640625" bestFit="1" customWidth="1"/>
    <col min="9" max="9" width="2.6640625" hidden="1" customWidth="1"/>
    <col min="10" max="10" width="12.6640625" bestFit="1" customWidth="1"/>
    <col min="11" max="11" width="2.83203125" hidden="1" customWidth="1"/>
  </cols>
  <sheetData>
    <row r="2" spans="1:11">
      <c r="A2" s="25" t="s">
        <v>74</v>
      </c>
      <c r="B2" s="25"/>
      <c r="C2" s="25"/>
      <c r="D2" s="25"/>
      <c r="E2" s="25"/>
      <c r="F2" s="25"/>
      <c r="G2" s="25"/>
      <c r="H2" s="25"/>
      <c r="I2" s="25"/>
      <c r="J2" s="25"/>
    </row>
    <row r="3" spans="1:11">
      <c r="A3" s="25"/>
      <c r="B3" s="25"/>
      <c r="C3" s="25" t="s">
        <v>5</v>
      </c>
      <c r="D3" s="25" t="s">
        <v>1</v>
      </c>
      <c r="E3" s="25" t="s">
        <v>5</v>
      </c>
      <c r="F3" s="25" t="s">
        <v>2</v>
      </c>
      <c r="G3" s="25" t="s">
        <v>5</v>
      </c>
      <c r="H3" s="25" t="s">
        <v>3</v>
      </c>
      <c r="I3" s="25" t="s">
        <v>5</v>
      </c>
      <c r="J3" s="25" t="s">
        <v>4</v>
      </c>
      <c r="K3" t="s">
        <v>6</v>
      </c>
    </row>
    <row r="4" spans="1:11">
      <c r="A4" s="25"/>
      <c r="B4" s="25" t="s">
        <v>0</v>
      </c>
      <c r="C4" s="25" t="s">
        <v>5</v>
      </c>
      <c r="D4" s="25">
        <v>42</v>
      </c>
      <c r="E4" s="25" t="s">
        <v>5</v>
      </c>
      <c r="F4" s="25">
        <v>54</v>
      </c>
      <c r="G4" s="25" t="s">
        <v>5</v>
      </c>
      <c r="H4" s="25">
        <v>48</v>
      </c>
      <c r="I4" s="25" t="s">
        <v>5</v>
      </c>
      <c r="J4" s="25">
        <v>37</v>
      </c>
      <c r="K4" t="s">
        <v>6</v>
      </c>
    </row>
    <row r="5" spans="1:11">
      <c r="A5" s="25"/>
      <c r="B5" s="27"/>
      <c r="C5" s="25"/>
      <c r="D5" s="25"/>
      <c r="E5" s="25"/>
      <c r="F5" s="25"/>
      <c r="G5" s="25"/>
      <c r="H5" s="25"/>
      <c r="I5" s="25"/>
      <c r="J5" s="25"/>
    </row>
    <row r="6" spans="1:11">
      <c r="A6" s="25"/>
      <c r="B6" s="25"/>
      <c r="C6" s="25" t="s">
        <v>5</v>
      </c>
      <c r="D6" s="25" t="s">
        <v>1</v>
      </c>
      <c r="E6" s="25" t="s">
        <v>5</v>
      </c>
      <c r="F6" s="25" t="s">
        <v>2</v>
      </c>
      <c r="G6" s="25" t="s">
        <v>5</v>
      </c>
      <c r="H6" s="25" t="s">
        <v>3</v>
      </c>
      <c r="I6" s="25" t="s">
        <v>5</v>
      </c>
      <c r="J6" s="25" t="s">
        <v>4</v>
      </c>
      <c r="K6" t="s">
        <v>6</v>
      </c>
    </row>
    <row r="7" spans="1:11">
      <c r="A7" s="25"/>
      <c r="B7" s="25" t="s">
        <v>0</v>
      </c>
      <c r="C7" s="25" t="s">
        <v>5</v>
      </c>
      <c r="D7" s="25">
        <v>3</v>
      </c>
      <c r="E7" s="25" t="s">
        <v>5</v>
      </c>
      <c r="F7" s="25">
        <v>2</v>
      </c>
      <c r="G7" s="25" t="s">
        <v>5</v>
      </c>
      <c r="H7" s="25">
        <v>9</v>
      </c>
      <c r="I7" s="25" t="s">
        <v>5</v>
      </c>
      <c r="J7" s="25">
        <v>2</v>
      </c>
      <c r="K7" t="s">
        <v>6</v>
      </c>
    </row>
    <row r="8" spans="1:11">
      <c r="A8" s="25"/>
      <c r="B8" s="25" t="s">
        <v>7</v>
      </c>
      <c r="C8" s="25" t="s">
        <v>5</v>
      </c>
      <c r="D8" s="25">
        <v>2</v>
      </c>
      <c r="E8" s="25" t="s">
        <v>5</v>
      </c>
      <c r="F8" s="25">
        <v>5</v>
      </c>
      <c r="G8" s="25" t="s">
        <v>5</v>
      </c>
      <c r="H8" s="25">
        <v>4</v>
      </c>
      <c r="I8" s="25" t="s">
        <v>5</v>
      </c>
      <c r="J8" s="25">
        <v>1</v>
      </c>
      <c r="K8" t="s">
        <v>6</v>
      </c>
    </row>
    <row r="9" spans="1:11">
      <c r="C9" t="s">
        <v>5</v>
      </c>
    </row>
    <row r="12" spans="1:11">
      <c r="A12" s="20" t="s">
        <v>39</v>
      </c>
    </row>
    <row r="13" spans="1:11">
      <c r="A13" t="s">
        <v>70</v>
      </c>
    </row>
    <row r="14" spans="1:11">
      <c r="A14" t="s">
        <v>71</v>
      </c>
      <c r="B14" s="6">
        <f>HARMEAN(D4,F4,H4,J4)</f>
        <v>44.351600436032108</v>
      </c>
    </row>
    <row r="16" spans="1:11">
      <c r="A16" s="20" t="s">
        <v>40</v>
      </c>
    </row>
    <row r="17" spans="1:2">
      <c r="B17" t="s">
        <v>72</v>
      </c>
    </row>
    <row r="18" spans="1:2">
      <c r="A18" t="s">
        <v>0</v>
      </c>
      <c r="B18" s="5">
        <f>AVERAGE(D7,F7,H7,J7)</f>
        <v>4</v>
      </c>
    </row>
    <row r="19" spans="1:2">
      <c r="A19" t="s">
        <v>73</v>
      </c>
      <c r="B19" s="5">
        <f>AVERAGE(D8,F8,H8,J8)</f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selection activeCell="D93" sqref="D93"/>
    </sheetView>
  </sheetViews>
  <sheetFormatPr baseColWidth="10" defaultRowHeight="15" x14ac:dyDescent="0"/>
  <cols>
    <col min="1" max="1" width="6.33203125" customWidth="1"/>
    <col min="2" max="2" width="12.1640625" bestFit="1" customWidth="1"/>
    <col min="3" max="3" width="2.6640625" hidden="1" customWidth="1"/>
    <col min="5" max="5" width="2.83203125" hidden="1" customWidth="1"/>
    <col min="6" max="6" width="20.83203125" bestFit="1" customWidth="1"/>
    <col min="7" max="7" width="12.6640625" hidden="1" customWidth="1"/>
    <col min="8" max="8" width="12.6640625" bestFit="1" customWidth="1"/>
  </cols>
  <sheetData>
    <row r="1" spans="2:10">
      <c r="B1" s="22" t="s">
        <v>74</v>
      </c>
      <c r="C1" s="22"/>
      <c r="D1" s="22"/>
      <c r="E1" s="22"/>
      <c r="F1" s="22"/>
      <c r="G1" s="22"/>
      <c r="H1" s="22"/>
    </row>
    <row r="2" spans="2:10">
      <c r="B2" s="22"/>
      <c r="C2" s="22" t="s">
        <v>5</v>
      </c>
      <c r="D2" s="23" t="s">
        <v>15</v>
      </c>
      <c r="E2" s="23" t="s">
        <v>5</v>
      </c>
      <c r="F2" s="23" t="s">
        <v>23</v>
      </c>
      <c r="G2" s="23" t="s">
        <v>6</v>
      </c>
      <c r="H2" s="23" t="s">
        <v>19</v>
      </c>
    </row>
    <row r="3" spans="2:10">
      <c r="B3" s="22" t="s">
        <v>8</v>
      </c>
      <c r="C3" s="22" t="s">
        <v>5</v>
      </c>
      <c r="D3" s="22">
        <v>18000</v>
      </c>
      <c r="E3" s="22" t="s">
        <v>5</v>
      </c>
      <c r="F3" s="22">
        <v>8</v>
      </c>
      <c r="G3" s="22" t="s">
        <v>6</v>
      </c>
      <c r="H3" s="22">
        <f t="shared" ref="H3:H9" si="0">D3/1000</f>
        <v>18</v>
      </c>
      <c r="J3">
        <f>(D3-$D$14)^2</f>
        <v>5224489.7959183697</v>
      </c>
    </row>
    <row r="4" spans="2:10">
      <c r="B4" s="22" t="s">
        <v>9</v>
      </c>
      <c r="C4" s="22" t="s">
        <v>5</v>
      </c>
      <c r="D4" s="22">
        <v>15000</v>
      </c>
      <c r="E4" s="22" t="s">
        <v>5</v>
      </c>
      <c r="F4" s="22">
        <v>4</v>
      </c>
      <c r="G4" s="22" t="s">
        <v>6</v>
      </c>
      <c r="H4" s="22">
        <f t="shared" si="0"/>
        <v>15</v>
      </c>
      <c r="J4">
        <f t="shared" ref="J4:J9" si="1">(D4-$D$14)^2</f>
        <v>510204.08163265232</v>
      </c>
    </row>
    <row r="5" spans="2:10">
      <c r="B5" s="22" t="s">
        <v>10</v>
      </c>
      <c r="C5" s="22" t="s">
        <v>5</v>
      </c>
      <c r="D5" s="22">
        <v>9000</v>
      </c>
      <c r="E5" s="22" t="s">
        <v>5</v>
      </c>
      <c r="F5" s="22">
        <v>1</v>
      </c>
      <c r="G5" s="22" t="s">
        <v>6</v>
      </c>
      <c r="H5" s="22">
        <f t="shared" si="0"/>
        <v>9</v>
      </c>
      <c r="J5">
        <f t="shared" si="1"/>
        <v>45081632.653061219</v>
      </c>
    </row>
    <row r="6" spans="2:10">
      <c r="B6" s="22" t="s">
        <v>11</v>
      </c>
      <c r="C6" s="22" t="s">
        <v>5</v>
      </c>
      <c r="D6" s="22">
        <v>15000</v>
      </c>
      <c r="E6" s="22" t="s">
        <v>5</v>
      </c>
      <c r="F6" s="22">
        <v>5</v>
      </c>
      <c r="G6" s="22" t="s">
        <v>6</v>
      </c>
      <c r="H6" s="22">
        <f t="shared" si="0"/>
        <v>15</v>
      </c>
      <c r="J6">
        <f t="shared" si="1"/>
        <v>510204.08163265232</v>
      </c>
    </row>
    <row r="7" spans="2:10">
      <c r="B7" s="22" t="s">
        <v>12</v>
      </c>
      <c r="C7" s="22" t="s">
        <v>5</v>
      </c>
      <c r="D7" s="22">
        <v>16000</v>
      </c>
      <c r="E7" s="22" t="s">
        <v>5</v>
      </c>
      <c r="F7" s="22">
        <v>5</v>
      </c>
      <c r="G7" s="22" t="s">
        <v>6</v>
      </c>
      <c r="H7" s="22">
        <f t="shared" si="0"/>
        <v>16</v>
      </c>
      <c r="J7">
        <f t="shared" si="1"/>
        <v>81632.653061224788</v>
      </c>
    </row>
    <row r="8" spans="2:10">
      <c r="B8" s="22" t="s">
        <v>13</v>
      </c>
      <c r="C8" s="22" t="s">
        <v>5</v>
      </c>
      <c r="D8" s="22">
        <v>17000</v>
      </c>
      <c r="E8" s="22" t="s">
        <v>5</v>
      </c>
      <c r="F8" s="22">
        <v>7</v>
      </c>
      <c r="G8" s="22" t="s">
        <v>6</v>
      </c>
      <c r="H8" s="22">
        <f t="shared" si="0"/>
        <v>17</v>
      </c>
      <c r="J8">
        <f t="shared" si="1"/>
        <v>1653061.2244897971</v>
      </c>
    </row>
    <row r="9" spans="2:10">
      <c r="B9" s="22" t="s">
        <v>14</v>
      </c>
      <c r="C9" s="22" t="s">
        <v>5</v>
      </c>
      <c r="D9" s="22">
        <v>20000</v>
      </c>
      <c r="E9" s="22" t="s">
        <v>5</v>
      </c>
      <c r="F9" s="22">
        <v>11</v>
      </c>
      <c r="G9" s="22" t="s">
        <v>6</v>
      </c>
      <c r="H9" s="22">
        <f t="shared" si="0"/>
        <v>20</v>
      </c>
      <c r="J9">
        <f t="shared" si="1"/>
        <v>18367346.938775513</v>
      </c>
    </row>
    <row r="11" spans="2:10">
      <c r="B11" s="20" t="s">
        <v>39</v>
      </c>
    </row>
    <row r="12" spans="2:10">
      <c r="B12" t="s">
        <v>16</v>
      </c>
      <c r="D12">
        <f>_xlfn.MODE.SNGL(D3:D9)</f>
        <v>15000</v>
      </c>
      <c r="F12" s="24" t="s">
        <v>76</v>
      </c>
    </row>
    <row r="13" spans="2:10">
      <c r="B13" t="s">
        <v>17</v>
      </c>
      <c r="D13">
        <f>MEDIAN(D3:D9)</f>
        <v>16000</v>
      </c>
    </row>
    <row r="14" spans="2:10">
      <c r="B14" t="s">
        <v>75</v>
      </c>
      <c r="D14" s="3">
        <f>AVERAGE(D3:D9)</f>
        <v>15714.285714285714</v>
      </c>
    </row>
    <row r="16" spans="2:10">
      <c r="B16" s="20" t="s">
        <v>40</v>
      </c>
    </row>
    <row r="17" spans="2:9">
      <c r="B17" t="s">
        <v>77</v>
      </c>
      <c r="D17" s="3">
        <f>_xlfn.STDEV.P(D3:D9)</f>
        <v>3194.3828249996996</v>
      </c>
    </row>
    <row r="19" spans="2:9">
      <c r="B19" s="20" t="s">
        <v>41</v>
      </c>
    </row>
    <row r="20" spans="2:9">
      <c r="B20" t="s">
        <v>78</v>
      </c>
    </row>
    <row r="21" spans="2:9">
      <c r="B21" t="s">
        <v>79</v>
      </c>
    </row>
    <row r="23" spans="2:9">
      <c r="B23" s="20" t="s">
        <v>42</v>
      </c>
    </row>
    <row r="24" spans="2:9">
      <c r="B24" t="s">
        <v>87</v>
      </c>
      <c r="D24" s="3">
        <f>0.95*0.95</f>
        <v>0.90249999999999997</v>
      </c>
    </row>
    <row r="26" spans="2:9">
      <c r="B26" s="20" t="s">
        <v>49</v>
      </c>
      <c r="H26" t="s">
        <v>23</v>
      </c>
      <c r="I26" t="s">
        <v>15</v>
      </c>
    </row>
    <row r="27" spans="2:9">
      <c r="B27" t="s">
        <v>24</v>
      </c>
      <c r="D27">
        <v>1.03</v>
      </c>
      <c r="F27" t="s">
        <v>26</v>
      </c>
      <c r="H27">
        <v>9</v>
      </c>
      <c r="I27">
        <f>H27*D27+D28</f>
        <v>18.95</v>
      </c>
    </row>
    <row r="28" spans="2:9">
      <c r="B28" t="s">
        <v>25</v>
      </c>
      <c r="D28">
        <v>9.68</v>
      </c>
      <c r="F28" t="s">
        <v>27</v>
      </c>
      <c r="H28">
        <v>3</v>
      </c>
      <c r="I28">
        <f>D27*H28+D28</f>
        <v>12.77</v>
      </c>
    </row>
    <row r="34" spans="1:9">
      <c r="B34" s="25" t="s">
        <v>74</v>
      </c>
      <c r="C34" s="25"/>
      <c r="D34" s="25"/>
    </row>
    <row r="35" spans="1:9">
      <c r="B35" s="25" t="s">
        <v>19</v>
      </c>
      <c r="C35" s="25" t="s">
        <v>5</v>
      </c>
      <c r="D35" s="25" t="s">
        <v>18</v>
      </c>
      <c r="E35" t="s">
        <v>6</v>
      </c>
      <c r="F35" t="s">
        <v>20</v>
      </c>
      <c r="H35" t="s">
        <v>21</v>
      </c>
      <c r="I35" t="s">
        <v>22</v>
      </c>
    </row>
    <row r="36" spans="1:9">
      <c r="A36">
        <v>10</v>
      </c>
      <c r="B36" s="26" t="str">
        <f>CONCATENATE(A36," - ",A37)</f>
        <v>10 - 20</v>
      </c>
      <c r="C36" s="25" t="s">
        <v>5</v>
      </c>
      <c r="D36" s="25">
        <v>4</v>
      </c>
      <c r="E36" t="s">
        <v>6</v>
      </c>
      <c r="F36">
        <f>D36</f>
        <v>4</v>
      </c>
      <c r="H36">
        <f>D36*((A37+A36)/2)</f>
        <v>60</v>
      </c>
      <c r="I36">
        <f>H36</f>
        <v>60</v>
      </c>
    </row>
    <row r="37" spans="1:9">
      <c r="A37">
        <v>20</v>
      </c>
      <c r="B37" s="26" t="str">
        <f>CONCATENATE(A37," - ",A38)</f>
        <v>20 - 30</v>
      </c>
      <c r="C37" s="25" t="s">
        <v>5</v>
      </c>
      <c r="D37" s="25">
        <v>10</v>
      </c>
      <c r="E37" t="s">
        <v>6</v>
      </c>
      <c r="F37">
        <f>F36+D37</f>
        <v>14</v>
      </c>
      <c r="H37">
        <f t="shared" ref="H37:H44" si="2">D37*((A38+A37)/2)</f>
        <v>250</v>
      </c>
      <c r="I37">
        <f>I36+H37</f>
        <v>310</v>
      </c>
    </row>
    <row r="38" spans="1:9">
      <c r="A38">
        <v>30</v>
      </c>
      <c r="B38" s="26" t="str">
        <f>CONCATENATE(A38," - ",A39)</f>
        <v>30 - 40</v>
      </c>
      <c r="C38" s="25" t="s">
        <v>5</v>
      </c>
      <c r="D38" s="25">
        <v>16</v>
      </c>
      <c r="E38" t="s">
        <v>6</v>
      </c>
      <c r="F38">
        <f t="shared" ref="F38:F44" si="3">F37+D38</f>
        <v>30</v>
      </c>
      <c r="H38">
        <f t="shared" si="2"/>
        <v>560</v>
      </c>
      <c r="I38">
        <f t="shared" ref="I38:I43" si="4">I37+H38</f>
        <v>870</v>
      </c>
    </row>
    <row r="39" spans="1:9">
      <c r="A39">
        <v>40</v>
      </c>
      <c r="B39" s="26" t="str">
        <f>CONCATENATE(A39," - ",A40)</f>
        <v>40 - 50</v>
      </c>
      <c r="C39" s="25" t="s">
        <v>5</v>
      </c>
      <c r="D39" s="25">
        <v>18</v>
      </c>
      <c r="E39" t="s">
        <v>6</v>
      </c>
      <c r="F39">
        <f t="shared" si="3"/>
        <v>48</v>
      </c>
      <c r="H39">
        <f t="shared" si="2"/>
        <v>810</v>
      </c>
      <c r="I39">
        <f t="shared" si="4"/>
        <v>1680</v>
      </c>
    </row>
    <row r="40" spans="1:9">
      <c r="A40">
        <v>50</v>
      </c>
      <c r="B40" s="26" t="str">
        <f>CONCATENATE(A40," - ",A41)</f>
        <v>50 - 60</v>
      </c>
      <c r="C40" s="25" t="s">
        <v>5</v>
      </c>
      <c r="D40" s="25">
        <v>24</v>
      </c>
      <c r="E40" t="s">
        <v>6</v>
      </c>
      <c r="F40">
        <f t="shared" si="3"/>
        <v>72</v>
      </c>
      <c r="H40">
        <f t="shared" si="2"/>
        <v>1320</v>
      </c>
      <c r="I40">
        <f t="shared" si="4"/>
        <v>3000</v>
      </c>
    </row>
    <row r="41" spans="1:9">
      <c r="A41">
        <v>60</v>
      </c>
      <c r="B41" s="26" t="str">
        <f>CONCATENATE(A41," - ",A42)</f>
        <v>60 - 70</v>
      </c>
      <c r="C41" s="25" t="s">
        <v>5</v>
      </c>
      <c r="D41" s="25">
        <v>12</v>
      </c>
      <c r="E41" t="s">
        <v>6</v>
      </c>
      <c r="F41">
        <f t="shared" si="3"/>
        <v>84</v>
      </c>
      <c r="H41">
        <f t="shared" si="2"/>
        <v>780</v>
      </c>
      <c r="I41">
        <f t="shared" si="4"/>
        <v>3780</v>
      </c>
    </row>
    <row r="42" spans="1:9">
      <c r="A42">
        <v>70</v>
      </c>
      <c r="B42" s="26" t="str">
        <f>CONCATENATE(A42," - ",A43)</f>
        <v>70 - 80</v>
      </c>
      <c r="C42" s="25" t="s">
        <v>5</v>
      </c>
      <c r="D42" s="25">
        <v>10</v>
      </c>
      <c r="E42" t="s">
        <v>6</v>
      </c>
      <c r="F42">
        <f t="shared" si="3"/>
        <v>94</v>
      </c>
      <c r="H42">
        <f t="shared" si="2"/>
        <v>750</v>
      </c>
      <c r="I42">
        <f t="shared" si="4"/>
        <v>4530</v>
      </c>
    </row>
    <row r="43" spans="1:9">
      <c r="A43">
        <v>80</v>
      </c>
      <c r="B43" s="26" t="str">
        <f>CONCATENATE(A43," - ",A44)</f>
        <v>80 - 90</v>
      </c>
      <c r="C43" s="25" t="s">
        <v>5</v>
      </c>
      <c r="D43" s="25">
        <v>4</v>
      </c>
      <c r="E43" t="s">
        <v>6</v>
      </c>
      <c r="F43">
        <f t="shared" si="3"/>
        <v>98</v>
      </c>
      <c r="H43">
        <f t="shared" si="2"/>
        <v>340</v>
      </c>
      <c r="I43">
        <f>I42+H43</f>
        <v>4870</v>
      </c>
    </row>
    <row r="44" spans="1:9">
      <c r="A44">
        <v>90</v>
      </c>
      <c r="B44" s="26" t="str">
        <f>CONCATENATE(A44," - ",A45)</f>
        <v>90 - 100</v>
      </c>
      <c r="C44" s="25" t="s">
        <v>5</v>
      </c>
      <c r="D44" s="25">
        <v>2</v>
      </c>
      <c r="E44" t="s">
        <v>6</v>
      </c>
      <c r="F44">
        <f t="shared" si="3"/>
        <v>100</v>
      </c>
      <c r="H44">
        <f>D44*((A45+A44)/2)</f>
        <v>190</v>
      </c>
      <c r="I44">
        <f>I43+H44</f>
        <v>5060</v>
      </c>
    </row>
    <row r="45" spans="1:9">
      <c r="A45">
        <v>100</v>
      </c>
      <c r="B45" t="s">
        <v>19</v>
      </c>
      <c r="C45" t="s">
        <v>5</v>
      </c>
      <c r="D45" t="s">
        <v>18</v>
      </c>
      <c r="E45" t="s">
        <v>6</v>
      </c>
    </row>
    <row r="46" spans="1:9">
      <c r="A46">
        <v>10</v>
      </c>
      <c r="B46" s="1" t="str">
        <f>CONCATENATE(A46," - ",A47)</f>
        <v>10 - 40</v>
      </c>
      <c r="C46" t="s">
        <v>5</v>
      </c>
      <c r="D46">
        <f>D36+D37+D38</f>
        <v>30</v>
      </c>
      <c r="E46" t="s">
        <v>6</v>
      </c>
      <c r="F46">
        <f>D46</f>
        <v>30</v>
      </c>
      <c r="H46">
        <f>D46*(A46+A47)/2</f>
        <v>750</v>
      </c>
      <c r="I46">
        <f>H46</f>
        <v>750</v>
      </c>
    </row>
    <row r="47" spans="1:9">
      <c r="A47">
        <v>40</v>
      </c>
      <c r="B47" s="1" t="str">
        <f>CONCATENATE(A47," - ",A48)</f>
        <v>40 - 70</v>
      </c>
      <c r="C47" t="s">
        <v>5</v>
      </c>
      <c r="D47">
        <f>D39+D40+D41</f>
        <v>54</v>
      </c>
      <c r="E47" t="s">
        <v>6</v>
      </c>
      <c r="F47">
        <f>F46+D47</f>
        <v>84</v>
      </c>
      <c r="H47">
        <f>D47*(A47+A48)/2</f>
        <v>2970</v>
      </c>
      <c r="I47">
        <f>I46+H47</f>
        <v>3720</v>
      </c>
    </row>
    <row r="48" spans="1:9">
      <c r="A48">
        <v>70</v>
      </c>
      <c r="B48" s="1" t="str">
        <f>CONCATENATE(A48," - ",A49)</f>
        <v>70 - 100</v>
      </c>
      <c r="C48" t="s">
        <v>5</v>
      </c>
      <c r="D48">
        <f>D42+D44+D43</f>
        <v>16</v>
      </c>
      <c r="E48" t="s">
        <v>6</v>
      </c>
      <c r="F48">
        <f>F47+D48</f>
        <v>100</v>
      </c>
      <c r="H48">
        <f>D48*(A48+A49)/2</f>
        <v>1360</v>
      </c>
      <c r="I48">
        <f>I47+H48</f>
        <v>5080</v>
      </c>
    </row>
    <row r="49" spans="1:4">
      <c r="A49">
        <v>100</v>
      </c>
    </row>
    <row r="55" spans="1:4">
      <c r="B55" s="20" t="s">
        <v>58</v>
      </c>
    </row>
    <row r="56" spans="1:4">
      <c r="B56" t="s">
        <v>80</v>
      </c>
    </row>
    <row r="57" spans="1:4">
      <c r="B57" t="s">
        <v>81</v>
      </c>
    </row>
    <row r="58" spans="1:4">
      <c r="B58" t="s">
        <v>83</v>
      </c>
    </row>
    <row r="60" spans="1:4">
      <c r="B60" s="20" t="s">
        <v>63</v>
      </c>
    </row>
    <row r="61" spans="1:4">
      <c r="B61" t="s">
        <v>84</v>
      </c>
      <c r="D61" t="s">
        <v>91</v>
      </c>
    </row>
    <row r="62" spans="1:4">
      <c r="B62" t="s">
        <v>85</v>
      </c>
      <c r="D62" t="s">
        <v>86</v>
      </c>
    </row>
    <row r="64" spans="1:4">
      <c r="B64" s="20" t="s">
        <v>82</v>
      </c>
    </row>
    <row r="65" spans="2:4">
      <c r="B65" t="s">
        <v>88</v>
      </c>
      <c r="D65" s="3">
        <f>A40+(I44/2-I39)/(I40-I39)*(A41-A40)</f>
        <v>56.439393939393938</v>
      </c>
    </row>
    <row r="67" spans="2:4">
      <c r="B67" s="20" t="s">
        <v>89</v>
      </c>
    </row>
    <row r="68" spans="2:4" ht="45">
      <c r="B68" s="4" t="s">
        <v>33</v>
      </c>
      <c r="D68" s="4" t="s">
        <v>34</v>
      </c>
    </row>
    <row r="69" spans="2:4">
      <c r="B69" s="28">
        <v>0</v>
      </c>
      <c r="C69" s="13"/>
      <c r="D69" s="28">
        <v>0</v>
      </c>
    </row>
    <row r="70" spans="2:4">
      <c r="B70" s="28">
        <f>F46/$F$48</f>
        <v>0.3</v>
      </c>
      <c r="C70" s="13"/>
      <c r="D70" s="28">
        <f>I46/$I$48</f>
        <v>0.14763779527559054</v>
      </c>
    </row>
    <row r="71" spans="2:4">
      <c r="B71" s="28">
        <f>F47/$F$48</f>
        <v>0.84</v>
      </c>
      <c r="C71" s="13"/>
      <c r="D71" s="28">
        <f>I47/$I$48</f>
        <v>0.73228346456692917</v>
      </c>
    </row>
    <row r="72" spans="2:4">
      <c r="B72" s="28">
        <f>F48/$F$48</f>
        <v>1</v>
      </c>
      <c r="C72" s="13"/>
      <c r="D72" s="28">
        <f>I48/$I$48</f>
        <v>1</v>
      </c>
    </row>
    <row r="88" spans="2:4">
      <c r="B88" s="20" t="s">
        <v>90</v>
      </c>
    </row>
    <row r="89" spans="2:4">
      <c r="B89" s="7" t="s">
        <v>28</v>
      </c>
      <c r="D89" s="8">
        <f>B70*D70/2</f>
        <v>2.2145669291338582E-2</v>
      </c>
    </row>
    <row r="90" spans="2:4">
      <c r="B90" s="9" t="s">
        <v>29</v>
      </c>
      <c r="D90" s="10">
        <f>(B71-B70)*(D71+D70)/2</f>
        <v>0.23757874015748032</v>
      </c>
    </row>
    <row r="91" spans="2:4">
      <c r="B91" s="9" t="s">
        <v>30</v>
      </c>
      <c r="D91" s="10">
        <f>(B72-B71)*(D71+D72)/2</f>
        <v>0.13858267716535436</v>
      </c>
    </row>
    <row r="92" spans="2:4">
      <c r="B92" s="9" t="s">
        <v>31</v>
      </c>
      <c r="D92" s="10">
        <f>D91+D90+D89</f>
        <v>0.3983070866141733</v>
      </c>
    </row>
    <row r="93" spans="2:4">
      <c r="B93" s="11" t="s">
        <v>32</v>
      </c>
      <c r="D93" s="12">
        <f>1-2*D92</f>
        <v>0.2033858267716534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17" workbookViewId="0">
      <selection activeCell="B22" sqref="B22"/>
    </sheetView>
  </sheetViews>
  <sheetFormatPr baseColWidth="10" defaultRowHeight="15" x14ac:dyDescent="0"/>
  <cols>
    <col min="1" max="1" width="22.6640625" bestFit="1" customWidth="1"/>
  </cols>
  <sheetData>
    <row r="1" spans="1:2">
      <c r="A1" s="2" t="s">
        <v>35</v>
      </c>
    </row>
    <row r="2" spans="1:2">
      <c r="A2" t="s">
        <v>36</v>
      </c>
      <c r="B2">
        <v>1000</v>
      </c>
    </row>
    <row r="3" spans="1:2">
      <c r="A3" t="s">
        <v>37</v>
      </c>
      <c r="B3" s="13">
        <v>3.5000000000000003E-2</v>
      </c>
    </row>
    <row r="4" spans="1:2">
      <c r="A4" t="s">
        <v>38</v>
      </c>
      <c r="B4">
        <v>45</v>
      </c>
    </row>
    <row r="6" spans="1:2">
      <c r="A6" s="20" t="s">
        <v>39</v>
      </c>
    </row>
    <row r="7" spans="1:2">
      <c r="A7">
        <f>B2*(1+B4/360*B3)</f>
        <v>1004.375</v>
      </c>
    </row>
    <row r="9" spans="1:2">
      <c r="A9" s="20" t="s">
        <v>40</v>
      </c>
    </row>
    <row r="10" spans="1:2">
      <c r="A10">
        <f>(2000/1000-1)*360/B3</f>
        <v>10285.714285714284</v>
      </c>
      <c r="B10">
        <f>A10/360</f>
        <v>28.571428571428569</v>
      </c>
    </row>
    <row r="12" spans="1:2">
      <c r="A12" s="20" t="s">
        <v>41</v>
      </c>
    </row>
    <row r="13" spans="1:2">
      <c r="A13" s="13">
        <f>(1010/1000-1)*360/B4</f>
        <v>8.0000000000000071E-2</v>
      </c>
    </row>
    <row r="16" spans="1:2">
      <c r="A16" s="20" t="s">
        <v>42</v>
      </c>
    </row>
    <row r="17" spans="1:3">
      <c r="A17" s="16" t="s">
        <v>45</v>
      </c>
    </row>
    <row r="18" spans="1:3">
      <c r="A18" t="s">
        <v>43</v>
      </c>
      <c r="B18" s="14">
        <v>0.05</v>
      </c>
    </row>
    <row r="19" spans="1:3">
      <c r="A19" t="s">
        <v>44</v>
      </c>
      <c r="B19" s="13">
        <v>4.4999999999999998E-2</v>
      </c>
    </row>
    <row r="20" spans="1:3">
      <c r="A20" s="16" t="s">
        <v>46</v>
      </c>
    </row>
    <row r="21" spans="1:3">
      <c r="A21" s="15" t="s">
        <v>47</v>
      </c>
    </row>
    <row r="22" spans="1:3">
      <c r="A22" s="15" t="s">
        <v>43</v>
      </c>
      <c r="B22" s="13">
        <f>B19/(1-B19)</f>
        <v>4.712041884816754E-2</v>
      </c>
      <c r="C22" s="13"/>
    </row>
    <row r="23" spans="1:3">
      <c r="A23" s="15" t="s">
        <v>48</v>
      </c>
    </row>
    <row r="25" spans="1:3">
      <c r="A25" s="20" t="s">
        <v>49</v>
      </c>
    </row>
    <row r="26" spans="1:3">
      <c r="A26" t="s">
        <v>50</v>
      </c>
    </row>
    <row r="27" spans="1:3">
      <c r="A27" t="s">
        <v>51</v>
      </c>
      <c r="B27" t="s">
        <v>55</v>
      </c>
    </row>
    <row r="28" spans="1:3">
      <c r="A28" s="17" t="s">
        <v>56</v>
      </c>
      <c r="B28" t="s">
        <v>53</v>
      </c>
      <c r="C28" s="17" t="s">
        <v>54</v>
      </c>
    </row>
    <row r="29" spans="1:3">
      <c r="A29" s="19" t="s">
        <v>57</v>
      </c>
      <c r="B29" s="13">
        <f>0.05/1.05</f>
        <v>4.7619047619047616E-2</v>
      </c>
    </row>
    <row r="31" spans="1:3">
      <c r="A31" s="2" t="s">
        <v>35</v>
      </c>
    </row>
    <row r="32" spans="1:3">
      <c r="A32" s="15" t="s">
        <v>59</v>
      </c>
      <c r="B32">
        <v>1000</v>
      </c>
    </row>
    <row r="33" spans="1:5">
      <c r="A33" t="s">
        <v>60</v>
      </c>
      <c r="B33" s="13">
        <v>0.05</v>
      </c>
    </row>
    <row r="34" spans="1:5">
      <c r="A34" t="s">
        <v>61</v>
      </c>
      <c r="B34" s="13">
        <v>0.04</v>
      </c>
    </row>
    <row r="35" spans="1:5">
      <c r="A35" t="s">
        <v>62</v>
      </c>
      <c r="B35" s="13">
        <v>0.03</v>
      </c>
    </row>
    <row r="37" spans="1:5">
      <c r="A37" s="20" t="s">
        <v>58</v>
      </c>
    </row>
    <row r="38" spans="1:5">
      <c r="A38">
        <f>B32*(1+B33)*(1+B34)*(1+B35)</f>
        <v>1124.76</v>
      </c>
    </row>
    <row r="39" spans="1:5">
      <c r="A39" s="20" t="s">
        <v>63</v>
      </c>
    </row>
    <row r="40" spans="1:5">
      <c r="A40" t="s">
        <v>64</v>
      </c>
      <c r="B40" t="s">
        <v>65</v>
      </c>
      <c r="C40" t="s">
        <v>52</v>
      </c>
      <c r="E40" t="s">
        <v>67</v>
      </c>
    </row>
    <row r="41" spans="1:5">
      <c r="A41" s="18" t="s">
        <v>66</v>
      </c>
      <c r="B41" s="13">
        <f>(A38/1000-1)*1/3</f>
        <v>4.1586666666666661E-2</v>
      </c>
    </row>
    <row r="43" spans="1:5">
      <c r="A43" s="20" t="s">
        <v>68</v>
      </c>
    </row>
    <row r="44" spans="1:5">
      <c r="A44" t="s">
        <v>69</v>
      </c>
    </row>
    <row r="45" spans="1:5">
      <c r="A45" s="21" t="s">
        <v>66</v>
      </c>
      <c r="B45" s="29">
        <f>((1+B33)*(1+B34)*(1+B35))^(1/3)-1</f>
        <v>3.9967947730124243E-2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Mushroom Cup</vt:lpstr>
      <vt:lpstr>Leafy Lakes</vt:lpstr>
      <vt:lpstr>Hold Up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2015-11-18T18:47:47Z</dcterms:created>
  <dcterms:modified xsi:type="dcterms:W3CDTF">2015-11-21T10:55:36Z</dcterms:modified>
</cp:coreProperties>
</file>