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3"/>
  </bookViews>
  <sheets>
    <sheet name="section 1" sheetId="2" r:id="rId1"/>
    <sheet name="section 2" sheetId="3" r:id="rId2"/>
    <sheet name="Sheet2" sheetId="5" r:id="rId3"/>
    <sheet name="During Lecture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6" l="1"/>
  <c r="E15" i="6"/>
  <c r="F19" i="6"/>
  <c r="G3" i="6"/>
  <c r="G4" i="6"/>
  <c r="G5" i="6"/>
  <c r="G6" i="6"/>
  <c r="G7" i="6"/>
  <c r="G8" i="6"/>
  <c r="G9" i="6"/>
  <c r="G11" i="6"/>
  <c r="F21" i="6"/>
  <c r="F25" i="6"/>
  <c r="F22" i="6"/>
  <c r="H3" i="6"/>
  <c r="H4" i="6"/>
  <c r="H5" i="6"/>
  <c r="H6" i="6"/>
  <c r="H7" i="6"/>
  <c r="H8" i="6"/>
  <c r="H9" i="6"/>
  <c r="H11" i="6"/>
  <c r="F10" i="2"/>
  <c r="F18" i="6"/>
  <c r="F13" i="6"/>
  <c r="E13" i="6"/>
  <c r="F11" i="6"/>
  <c r="E11" i="6"/>
  <c r="F4" i="6"/>
  <c r="F5" i="6"/>
  <c r="F6" i="6"/>
  <c r="F7" i="6"/>
  <c r="F8" i="6"/>
  <c r="F9" i="6"/>
  <c r="F3" i="6"/>
  <c r="E9" i="6"/>
  <c r="E4" i="6"/>
  <c r="E5" i="6"/>
  <c r="E6" i="6"/>
  <c r="E7" i="6"/>
  <c r="E8" i="6"/>
  <c r="E3" i="6"/>
  <c r="C13" i="6"/>
  <c r="B13" i="6"/>
  <c r="C11" i="6"/>
  <c r="B11" i="6"/>
  <c r="B17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7" i="5"/>
  <c r="B18" i="5"/>
  <c r="B19" i="5"/>
  <c r="C19" i="5"/>
  <c r="B20" i="5"/>
  <c r="C20" i="5"/>
  <c r="B10" i="3"/>
  <c r="F2" i="3"/>
  <c r="F5" i="3"/>
  <c r="D10" i="3"/>
  <c r="H8" i="3"/>
  <c r="F8" i="3"/>
  <c r="H7" i="3"/>
  <c r="F7" i="3"/>
  <c r="H6" i="3"/>
  <c r="F6" i="3"/>
  <c r="H5" i="3"/>
  <c r="H4" i="3"/>
  <c r="F4" i="3"/>
  <c r="H3" i="3"/>
  <c r="F3" i="3"/>
  <c r="H2" i="3"/>
  <c r="D10" i="2"/>
  <c r="H3" i="2"/>
  <c r="H4" i="2"/>
  <c r="H5" i="2"/>
  <c r="H6" i="2"/>
  <c r="H7" i="2"/>
  <c r="H8" i="2"/>
  <c r="H2" i="2"/>
  <c r="B10" i="2"/>
  <c r="F3" i="2"/>
  <c r="F4" i="2"/>
  <c r="F5" i="2"/>
  <c r="F6" i="2"/>
  <c r="F7" i="2"/>
  <c r="F8" i="2"/>
  <c r="F2" i="2"/>
  <c r="F10" i="3"/>
  <c r="H10" i="3"/>
  <c r="H10" i="2"/>
  <c r="H14" i="3"/>
  <c r="H20" i="3"/>
  <c r="H19" i="3"/>
  <c r="H18" i="3"/>
  <c r="H17" i="3"/>
  <c r="H16" i="3"/>
  <c r="H15" i="3"/>
</calcChain>
</file>

<file path=xl/sharedStrings.xml><?xml version="1.0" encoding="utf-8"?>
<sst xmlns="http://schemas.openxmlformats.org/spreadsheetml/2006/main" count="151" uniqueCount="40">
  <si>
    <t>&amp;</t>
  </si>
  <si>
    <t>Orange Tree age (in days) ($x_i$)</t>
  </si>
  <si>
    <t>Orange Tree Trunk circumference (in mm) ($y_i$)</t>
  </si>
  <si>
    <t>Mean</t>
  </si>
  <si>
    <t>$x_i-\bar{x}$</t>
  </si>
  <si>
    <t>$y_i-\bar{y}$</t>
  </si>
  <si>
    <t>b</t>
  </si>
  <si>
    <t>a</t>
  </si>
  <si>
    <t>\\</t>
  </si>
  <si>
    <t>Absolute Deviation</t>
  </si>
  <si>
    <t>Standard Deviation</t>
  </si>
  <si>
    <t>Median</t>
  </si>
  <si>
    <t>With Lecture's formula</t>
  </si>
  <si>
    <t>With Excel Direct Formula</t>
  </si>
  <si>
    <t>|x_i-\bar(x)|</t>
  </si>
  <si>
    <t>(X_i-\bar(X))^2</t>
  </si>
  <si>
    <t>X_i</t>
  </si>
  <si>
    <t>x</t>
  </si>
  <si>
    <t>y</t>
  </si>
  <si>
    <t>Age</t>
  </si>
  <si>
    <t>Circumference</t>
  </si>
  <si>
    <t>or</t>
  </si>
  <si>
    <t>Mean (excel formula differs)</t>
  </si>
  <si>
    <t>x - x_bar</t>
  </si>
  <si>
    <t>y - y_bar</t>
  </si>
  <si>
    <t>St.Dev</t>
  </si>
  <si>
    <t xml:space="preserve">or </t>
  </si>
  <si>
    <t>a =</t>
  </si>
  <si>
    <t>cov(x,y)/var(y)</t>
  </si>
  <si>
    <t>b =</t>
  </si>
  <si>
    <t>y_bar - x_bar</t>
  </si>
  <si>
    <t>y_hat</t>
  </si>
  <si>
    <t>residuals / epsilon</t>
  </si>
  <si>
    <t>var(y_hat)/var(y)</t>
  </si>
  <si>
    <t>cov(x,y)/(stdev(x)*stdev(y))</t>
  </si>
  <si>
    <t>R2 =</t>
  </si>
  <si>
    <t>rho =</t>
  </si>
  <si>
    <t>Check rho^2 = R2</t>
  </si>
  <si>
    <t>rho^2 - R2 =</t>
  </si>
  <si>
    <t>Cov(x,y)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</si>
</sst>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0" fillId="0" borderId="0" xfId="0" applyNumberFormat="1"/>
    <xf numFmtId="2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5" fillId="0" borderId="0" xfId="0" applyFont="1"/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'section 1'!$B$1:$D$1</c:f>
              <c:strCache>
                <c:ptCount val="1"/>
                <c:pt idx="0">
                  <c:v>Orange Tree age (in days) ($x_i$) &amp; Orange Tree Trunk circumference (in mm) ($y_i$)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13682616596002"/>
                  <c:y val="-0.0379118849146789"/>
                </c:manualLayout>
              </c:layout>
              <c:numFmt formatCode="General" sourceLinked="0"/>
              <c:txPr>
                <a:bodyPr/>
                <a:lstStyle/>
                <a:p>
                  <a:pPr algn="l">
                    <a:defRPr sz="2000" b="1"/>
                  </a:pPr>
                  <a:endParaRPr lang="en-US"/>
                </a:p>
              </c:txPr>
            </c:trendlineLbl>
          </c:trendline>
          <c:xVal>
            <c:numRef>
              <c:f>'section 1'!$B$2:$B$8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1'!$D$2:$D$8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120.0</c:v>
                </c:pt>
                <c:pt idx="5">
                  <c:v>142.0</c:v>
                </c:pt>
                <c:pt idx="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15352"/>
        <c:axId val="2114901112"/>
      </c:scatterChart>
      <c:valAx>
        <c:axId val="211491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Orange Tree Age (in days)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01112"/>
        <c:crosses val="autoZero"/>
        <c:crossBetween val="midCat"/>
      </c:valAx>
      <c:valAx>
        <c:axId val="2114901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Orange Tree Trunk circumference (in</a:t>
                </a:r>
                <a:r>
                  <a:rPr lang="en-US" baseline="0"/>
                  <a:t> 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15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u="none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1186208941456"/>
                  <c:y val="0.1005733785380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2'!$B$2:$B$8</c:f>
              <c:numCache>
                <c:formatCode>General</c:formatCode>
                <c:ptCount val="7"/>
                <c:pt idx="0">
                  <c:v>1207.0</c:v>
                </c:pt>
                <c:pt idx="1">
                  <c:v>743.0</c:v>
                </c:pt>
                <c:pt idx="2">
                  <c:v>697.0</c:v>
                </c:pt>
                <c:pt idx="3">
                  <c:v>244.0</c:v>
                </c:pt>
                <c:pt idx="4">
                  <c:v>1361.0</c:v>
                </c:pt>
                <c:pt idx="5">
                  <c:v>1443.0</c:v>
                </c:pt>
                <c:pt idx="6">
                  <c:v>1725.0</c:v>
                </c:pt>
              </c:numCache>
            </c:numRef>
          </c:xVal>
          <c:yVal>
            <c:numRef>
              <c:f>'section 2'!$D$2:$D$8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114.0</c:v>
                </c:pt>
                <c:pt idx="5">
                  <c:v>142.0</c:v>
                </c:pt>
                <c:pt idx="6">
                  <c:v>97.0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1780219418179"/>
                  <c:y val="-0.05226204017625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2'!$B$14:$B$20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2'!$D$14:$D$20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120.0</c:v>
                </c:pt>
                <c:pt idx="5">
                  <c:v>142.0</c:v>
                </c:pt>
                <c:pt idx="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40552"/>
        <c:axId val="2114843688"/>
      </c:scatterChart>
      <c:valAx>
        <c:axId val="211484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843688"/>
        <c:crosses val="autoZero"/>
        <c:crossBetween val="midCat"/>
      </c:valAx>
      <c:valAx>
        <c:axId val="2114843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4840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0483758337547"/>
          <c:y val="0.0268620268620269"/>
          <c:w val="0.901899636398661"/>
          <c:h val="0.9365079365079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poly"/>
            <c:order val="2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'section 2'!$F$14:$F$20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2'!$H$14:$H$20</c:f>
              <c:numCache>
                <c:formatCode>0</c:formatCode>
                <c:ptCount val="7"/>
                <c:pt idx="0">
                  <c:v>70.22137543004855</c:v>
                </c:pt>
                <c:pt idx="1">
                  <c:v>1947.592539697031</c:v>
                </c:pt>
                <c:pt idx="2">
                  <c:v>3687.745442516999</c:v>
                </c:pt>
                <c:pt idx="3">
                  <c:v>8383.323037596655</c:v>
                </c:pt>
                <c:pt idx="4">
                  <c:v>13153.79658812509</c:v>
                </c:pt>
                <c:pt idx="5">
                  <c:v>15575.71427517355</c:v>
                </c:pt>
                <c:pt idx="6">
                  <c:v>22067.79931067171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20856"/>
        <c:axId val="2114803320"/>
      </c:scatterChart>
      <c:valAx>
        <c:axId val="211482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803320"/>
        <c:crosses val="autoZero"/>
        <c:crossBetween val="midCat"/>
      </c:valAx>
      <c:valAx>
        <c:axId val="211480332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114820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7</xdr:row>
      <xdr:rowOff>50800</xdr:rowOff>
    </xdr:from>
    <xdr:to>
      <xdr:col>17</xdr:col>
      <xdr:colOff>381000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133350</xdr:rowOff>
    </xdr:from>
    <xdr:to>
      <xdr:col>17</xdr:col>
      <xdr:colOff>25400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23</xdr:row>
      <xdr:rowOff>19050</xdr:rowOff>
    </xdr:from>
    <xdr:to>
      <xdr:col>18</xdr:col>
      <xdr:colOff>241300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F10" sqref="F10"/>
    </sheetView>
  </sheetViews>
  <sheetFormatPr baseColWidth="10" defaultRowHeight="15" x14ac:dyDescent="0"/>
  <cols>
    <col min="1" max="1" width="8.83203125" customWidth="1"/>
    <col min="2" max="2" width="16" customWidth="1"/>
    <col min="3" max="3" width="2.33203125" hidden="1" customWidth="1"/>
    <col min="4" max="4" width="20.83203125" bestFit="1" customWidth="1"/>
    <col min="5" max="5" width="3" hidden="1" customWidth="1"/>
    <col min="6" max="6" width="11.83203125" bestFit="1" customWidth="1"/>
    <col min="7" max="7" width="2.5" hidden="1" customWidth="1"/>
    <col min="8" max="8" width="11.83203125" bestFit="1" customWidth="1"/>
    <col min="9" max="9" width="2.83203125" hidden="1" customWidth="1"/>
  </cols>
  <sheetData>
    <row r="1" spans="2:9" ht="39">
      <c r="B1" s="2" t="s">
        <v>1</v>
      </c>
      <c r="C1" s="3" t="s">
        <v>0</v>
      </c>
      <c r="D1" s="2" t="s">
        <v>2</v>
      </c>
      <c r="E1" s="3" t="s">
        <v>0</v>
      </c>
      <c r="F1" t="s">
        <v>4</v>
      </c>
      <c r="G1" s="3" t="s">
        <v>0</v>
      </c>
      <c r="H1" t="s">
        <v>5</v>
      </c>
      <c r="I1" t="s">
        <v>8</v>
      </c>
    </row>
    <row r="2" spans="2:9">
      <c r="B2" s="1">
        <v>118</v>
      </c>
      <c r="C2" s="3" t="s">
        <v>0</v>
      </c>
      <c r="D2" s="1">
        <v>30</v>
      </c>
      <c r="E2" s="3" t="s">
        <v>0</v>
      </c>
      <c r="F2" s="4">
        <f t="shared" ref="F2:F8" si="0">B2-$B$10</f>
        <v>-804.14285714285711</v>
      </c>
      <c r="G2" s="3" t="s">
        <v>0</v>
      </c>
      <c r="H2" s="4">
        <f>D2-$D$10</f>
        <v>-69.571428571428569</v>
      </c>
      <c r="I2" t="s">
        <v>8</v>
      </c>
    </row>
    <row r="3" spans="2:9">
      <c r="B3" s="1">
        <v>484</v>
      </c>
      <c r="C3" s="3" t="s">
        <v>0</v>
      </c>
      <c r="D3" s="1">
        <v>58</v>
      </c>
      <c r="E3" s="3" t="s">
        <v>0</v>
      </c>
      <c r="F3" s="4">
        <f t="shared" si="0"/>
        <v>-438.14285714285711</v>
      </c>
      <c r="G3" s="3" t="s">
        <v>0</v>
      </c>
      <c r="H3" s="4">
        <f t="shared" ref="H3:H8" si="1">D3-$D$10</f>
        <v>-41.571428571428569</v>
      </c>
      <c r="I3" t="s">
        <v>8</v>
      </c>
    </row>
    <row r="4" spans="2:9">
      <c r="B4" s="1">
        <v>664</v>
      </c>
      <c r="C4" s="3" t="s">
        <v>0</v>
      </c>
      <c r="D4" s="1">
        <v>87</v>
      </c>
      <c r="E4" s="3" t="s">
        <v>0</v>
      </c>
      <c r="F4" s="4">
        <f t="shared" si="0"/>
        <v>-258.14285714285711</v>
      </c>
      <c r="G4" s="3" t="s">
        <v>0</v>
      </c>
      <c r="H4" s="4">
        <f t="shared" si="1"/>
        <v>-12.571428571428569</v>
      </c>
      <c r="I4" t="s">
        <v>8</v>
      </c>
    </row>
    <row r="5" spans="2:9">
      <c r="B5" s="1">
        <v>1004</v>
      </c>
      <c r="C5" s="3" t="s">
        <v>0</v>
      </c>
      <c r="D5" s="1">
        <v>115</v>
      </c>
      <c r="E5" s="3" t="s">
        <v>0</v>
      </c>
      <c r="F5" s="4">
        <f t="shared" si="0"/>
        <v>81.85714285714289</v>
      </c>
      <c r="G5" s="3" t="s">
        <v>0</v>
      </c>
      <c r="H5" s="4">
        <f t="shared" si="1"/>
        <v>15.428571428571431</v>
      </c>
      <c r="I5" t="s">
        <v>8</v>
      </c>
    </row>
    <row r="6" spans="2:9">
      <c r="B6" s="1">
        <v>1231</v>
      </c>
      <c r="C6" s="3" t="s">
        <v>0</v>
      </c>
      <c r="D6" s="1">
        <v>120</v>
      </c>
      <c r="E6" s="3" t="s">
        <v>0</v>
      </c>
      <c r="F6" s="4">
        <f t="shared" si="0"/>
        <v>308.85714285714289</v>
      </c>
      <c r="G6" s="3" t="s">
        <v>0</v>
      </c>
      <c r="H6" s="4">
        <f t="shared" si="1"/>
        <v>20.428571428571431</v>
      </c>
      <c r="I6" t="s">
        <v>8</v>
      </c>
    </row>
    <row r="7" spans="2:9">
      <c r="B7" s="1">
        <v>1372</v>
      </c>
      <c r="C7" s="3" t="s">
        <v>0</v>
      </c>
      <c r="D7" s="1">
        <v>142</v>
      </c>
      <c r="E7" s="3" t="s">
        <v>0</v>
      </c>
      <c r="F7" s="4">
        <f t="shared" si="0"/>
        <v>449.85714285714289</v>
      </c>
      <c r="G7" s="3" t="s">
        <v>0</v>
      </c>
      <c r="H7" s="4">
        <f t="shared" si="1"/>
        <v>42.428571428571431</v>
      </c>
      <c r="I7" t="s">
        <v>8</v>
      </c>
    </row>
    <row r="8" spans="2:9">
      <c r="B8" s="1">
        <v>1582</v>
      </c>
      <c r="C8" s="3" t="s">
        <v>0</v>
      </c>
      <c r="D8" s="1">
        <v>145</v>
      </c>
      <c r="E8" s="3" t="s">
        <v>0</v>
      </c>
      <c r="F8" s="4">
        <f t="shared" si="0"/>
        <v>659.85714285714289</v>
      </c>
      <c r="G8" s="3" t="s">
        <v>0</v>
      </c>
      <c r="H8" s="4">
        <f t="shared" si="1"/>
        <v>45.428571428571431</v>
      </c>
      <c r="I8" t="s">
        <v>8</v>
      </c>
    </row>
    <row r="9" spans="2:9">
      <c r="B9" t="s">
        <v>3</v>
      </c>
      <c r="C9" s="3" t="s">
        <v>0</v>
      </c>
      <c r="D9" t="s">
        <v>3</v>
      </c>
      <c r="E9" s="3" t="s">
        <v>0</v>
      </c>
      <c r="F9" s="4" t="s">
        <v>7</v>
      </c>
      <c r="G9" s="3" t="s">
        <v>0</v>
      </c>
      <c r="H9" s="8" t="s">
        <v>6</v>
      </c>
      <c r="I9" t="s">
        <v>8</v>
      </c>
    </row>
    <row r="10" spans="2:9">
      <c r="B10" s="7">
        <f>AVERAGE(B2:B8)</f>
        <v>922.14285714285711</v>
      </c>
      <c r="C10" s="5" t="s">
        <v>0</v>
      </c>
      <c r="D10" s="7">
        <f>AVERAGE(D2:D8)</f>
        <v>99.571428571428569</v>
      </c>
      <c r="E10" s="5" t="s">
        <v>0</v>
      </c>
      <c r="F10" s="4">
        <f>SUMPRODUCT(H2:H8,F2:F8)/SUMPRODUCT(F2:F8,F2:F8)</f>
        <v>8.1477160885877628E-2</v>
      </c>
      <c r="G10" s="3" t="s">
        <v>0</v>
      </c>
      <c r="H10" s="6">
        <f>D10-F10*B10</f>
        <v>24.437846640237126</v>
      </c>
      <c r="I10" t="s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34" sqref="F34"/>
    </sheetView>
  </sheetViews>
  <sheetFormatPr baseColWidth="10" defaultRowHeight="15" x14ac:dyDescent="0"/>
  <cols>
    <col min="2" max="2" width="16.83203125" customWidth="1"/>
    <col min="3" max="3" width="2.5" hidden="1" customWidth="1"/>
    <col min="4" max="4" width="20.1640625" customWidth="1"/>
    <col min="5" max="5" width="2.5" hidden="1" customWidth="1"/>
    <col min="7" max="7" width="2.5" hidden="1" customWidth="1"/>
    <col min="9" max="9" width="2.83203125" hidden="1" customWidth="1"/>
  </cols>
  <sheetData>
    <row r="1" spans="2:9" ht="39">
      <c r="B1" s="2" t="s">
        <v>1</v>
      </c>
      <c r="C1" s="3" t="s">
        <v>0</v>
      </c>
      <c r="D1" s="2" t="s">
        <v>2</v>
      </c>
      <c r="E1" s="3" t="s">
        <v>0</v>
      </c>
      <c r="F1" t="s">
        <v>4</v>
      </c>
      <c r="G1" s="3" t="s">
        <v>0</v>
      </c>
      <c r="H1" t="s">
        <v>5</v>
      </c>
      <c r="I1" t="s">
        <v>8</v>
      </c>
    </row>
    <row r="2" spans="2:9">
      <c r="B2" s="1">
        <v>1207</v>
      </c>
      <c r="C2" s="3" t="s">
        <v>0</v>
      </c>
      <c r="D2" s="1">
        <v>30</v>
      </c>
      <c r="E2" s="3" t="s">
        <v>0</v>
      </c>
      <c r="F2" s="4">
        <f t="shared" ref="F2:F8" si="0">B2-$B$10</f>
        <v>147</v>
      </c>
      <c r="G2" s="3" t="s">
        <v>0</v>
      </c>
      <c r="H2" s="4">
        <f>D2-$D$10</f>
        <v>-61.857142857142861</v>
      </c>
      <c r="I2" t="s">
        <v>8</v>
      </c>
    </row>
    <row r="3" spans="2:9">
      <c r="B3" s="1">
        <v>743</v>
      </c>
      <c r="C3" s="3" t="s">
        <v>0</v>
      </c>
      <c r="D3" s="1">
        <v>58</v>
      </c>
      <c r="E3" s="3" t="s">
        <v>0</v>
      </c>
      <c r="F3" s="4">
        <f t="shared" si="0"/>
        <v>-317</v>
      </c>
      <c r="G3" s="3" t="s">
        <v>0</v>
      </c>
      <c r="H3" s="4">
        <f t="shared" ref="H3:H8" si="1">D3-$D$10</f>
        <v>-33.857142857142861</v>
      </c>
      <c r="I3" t="s">
        <v>8</v>
      </c>
    </row>
    <row r="4" spans="2:9">
      <c r="B4" s="1">
        <v>697</v>
      </c>
      <c r="C4" s="3" t="s">
        <v>0</v>
      </c>
      <c r="D4" s="1">
        <v>87</v>
      </c>
      <c r="E4" s="3" t="s">
        <v>0</v>
      </c>
      <c r="F4" s="4">
        <f t="shared" si="0"/>
        <v>-363</v>
      </c>
      <c r="G4" s="3" t="s">
        <v>0</v>
      </c>
      <c r="H4" s="4">
        <f t="shared" si="1"/>
        <v>-4.8571428571428612</v>
      </c>
      <c r="I4" t="s">
        <v>8</v>
      </c>
    </row>
    <row r="5" spans="2:9">
      <c r="B5" s="1">
        <v>244</v>
      </c>
      <c r="C5" s="3" t="s">
        <v>0</v>
      </c>
      <c r="D5" s="1">
        <v>115</v>
      </c>
      <c r="E5" s="3" t="s">
        <v>0</v>
      </c>
      <c r="F5" s="4">
        <f t="shared" si="0"/>
        <v>-816</v>
      </c>
      <c r="G5" s="3" t="s">
        <v>0</v>
      </c>
      <c r="H5" s="4">
        <f t="shared" si="1"/>
        <v>23.142857142857139</v>
      </c>
      <c r="I5" t="s">
        <v>8</v>
      </c>
    </row>
    <row r="6" spans="2:9">
      <c r="B6" s="1">
        <v>1361</v>
      </c>
      <c r="C6" s="3" t="s">
        <v>0</v>
      </c>
      <c r="D6" s="1">
        <v>114</v>
      </c>
      <c r="E6" s="3" t="s">
        <v>0</v>
      </c>
      <c r="F6" s="4">
        <f t="shared" si="0"/>
        <v>301</v>
      </c>
      <c r="G6" s="3" t="s">
        <v>0</v>
      </c>
      <c r="H6" s="4">
        <f t="shared" si="1"/>
        <v>22.142857142857139</v>
      </c>
      <c r="I6" t="s">
        <v>8</v>
      </c>
    </row>
    <row r="7" spans="2:9">
      <c r="B7" s="1">
        <v>1443</v>
      </c>
      <c r="C7" s="3" t="s">
        <v>0</v>
      </c>
      <c r="D7" s="1">
        <v>142</v>
      </c>
      <c r="E7" s="3" t="s">
        <v>0</v>
      </c>
      <c r="F7" s="4">
        <f t="shared" si="0"/>
        <v>383</v>
      </c>
      <c r="G7" s="3" t="s">
        <v>0</v>
      </c>
      <c r="H7" s="4">
        <f t="shared" si="1"/>
        <v>50.142857142857139</v>
      </c>
      <c r="I7" t="s">
        <v>8</v>
      </c>
    </row>
    <row r="8" spans="2:9">
      <c r="B8" s="1">
        <v>1725</v>
      </c>
      <c r="C8" s="3" t="s">
        <v>0</v>
      </c>
      <c r="D8" s="1">
        <v>97</v>
      </c>
      <c r="E8" s="3" t="s">
        <v>0</v>
      </c>
      <c r="F8" s="4">
        <f t="shared" si="0"/>
        <v>665</v>
      </c>
      <c r="G8" s="3" t="s">
        <v>0</v>
      </c>
      <c r="H8" s="4">
        <f t="shared" si="1"/>
        <v>5.1428571428571388</v>
      </c>
      <c r="I8" t="s">
        <v>8</v>
      </c>
    </row>
    <row r="9" spans="2:9">
      <c r="B9" t="s">
        <v>3</v>
      </c>
      <c r="C9" s="3" t="s">
        <v>0</v>
      </c>
      <c r="D9" t="s">
        <v>3</v>
      </c>
      <c r="E9" s="3" t="s">
        <v>0</v>
      </c>
      <c r="F9" s="4" t="s">
        <v>6</v>
      </c>
      <c r="G9" s="3" t="s">
        <v>0</v>
      </c>
      <c r="H9" s="8" t="s">
        <v>7</v>
      </c>
      <c r="I9" t="s">
        <v>8</v>
      </c>
    </row>
    <row r="10" spans="2:9">
      <c r="B10" s="7">
        <f>AVERAGE(B2:B8)</f>
        <v>1060</v>
      </c>
      <c r="C10" s="5" t="s">
        <v>0</v>
      </c>
      <c r="D10" s="7">
        <f>AVERAGE(D2:D8)</f>
        <v>91.857142857142861</v>
      </c>
      <c r="E10" s="5" t="s">
        <v>0</v>
      </c>
      <c r="F10" s="4">
        <f>SUMPRODUCT(H2:H8,F2:F8)/SUMPRODUCT(F2:F8,F2:F8)</f>
        <v>8.6341119958380178E-3</v>
      </c>
      <c r="G10" s="3" t="s">
        <v>0</v>
      </c>
      <c r="H10" s="6">
        <f>D10-F10*B10</f>
        <v>82.704984141554561</v>
      </c>
      <c r="I10" t="s">
        <v>8</v>
      </c>
    </row>
    <row r="13" spans="2:9" ht="78">
      <c r="B13" s="2" t="s">
        <v>1</v>
      </c>
      <c r="C13" s="3" t="s">
        <v>0</v>
      </c>
      <c r="D13" s="2" t="s">
        <v>2</v>
      </c>
      <c r="F13" s="2" t="s">
        <v>1</v>
      </c>
      <c r="G13" s="3" t="s">
        <v>0</v>
      </c>
      <c r="H13" s="2" t="s">
        <v>2</v>
      </c>
    </row>
    <row r="14" spans="2:9">
      <c r="B14" s="1">
        <v>118</v>
      </c>
      <c r="C14" s="3" t="s">
        <v>0</v>
      </c>
      <c r="D14" s="1">
        <v>30</v>
      </c>
      <c r="F14" s="1">
        <v>118</v>
      </c>
      <c r="G14" s="3" t="s">
        <v>0</v>
      </c>
      <c r="H14" s="9">
        <f ca="1">$F$10*F14^2+RANDBETWEEN(-F14/2,F14/2)</f>
        <v>70.221375430048553</v>
      </c>
    </row>
    <row r="15" spans="2:9">
      <c r="B15" s="1">
        <v>484</v>
      </c>
      <c r="C15" s="3" t="s">
        <v>0</v>
      </c>
      <c r="D15" s="1">
        <v>58</v>
      </c>
      <c r="F15" s="1">
        <v>484</v>
      </c>
      <c r="G15" s="3" t="s">
        <v>0</v>
      </c>
      <c r="H15" s="9">
        <f t="shared" ref="H15:H20" ca="1" si="2">$F$10*F15^2+RANDBETWEEN(-F15/2,F15/2)</f>
        <v>1947.5925396970308</v>
      </c>
    </row>
    <row r="16" spans="2:9">
      <c r="B16" s="1">
        <v>664</v>
      </c>
      <c r="C16" s="3" t="s">
        <v>0</v>
      </c>
      <c r="D16" s="1">
        <v>87</v>
      </c>
      <c r="F16" s="1">
        <v>664</v>
      </c>
      <c r="G16" s="3" t="s">
        <v>0</v>
      </c>
      <c r="H16" s="9">
        <f t="shared" ca="1" si="2"/>
        <v>3687.7454425169985</v>
      </c>
    </row>
    <row r="17" spans="2:8">
      <c r="B17" s="1">
        <v>1004</v>
      </c>
      <c r="C17" s="3" t="s">
        <v>0</v>
      </c>
      <c r="D17" s="1">
        <v>115</v>
      </c>
      <c r="F17" s="1">
        <v>1004</v>
      </c>
      <c r="G17" s="3" t="s">
        <v>0</v>
      </c>
      <c r="H17" s="9">
        <f t="shared" ca="1" si="2"/>
        <v>8383.3230375966559</v>
      </c>
    </row>
    <row r="18" spans="2:8">
      <c r="B18" s="1">
        <v>1231</v>
      </c>
      <c r="C18" s="3" t="s">
        <v>0</v>
      </c>
      <c r="D18" s="1">
        <v>120</v>
      </c>
      <c r="F18" s="1">
        <v>1231</v>
      </c>
      <c r="G18" s="3" t="s">
        <v>0</v>
      </c>
      <c r="H18" s="9">
        <f t="shared" ca="1" si="2"/>
        <v>13153.796588125095</v>
      </c>
    </row>
    <row r="19" spans="2:8">
      <c r="B19" s="1">
        <v>1372</v>
      </c>
      <c r="C19" s="3" t="s">
        <v>0</v>
      </c>
      <c r="D19" s="1">
        <v>142</v>
      </c>
      <c r="F19" s="1">
        <v>1372</v>
      </c>
      <c r="G19" s="3" t="s">
        <v>0</v>
      </c>
      <c r="H19" s="9">
        <f t="shared" ca="1" si="2"/>
        <v>15575.714275173552</v>
      </c>
    </row>
    <row r="20" spans="2:8">
      <c r="B20" s="1">
        <v>1582</v>
      </c>
      <c r="C20" s="3" t="s">
        <v>0</v>
      </c>
      <c r="D20" s="1">
        <v>145</v>
      </c>
      <c r="F20" s="1">
        <v>1582</v>
      </c>
      <c r="G20" s="3" t="s">
        <v>0</v>
      </c>
      <c r="H20" s="9">
        <f t="shared" ca="1" si="2"/>
        <v>22067.799310671708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H24" sqref="H24"/>
    </sheetView>
  </sheetViews>
  <sheetFormatPr baseColWidth="10" defaultRowHeight="15" x14ac:dyDescent="0"/>
  <cols>
    <col min="1" max="1" width="17.33203125" bestFit="1" customWidth="1"/>
    <col min="2" max="4" width="20.33203125" customWidth="1"/>
  </cols>
  <sheetData>
    <row r="2" spans="2:4">
      <c r="B2" s="12" t="s">
        <v>16</v>
      </c>
      <c r="C2" s="12" t="s">
        <v>15</v>
      </c>
      <c r="D2" s="15" t="s">
        <v>14</v>
      </c>
    </row>
    <row r="3" spans="2:4">
      <c r="B3" s="14">
        <v>2</v>
      </c>
      <c r="C3" s="7">
        <f t="shared" ref="C3:C14" si="0">(B3-$B$17)^2</f>
        <v>19.506944444444446</v>
      </c>
      <c r="D3" s="14">
        <f t="shared" ref="D3:D14" si="1">ABS(B3-$B$17)</f>
        <v>4.416666666666667</v>
      </c>
    </row>
    <row r="4" spans="2:4">
      <c r="B4" s="14">
        <v>3</v>
      </c>
      <c r="C4" s="7">
        <f t="shared" si="0"/>
        <v>11.673611111111112</v>
      </c>
      <c r="D4" s="14">
        <f t="shared" si="1"/>
        <v>3.416666666666667</v>
      </c>
    </row>
    <row r="5" spans="2:4">
      <c r="B5" s="14">
        <v>3</v>
      </c>
      <c r="C5" s="7">
        <f t="shared" si="0"/>
        <v>11.673611111111112</v>
      </c>
      <c r="D5" s="14">
        <f t="shared" si="1"/>
        <v>3.416666666666667</v>
      </c>
    </row>
    <row r="6" spans="2:4">
      <c r="B6" s="14">
        <v>5</v>
      </c>
      <c r="C6" s="7">
        <f t="shared" si="0"/>
        <v>2.0069444444444451</v>
      </c>
      <c r="D6" s="14">
        <f t="shared" si="1"/>
        <v>1.416666666666667</v>
      </c>
    </row>
    <row r="7" spans="2:4">
      <c r="B7" s="14">
        <v>6</v>
      </c>
      <c r="C7" s="7">
        <f t="shared" si="0"/>
        <v>0.17361111111111135</v>
      </c>
      <c r="D7" s="14">
        <f t="shared" si="1"/>
        <v>0.41666666666666696</v>
      </c>
    </row>
    <row r="8" spans="2:4">
      <c r="B8" s="14">
        <v>7</v>
      </c>
      <c r="C8" s="7">
        <f t="shared" si="0"/>
        <v>0.34027777777777746</v>
      </c>
      <c r="D8" s="14">
        <f t="shared" si="1"/>
        <v>0.58333333333333304</v>
      </c>
    </row>
    <row r="9" spans="2:4">
      <c r="B9" s="14">
        <v>7</v>
      </c>
      <c r="C9" s="7">
        <f t="shared" si="0"/>
        <v>0.34027777777777746</v>
      </c>
      <c r="D9" s="14">
        <f t="shared" si="1"/>
        <v>0.58333333333333304</v>
      </c>
    </row>
    <row r="10" spans="2:4">
      <c r="B10" s="14">
        <v>8</v>
      </c>
      <c r="C10" s="7">
        <f t="shared" si="0"/>
        <v>2.5069444444444433</v>
      </c>
      <c r="D10" s="14">
        <f t="shared" si="1"/>
        <v>1.583333333333333</v>
      </c>
    </row>
    <row r="11" spans="2:4">
      <c r="B11" s="14">
        <v>8</v>
      </c>
      <c r="C11" s="7">
        <f t="shared" si="0"/>
        <v>2.5069444444444433</v>
      </c>
      <c r="D11" s="14">
        <f t="shared" si="1"/>
        <v>1.583333333333333</v>
      </c>
    </row>
    <row r="12" spans="2:4">
      <c r="B12" s="14">
        <v>9</v>
      </c>
      <c r="C12" s="7">
        <f t="shared" si="0"/>
        <v>6.6736111111111098</v>
      </c>
      <c r="D12" s="14">
        <f t="shared" si="1"/>
        <v>2.583333333333333</v>
      </c>
    </row>
    <row r="13" spans="2:4">
      <c r="B13" s="14">
        <v>9</v>
      </c>
      <c r="C13" s="7">
        <f t="shared" si="0"/>
        <v>6.6736111111111098</v>
      </c>
      <c r="D13" s="14">
        <f t="shared" si="1"/>
        <v>2.583333333333333</v>
      </c>
    </row>
    <row r="14" spans="2:4">
      <c r="B14" s="14">
        <v>10</v>
      </c>
      <c r="C14" s="7">
        <f t="shared" si="0"/>
        <v>12.840277777777775</v>
      </c>
      <c r="D14" s="14">
        <f t="shared" si="1"/>
        <v>3.583333333333333</v>
      </c>
    </row>
    <row r="16" spans="2:4" ht="30">
      <c r="B16" s="13" t="s">
        <v>13</v>
      </c>
      <c r="C16" s="12" t="s">
        <v>12</v>
      </c>
    </row>
    <row r="17" spans="1:3">
      <c r="A17" s="10" t="s">
        <v>3</v>
      </c>
      <c r="B17" s="7">
        <f>AVERAGE(B3:B14)</f>
        <v>6.416666666666667</v>
      </c>
      <c r="C17" s="7">
        <f>1/12*SUM(B3:B14)</f>
        <v>6.4166666666666661</v>
      </c>
    </row>
    <row r="18" spans="1:3">
      <c r="A18" s="10" t="s">
        <v>11</v>
      </c>
      <c r="B18" s="11">
        <f>MEDIAN(B3:B14)</f>
        <v>7</v>
      </c>
    </row>
    <row r="19" spans="1:3">
      <c r="A19" s="10" t="s">
        <v>10</v>
      </c>
      <c r="B19" s="7">
        <f>STDEVP(B3:B14)</f>
        <v>2.5317429218272185</v>
      </c>
      <c r="C19" s="7">
        <f>SQRT(1/12*SUM(C3:C14))</f>
        <v>2.5317429218272185</v>
      </c>
    </row>
    <row r="20" spans="1:3">
      <c r="A20" s="10" t="s">
        <v>9</v>
      </c>
      <c r="B20" s="7">
        <f>AVEDEV(B3:B14)</f>
        <v>2.1805555555555549</v>
      </c>
      <c r="C20" s="7">
        <f>1/12*SUM(D3:D14)</f>
        <v>2.1805555555555549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15" sqref="C15"/>
    </sheetView>
  </sheetViews>
  <sheetFormatPr baseColWidth="10" defaultRowHeight="15" x14ac:dyDescent="0"/>
  <cols>
    <col min="1" max="1" width="24.33203125" style="18" bestFit="1" customWidth="1"/>
    <col min="2" max="2" width="10.83203125" style="18"/>
    <col min="3" max="3" width="13.1640625" style="18" bestFit="1" customWidth="1"/>
    <col min="4" max="5" width="10.83203125" style="18"/>
    <col min="6" max="6" width="15.33203125" style="18" customWidth="1"/>
    <col min="7" max="7" width="23.5" style="18" bestFit="1" customWidth="1"/>
    <col min="8" max="8" width="16" style="18" bestFit="1" customWidth="1"/>
    <col min="9" max="16384" width="10.83203125" style="18"/>
  </cols>
  <sheetData>
    <row r="1" spans="1:8">
      <c r="B1" s="18" t="s">
        <v>19</v>
      </c>
      <c r="C1" s="18" t="s">
        <v>20</v>
      </c>
    </row>
    <row r="2" spans="1:8">
      <c r="B2" s="20" t="s">
        <v>17</v>
      </c>
      <c r="C2" s="20" t="s">
        <v>18</v>
      </c>
      <c r="E2" s="20" t="s">
        <v>23</v>
      </c>
      <c r="F2" s="20" t="s">
        <v>24</v>
      </c>
      <c r="G2" s="20" t="s">
        <v>31</v>
      </c>
      <c r="H2" s="20" t="s">
        <v>32</v>
      </c>
    </row>
    <row r="3" spans="1:8">
      <c r="B3" s="1">
        <v>118</v>
      </c>
      <c r="C3" s="1">
        <v>30</v>
      </c>
      <c r="E3" s="7">
        <f>B3-B$13</f>
        <v>-804.14285714285711</v>
      </c>
      <c r="F3" s="7">
        <f>C3-C$13</f>
        <v>-69.571428571428569</v>
      </c>
      <c r="G3" s="7">
        <f>$F$18*B3+$F$19</f>
        <v>34.052151624770687</v>
      </c>
      <c r="H3" s="7">
        <f>C3-G3</f>
        <v>-4.052151624770687</v>
      </c>
    </row>
    <row r="4" spans="1:8">
      <c r="B4" s="1">
        <v>484</v>
      </c>
      <c r="C4" s="1">
        <v>58</v>
      </c>
      <c r="E4" s="7">
        <f t="shared" ref="E4:E9" si="0">B4-B$13</f>
        <v>-438.14285714285711</v>
      </c>
      <c r="F4" s="7">
        <f t="shared" ref="F4:F9" si="1">C4-C$13</f>
        <v>-41.571428571428569</v>
      </c>
      <c r="G4" s="7">
        <f>$F$18*B4+$F$19</f>
        <v>63.872792509001897</v>
      </c>
      <c r="H4" s="7">
        <f t="shared" ref="H4:H9" si="2">C4-G4</f>
        <v>-5.8727925090018971</v>
      </c>
    </row>
    <row r="5" spans="1:8">
      <c r="B5" s="1">
        <v>664</v>
      </c>
      <c r="C5" s="1">
        <v>87</v>
      </c>
      <c r="E5" s="7">
        <f t="shared" si="0"/>
        <v>-258.14285714285711</v>
      </c>
      <c r="F5" s="7">
        <f t="shared" si="1"/>
        <v>-12.571428571428569</v>
      </c>
      <c r="G5" s="7">
        <f>$F$18*B5+$F$19</f>
        <v>78.53868146845987</v>
      </c>
      <c r="H5" s="7">
        <f t="shared" si="2"/>
        <v>8.4613185315401296</v>
      </c>
    </row>
    <row r="6" spans="1:8">
      <c r="B6" s="1">
        <v>1004</v>
      </c>
      <c r="C6" s="1">
        <v>115</v>
      </c>
      <c r="E6" s="7">
        <f t="shared" si="0"/>
        <v>81.85714285714289</v>
      </c>
      <c r="F6" s="7">
        <f t="shared" si="1"/>
        <v>15.428571428571431</v>
      </c>
      <c r="G6" s="7">
        <f>$F$18*B6+$F$19</f>
        <v>106.24091616965826</v>
      </c>
      <c r="H6" s="7">
        <f t="shared" si="2"/>
        <v>8.7590838303417371</v>
      </c>
    </row>
    <row r="7" spans="1:8">
      <c r="B7" s="1">
        <v>1231</v>
      </c>
      <c r="C7" s="1">
        <v>120</v>
      </c>
      <c r="E7" s="7">
        <f t="shared" si="0"/>
        <v>308.85714285714289</v>
      </c>
      <c r="F7" s="7">
        <f t="shared" si="1"/>
        <v>20.428571428571431</v>
      </c>
      <c r="G7" s="7">
        <f>$F$18*B7+$F$19</f>
        <v>124.73623169075249</v>
      </c>
      <c r="H7" s="7">
        <f t="shared" si="2"/>
        <v>-4.73623169075249</v>
      </c>
    </row>
    <row r="8" spans="1:8">
      <c r="B8" s="1">
        <v>1372</v>
      </c>
      <c r="C8" s="1">
        <v>142</v>
      </c>
      <c r="E8" s="7">
        <f t="shared" si="0"/>
        <v>449.85714285714289</v>
      </c>
      <c r="F8" s="7">
        <f t="shared" si="1"/>
        <v>42.428571428571431</v>
      </c>
      <c r="G8" s="7">
        <f>$F$18*B8+$F$19</f>
        <v>136.22451137566122</v>
      </c>
      <c r="H8" s="7">
        <f t="shared" si="2"/>
        <v>5.7754886243387773</v>
      </c>
    </row>
    <row r="9" spans="1:8">
      <c r="B9" s="1">
        <v>1582</v>
      </c>
      <c r="C9" s="1">
        <v>145</v>
      </c>
      <c r="E9" s="7">
        <f>B9-B$13</f>
        <v>659.85714285714289</v>
      </c>
      <c r="F9" s="7">
        <f t="shared" si="1"/>
        <v>45.428571428571431</v>
      </c>
      <c r="G9" s="7">
        <f>$F$18*B9+$F$19</f>
        <v>153.33471516169553</v>
      </c>
      <c r="H9" s="7">
        <f t="shared" si="2"/>
        <v>-8.3347151616955273</v>
      </c>
    </row>
    <row r="11" spans="1:8">
      <c r="A11" s="16" t="s">
        <v>3</v>
      </c>
      <c r="B11" s="7">
        <f>SUM(B3:B9)/COUNT(B3:B9)</f>
        <v>922.14285714285711</v>
      </c>
      <c r="C11" s="7">
        <f>SUM(C3:C9)/COUNT(C3:C9)</f>
        <v>99.571428571428569</v>
      </c>
      <c r="D11" s="18" t="s">
        <v>25</v>
      </c>
      <c r="E11" s="11">
        <f>SQRT(SUMPRODUCT(E3:E9,E3:E9)/COUNT(E3:E9))</f>
        <v>484.786971940527</v>
      </c>
      <c r="F11" s="11">
        <f>SQRT(SUMPRODUCT(F3:F9,F3:F9)/COUNT(F3:F9))</f>
        <v>40.081549524000415</v>
      </c>
      <c r="G11" s="11">
        <f>_xlfn.STDEV.P(G3:G9)</f>
        <v>39.499066108175796</v>
      </c>
      <c r="H11" s="11">
        <f>_xlfn.STDEV.P(H3:H9)</f>
        <v>6.8084057478134135</v>
      </c>
    </row>
    <row r="12" spans="1:8">
      <c r="A12" s="17" t="s">
        <v>21</v>
      </c>
      <c r="B12" s="7"/>
      <c r="C12" s="7"/>
      <c r="D12" s="19" t="s">
        <v>26</v>
      </c>
    </row>
    <row r="13" spans="1:8">
      <c r="A13" s="16" t="s">
        <v>22</v>
      </c>
      <c r="B13" s="7">
        <f>AVERAGE(B3:B9)</f>
        <v>922.14285714285711</v>
      </c>
      <c r="C13" s="7">
        <f>AVERAGE(C3:C9)</f>
        <v>99.571428571428569</v>
      </c>
      <c r="D13" s="18" t="s">
        <v>25</v>
      </c>
      <c r="E13" s="11">
        <f>_xlfn.STDEV.P(B3:B9)</f>
        <v>484.786971940527</v>
      </c>
      <c r="F13" s="11">
        <f>_xlfn.STDEV.P(C3:C9)</f>
        <v>40.081549524000415</v>
      </c>
    </row>
    <row r="15" spans="1:8">
      <c r="D15" s="20" t="s">
        <v>39</v>
      </c>
      <c r="E15" s="22">
        <f>SUMPRODUCT(E3:E9,F3:F9)/COUNT(F3:F9)</f>
        <v>19148.632653061224</v>
      </c>
    </row>
    <row r="16" spans="1:8">
      <c r="D16" s="19" t="s">
        <v>21</v>
      </c>
      <c r="E16" s="7">
        <f>_xlfn.COVARIANCE.P(B3:B9,C3:C9)</f>
        <v>19148.632653061224</v>
      </c>
    </row>
    <row r="18" spans="5:7">
      <c r="E18" s="20" t="s">
        <v>27</v>
      </c>
      <c r="F18" s="22">
        <f>SUMPRODUCT(E3:E9,F3:F9)/SUMPRODUCT(E3:E9,E3:E9)</f>
        <v>8.1477160885877628E-2</v>
      </c>
      <c r="G18" s="20" t="s">
        <v>28</v>
      </c>
    </row>
    <row r="19" spans="5:7">
      <c r="E19" s="20" t="s">
        <v>29</v>
      </c>
      <c r="F19" s="22">
        <f>C13-F18*B13</f>
        <v>24.437846640237126</v>
      </c>
      <c r="G19" s="20" t="s">
        <v>30</v>
      </c>
    </row>
    <row r="21" spans="5:7">
      <c r="E21" s="20" t="s">
        <v>35</v>
      </c>
      <c r="F21" s="22">
        <f>G11^2/(F11)^2</f>
        <v>0.97114627728003122</v>
      </c>
      <c r="G21" s="20" t="s">
        <v>33</v>
      </c>
    </row>
    <row r="22" spans="5:7">
      <c r="E22" s="20" t="s">
        <v>36</v>
      </c>
      <c r="F22" s="7">
        <f>SUMPRODUCT(E3:E9,F3:F9)/(F11*E11*COUNT(F3:F9))</f>
        <v>0.98546754247921819</v>
      </c>
      <c r="G22" s="18" t="s">
        <v>34</v>
      </c>
    </row>
    <row r="24" spans="5:7">
      <c r="E24" s="19" t="s">
        <v>37</v>
      </c>
    </row>
    <row r="25" spans="5:7">
      <c r="E25" s="20" t="s">
        <v>38</v>
      </c>
      <c r="F25" s="21">
        <f>F22*F22-F21</f>
        <v>-1.5543122344752192E-15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1</vt:lpstr>
      <vt:lpstr>section 2</vt:lpstr>
      <vt:lpstr>Sheet2</vt:lpstr>
      <vt:lpstr>During Lecture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2015-10-31T15:17:14Z</dcterms:created>
  <dcterms:modified xsi:type="dcterms:W3CDTF">2017-04-05T12:30:04Z</dcterms:modified>
</cp:coreProperties>
</file>