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ouisdecharson/Desktop/Sciences-Po/Enseignement/QT level 2/Exams/"/>
    </mc:Choice>
  </mc:AlternateContent>
  <bookViews>
    <workbookView xWindow="0" yWindow="460" windowWidth="25600" windowHeight="15460" tabRatio="500"/>
  </bookViews>
  <sheets>
    <sheet name="Exercice I" sheetId="2" r:id="rId1"/>
    <sheet name="Exercice 2" sheetId="1" r:id="rId2"/>
    <sheet name="Exercice 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2" l="1"/>
  <c r="C42" i="2"/>
  <c r="B41" i="2"/>
  <c r="C41" i="2"/>
  <c r="B43" i="2"/>
  <c r="C43" i="2"/>
  <c r="C44" i="2"/>
  <c r="D42" i="2"/>
  <c r="D41" i="2"/>
  <c r="F41" i="2"/>
  <c r="F42" i="2"/>
  <c r="D43" i="2"/>
  <c r="F43" i="2"/>
  <c r="D44" i="2"/>
  <c r="C20" i="1"/>
  <c r="C21" i="1"/>
  <c r="C22" i="1"/>
  <c r="C19" i="1"/>
  <c r="O13" i="1"/>
  <c r="O12" i="1"/>
  <c r="O11" i="1"/>
  <c r="O10" i="1"/>
  <c r="O9" i="1"/>
  <c r="O8" i="1"/>
  <c r="O7" i="1"/>
  <c r="O6" i="1"/>
  <c r="O5" i="1"/>
  <c r="O4" i="1"/>
  <c r="O3" i="1"/>
  <c r="O2" i="1"/>
  <c r="P13" i="1"/>
  <c r="O14" i="1"/>
  <c r="B15" i="1"/>
  <c r="D25" i="2"/>
  <c r="D24" i="2"/>
  <c r="B42" i="3"/>
  <c r="B38" i="3"/>
  <c r="B37" i="3"/>
  <c r="B36" i="3"/>
  <c r="B33" i="3"/>
  <c r="G28" i="3"/>
  <c r="G27" i="3"/>
  <c r="B23" i="3"/>
  <c r="B11" i="3"/>
  <c r="B10" i="3"/>
  <c r="B20" i="3"/>
  <c r="A4" i="3"/>
  <c r="B16" i="1"/>
  <c r="O15" i="1"/>
  <c r="O16" i="1"/>
  <c r="O17" i="1"/>
  <c r="I3" i="1"/>
  <c r="J3" i="1"/>
  <c r="I7" i="1"/>
  <c r="J7" i="1"/>
  <c r="I11" i="1"/>
  <c r="J11" i="1"/>
  <c r="B19" i="1"/>
  <c r="B25" i="1"/>
  <c r="I4" i="1"/>
  <c r="J4" i="1"/>
  <c r="I8" i="1"/>
  <c r="J8" i="1"/>
  <c r="I12" i="1"/>
  <c r="J12" i="1"/>
  <c r="B20" i="1"/>
  <c r="B26" i="1"/>
  <c r="I5" i="1"/>
  <c r="J5" i="1"/>
  <c r="I9" i="1"/>
  <c r="J9" i="1"/>
  <c r="I13" i="1"/>
  <c r="J13" i="1"/>
  <c r="B21" i="1"/>
  <c r="B27" i="1"/>
  <c r="I6" i="1"/>
  <c r="J6" i="1"/>
  <c r="I10" i="1"/>
  <c r="J10" i="1"/>
  <c r="I14" i="1"/>
  <c r="J14" i="1"/>
  <c r="B22" i="1"/>
  <c r="B28" i="1"/>
  <c r="E40" i="2"/>
  <c r="E41" i="2"/>
  <c r="B47" i="2"/>
  <c r="E42" i="2"/>
  <c r="B48" i="2"/>
  <c r="E43" i="2"/>
  <c r="B49" i="2"/>
  <c r="B50" i="2"/>
  <c r="B51" i="2"/>
  <c r="B17" i="2"/>
  <c r="B14" i="2"/>
  <c r="B13" i="2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B18" i="2"/>
  <c r="B19" i="2"/>
  <c r="B25" i="2"/>
  <c r="B24" i="2"/>
  <c r="C36" i="2"/>
  <c r="D36" i="2"/>
  <c r="C37" i="2"/>
  <c r="D37" i="2"/>
  <c r="C25" i="2"/>
  <c r="C24" i="2"/>
</calcChain>
</file>

<file path=xl/sharedStrings.xml><?xml version="1.0" encoding="utf-8"?>
<sst xmlns="http://schemas.openxmlformats.org/spreadsheetml/2006/main" count="113" uniqueCount="102">
  <si>
    <t>Bob</t>
  </si>
  <si>
    <t xml:space="preserve">Craig </t>
  </si>
  <si>
    <t>Dave</t>
  </si>
  <si>
    <t>Eve</t>
  </si>
  <si>
    <t>Frank</t>
  </si>
  <si>
    <t>Wendy</t>
  </si>
  <si>
    <t xml:space="preserve">Alice </t>
  </si>
  <si>
    <t xml:space="preserve">Wages </t>
  </si>
  <si>
    <t>Years of study</t>
  </si>
  <si>
    <t xml:space="preserve">1. </t>
  </si>
  <si>
    <t>Mean</t>
  </si>
  <si>
    <t>Standard deviation</t>
  </si>
  <si>
    <t>Median</t>
  </si>
  <si>
    <t xml:space="preserve">2. </t>
  </si>
  <si>
    <t>Linear</t>
  </si>
  <si>
    <t>ln(Wages)</t>
  </si>
  <si>
    <t>ln(Years of Study)</t>
  </si>
  <si>
    <t>Semi-log</t>
  </si>
  <si>
    <t>Log-log</t>
  </si>
  <si>
    <t>Looking at coefficient of correlation and at the data the best model seems to be:</t>
  </si>
  <si>
    <t>Wages = a + b * ln(Years of study) + epsilon</t>
  </si>
  <si>
    <t xml:space="preserve">3. </t>
  </si>
  <si>
    <t>Slope (b)</t>
  </si>
  <si>
    <t>Intercept (a)</t>
  </si>
  <si>
    <t xml:space="preserve">4. </t>
  </si>
  <si>
    <t>The impact of one more year of study is the semi-elasticity of the wages wrt to years of study and is the slope of our regression</t>
  </si>
  <si>
    <t>One more year of study will lead to an increase of wages by 20%</t>
  </si>
  <si>
    <t xml:space="preserve">5. </t>
  </si>
  <si>
    <t xml:space="preserve">One obvious that is missing here is experience </t>
  </si>
  <si>
    <t>Others could be: geographical regions, sectors (industry, banking, services), gender</t>
  </si>
  <si>
    <t>6.</t>
  </si>
  <si>
    <t>Oscar</t>
  </si>
  <si>
    <t>Education</t>
  </si>
  <si>
    <t>ln(wages)</t>
  </si>
  <si>
    <t>wages</t>
  </si>
  <si>
    <t>Wallet</t>
  </si>
  <si>
    <t>Union</t>
  </si>
  <si>
    <t>10 -40</t>
  </si>
  <si>
    <t>40 - 70</t>
  </si>
  <si>
    <t>70 - 100</t>
  </si>
  <si>
    <t>Frequencies</t>
  </si>
  <si>
    <t>Gini Coefficient</t>
  </si>
  <si>
    <t>B1</t>
  </si>
  <si>
    <t>B2</t>
  </si>
  <si>
    <t>B3</t>
  </si>
  <si>
    <t>Note: B1,B2,B3 refers to the notes' standard notations.</t>
  </si>
  <si>
    <t>B</t>
  </si>
  <si>
    <t>1. The timeseries is not stationary since it has an increasing trend. There is also a quarterly seasonality</t>
  </si>
  <si>
    <t xml:space="preserve">Slope </t>
  </si>
  <si>
    <t>Intercept</t>
  </si>
  <si>
    <t>Trend</t>
  </si>
  <si>
    <t>Sales</t>
  </si>
  <si>
    <t>Time</t>
  </si>
  <si>
    <t>Sales / Trend</t>
  </si>
  <si>
    <t>Sales per quarter of a clothing company in 2014, 2015, 2016 are reproduced below.</t>
  </si>
  <si>
    <t>Q1</t>
  </si>
  <si>
    <t>Q2</t>
  </si>
  <si>
    <t>Q3</t>
  </si>
  <si>
    <t>Q4</t>
  </si>
  <si>
    <t>Seasonal Coefficient</t>
  </si>
  <si>
    <t>Forecast</t>
  </si>
  <si>
    <t>It is the number of ways to choose 6 people out of 12 without order</t>
  </si>
  <si>
    <t>2.</t>
  </si>
  <si>
    <t>Let A be the event "the email is spam" and B the event "the emails contains 'fast cash'"</t>
  </si>
  <si>
    <t>P(B)</t>
  </si>
  <si>
    <t>P(B|A)</t>
  </si>
  <si>
    <t>P(A|B)</t>
  </si>
  <si>
    <t xml:space="preserve">Using Bayes theorem, we have </t>
  </si>
  <si>
    <t>P(A|B) = P(A)*P(B|A)/P(B)</t>
  </si>
  <si>
    <t>We need P(B)</t>
  </si>
  <si>
    <t>We are looking for P(A|B)</t>
  </si>
  <si>
    <t>We have:</t>
  </si>
  <si>
    <t>We know that P(B) can be written as:</t>
  </si>
  <si>
    <t>Using Bayes</t>
  </si>
  <si>
    <t>3.</t>
  </si>
  <si>
    <t>Let A = the ball picked in B1 is white</t>
  </si>
  <si>
    <t>Let B = the ball picked in B2 is white</t>
  </si>
  <si>
    <t>Basket 1</t>
  </si>
  <si>
    <t>Basket 2</t>
  </si>
  <si>
    <t xml:space="preserve">White </t>
  </si>
  <si>
    <t>Red</t>
  </si>
  <si>
    <t>Total</t>
  </si>
  <si>
    <t xml:space="preserve">P(A) = </t>
  </si>
  <si>
    <t>There are two cases :</t>
  </si>
  <si>
    <t>- either the ball picked in Basket is white</t>
  </si>
  <si>
    <t>- either it is not white</t>
  </si>
  <si>
    <t>The probability that A is true is easy</t>
  </si>
  <si>
    <t>We are looking for P(B), we know that P(B) can be written as</t>
  </si>
  <si>
    <t>For the second question, we are looking for P(A|B) and we use the Bayes theorem</t>
  </si>
  <si>
    <t xml:space="preserve">P(A|B) = </t>
  </si>
  <si>
    <t>P(B) = P(B|A)*P(A)+P(B|neg A)*P(neg A)</t>
  </si>
  <si>
    <t>P(B) = P(B|neg A)*P(neg A) + P(B|A)*P(A)</t>
  </si>
  <si>
    <t>P(neg A)</t>
  </si>
  <si>
    <t>P(B | neg A)</t>
  </si>
  <si>
    <t>P(B|neg A)</t>
  </si>
  <si>
    <t>semi-log</t>
  </si>
  <si>
    <t>log-log</t>
  </si>
  <si>
    <t>linear</t>
  </si>
  <si>
    <t>Relative Cumulative Frequencies</t>
  </si>
  <si>
    <t>Relative Cumulative Wages</t>
  </si>
  <si>
    <t>Cumulative Wages</t>
  </si>
  <si>
    <t>Average Wages per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</si>
</sst>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17" fontId="0" fillId="0" borderId="0" xfId="0" quotePrefix="1" applyNumberFormat="1"/>
    <xf numFmtId="9" fontId="0" fillId="0" borderId="0" xfId="1" applyFont="1"/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2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Font="1"/>
    <xf numFmtId="165" fontId="0" fillId="0" borderId="0" xfId="0" applyNumberFormat="1"/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9" fontId="0" fillId="0" borderId="3" xfId="0" applyNumberFormat="1" applyBorder="1"/>
    <xf numFmtId="9" fontId="0" fillId="0" borderId="4" xfId="1" applyFont="1" applyBorder="1"/>
    <xf numFmtId="9" fontId="0" fillId="0" borderId="5" xfId="0" applyNumberFormat="1" applyBorder="1"/>
    <xf numFmtId="9" fontId="0" fillId="0" borderId="6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'Exercice I'!$C$2:$C$8</c:f>
              <c:numCache>
                <c:formatCode>General</c:formatCode>
                <c:ptCount val="7"/>
                <c:pt idx="0">
                  <c:v>8.0</c:v>
                </c:pt>
                <c:pt idx="1">
                  <c:v>4.0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11.0</c:v>
                </c:pt>
              </c:numCache>
            </c:numRef>
          </c:xVal>
          <c:yVal>
            <c:numRef>
              <c:f>'Exercice I'!$B$2:$B$8</c:f>
              <c:numCache>
                <c:formatCode>General</c:formatCode>
                <c:ptCount val="7"/>
                <c:pt idx="0">
                  <c:v>42000.0</c:v>
                </c:pt>
                <c:pt idx="1">
                  <c:v>17000.0</c:v>
                </c:pt>
                <c:pt idx="2">
                  <c:v>10000.0</c:v>
                </c:pt>
                <c:pt idx="3">
                  <c:v>22000.0</c:v>
                </c:pt>
                <c:pt idx="4">
                  <c:v>20000.0</c:v>
                </c:pt>
                <c:pt idx="5">
                  <c:v>36000.0</c:v>
                </c:pt>
                <c:pt idx="6">
                  <c:v>70000.0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52544"/>
        <c:axId val="2124849040"/>
      </c:scatterChart>
      <c:valAx>
        <c:axId val="-21423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'Exercice I'!$C$1</c:f>
              <c:strCache>
                <c:ptCount val="1"/>
                <c:pt idx="0">
                  <c:v>Years of study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49040"/>
        <c:crosses val="autoZero"/>
        <c:crossBetween val="midCat"/>
      </c:valAx>
      <c:valAx>
        <c:axId val="2124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'Exercice I'!$B$1</c:f>
              <c:strCache>
                <c:ptCount val="1"/>
                <c:pt idx="0">
                  <c:v>Wages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>
                  <a:alpha val="4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'Exercice I'!$E$40:$E$43</c:f>
              <c:numCache>
                <c:formatCode>0%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0.84</c:v>
                </c:pt>
                <c:pt idx="3">
                  <c:v>1.0</c:v>
                </c:pt>
              </c:numCache>
            </c:numRef>
          </c:xVal>
          <c:yVal>
            <c:numRef>
              <c:f>'Exercice I'!$F$40:$F$43</c:f>
              <c:numCache>
                <c:formatCode>0%</c:formatCode>
                <c:ptCount val="4"/>
                <c:pt idx="0">
                  <c:v>0.0</c:v>
                </c:pt>
                <c:pt idx="1">
                  <c:v>0.147637795275591</c:v>
                </c:pt>
                <c:pt idx="2">
                  <c:v>0.732283464566929</c:v>
                </c:pt>
                <c:pt idx="3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'Exercice I'!$E$40:$E$43</c:f>
              <c:numCache>
                <c:formatCode>0%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0.84</c:v>
                </c:pt>
                <c:pt idx="3">
                  <c:v>1.0</c:v>
                </c:pt>
              </c:numCache>
            </c:numRef>
          </c:xVal>
          <c:yVal>
            <c:numRef>
              <c:f>'Exercice I'!$E$40:$E$43</c:f>
              <c:numCache>
                <c:formatCode>0%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0.84</c:v>
                </c:pt>
                <c:pt idx="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75344"/>
        <c:axId val="-2141569248"/>
      </c:scatterChart>
      <c:valAx>
        <c:axId val="-214157534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69248"/>
        <c:crosses val="autoZero"/>
        <c:crossBetween val="midCat"/>
      </c:valAx>
      <c:valAx>
        <c:axId val="-21415692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7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2818119957228"/>
          <c:y val="0.048689138576779"/>
          <c:w val="0.902965101584524"/>
          <c:h val="0.881279896192751"/>
        </c:manualLayout>
      </c:layout>
      <c:lineChart>
        <c:grouping val="standard"/>
        <c:varyColors val="0"/>
        <c:ser>
          <c:idx val="0"/>
          <c:order val="0"/>
          <c:tx>
            <c:strRef>
              <c:f>'Exercice 2'!$N$1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'Exercice 2'!$M$2:$M$17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'Exercice 2'!$N$2:$N$17</c:f>
              <c:numCache>
                <c:formatCode>General</c:formatCode>
                <c:ptCount val="16"/>
                <c:pt idx="0">
                  <c:v>105.0</c:v>
                </c:pt>
                <c:pt idx="1">
                  <c:v>101.0</c:v>
                </c:pt>
                <c:pt idx="2">
                  <c:v>105.0</c:v>
                </c:pt>
                <c:pt idx="3">
                  <c:v>102.0</c:v>
                </c:pt>
                <c:pt idx="4">
                  <c:v>106.0</c:v>
                </c:pt>
                <c:pt idx="5">
                  <c:v>102.0</c:v>
                </c:pt>
                <c:pt idx="6">
                  <c:v>106.0</c:v>
                </c:pt>
                <c:pt idx="7">
                  <c:v>102.0</c:v>
                </c:pt>
                <c:pt idx="8">
                  <c:v>107.0</c:v>
                </c:pt>
                <c:pt idx="9">
                  <c:v>102.0</c:v>
                </c:pt>
                <c:pt idx="10">
                  <c:v>107.0</c:v>
                </c:pt>
                <c:pt idx="11">
                  <c:v>103.0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'Exercice 2'!$O$1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'Exercice 2'!$M$2:$M$17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'Exercice 2'!$O$2:$O$17</c:f>
              <c:numCache>
                <c:formatCode>0.00</c:formatCode>
                <c:ptCount val="16"/>
                <c:pt idx="0">
                  <c:v>103.4615384615385</c:v>
                </c:pt>
                <c:pt idx="1">
                  <c:v>103.5594405594406</c:v>
                </c:pt>
                <c:pt idx="2">
                  <c:v>103.6573426573427</c:v>
                </c:pt>
                <c:pt idx="3">
                  <c:v>103.7552447552447</c:v>
                </c:pt>
                <c:pt idx="4">
                  <c:v>103.8531468531469</c:v>
                </c:pt>
                <c:pt idx="5">
                  <c:v>103.9510489510489</c:v>
                </c:pt>
                <c:pt idx="6">
                  <c:v>104.048951048951</c:v>
                </c:pt>
                <c:pt idx="7">
                  <c:v>104.1468531468531</c:v>
                </c:pt>
                <c:pt idx="8">
                  <c:v>104.2447552447552</c:v>
                </c:pt>
                <c:pt idx="9">
                  <c:v>104.3426573426573</c:v>
                </c:pt>
                <c:pt idx="10">
                  <c:v>104.4405594405594</c:v>
                </c:pt>
                <c:pt idx="11">
                  <c:v>104.5384615384615</c:v>
                </c:pt>
                <c:pt idx="12" formatCode="0\.0">
                  <c:v>104.6363636363636</c:v>
                </c:pt>
                <c:pt idx="13" formatCode="0\.0">
                  <c:v>104.7342657342657</c:v>
                </c:pt>
                <c:pt idx="14" formatCode="0\.0">
                  <c:v>104.8321678321678</c:v>
                </c:pt>
                <c:pt idx="15" formatCode="0\.0">
                  <c:v>104.9300699300699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'Exercice 2'!$P$1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'Exercice 2'!$M$2:$M$17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'Exercice 2'!$P$2:$P$17</c:f>
              <c:numCache>
                <c:formatCode>General</c:formatCode>
                <c:ptCount val="16"/>
                <c:pt idx="11" formatCode="0\.0">
                  <c:v>103.0</c:v>
                </c:pt>
                <c:pt idx="12" formatCode="0\.0">
                  <c:v>106.7978869842534</c:v>
                </c:pt>
                <c:pt idx="13" formatCode="0\.0">
                  <c:v>102.4323741791504</c:v>
                </c:pt>
                <c:pt idx="14" formatCode="0\.0">
                  <c:v>106.7963836030113</c:v>
                </c:pt>
                <c:pt idx="15" formatCode="0\.0">
                  <c:v>103.1026224824696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537808"/>
        <c:axId val="-2141534112"/>
      </c:lineChart>
      <c:catAx>
        <c:axId val="-21415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34112"/>
        <c:crosses val="autoZero"/>
        <c:auto val="1"/>
        <c:lblAlgn val="ctr"/>
        <c:lblOffset val="100"/>
        <c:noMultiLvlLbl val="0"/>
      </c:catAx>
      <c:valAx>
        <c:axId val="-2141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214639836687"/>
          <c:y val="0.720960511958477"/>
          <c:w val="0.346879362301934"/>
          <c:h val="0.21162375770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</xdr:row>
      <xdr:rowOff>88900</xdr:rowOff>
    </xdr:from>
    <xdr:to>
      <xdr:col>11</xdr:col>
      <xdr:colOff>533400</xdr:colOff>
      <xdr:row>16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16435</xdr:colOff>
      <xdr:row>39</xdr:row>
      <xdr:rowOff>61258</xdr:rowOff>
    </xdr:from>
    <xdr:to>
      <xdr:col>13</xdr:col>
      <xdr:colOff>460934</xdr:colOff>
      <xdr:row>52</xdr:row>
      <xdr:rowOff>162858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23</xdr:row>
      <xdr:rowOff>38100</xdr:rowOff>
    </xdr:from>
    <xdr:to>
      <xdr:col>9</xdr:col>
      <xdr:colOff>165100</xdr:colOff>
      <xdr:row>39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28" zoomScale="85" workbookViewId="0">
      <selection activeCell="G55" sqref="G55"/>
    </sheetView>
  </sheetViews>
  <sheetFormatPr baseColWidth="10" defaultRowHeight="16" x14ac:dyDescent="0.2"/>
  <cols>
    <col min="1" max="1" width="16.1640625" customWidth="1"/>
    <col min="2" max="2" width="20.5" bestFit="1" customWidth="1"/>
    <col min="3" max="3" width="11" bestFit="1" customWidth="1"/>
    <col min="4" max="4" width="14.33203125" bestFit="1" customWidth="1"/>
    <col min="5" max="5" width="15.5" bestFit="1" customWidth="1"/>
  </cols>
  <sheetData>
    <row r="1" spans="1:5" x14ac:dyDescent="0.2">
      <c r="B1" t="s">
        <v>7</v>
      </c>
      <c r="C1" t="s">
        <v>8</v>
      </c>
      <c r="D1" t="s">
        <v>15</v>
      </c>
      <c r="E1" t="s">
        <v>16</v>
      </c>
    </row>
    <row r="2" spans="1:5" x14ac:dyDescent="0.2">
      <c r="A2" t="s">
        <v>6</v>
      </c>
      <c r="B2">
        <v>42000</v>
      </c>
      <c r="C2">
        <v>8</v>
      </c>
      <c r="D2">
        <f>LN(B2)</f>
        <v>10.645424897265505</v>
      </c>
      <c r="E2">
        <f>LN(C2)</f>
        <v>2.0794415416798357</v>
      </c>
    </row>
    <row r="3" spans="1:5" x14ac:dyDescent="0.2">
      <c r="A3" t="s">
        <v>0</v>
      </c>
      <c r="B3">
        <v>17000</v>
      </c>
      <c r="C3">
        <v>4</v>
      </c>
      <c r="D3">
        <f t="shared" ref="D3:D8" si="0">LN(B3)</f>
        <v>9.7409686230383539</v>
      </c>
      <c r="E3">
        <f t="shared" ref="E3:E8" si="1">LN(C3)</f>
        <v>1.3862943611198906</v>
      </c>
    </row>
    <row r="4" spans="1:5" x14ac:dyDescent="0.2">
      <c r="A4" t="s">
        <v>1</v>
      </c>
      <c r="B4">
        <v>10000</v>
      </c>
      <c r="C4">
        <v>1</v>
      </c>
      <c r="D4">
        <f t="shared" si="0"/>
        <v>9.2103403719761836</v>
      </c>
      <c r="E4">
        <f t="shared" si="1"/>
        <v>0</v>
      </c>
    </row>
    <row r="5" spans="1:5" x14ac:dyDescent="0.2">
      <c r="A5" t="s">
        <v>2</v>
      </c>
      <c r="B5">
        <v>22000</v>
      </c>
      <c r="C5">
        <v>5</v>
      </c>
      <c r="D5">
        <f t="shared" si="0"/>
        <v>9.9987977323404529</v>
      </c>
      <c r="E5">
        <f t="shared" si="1"/>
        <v>1.6094379124341003</v>
      </c>
    </row>
    <row r="6" spans="1:5" x14ac:dyDescent="0.2">
      <c r="A6" t="s">
        <v>3</v>
      </c>
      <c r="B6">
        <v>20000</v>
      </c>
      <c r="C6">
        <v>5</v>
      </c>
      <c r="D6">
        <f t="shared" si="0"/>
        <v>9.9034875525361272</v>
      </c>
      <c r="E6">
        <f t="shared" si="1"/>
        <v>1.6094379124341003</v>
      </c>
    </row>
    <row r="7" spans="1:5" x14ac:dyDescent="0.2">
      <c r="A7" t="s">
        <v>4</v>
      </c>
      <c r="B7">
        <v>36000</v>
      </c>
      <c r="C7">
        <v>7</v>
      </c>
      <c r="D7">
        <f t="shared" si="0"/>
        <v>10.491274217438248</v>
      </c>
      <c r="E7">
        <f t="shared" si="1"/>
        <v>1.9459101490553132</v>
      </c>
    </row>
    <row r="8" spans="1:5" x14ac:dyDescent="0.2">
      <c r="A8" t="s">
        <v>5</v>
      </c>
      <c r="B8">
        <v>70000</v>
      </c>
      <c r="C8">
        <v>11</v>
      </c>
      <c r="D8">
        <f t="shared" si="0"/>
        <v>11.156250521031495</v>
      </c>
      <c r="E8">
        <f t="shared" si="1"/>
        <v>2.3978952727983707</v>
      </c>
    </row>
    <row r="11" spans="1:5" x14ac:dyDescent="0.2">
      <c r="A11" s="2" t="s">
        <v>9</v>
      </c>
    </row>
    <row r="12" spans="1:5" x14ac:dyDescent="0.2">
      <c r="A12" t="s">
        <v>12</v>
      </c>
      <c r="B12">
        <v>22000</v>
      </c>
    </row>
    <row r="13" spans="1:5" x14ac:dyDescent="0.2">
      <c r="A13" t="s">
        <v>10</v>
      </c>
      <c r="B13">
        <f>AVERAGE(B2:B8)</f>
        <v>31000</v>
      </c>
    </row>
    <row r="14" spans="1:5" x14ac:dyDescent="0.2">
      <c r="A14" t="s">
        <v>11</v>
      </c>
      <c r="B14">
        <f>_xlfn.STDEV.P(B2:B8)</f>
        <v>18920.887928424501</v>
      </c>
    </row>
    <row r="16" spans="1:5" x14ac:dyDescent="0.2">
      <c r="A16" s="2" t="s">
        <v>13</v>
      </c>
    </row>
    <row r="17" spans="1:4" x14ac:dyDescent="0.2">
      <c r="A17" t="s">
        <v>14</v>
      </c>
      <c r="B17">
        <f>CORREL(B2:B8,C2:C8)</f>
        <v>0.96025141290472571</v>
      </c>
    </row>
    <row r="18" spans="1:4" x14ac:dyDescent="0.2">
      <c r="A18" t="s">
        <v>17</v>
      </c>
      <c r="B18">
        <f>CORREL(D2:D8,C2:C8)</f>
        <v>0.99508728731236185</v>
      </c>
    </row>
    <row r="19" spans="1:4" x14ac:dyDescent="0.2">
      <c r="A19" t="s">
        <v>18</v>
      </c>
      <c r="B19">
        <f>CORREL(D2:D8,E2:E8)</f>
        <v>0.91625108462938343</v>
      </c>
    </row>
    <row r="20" spans="1:4" x14ac:dyDescent="0.2">
      <c r="A20" t="s">
        <v>19</v>
      </c>
    </row>
    <row r="21" spans="1:4" x14ac:dyDescent="0.2">
      <c r="A21" t="s">
        <v>20</v>
      </c>
    </row>
    <row r="23" spans="1:4" x14ac:dyDescent="0.2">
      <c r="A23" s="2" t="s">
        <v>21</v>
      </c>
      <c r="B23" t="s">
        <v>95</v>
      </c>
      <c r="C23" t="s">
        <v>96</v>
      </c>
      <c r="D23" t="s">
        <v>97</v>
      </c>
    </row>
    <row r="24" spans="1:4" x14ac:dyDescent="0.2">
      <c r="A24" t="s">
        <v>22</v>
      </c>
      <c r="B24" s="5">
        <f>SLOPE(D2:D8,C2:C8)</f>
        <v>0.20196880164242739</v>
      </c>
      <c r="C24" s="5">
        <f>SLOPE(E2:E8,D2:D8)</f>
        <v>1.0960984472702979</v>
      </c>
      <c r="D24" s="5">
        <f>SLOPE(B2:B8,C2:C8)</f>
        <v>6161.9718309859154</v>
      </c>
    </row>
    <row r="25" spans="1:4" x14ac:dyDescent="0.2">
      <c r="A25" t="s">
        <v>23</v>
      </c>
      <c r="B25" s="5">
        <f>INTERCEPT(D2:D8,C2:C8)</f>
        <v>8.9808318640409759</v>
      </c>
      <c r="C25" s="5">
        <f>INTERCEPT(E2:E8,D2:D8)</f>
        <v>-9.5650284521492157</v>
      </c>
      <c r="D25" s="5">
        <f>INTERCEPT(B2:B8,C2:C8)</f>
        <v>-5091.5492957746465</v>
      </c>
    </row>
    <row r="27" spans="1:4" x14ac:dyDescent="0.2">
      <c r="A27" s="2" t="s">
        <v>24</v>
      </c>
    </row>
    <row r="28" spans="1:4" x14ac:dyDescent="0.2">
      <c r="A28" t="s">
        <v>25</v>
      </c>
    </row>
    <row r="29" spans="1:4" x14ac:dyDescent="0.2">
      <c r="A29" t="s">
        <v>26</v>
      </c>
    </row>
    <row r="31" spans="1:4" x14ac:dyDescent="0.2">
      <c r="A31" s="2" t="s">
        <v>27</v>
      </c>
    </row>
    <row r="32" spans="1:4" x14ac:dyDescent="0.2">
      <c r="A32" t="s">
        <v>28</v>
      </c>
    </row>
    <row r="33" spans="1:6" x14ac:dyDescent="0.2">
      <c r="A33" t="s">
        <v>29</v>
      </c>
    </row>
    <row r="35" spans="1:6" x14ac:dyDescent="0.2">
      <c r="A35" s="2" t="s">
        <v>30</v>
      </c>
      <c r="B35" t="s">
        <v>32</v>
      </c>
      <c r="C35" t="s">
        <v>33</v>
      </c>
      <c r="D35" t="s">
        <v>34</v>
      </c>
    </row>
    <row r="36" spans="1:6" x14ac:dyDescent="0.2">
      <c r="A36" t="s">
        <v>31</v>
      </c>
      <c r="B36">
        <v>9</v>
      </c>
      <c r="C36">
        <f>$B$24*B36+$B$25</f>
        <v>10.798551078822822</v>
      </c>
      <c r="D36">
        <f>EXP(C36)</f>
        <v>48949.825291112676</v>
      </c>
    </row>
    <row r="37" spans="1:6" x14ac:dyDescent="0.2">
      <c r="A37" t="s">
        <v>35</v>
      </c>
      <c r="B37">
        <v>3</v>
      </c>
      <c r="C37">
        <f>$B$24*B37+$B$25</f>
        <v>9.5867382689682579</v>
      </c>
      <c r="D37">
        <f>EXP(C37)</f>
        <v>14570.267650138467</v>
      </c>
    </row>
    <row r="39" spans="1:6" ht="48" x14ac:dyDescent="0.2">
      <c r="A39" t="s">
        <v>36</v>
      </c>
      <c r="B39" s="19" t="s">
        <v>40</v>
      </c>
      <c r="C39" s="18" t="s">
        <v>101</v>
      </c>
      <c r="D39" s="18" t="s">
        <v>100</v>
      </c>
      <c r="E39" s="20" t="s">
        <v>98</v>
      </c>
      <c r="F39" s="21" t="s">
        <v>99</v>
      </c>
    </row>
    <row r="40" spans="1:6" x14ac:dyDescent="0.2">
      <c r="B40" s="4">
        <v>0</v>
      </c>
      <c r="E40" s="22">
        <f>B40</f>
        <v>0</v>
      </c>
      <c r="F40" s="23">
        <v>0</v>
      </c>
    </row>
    <row r="41" spans="1:6" x14ac:dyDescent="0.2">
      <c r="A41" s="3" t="s">
        <v>37</v>
      </c>
      <c r="B41" s="4">
        <f>0.3</f>
        <v>0.3</v>
      </c>
      <c r="C41">
        <f>25*B41</f>
        <v>7.5</v>
      </c>
      <c r="D41" s="13">
        <f>C41/$C$44</f>
        <v>0.14763779527559054</v>
      </c>
      <c r="E41" s="22">
        <f>B41+E40</f>
        <v>0.3</v>
      </c>
      <c r="F41" s="23">
        <f>D41</f>
        <v>0.14763779527559054</v>
      </c>
    </row>
    <row r="42" spans="1:6" x14ac:dyDescent="0.2">
      <c r="A42" s="2" t="s">
        <v>38</v>
      </c>
      <c r="B42" s="4">
        <f>0.54</f>
        <v>0.54</v>
      </c>
      <c r="C42">
        <f>55*B42</f>
        <v>29.700000000000003</v>
      </c>
      <c r="D42" s="13">
        <f t="shared" ref="D42:D44" si="2">C42/$C$44</f>
        <v>0.58464566929133854</v>
      </c>
      <c r="E42" s="22">
        <f t="shared" ref="E42:E43" si="3">B42+E41</f>
        <v>0.84000000000000008</v>
      </c>
      <c r="F42" s="23">
        <f>D42+F41</f>
        <v>0.73228346456692905</v>
      </c>
    </row>
    <row r="43" spans="1:6" x14ac:dyDescent="0.2">
      <c r="A43" s="2" t="s">
        <v>39</v>
      </c>
      <c r="B43" s="4">
        <f>0.16</f>
        <v>0.16</v>
      </c>
      <c r="C43">
        <f>85*B43</f>
        <v>13.6</v>
      </c>
      <c r="D43" s="13">
        <f t="shared" si="2"/>
        <v>0.26771653543307083</v>
      </c>
      <c r="E43" s="24">
        <f t="shared" si="3"/>
        <v>1</v>
      </c>
      <c r="F43" s="25">
        <f>F42+D43</f>
        <v>0.99999999999999989</v>
      </c>
    </row>
    <row r="44" spans="1:6" x14ac:dyDescent="0.2">
      <c r="C44">
        <f>SUM(C41:C43)</f>
        <v>50.800000000000004</v>
      </c>
      <c r="D44" s="13">
        <f t="shared" si="2"/>
        <v>1</v>
      </c>
    </row>
    <row r="46" spans="1:6" x14ac:dyDescent="0.2">
      <c r="A46" t="s">
        <v>41</v>
      </c>
    </row>
    <row r="47" spans="1:6" x14ac:dyDescent="0.2">
      <c r="A47" t="s">
        <v>42</v>
      </c>
      <c r="B47" s="5">
        <f>E41*F41/2</f>
        <v>2.2145669291338582E-2</v>
      </c>
    </row>
    <row r="48" spans="1:6" x14ac:dyDescent="0.2">
      <c r="A48" t="s">
        <v>43</v>
      </c>
      <c r="B48" s="5">
        <f>(E42-E41)*(F42+F41)/2</f>
        <v>0.23757874015748029</v>
      </c>
    </row>
    <row r="49" spans="1:2" x14ac:dyDescent="0.2">
      <c r="A49" t="s">
        <v>44</v>
      </c>
      <c r="B49" s="5">
        <f>(E43-E42)*(F43+F42)/2</f>
        <v>0.13858267716535425</v>
      </c>
    </row>
    <row r="50" spans="1:2" x14ac:dyDescent="0.2">
      <c r="A50" t="s">
        <v>46</v>
      </c>
      <c r="B50" s="9">
        <f>SUM(B47:B49)</f>
        <v>0.39830708661417313</v>
      </c>
    </row>
    <row r="51" spans="1:2" x14ac:dyDescent="0.2">
      <c r="A51" s="8" t="s">
        <v>41</v>
      </c>
      <c r="B51" s="7">
        <f>1-2*B50</f>
        <v>0.20338582677165373</v>
      </c>
    </row>
    <row r="53" spans="1:2" x14ac:dyDescent="0.2">
      <c r="A53" s="10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B25" sqref="B25"/>
    </sheetView>
  </sheetViews>
  <sheetFormatPr baseColWidth="10" defaultRowHeight="16" x14ac:dyDescent="0.2"/>
  <cols>
    <col min="10" max="10" width="17.33203125" bestFit="1" customWidth="1"/>
  </cols>
  <sheetData>
    <row r="1" spans="1:16" x14ac:dyDescent="0.2">
      <c r="A1" s="11" t="s">
        <v>54</v>
      </c>
      <c r="N1" s="1" t="s">
        <v>51</v>
      </c>
      <c r="O1" s="1" t="s">
        <v>50</v>
      </c>
      <c r="P1" s="1" t="s">
        <v>60</v>
      </c>
    </row>
    <row r="2" spans="1:16" x14ac:dyDescent="0.2">
      <c r="B2" s="1">
        <v>2014</v>
      </c>
      <c r="C2" s="1">
        <v>2015</v>
      </c>
      <c r="D2" s="1">
        <v>2016</v>
      </c>
      <c r="G2" s="6" t="s">
        <v>52</v>
      </c>
      <c r="H2" s="6" t="s">
        <v>51</v>
      </c>
      <c r="I2" s="6" t="s">
        <v>50</v>
      </c>
      <c r="J2" s="6" t="s">
        <v>53</v>
      </c>
      <c r="M2" s="1">
        <v>1</v>
      </c>
      <c r="N2" s="1">
        <v>105</v>
      </c>
      <c r="O2" s="5">
        <f t="shared" ref="O2:O13" si="0">M2*$B$15+$B$16</f>
        <v>103.46153846153845</v>
      </c>
    </row>
    <row r="3" spans="1:16" x14ac:dyDescent="0.2">
      <c r="A3">
        <v>1</v>
      </c>
      <c r="B3">
        <v>105</v>
      </c>
      <c r="C3">
        <v>106</v>
      </c>
      <c r="D3">
        <v>107</v>
      </c>
      <c r="G3" s="1">
        <v>1</v>
      </c>
      <c r="H3">
        <v>105</v>
      </c>
      <c r="I3" s="5">
        <f t="shared" ref="I3:I14" si="1">G3*$B$15+$B$16</f>
        <v>103.46153846153845</v>
      </c>
      <c r="J3" s="5">
        <f t="shared" ref="J3:J14" si="2">H3/I3</f>
        <v>1.0148698884758365</v>
      </c>
      <c r="M3" s="1">
        <v>2</v>
      </c>
      <c r="N3" s="1">
        <v>101</v>
      </c>
      <c r="O3" s="5">
        <f t="shared" si="0"/>
        <v>103.55944055944056</v>
      </c>
    </row>
    <row r="4" spans="1:16" x14ac:dyDescent="0.2">
      <c r="A4">
        <v>2</v>
      </c>
      <c r="B4">
        <v>101</v>
      </c>
      <c r="C4">
        <v>102</v>
      </c>
      <c r="D4">
        <v>102</v>
      </c>
      <c r="G4" s="1">
        <v>2</v>
      </c>
      <c r="H4">
        <v>101</v>
      </c>
      <c r="I4" s="5">
        <f t="shared" si="1"/>
        <v>103.55944055944056</v>
      </c>
      <c r="J4" s="5">
        <f t="shared" si="2"/>
        <v>0.97528529948004594</v>
      </c>
      <c r="M4" s="1">
        <v>3</v>
      </c>
      <c r="N4" s="1">
        <v>105</v>
      </c>
      <c r="O4" s="5">
        <f t="shared" si="0"/>
        <v>103.65734265734265</v>
      </c>
    </row>
    <row r="5" spans="1:16" x14ac:dyDescent="0.2">
      <c r="A5">
        <v>3</v>
      </c>
      <c r="B5">
        <v>105</v>
      </c>
      <c r="C5">
        <v>106</v>
      </c>
      <c r="D5">
        <v>107</v>
      </c>
      <c r="G5" s="1">
        <v>3</v>
      </c>
      <c r="H5">
        <v>105</v>
      </c>
      <c r="I5" s="5">
        <f t="shared" si="1"/>
        <v>103.65734265734265</v>
      </c>
      <c r="J5" s="5">
        <f t="shared" si="2"/>
        <v>1.0129528435539366</v>
      </c>
      <c r="M5" s="1">
        <v>4</v>
      </c>
      <c r="N5" s="1">
        <v>102</v>
      </c>
      <c r="O5" s="5">
        <f t="shared" si="0"/>
        <v>103.75524475524475</v>
      </c>
    </row>
    <row r="6" spans="1:16" x14ac:dyDescent="0.2">
      <c r="A6">
        <v>4</v>
      </c>
      <c r="B6">
        <v>102</v>
      </c>
      <c r="C6">
        <v>102</v>
      </c>
      <c r="D6">
        <v>103</v>
      </c>
      <c r="G6" s="1">
        <v>4</v>
      </c>
      <c r="H6">
        <v>102</v>
      </c>
      <c r="I6" s="5">
        <f t="shared" si="1"/>
        <v>103.75524475524475</v>
      </c>
      <c r="J6" s="5">
        <f t="shared" si="2"/>
        <v>0.9830828334568984</v>
      </c>
      <c r="M6" s="1">
        <v>5</v>
      </c>
      <c r="N6" s="1">
        <v>106</v>
      </c>
      <c r="O6" s="5">
        <f t="shared" si="0"/>
        <v>103.85314685314685</v>
      </c>
    </row>
    <row r="7" spans="1:16" x14ac:dyDescent="0.2">
      <c r="G7" s="1">
        <v>5</v>
      </c>
      <c r="H7">
        <v>106</v>
      </c>
      <c r="I7" s="5">
        <f t="shared" si="1"/>
        <v>103.85314685314685</v>
      </c>
      <c r="J7" s="5">
        <f t="shared" si="2"/>
        <v>1.0206720086189482</v>
      </c>
      <c r="M7" s="1">
        <v>6</v>
      </c>
      <c r="N7" s="1">
        <v>102</v>
      </c>
      <c r="O7" s="5">
        <f t="shared" si="0"/>
        <v>103.95104895104895</v>
      </c>
    </row>
    <row r="8" spans="1:16" x14ac:dyDescent="0.2">
      <c r="G8" s="1">
        <v>6</v>
      </c>
      <c r="H8">
        <v>102</v>
      </c>
      <c r="I8" s="5">
        <f t="shared" si="1"/>
        <v>103.95104895104895</v>
      </c>
      <c r="J8" s="5">
        <f t="shared" si="2"/>
        <v>0.98123107971745716</v>
      </c>
      <c r="M8" s="1">
        <v>7</v>
      </c>
      <c r="N8" s="1">
        <v>106</v>
      </c>
      <c r="O8" s="5">
        <f t="shared" si="0"/>
        <v>104.04895104895104</v>
      </c>
    </row>
    <row r="9" spans="1:16" x14ac:dyDescent="0.2">
      <c r="A9" s="2"/>
      <c r="G9" s="1">
        <v>7</v>
      </c>
      <c r="H9">
        <v>106</v>
      </c>
      <c r="I9" s="5">
        <f t="shared" si="1"/>
        <v>104.04895104895104</v>
      </c>
      <c r="J9" s="5">
        <f t="shared" si="2"/>
        <v>1.0187512601653337</v>
      </c>
      <c r="M9" s="1">
        <v>8</v>
      </c>
      <c r="N9" s="1">
        <v>102</v>
      </c>
      <c r="O9" s="5">
        <f t="shared" si="0"/>
        <v>104.14685314685315</v>
      </c>
    </row>
    <row r="10" spans="1:16" ht="16" customHeight="1" x14ac:dyDescent="0.2">
      <c r="A10" s="16" t="s">
        <v>47</v>
      </c>
      <c r="B10" s="17"/>
      <c r="C10" s="17"/>
      <c r="D10" s="17"/>
      <c r="G10" s="1">
        <v>8</v>
      </c>
      <c r="H10">
        <v>102</v>
      </c>
      <c r="I10" s="5">
        <f t="shared" si="1"/>
        <v>104.14685314685315</v>
      </c>
      <c r="J10" s="5">
        <f t="shared" si="2"/>
        <v>0.97938628886053847</v>
      </c>
      <c r="M10" s="1">
        <v>9</v>
      </c>
      <c r="N10" s="1">
        <v>107</v>
      </c>
      <c r="O10" s="5">
        <f t="shared" si="0"/>
        <v>104.24475524475524</v>
      </c>
    </row>
    <row r="11" spans="1:16" x14ac:dyDescent="0.2">
      <c r="A11" s="17"/>
      <c r="B11" s="17"/>
      <c r="C11" s="17"/>
      <c r="D11" s="17"/>
      <c r="G11" s="1">
        <v>9</v>
      </c>
      <c r="H11">
        <v>107</v>
      </c>
      <c r="I11" s="5">
        <f t="shared" si="1"/>
        <v>104.24475524475524</v>
      </c>
      <c r="J11" s="5">
        <f t="shared" si="2"/>
        <v>1.0264305359898036</v>
      </c>
      <c r="M11" s="1">
        <v>10</v>
      </c>
      <c r="N11" s="1">
        <v>102</v>
      </c>
      <c r="O11" s="5">
        <f t="shared" si="0"/>
        <v>104.34265734265733</v>
      </c>
    </row>
    <row r="12" spans="1:16" x14ac:dyDescent="0.2">
      <c r="A12" s="17"/>
      <c r="B12" s="17"/>
      <c r="C12" s="17"/>
      <c r="D12" s="17"/>
      <c r="G12" s="1">
        <v>10</v>
      </c>
      <c r="H12">
        <v>102</v>
      </c>
      <c r="I12" s="5">
        <f t="shared" si="1"/>
        <v>104.34265734265733</v>
      </c>
      <c r="J12" s="5">
        <f t="shared" si="2"/>
        <v>0.97754842168755451</v>
      </c>
      <c r="M12" s="1">
        <v>11</v>
      </c>
      <c r="N12" s="1">
        <v>107</v>
      </c>
      <c r="O12" s="5">
        <f t="shared" si="0"/>
        <v>104.44055944055944</v>
      </c>
    </row>
    <row r="13" spans="1:16" x14ac:dyDescent="0.2">
      <c r="G13" s="1">
        <v>11</v>
      </c>
      <c r="H13">
        <v>107</v>
      </c>
      <c r="I13" s="5">
        <f t="shared" si="1"/>
        <v>104.44055944055944</v>
      </c>
      <c r="J13" s="5">
        <f t="shared" si="2"/>
        <v>1.0245061935051891</v>
      </c>
      <c r="M13" s="1">
        <v>12</v>
      </c>
      <c r="N13" s="1">
        <v>103</v>
      </c>
      <c r="O13" s="5">
        <f t="shared" si="0"/>
        <v>104.53846153846153</v>
      </c>
      <c r="P13" s="12">
        <f>N13</f>
        <v>103</v>
      </c>
    </row>
    <row r="14" spans="1:16" x14ac:dyDescent="0.2">
      <c r="A14" s="2" t="s">
        <v>13</v>
      </c>
      <c r="G14" s="1">
        <v>12</v>
      </c>
      <c r="H14">
        <v>103</v>
      </c>
      <c r="I14" s="5">
        <f t="shared" si="1"/>
        <v>104.53846153846153</v>
      </c>
      <c r="J14" s="5">
        <f t="shared" si="2"/>
        <v>0.98528329654157476</v>
      </c>
      <c r="M14" s="1">
        <v>13</v>
      </c>
      <c r="O14" s="12">
        <f>$B$15*A25+$B$16</f>
        <v>104.63636363636363</v>
      </c>
      <c r="P14" s="12">
        <v>106.79788698425335</v>
      </c>
    </row>
    <row r="15" spans="1:16" x14ac:dyDescent="0.2">
      <c r="A15" t="s">
        <v>48</v>
      </c>
      <c r="B15" s="15">
        <f>_xlfn.COVARIANCE.P(H3:H14,G3:G14)/_xlfn.VAR.P(G3:G14)</f>
        <v>9.7902097902097918E-2</v>
      </c>
      <c r="M15" s="1">
        <v>14</v>
      </c>
      <c r="O15" s="12">
        <f t="shared" ref="O15:O17" si="3">$B$15*A26+$B$16</f>
        <v>104.73426573426573</v>
      </c>
      <c r="P15" s="12">
        <v>102.43237417915036</v>
      </c>
    </row>
    <row r="16" spans="1:16" x14ac:dyDescent="0.2">
      <c r="A16" t="s">
        <v>49</v>
      </c>
      <c r="B16" s="15">
        <f>AVERAGE(H3:H14)-B15*AVERAGE(G3:G14)</f>
        <v>103.36363636363636</v>
      </c>
      <c r="M16" s="1">
        <v>15</v>
      </c>
      <c r="O16" s="12">
        <f t="shared" si="3"/>
        <v>104.83216783216783</v>
      </c>
      <c r="P16" s="12">
        <v>106.79638360301135</v>
      </c>
    </row>
    <row r="17" spans="1:16" x14ac:dyDescent="0.2">
      <c r="M17" s="1">
        <v>16</v>
      </c>
      <c r="O17" s="12">
        <f t="shared" si="3"/>
        <v>104.93006993006992</v>
      </c>
      <c r="P17" s="12">
        <v>103.10262248246963</v>
      </c>
    </row>
    <row r="18" spans="1:16" x14ac:dyDescent="0.2">
      <c r="A18" s="2" t="s">
        <v>21</v>
      </c>
      <c r="B18" t="s">
        <v>59</v>
      </c>
    </row>
    <row r="19" spans="1:16" x14ac:dyDescent="0.2">
      <c r="A19" t="s">
        <v>55</v>
      </c>
      <c r="B19" s="5">
        <f>(J3+J7+J11)/3</f>
        <v>1.0206574776948627</v>
      </c>
      <c r="C19" s="13">
        <f>B19-1</f>
        <v>2.0657477694862703E-2</v>
      </c>
    </row>
    <row r="20" spans="1:16" x14ac:dyDescent="0.2">
      <c r="A20" t="s">
        <v>56</v>
      </c>
      <c r="B20" s="5">
        <f>(J4+J8+J12)/3</f>
        <v>0.97802160029501917</v>
      </c>
      <c r="C20" s="13">
        <f t="shared" ref="C20:C22" si="4">B20-1</f>
        <v>-2.1978399704980833E-2</v>
      </c>
    </row>
    <row r="21" spans="1:16" x14ac:dyDescent="0.2">
      <c r="A21" t="s">
        <v>57</v>
      </c>
      <c r="B21" s="5">
        <f>(J5+J9+J13)/3</f>
        <v>1.0187367657414865</v>
      </c>
      <c r="C21" s="13">
        <f t="shared" si="4"/>
        <v>1.8736765741486527E-2</v>
      </c>
    </row>
    <row r="22" spans="1:16" x14ac:dyDescent="0.2">
      <c r="A22" t="s">
        <v>58</v>
      </c>
      <c r="B22" s="5">
        <f>(J6+J10+J14)/3</f>
        <v>0.98258413961967062</v>
      </c>
      <c r="C22" s="13">
        <f t="shared" si="4"/>
        <v>-1.7415860380329384E-2</v>
      </c>
    </row>
    <row r="24" spans="1:16" x14ac:dyDescent="0.2">
      <c r="A24" s="2" t="s">
        <v>24</v>
      </c>
      <c r="B24" t="s">
        <v>60</v>
      </c>
    </row>
    <row r="25" spans="1:16" x14ac:dyDescent="0.2">
      <c r="A25">
        <v>13</v>
      </c>
      <c r="B25" s="12">
        <f>($B$15*A25+$B$16)*B19</f>
        <v>106.79788698425335</v>
      </c>
    </row>
    <row r="26" spans="1:16" x14ac:dyDescent="0.2">
      <c r="A26">
        <v>14</v>
      </c>
      <c r="B26" s="12">
        <f t="shared" ref="B26:B28" si="5">($B$15*A26+$B$16)*B20</f>
        <v>102.43237417915036</v>
      </c>
    </row>
    <row r="27" spans="1:16" x14ac:dyDescent="0.2">
      <c r="A27">
        <v>15</v>
      </c>
      <c r="B27" s="12">
        <f t="shared" si="5"/>
        <v>106.79638360301135</v>
      </c>
    </row>
    <row r="28" spans="1:16" x14ac:dyDescent="0.2">
      <c r="A28">
        <v>16</v>
      </c>
      <c r="B28" s="12">
        <f t="shared" si="5"/>
        <v>103.10262248246963</v>
      </c>
    </row>
  </sheetData>
  <mergeCells count="1">
    <mergeCell ref="A10:D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H43" sqref="H43"/>
    </sheetView>
  </sheetViews>
  <sheetFormatPr baseColWidth="10" defaultRowHeight="16" x14ac:dyDescent="0.2"/>
  <sheetData>
    <row r="2" spans="1:2" x14ac:dyDescent="0.2">
      <c r="A2" s="2" t="s">
        <v>9</v>
      </c>
    </row>
    <row r="3" spans="1:2" x14ac:dyDescent="0.2">
      <c r="A3" t="s">
        <v>61</v>
      </c>
    </row>
    <row r="4" spans="1:2" x14ac:dyDescent="0.2">
      <c r="A4">
        <f>FACT(12)/(FACT(6)*FACT(6))</f>
        <v>924</v>
      </c>
    </row>
    <row r="6" spans="1:2" x14ac:dyDescent="0.2">
      <c r="A6" s="2" t="s">
        <v>62</v>
      </c>
    </row>
    <row r="7" spans="1:2" x14ac:dyDescent="0.2">
      <c r="A7" t="s">
        <v>63</v>
      </c>
    </row>
    <row r="8" spans="1:2" x14ac:dyDescent="0.2">
      <c r="A8" t="s">
        <v>71</v>
      </c>
    </row>
    <row r="9" spans="1:2" x14ac:dyDescent="0.2">
      <c r="A9" t="s">
        <v>92</v>
      </c>
      <c r="B9">
        <v>0.15</v>
      </c>
    </row>
    <row r="10" spans="1:2" x14ac:dyDescent="0.2">
      <c r="A10" t="s">
        <v>65</v>
      </c>
      <c r="B10">
        <f>0.1</f>
        <v>0.1</v>
      </c>
    </row>
    <row r="11" spans="1:2" x14ac:dyDescent="0.2">
      <c r="A11" t="s">
        <v>93</v>
      </c>
      <c r="B11">
        <f>0.02</f>
        <v>0.02</v>
      </c>
    </row>
    <row r="13" spans="1:2" x14ac:dyDescent="0.2">
      <c r="A13" t="s">
        <v>70</v>
      </c>
    </row>
    <row r="14" spans="1:2" x14ac:dyDescent="0.2">
      <c r="A14" t="s">
        <v>67</v>
      </c>
    </row>
    <row r="15" spans="1:2" x14ac:dyDescent="0.2">
      <c r="A15" s="8" t="s">
        <v>68</v>
      </c>
    </row>
    <row r="17" spans="1:7" x14ac:dyDescent="0.2">
      <c r="A17" t="s">
        <v>69</v>
      </c>
    </row>
    <row r="18" spans="1:7" x14ac:dyDescent="0.2">
      <c r="A18" t="s">
        <v>72</v>
      </c>
    </row>
    <row r="19" spans="1:7" x14ac:dyDescent="0.2">
      <c r="A19" t="s">
        <v>91</v>
      </c>
    </row>
    <row r="20" spans="1:7" x14ac:dyDescent="0.2">
      <c r="A20" t="s">
        <v>64</v>
      </c>
      <c r="B20">
        <f>B11*B9+B10*(1-B9)</f>
        <v>8.8000000000000009E-2</v>
      </c>
    </row>
    <row r="22" spans="1:7" x14ac:dyDescent="0.2">
      <c r="A22" t="s">
        <v>73</v>
      </c>
    </row>
    <row r="23" spans="1:7" x14ac:dyDescent="0.2">
      <c r="A23" t="s">
        <v>66</v>
      </c>
      <c r="B23" s="13">
        <f>(1-B9)*B10/B20</f>
        <v>0.96590909090909083</v>
      </c>
    </row>
    <row r="26" spans="1:7" x14ac:dyDescent="0.2">
      <c r="A26" s="2" t="s">
        <v>74</v>
      </c>
      <c r="E26" t="s">
        <v>79</v>
      </c>
      <c r="F26" t="s">
        <v>80</v>
      </c>
      <c r="G26" t="s">
        <v>81</v>
      </c>
    </row>
    <row r="27" spans="1:7" x14ac:dyDescent="0.2">
      <c r="A27" t="s">
        <v>75</v>
      </c>
      <c r="D27" t="s">
        <v>77</v>
      </c>
      <c r="E27">
        <v>5</v>
      </c>
      <c r="F27">
        <v>10</v>
      </c>
      <c r="G27">
        <f>F27+E27</f>
        <v>15</v>
      </c>
    </row>
    <row r="28" spans="1:7" x14ac:dyDescent="0.2">
      <c r="A28" t="s">
        <v>76</v>
      </c>
      <c r="D28" t="s">
        <v>78</v>
      </c>
      <c r="E28">
        <v>6</v>
      </c>
      <c r="F28">
        <v>4</v>
      </c>
      <c r="G28">
        <f>F28+E28</f>
        <v>10</v>
      </c>
    </row>
    <row r="29" spans="1:7" x14ac:dyDescent="0.2">
      <c r="A29" t="s">
        <v>83</v>
      </c>
    </row>
    <row r="30" spans="1:7" x14ac:dyDescent="0.2">
      <c r="A30" s="2" t="s">
        <v>84</v>
      </c>
    </row>
    <row r="31" spans="1:7" x14ac:dyDescent="0.2">
      <c r="A31" s="2" t="s">
        <v>85</v>
      </c>
    </row>
    <row r="32" spans="1:7" x14ac:dyDescent="0.2">
      <c r="A32" t="s">
        <v>86</v>
      </c>
    </row>
    <row r="33" spans="1:2" x14ac:dyDescent="0.2">
      <c r="A33" t="s">
        <v>82</v>
      </c>
      <c r="B33">
        <f>E27/G27</f>
        <v>0.33333333333333331</v>
      </c>
    </row>
    <row r="34" spans="1:2" x14ac:dyDescent="0.2">
      <c r="A34" t="s">
        <v>87</v>
      </c>
    </row>
    <row r="35" spans="1:2" x14ac:dyDescent="0.2">
      <c r="A35" t="s">
        <v>90</v>
      </c>
    </row>
    <row r="36" spans="1:2" x14ac:dyDescent="0.2">
      <c r="A36" t="s">
        <v>65</v>
      </c>
      <c r="B36">
        <f>(E28+1)/(G28+1)</f>
        <v>0.63636363636363635</v>
      </c>
    </row>
    <row r="37" spans="1:2" x14ac:dyDescent="0.2">
      <c r="A37" t="s">
        <v>94</v>
      </c>
      <c r="B37">
        <f>E28/(G28+1)</f>
        <v>0.54545454545454541</v>
      </c>
    </row>
    <row r="38" spans="1:2" x14ac:dyDescent="0.2">
      <c r="A38" s="8" t="s">
        <v>64</v>
      </c>
      <c r="B38" s="8">
        <f>B36*B33+B37*(1-B33)</f>
        <v>0.57575757575757569</v>
      </c>
    </row>
    <row r="40" spans="1:2" x14ac:dyDescent="0.2">
      <c r="A40" t="s">
        <v>88</v>
      </c>
    </row>
    <row r="41" spans="1:2" x14ac:dyDescent="0.2">
      <c r="A41" s="14" t="s">
        <v>68</v>
      </c>
    </row>
    <row r="42" spans="1:2" x14ac:dyDescent="0.2">
      <c r="A42" s="8" t="s">
        <v>89</v>
      </c>
      <c r="B42" s="8">
        <f>B33*B36/B38</f>
        <v>0.36842105263157893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Exercice I</vt:lpstr>
      <vt:lpstr>Exercice 2</vt:lpstr>
      <vt:lpstr>Exercice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2017-10-17T22:53:04Z</dcterms:created>
  <dcterms:modified xsi:type="dcterms:W3CDTF">2017-11-06T23:27:43Z</dcterms:modified>
</cp:coreProperties>
</file>