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I" sheetId="1" r:id="rId1"/>
    <sheet name="II" sheetId="2" r:id="rId2"/>
    <sheet name="III" sheetId="3" r:id="rId3"/>
    <sheet name="IV" sheetId="4" r:id="rId4"/>
    <sheet name="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B11" i="4"/>
  <c r="C7" i="4"/>
  <c r="E7" i="4"/>
  <c r="E6" i="4"/>
  <c r="G6" i="2"/>
  <c r="G5" i="2"/>
  <c r="G4" i="2"/>
  <c r="H4" i="2"/>
  <c r="H5" i="2"/>
  <c r="H6" i="2"/>
  <c r="C13" i="2"/>
  <c r="H7" i="2"/>
  <c r="G11" i="1"/>
  <c r="H3" i="1"/>
  <c r="H4" i="1"/>
  <c r="H5" i="1"/>
  <c r="H6" i="1"/>
  <c r="H7" i="1"/>
  <c r="H8" i="1"/>
  <c r="H2" i="1"/>
  <c r="G9" i="1"/>
  <c r="G12" i="1"/>
  <c r="C9" i="1"/>
  <c r="B12" i="1"/>
  <c r="C13" i="3"/>
  <c r="I4" i="2"/>
  <c r="I5" i="2"/>
  <c r="E4" i="2"/>
  <c r="E5" i="2"/>
  <c r="E6" i="2"/>
  <c r="F5" i="2"/>
  <c r="F4" i="2"/>
  <c r="C17" i="2"/>
  <c r="B5" i="5"/>
  <c r="B4" i="5"/>
  <c r="B3" i="5"/>
  <c r="B10" i="4"/>
  <c r="B9" i="4"/>
  <c r="C14" i="3"/>
  <c r="C11" i="3"/>
  <c r="C12" i="3"/>
  <c r="C16" i="2"/>
  <c r="F6" i="2"/>
  <c r="C18" i="2"/>
  <c r="C19" i="2"/>
  <c r="C20" i="2"/>
  <c r="C11" i="2"/>
  <c r="J5" i="2"/>
  <c r="J6" i="2"/>
  <c r="J4" i="2"/>
  <c r="C10" i="2"/>
  <c r="D3" i="1"/>
  <c r="D4" i="1"/>
  <c r="D5" i="1"/>
  <c r="D6" i="1"/>
  <c r="D7" i="1"/>
  <c r="D8" i="1"/>
  <c r="D2" i="1"/>
  <c r="C12" i="2"/>
  <c r="B13" i="1"/>
</calcChain>
</file>

<file path=xl/sharedStrings.xml><?xml version="1.0" encoding="utf-8"?>
<sst xmlns="http://schemas.openxmlformats.org/spreadsheetml/2006/main" count="72" uniqueCount="52">
  <si>
    <t>Q1</t>
  </si>
  <si>
    <t>1200 - 2000</t>
  </si>
  <si>
    <t>2000 - 3000</t>
  </si>
  <si>
    <t>3000 - 4000</t>
  </si>
  <si>
    <t>4000 - 7000</t>
  </si>
  <si>
    <t>7000 - 9000</t>
  </si>
  <si>
    <t>9000 - 12000</t>
  </si>
  <si>
    <t>Modes</t>
  </si>
  <si>
    <t>Mean</t>
  </si>
  <si>
    <t>3000 - 4000 and 4000 -  7000</t>
  </si>
  <si>
    <t>St.Dev</t>
  </si>
  <si>
    <t>Median</t>
  </si>
  <si>
    <t>Freq</t>
  </si>
  <si>
    <t>CumFreq</t>
  </si>
  <si>
    <t>Rel. Cum Freq</t>
  </si>
  <si>
    <t>Wages</t>
  </si>
  <si>
    <t>Cum Wages</t>
  </si>
  <si>
    <t>RelCumWages</t>
  </si>
  <si>
    <t>Medial</t>
  </si>
  <si>
    <t>B1</t>
  </si>
  <si>
    <t>B2</t>
  </si>
  <si>
    <t>B3</t>
  </si>
  <si>
    <t>B</t>
  </si>
  <si>
    <t>Gini</t>
  </si>
  <si>
    <t>Age of the mother</t>
  </si>
  <si>
    <t>Covariance</t>
  </si>
  <si>
    <t>Nb of prisoners</t>
  </si>
  <si>
    <t>nb of prisoners = A * age of the mother + B</t>
  </si>
  <si>
    <t>A</t>
  </si>
  <si>
    <t>R2</t>
  </si>
  <si>
    <t>Rho</t>
  </si>
  <si>
    <t>simple interests</t>
  </si>
  <si>
    <t>compound interests</t>
  </si>
  <si>
    <t>Q2</t>
  </si>
  <si>
    <t>Q3</t>
  </si>
  <si>
    <t>years</t>
  </si>
  <si>
    <t>Q4</t>
  </si>
  <si>
    <t>Profit with A</t>
  </si>
  <si>
    <t>Profit with B</t>
  </si>
  <si>
    <t>Investment A</t>
  </si>
  <si>
    <t>Investment B</t>
  </si>
  <si>
    <t>Our findings imply a positive correlationship between the age of the mother at child birth and the number of prisoners.</t>
  </si>
  <si>
    <t>Lorenz Curve -----------------------------------------------------------------------&gt;</t>
  </si>
  <si>
    <t>middle of the bin</t>
  </si>
  <si>
    <t>10 - 20</t>
  </si>
  <si>
    <t>30 - 40</t>
  </si>
  <si>
    <t>50 - 70</t>
  </si>
  <si>
    <t>One of the main driver of the number of prisoners seems to be the increase of the total population in France</t>
  </si>
  <si>
    <t>The model can be thus corrected by adding evolution of the population</t>
  </si>
  <si>
    <t xml:space="preserve">The correlation is pretty good (R2=0.77) but it seems that age of the mother has nothing to do with number of prisoners. </t>
  </si>
  <si>
    <t>Mid points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</si>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</sst>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Lorenz Curve</c:v>
          </c:tx>
          <c:xVal>
            <c:numRef>
              <c:f>II!$F$3:$F$6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0.15</c:v>
                </c:pt>
                <c:pt idx="2">
                  <c:v>0.95</c:v>
                </c:pt>
                <c:pt idx="3">
                  <c:v>1.0</c:v>
                </c:pt>
              </c:numCache>
            </c:numRef>
          </c:xVal>
          <c:yVal>
            <c:numRef>
              <c:f>II!$I$3:$I$6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0.0676691729323308</c:v>
                </c:pt>
                <c:pt idx="2">
                  <c:v>0.909774436090226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6632"/>
        <c:axId val="2065422312"/>
      </c:scatterChart>
      <c:scatterChart>
        <c:scatterStyle val="smoothMarker"/>
        <c:varyColors val="0"/>
        <c:ser>
          <c:idx val="1"/>
          <c:order val="1"/>
          <c:tx>
            <c:v>Perfect Line of Equality</c:v>
          </c:tx>
          <c:xVal>
            <c:numRef>
              <c:f>II!$F$3:$F$6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0.15</c:v>
                </c:pt>
                <c:pt idx="2">
                  <c:v>0.95</c:v>
                </c:pt>
                <c:pt idx="3">
                  <c:v>1.0</c:v>
                </c:pt>
              </c:numCache>
            </c:numRef>
          </c:xVal>
          <c:yVal>
            <c:numRef>
              <c:f>II!$F$3:$F$6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0.15</c:v>
                </c:pt>
                <c:pt idx="2">
                  <c:v>0.95</c:v>
                </c:pt>
                <c:pt idx="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6632"/>
        <c:axId val="2065422312"/>
      </c:scatterChart>
      <c:valAx>
        <c:axId val="207329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422312"/>
        <c:crosses val="autoZero"/>
        <c:crossBetween val="midCat"/>
      </c:valAx>
      <c:valAx>
        <c:axId val="206542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9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8</xdr:row>
      <xdr:rowOff>177800</xdr:rowOff>
    </xdr:from>
    <xdr:to>
      <xdr:col>17</xdr:col>
      <xdr:colOff>393700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" sqref="D2"/>
    </sheetView>
  </sheetViews>
  <sheetFormatPr baseColWidth="10" defaultRowHeight="15" x14ac:dyDescent="0"/>
  <cols>
    <col min="2" max="2" width="11.83203125" bestFit="1" customWidth="1"/>
  </cols>
  <sheetData>
    <row r="1" spans="1:8">
      <c r="A1" t="s">
        <v>50</v>
      </c>
    </row>
    <row r="2" spans="1:8">
      <c r="A2">
        <v>1600</v>
      </c>
      <c r="B2" t="s">
        <v>1</v>
      </c>
      <c r="C2" s="1">
        <v>20</v>
      </c>
      <c r="D2">
        <f>(A2-$B$12)^2</f>
        <v>14025025</v>
      </c>
      <c r="F2">
        <v>1600</v>
      </c>
      <c r="G2" s="1">
        <v>10</v>
      </c>
      <c r="H2">
        <f>(F2-$G$11)^2</f>
        <v>14707225</v>
      </c>
    </row>
    <row r="3" spans="1:8">
      <c r="A3">
        <v>2500</v>
      </c>
      <c r="B3" t="s">
        <v>2</v>
      </c>
      <c r="C3" s="1">
        <v>5</v>
      </c>
      <c r="D3">
        <f t="shared" ref="D3:D8" si="0">(A3-$B$12)^2</f>
        <v>8094025</v>
      </c>
      <c r="F3">
        <v>2500</v>
      </c>
      <c r="G3" s="1">
        <v>15</v>
      </c>
      <c r="H3">
        <f t="shared" ref="H3:H8" si="1">(F3-$G$11)^2</f>
        <v>8614225</v>
      </c>
    </row>
    <row r="4" spans="1:8">
      <c r="A4">
        <v>3500</v>
      </c>
      <c r="B4" t="s">
        <v>3</v>
      </c>
      <c r="C4" s="1">
        <v>25</v>
      </c>
      <c r="D4">
        <f t="shared" si="0"/>
        <v>3404025</v>
      </c>
      <c r="F4">
        <v>3500</v>
      </c>
      <c r="G4" s="1">
        <v>25</v>
      </c>
      <c r="H4">
        <f t="shared" si="1"/>
        <v>3744225</v>
      </c>
    </row>
    <row r="5" spans="1:8">
      <c r="A5">
        <v>5500</v>
      </c>
      <c r="B5" t="s">
        <v>4</v>
      </c>
      <c r="C5" s="1">
        <v>25</v>
      </c>
      <c r="D5">
        <f t="shared" si="0"/>
        <v>24025</v>
      </c>
      <c r="F5">
        <v>5500</v>
      </c>
      <c r="G5" s="1">
        <v>25</v>
      </c>
      <c r="H5">
        <f t="shared" si="1"/>
        <v>4225</v>
      </c>
    </row>
    <row r="6" spans="1:8">
      <c r="A6">
        <v>8000</v>
      </c>
      <c r="B6" t="s">
        <v>5</v>
      </c>
      <c r="C6" s="1">
        <v>5</v>
      </c>
      <c r="D6">
        <f t="shared" si="0"/>
        <v>7049025</v>
      </c>
      <c r="F6">
        <v>8000</v>
      </c>
      <c r="G6" s="1">
        <v>5</v>
      </c>
      <c r="H6">
        <f t="shared" si="1"/>
        <v>6579225</v>
      </c>
    </row>
    <row r="7" spans="1:8">
      <c r="A7">
        <v>10500</v>
      </c>
      <c r="B7" t="s">
        <v>6</v>
      </c>
      <c r="C7" s="1">
        <v>10</v>
      </c>
      <c r="D7">
        <f t="shared" si="0"/>
        <v>26574025</v>
      </c>
      <c r="F7">
        <v>10500</v>
      </c>
      <c r="G7" s="1">
        <v>10</v>
      </c>
      <c r="H7">
        <f t="shared" si="1"/>
        <v>25654225</v>
      </c>
    </row>
    <row r="8" spans="1:8">
      <c r="A8">
        <v>12000</v>
      </c>
      <c r="B8">
        <v>12000</v>
      </c>
      <c r="C8" s="1">
        <v>10</v>
      </c>
      <c r="D8">
        <f t="shared" si="0"/>
        <v>44289025</v>
      </c>
      <c r="F8">
        <v>12000</v>
      </c>
      <c r="G8" s="1">
        <v>10</v>
      </c>
      <c r="H8">
        <f t="shared" si="1"/>
        <v>43099225</v>
      </c>
    </row>
    <row r="9" spans="1:8">
      <c r="C9">
        <f>SUM(C2:C8)</f>
        <v>100</v>
      </c>
      <c r="G9">
        <f>SUM(G2:G8)</f>
        <v>100</v>
      </c>
    </row>
    <row r="11" spans="1:8">
      <c r="A11" t="s">
        <v>7</v>
      </c>
      <c r="B11" t="s">
        <v>9</v>
      </c>
      <c r="F11" t="s">
        <v>8</v>
      </c>
      <c r="G11">
        <f>SUMPRODUCT(F2:F8,G2:G8)/100</f>
        <v>5435</v>
      </c>
    </row>
    <row r="12" spans="1:8">
      <c r="A12" t="s">
        <v>8</v>
      </c>
      <c r="B12">
        <f>SUMPRODUCT(A2:A8,C2:C8)/C9</f>
        <v>5345</v>
      </c>
      <c r="F12" t="s">
        <v>10</v>
      </c>
      <c r="G12">
        <f>SQRT(SUMPRODUCT(H2:H8,G2:G8)/G9)</f>
        <v>3302.1621704574109</v>
      </c>
    </row>
    <row r="13" spans="1:8">
      <c r="A13" t="s">
        <v>10</v>
      </c>
      <c r="B13">
        <f>SQRT(SUMPRODUCT(D2:D8,C2:C8)/C9)</f>
        <v>3391.972140215777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C10" sqref="C10"/>
    </sheetView>
  </sheetViews>
  <sheetFormatPr baseColWidth="10" defaultRowHeight="15" x14ac:dyDescent="0"/>
  <sheetData>
    <row r="2" spans="1:10">
      <c r="C2" t="s">
        <v>43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>
      <c r="F3">
        <v>0</v>
      </c>
      <c r="I3">
        <v>0</v>
      </c>
    </row>
    <row r="4" spans="1:10">
      <c r="A4" s="1"/>
      <c r="B4" s="9" t="s">
        <v>44</v>
      </c>
      <c r="C4">
        <v>15</v>
      </c>
      <c r="D4" s="1">
        <v>150</v>
      </c>
      <c r="E4">
        <f>D4</f>
        <v>150</v>
      </c>
      <c r="F4" s="5">
        <f>E4/E$6</f>
        <v>0.15</v>
      </c>
      <c r="G4">
        <f>D4*C4</f>
        <v>2250</v>
      </c>
      <c r="H4">
        <f>G4</f>
        <v>2250</v>
      </c>
      <c r="I4" s="5">
        <f>H4/H6</f>
        <v>6.7669172932330823E-2</v>
      </c>
      <c r="J4">
        <f>(C4*1000-$C$11)^2</f>
        <v>333062500</v>
      </c>
    </row>
    <row r="5" spans="1:10">
      <c r="A5" s="1"/>
      <c r="B5" s="9" t="s">
        <v>45</v>
      </c>
      <c r="C5">
        <v>35</v>
      </c>
      <c r="D5" s="1">
        <v>800</v>
      </c>
      <c r="E5">
        <f>D5+E4</f>
        <v>950</v>
      </c>
      <c r="F5" s="5">
        <f t="shared" ref="F5:F6" si="0">E5/E$6</f>
        <v>0.95</v>
      </c>
      <c r="G5">
        <f t="shared" ref="G5:G6" si="1">D5*C5</f>
        <v>28000</v>
      </c>
      <c r="H5">
        <f>G5+H4</f>
        <v>30250</v>
      </c>
      <c r="I5" s="5">
        <f>H5/H6</f>
        <v>0.90977443609022557</v>
      </c>
      <c r="J5">
        <f>(C5*1000-$C$11)^2</f>
        <v>3062500</v>
      </c>
    </row>
    <row r="6" spans="1:10">
      <c r="A6" s="1"/>
      <c r="B6" s="9" t="s">
        <v>46</v>
      </c>
      <c r="C6">
        <v>60</v>
      </c>
      <c r="D6" s="1">
        <v>50</v>
      </c>
      <c r="E6">
        <f>D6+E5</f>
        <v>1000</v>
      </c>
      <c r="F6" s="5">
        <f t="shared" si="0"/>
        <v>1</v>
      </c>
      <c r="G6">
        <f t="shared" si="1"/>
        <v>3000</v>
      </c>
      <c r="H6">
        <f>G6+H5</f>
        <v>33250</v>
      </c>
      <c r="I6" s="5">
        <v>1</v>
      </c>
      <c r="J6">
        <f>(C6*1000-$C$11)^2</f>
        <v>715562500</v>
      </c>
    </row>
    <row r="7" spans="1:10">
      <c r="H7">
        <f>H6/2</f>
        <v>16625</v>
      </c>
    </row>
    <row r="9" spans="1:10">
      <c r="A9" t="s">
        <v>0</v>
      </c>
    </row>
    <row r="10" spans="1:10">
      <c r="B10" t="s">
        <v>11</v>
      </c>
      <c r="C10">
        <f>1000*(30+10*350.5/D5)</f>
        <v>34381.25</v>
      </c>
    </row>
    <row r="11" spans="1:10">
      <c r="B11" t="s">
        <v>8</v>
      </c>
      <c r="C11">
        <f>SUMPRODUCT(D4:D6,C4:C6)</f>
        <v>33250</v>
      </c>
    </row>
    <row r="12" spans="1:10">
      <c r="B12" t="s">
        <v>10</v>
      </c>
      <c r="C12" s="3">
        <f>SQRT(SUMPRODUCT(J4:J6,D4:D6)/1000)</f>
        <v>9390.8199854964751</v>
      </c>
    </row>
    <row r="13" spans="1:10">
      <c r="B13" t="s">
        <v>18</v>
      </c>
      <c r="C13">
        <f>1000*(30+10*(H6/2-H4)/G5)</f>
        <v>35133.928571428572</v>
      </c>
    </row>
    <row r="14" spans="1:10">
      <c r="A14" t="s">
        <v>33</v>
      </c>
      <c r="B14" t="s">
        <v>42</v>
      </c>
    </row>
    <row r="16" spans="1:10">
      <c r="A16" t="s">
        <v>34</v>
      </c>
      <c r="B16" t="s">
        <v>19</v>
      </c>
      <c r="C16" s="10">
        <f>F4*I4/2</f>
        <v>5.0751879699248116E-3</v>
      </c>
    </row>
    <row r="17" spans="2:3">
      <c r="B17" t="s">
        <v>20</v>
      </c>
      <c r="C17" s="10">
        <f>(I4+I5)*(F5-F4)/2</f>
        <v>0.39097744360902253</v>
      </c>
    </row>
    <row r="18" spans="2:3">
      <c r="B18" t="s">
        <v>21</v>
      </c>
      <c r="C18" s="10">
        <f>(I5+I6)*(F6-F5)/2</f>
        <v>4.7744360902255679E-2</v>
      </c>
    </row>
    <row r="19" spans="2:3">
      <c r="B19" t="s">
        <v>22</v>
      </c>
      <c r="C19" s="10">
        <f>SUM(C16:C18)</f>
        <v>0.44379699248120302</v>
      </c>
    </row>
    <row r="20" spans="2:3">
      <c r="B20" s="6" t="s">
        <v>23</v>
      </c>
      <c r="C20" s="8">
        <f>1-2*C19</f>
        <v>0.11240601503759395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13" sqref="C13"/>
    </sheetView>
  </sheetViews>
  <sheetFormatPr baseColWidth="10" defaultRowHeight="15" x14ac:dyDescent="0"/>
  <cols>
    <col min="1" max="1" width="16.1640625" bestFit="1" customWidth="1"/>
    <col min="3" max="3" width="12.5" bestFit="1" customWidth="1"/>
  </cols>
  <sheetData>
    <row r="2" spans="1:3">
      <c r="A2" t="s">
        <v>24</v>
      </c>
      <c r="B2" t="s">
        <v>8</v>
      </c>
      <c r="C2">
        <v>28.96</v>
      </c>
    </row>
    <row r="3" spans="1:3">
      <c r="A3" t="s">
        <v>26</v>
      </c>
      <c r="B3" t="s">
        <v>8</v>
      </c>
      <c r="C3">
        <v>53.45</v>
      </c>
    </row>
    <row r="4" spans="1:3">
      <c r="A4" t="s">
        <v>24</v>
      </c>
      <c r="B4" t="s">
        <v>10</v>
      </c>
      <c r="C4">
        <v>1.18</v>
      </c>
    </row>
    <row r="5" spans="1:3">
      <c r="A5" t="s">
        <v>26</v>
      </c>
      <c r="B5" t="s">
        <v>10</v>
      </c>
      <c r="C5">
        <v>10.89</v>
      </c>
    </row>
    <row r="6" spans="1:3">
      <c r="A6" t="s">
        <v>25</v>
      </c>
      <c r="C6">
        <v>11.29</v>
      </c>
    </row>
    <row r="9" spans="1:3">
      <c r="A9" t="s">
        <v>27</v>
      </c>
    </row>
    <row r="11" spans="1:3">
      <c r="A11" t="s">
        <v>0</v>
      </c>
      <c r="B11" t="s">
        <v>28</v>
      </c>
      <c r="C11" s="7">
        <f>C6/(C4*C4)</f>
        <v>8.1083022120080432</v>
      </c>
    </row>
    <row r="12" spans="1:3">
      <c r="B12" t="s">
        <v>22</v>
      </c>
      <c r="C12" s="7">
        <f>C3-C11*C2</f>
        <v>-181.36643205975292</v>
      </c>
    </row>
    <row r="13" spans="1:3">
      <c r="A13" t="s">
        <v>33</v>
      </c>
      <c r="B13" t="s">
        <v>30</v>
      </c>
      <c r="C13" s="7">
        <f>C6/(C4*C5)</f>
        <v>0.87858554730665672</v>
      </c>
    </row>
    <row r="14" spans="1:3">
      <c r="B14" t="s">
        <v>29</v>
      </c>
      <c r="C14" s="7">
        <f>C13^2</f>
        <v>0.7719125639361375</v>
      </c>
    </row>
    <row r="15" spans="1:3">
      <c r="A15" t="s">
        <v>34</v>
      </c>
    </row>
    <row r="16" spans="1:3">
      <c r="A16" t="s">
        <v>41</v>
      </c>
    </row>
    <row r="17" spans="1:1">
      <c r="A17" t="s">
        <v>49</v>
      </c>
    </row>
    <row r="18" spans="1:1">
      <c r="A18" t="s">
        <v>47</v>
      </c>
    </row>
    <row r="19" spans="1:1">
      <c r="A19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B13" sqref="B13"/>
    </sheetView>
  </sheetViews>
  <sheetFormatPr baseColWidth="10" defaultRowHeight="15" x14ac:dyDescent="0"/>
  <cols>
    <col min="1" max="1" width="12.1640625" bestFit="1" customWidth="1"/>
    <col min="3" max="3" width="17.5" bestFit="1" customWidth="1"/>
  </cols>
  <sheetData>
    <row r="2" spans="1:5">
      <c r="B2">
        <v>1000</v>
      </c>
    </row>
    <row r="3" spans="1:5">
      <c r="A3" t="s">
        <v>39</v>
      </c>
      <c r="B3" s="4">
        <v>0.05</v>
      </c>
      <c r="C3" t="s">
        <v>31</v>
      </c>
    </row>
    <row r="4" spans="1:5">
      <c r="A4" t="s">
        <v>40</v>
      </c>
      <c r="B4" s="4">
        <v>0.03</v>
      </c>
      <c r="C4" t="s">
        <v>32</v>
      </c>
    </row>
    <row r="6" spans="1:5">
      <c r="A6" t="s">
        <v>0</v>
      </c>
      <c r="B6" t="s">
        <v>37</v>
      </c>
      <c r="C6">
        <f>B2*(1+B3*10)</f>
        <v>1500</v>
      </c>
      <c r="D6" t="s">
        <v>51</v>
      </c>
      <c r="E6">
        <f>C6-B2</f>
        <v>500</v>
      </c>
    </row>
    <row r="7" spans="1:5">
      <c r="B7" t="s">
        <v>38</v>
      </c>
      <c r="C7">
        <f>B2*(1+B4)^10</f>
        <v>1343.9163793441219</v>
      </c>
      <c r="E7">
        <f>C7-B2</f>
        <v>343.91637934412188</v>
      </c>
    </row>
    <row r="9" spans="1:5">
      <c r="A9" t="s">
        <v>33</v>
      </c>
      <c r="B9" s="5">
        <f>(C7-B2)/(10*B2)</f>
        <v>3.4391637934412189E-2</v>
      </c>
    </row>
    <row r="10" spans="1:5">
      <c r="A10" t="s">
        <v>34</v>
      </c>
      <c r="B10" s="2">
        <f>(C7-B2)/(B2*B3)</f>
        <v>6.8783275868824374</v>
      </c>
      <c r="C10" t="s">
        <v>35</v>
      </c>
    </row>
    <row r="11" spans="1:5">
      <c r="A11" t="s">
        <v>36</v>
      </c>
      <c r="B11" s="2">
        <f>C6/((1.03)^10)-1000</f>
        <v>116.1408723450877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8" sqref="B38"/>
    </sheetView>
  </sheetViews>
  <sheetFormatPr baseColWidth="10" defaultRowHeight="15" x14ac:dyDescent="0"/>
  <cols>
    <col min="1" max="1" width="17" bestFit="1" customWidth="1"/>
  </cols>
  <sheetData>
    <row r="1" spans="1:2">
      <c r="A1" s="6"/>
    </row>
    <row r="3" spans="1:2">
      <c r="A3" t="s">
        <v>0</v>
      </c>
      <c r="B3" s="5">
        <f>5/100/(1-5/100)</f>
        <v>5.2631578947368425E-2</v>
      </c>
    </row>
    <row r="4" spans="1:2">
      <c r="A4" t="s">
        <v>33</v>
      </c>
      <c r="B4">
        <f>(1000*30+3000*90)/4000</f>
        <v>75</v>
      </c>
    </row>
    <row r="5" spans="1:2">
      <c r="A5" t="s">
        <v>34</v>
      </c>
      <c r="B5">
        <f>100000*(1-0.5*7/100)/(1-7/100)</f>
        <v>103763.44086021507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</vt:lpstr>
      <vt:lpstr>II</vt:lpstr>
      <vt:lpstr>III</vt:lpstr>
      <vt:lpstr>IV</vt:lpstr>
      <vt:lpstr>V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2017-04-13T16:49:10Z</dcterms:created>
  <dcterms:modified xsi:type="dcterms:W3CDTF">2017-04-20T18:07:59Z</dcterms:modified>
</cp:coreProperties>
</file>