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12800" windowHeight="15480" tabRatio="500" firstSheet="5" activeTab="1"/>
  </bookViews>
  <sheets>
    <sheet name="Exercise 1" sheetId="6" r:id="rId1"/>
    <sheet name="Exercise 2" sheetId="1" r:id="rId2"/>
    <sheet name="Exercise 3" sheetId="7" r:id="rId3"/>
    <sheet name="Exercise 4" sheetId="2" r:id="rId4"/>
    <sheet name="Exercise 5" sheetId="3" r:id="rId5"/>
    <sheet name="Exercise 6" sheetId="4" r:id="rId6"/>
    <sheet name="Exercise 7" sheetId="5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5" l="1"/>
  <c r="E20" i="5"/>
  <c r="F17" i="4"/>
  <c r="F18" i="4"/>
  <c r="F19" i="4"/>
  <c r="D19" i="4"/>
  <c r="D18" i="4"/>
  <c r="D17" i="4"/>
  <c r="F16" i="4"/>
  <c r="D16" i="4"/>
  <c r="F15" i="4"/>
  <c r="D15" i="4"/>
  <c r="E12" i="3"/>
  <c r="I3" i="3"/>
  <c r="I4" i="3"/>
  <c r="I5" i="3"/>
  <c r="I6" i="3"/>
  <c r="I7" i="3"/>
  <c r="I8" i="3"/>
  <c r="E10" i="3"/>
  <c r="O4" i="3"/>
  <c r="O5" i="3"/>
  <c r="O6" i="3"/>
  <c r="O7" i="3"/>
  <c r="O8" i="3"/>
  <c r="O3" i="3"/>
  <c r="G3" i="3"/>
  <c r="G4" i="3"/>
  <c r="G5" i="3"/>
  <c r="G6" i="3"/>
  <c r="G7" i="3"/>
  <c r="G8" i="3"/>
  <c r="D10" i="3"/>
  <c r="N4" i="3"/>
  <c r="N5" i="3"/>
  <c r="N6" i="3"/>
  <c r="N7" i="3"/>
  <c r="N8" i="3"/>
  <c r="N3" i="3"/>
  <c r="K2" i="3"/>
  <c r="M2" i="3"/>
  <c r="O2" i="3"/>
  <c r="E11" i="3"/>
  <c r="D11" i="3"/>
  <c r="B6" i="3"/>
  <c r="K3" i="3"/>
  <c r="K4" i="3"/>
  <c r="K5" i="3"/>
  <c r="K6" i="3"/>
  <c r="K7" i="3"/>
  <c r="K8" i="3"/>
  <c r="J3" i="3"/>
  <c r="J4" i="3"/>
  <c r="J5" i="3"/>
  <c r="J6" i="3"/>
  <c r="J7" i="3"/>
  <c r="J8" i="3"/>
  <c r="M3" i="3"/>
  <c r="M4" i="3"/>
  <c r="M5" i="3"/>
  <c r="M6" i="3"/>
  <c r="M7" i="3"/>
  <c r="M8" i="3"/>
  <c r="L3" i="3"/>
  <c r="L4" i="3"/>
  <c r="L5" i="3"/>
  <c r="L6" i="3"/>
  <c r="L7" i="3"/>
  <c r="L8" i="3"/>
  <c r="J2" i="3"/>
  <c r="H3" i="3"/>
  <c r="H4" i="3"/>
  <c r="H5" i="3"/>
  <c r="H6" i="3"/>
  <c r="H7" i="3"/>
  <c r="H8" i="3"/>
  <c r="B27" i="7"/>
  <c r="B23" i="7"/>
  <c r="B24" i="7"/>
  <c r="B22" i="7"/>
  <c r="B20" i="7"/>
  <c r="B21" i="7"/>
  <c r="B19" i="7"/>
  <c r="B16" i="7"/>
  <c r="B17" i="7"/>
  <c r="B18" i="7"/>
  <c r="B15" i="7"/>
  <c r="C7" i="7"/>
  <c r="B76" i="1"/>
  <c r="B74" i="1"/>
  <c r="B73" i="1"/>
  <c r="B72" i="1"/>
  <c r="B71" i="1"/>
  <c r="B70" i="1"/>
  <c r="J40" i="1"/>
  <c r="J41" i="1"/>
  <c r="J42" i="1"/>
  <c r="J43" i="1"/>
  <c r="J44" i="1"/>
  <c r="I41" i="1"/>
  <c r="I42" i="1"/>
  <c r="I43" i="1"/>
  <c r="I44" i="1"/>
  <c r="I40" i="1"/>
  <c r="A43" i="1"/>
  <c r="D55" i="1"/>
  <c r="D57" i="1"/>
  <c r="D61" i="1"/>
  <c r="F4" i="1"/>
  <c r="F5" i="1"/>
  <c r="F6" i="1"/>
  <c r="F7" i="1"/>
  <c r="F8" i="1"/>
  <c r="D28" i="1"/>
  <c r="D27" i="1"/>
  <c r="D29" i="1"/>
  <c r="D60" i="1"/>
  <c r="D56" i="1"/>
  <c r="F43" i="1"/>
  <c r="A42" i="1"/>
  <c r="F42" i="1"/>
  <c r="H42" i="1"/>
  <c r="H43" i="1"/>
  <c r="A44" i="1"/>
  <c r="F44" i="1"/>
  <c r="H44" i="1"/>
  <c r="H41" i="1"/>
  <c r="G43" i="1"/>
  <c r="G44" i="1"/>
  <c r="G42" i="1"/>
  <c r="G41" i="1"/>
  <c r="D54" i="1"/>
  <c r="D53" i="1"/>
  <c r="D52" i="1"/>
  <c r="D45" i="1"/>
  <c r="B47" i="1"/>
  <c r="A45" i="1"/>
  <c r="A41" i="1"/>
  <c r="F41" i="1"/>
  <c r="B44" i="1"/>
  <c r="B43" i="1"/>
  <c r="B42" i="1"/>
  <c r="B41" i="1"/>
  <c r="H10" i="1"/>
  <c r="H9" i="1"/>
  <c r="H8" i="1"/>
  <c r="H7" i="1"/>
  <c r="H6" i="1"/>
  <c r="H5" i="1"/>
  <c r="H4" i="1"/>
  <c r="H3" i="1"/>
  <c r="I3" i="1"/>
  <c r="I4" i="1"/>
  <c r="I5" i="1"/>
  <c r="I6" i="1"/>
  <c r="I7" i="1"/>
  <c r="I8" i="1"/>
  <c r="I9" i="1"/>
  <c r="I10" i="1"/>
  <c r="D33" i="1"/>
  <c r="D34" i="1"/>
  <c r="D35" i="1"/>
  <c r="I2" i="1"/>
  <c r="D24" i="1"/>
  <c r="D23" i="1"/>
  <c r="D22" i="1"/>
  <c r="D16" i="1"/>
  <c r="H2" i="1"/>
  <c r="F9" i="1"/>
  <c r="F10" i="1"/>
  <c r="F3" i="1"/>
  <c r="F2" i="1"/>
  <c r="C15" i="6"/>
  <c r="C14" i="6"/>
  <c r="C12" i="6"/>
  <c r="C13" i="6"/>
  <c r="B15" i="6"/>
  <c r="B14" i="6"/>
  <c r="B13" i="6"/>
  <c r="B12" i="6"/>
  <c r="F4" i="5"/>
  <c r="F5" i="5"/>
  <c r="F6" i="5"/>
  <c r="E6" i="5"/>
  <c r="E5" i="5"/>
  <c r="E4" i="5"/>
  <c r="F3" i="5"/>
  <c r="E3" i="5"/>
  <c r="I11" i="4"/>
  <c r="K11" i="4"/>
  <c r="I10" i="4"/>
  <c r="K10" i="4"/>
  <c r="I8" i="4"/>
  <c r="K8" i="4"/>
  <c r="I7" i="4"/>
  <c r="K7" i="4"/>
  <c r="I3" i="4"/>
  <c r="K3" i="4"/>
  <c r="I6" i="4"/>
  <c r="K6" i="4"/>
  <c r="I4" i="4"/>
  <c r="K4" i="4"/>
  <c r="I5" i="4"/>
  <c r="K5" i="4"/>
  <c r="I9" i="4"/>
  <c r="K9" i="4"/>
  <c r="I2" i="4"/>
  <c r="K2" i="4"/>
  <c r="K12" i="4"/>
  <c r="J2" i="4"/>
  <c r="J11" i="4"/>
  <c r="J3" i="4"/>
  <c r="J5" i="4"/>
  <c r="J8" i="4"/>
  <c r="J10" i="4"/>
  <c r="J9" i="4"/>
  <c r="J4" i="4"/>
  <c r="J6" i="4"/>
  <c r="J7" i="4"/>
  <c r="J12" i="4"/>
  <c r="B3" i="4"/>
  <c r="B4" i="4"/>
  <c r="B5" i="4"/>
  <c r="B6" i="4"/>
  <c r="B7" i="4"/>
  <c r="B8" i="4"/>
  <c r="B9" i="4"/>
  <c r="B10" i="4"/>
  <c r="B11" i="4"/>
  <c r="B2" i="4"/>
  <c r="B4" i="3"/>
  <c r="B5" i="3"/>
  <c r="B7" i="3"/>
  <c r="B8" i="3"/>
  <c r="B3" i="3"/>
  <c r="B11" i="2"/>
  <c r="D11" i="2"/>
  <c r="E10" i="2"/>
  <c r="E9" i="2"/>
  <c r="E11" i="2"/>
  <c r="C10" i="2"/>
  <c r="C9" i="2"/>
  <c r="C11" i="2"/>
  <c r="D11" i="1"/>
  <c r="B3" i="1"/>
  <c r="B4" i="1"/>
  <c r="B5" i="1"/>
  <c r="B6" i="1"/>
  <c r="B7" i="1"/>
  <c r="B8" i="1"/>
  <c r="B9" i="1"/>
  <c r="B10" i="1"/>
  <c r="B2" i="1"/>
  <c r="D12" i="3"/>
</calcChain>
</file>

<file path=xl/sharedStrings.xml><?xml version="1.0" encoding="utf-8"?>
<sst xmlns="http://schemas.openxmlformats.org/spreadsheetml/2006/main" count="235" uniqueCount="124">
  <si>
    <t>Frequencies</t>
  </si>
  <si>
    <t>Wages</t>
  </si>
  <si>
    <t>&amp;</t>
  </si>
  <si>
    <t>\\</t>
  </si>
  <si>
    <t>Alice</t>
  </si>
  <si>
    <t>Bob</t>
  </si>
  <si>
    <t>International Economics</t>
  </si>
  <si>
    <t>History of Globalization</t>
  </si>
  <si>
    <t>Game Theory</t>
  </si>
  <si>
    <t>Environmental Economics</t>
  </si>
  <si>
    <t>German</t>
  </si>
  <si>
    <t>Mean</t>
  </si>
  <si>
    <t>St.Dev</t>
  </si>
  <si>
    <t>Coefficient of Variation</t>
  </si>
  <si>
    <t>Sales</t>
  </si>
  <si>
    <t>Engineer</t>
  </si>
  <si>
    <t>Speedy</t>
  </si>
  <si>
    <t>Peach</t>
  </si>
  <si>
    <t>Middle of the bin</t>
  </si>
  <si>
    <t>AVG</t>
  </si>
  <si>
    <t>Forest loss</t>
  </si>
  <si>
    <t>Pop dens</t>
  </si>
  <si>
    <t>Max</t>
  </si>
  <si>
    <t>Min</t>
  </si>
  <si>
    <t xml:space="preserve">1 Core Values </t>
  </si>
  <si>
    <t>mean</t>
  </si>
  <si>
    <t>set 1</t>
  </si>
  <si>
    <t>set 2</t>
  </si>
  <si>
    <t>median</t>
  </si>
  <si>
    <t>absolute deviation</t>
  </si>
  <si>
    <t>standard deviation</t>
  </si>
  <si>
    <t>Question 1</t>
  </si>
  <si>
    <t>There is two mode bin : 500-600 and 600-700</t>
  </si>
  <si>
    <t>Cumulative Frequencies</t>
  </si>
  <si>
    <t>The median bin is 500-600</t>
  </si>
  <si>
    <t>&lt;- the median bin</t>
  </si>
  <si>
    <t xml:space="preserve">Average wage is </t>
  </si>
  <si>
    <t>Cumulative Wages</t>
  </si>
  <si>
    <t>&lt;- the 1st decile is here</t>
  </si>
  <si>
    <t>&lt;- the 9th decile is here</t>
  </si>
  <si>
    <t>Question 2</t>
  </si>
  <si>
    <t>For the decile, I cut the distribution in ten equal parts, here I made groups of 50/10 = 5 people</t>
  </si>
  <si>
    <t>The first decile is such that 5 people earn more and 45 earn less. We choose to approximate the 1st decile by the mean between the wage of the 5th and the 6th</t>
  </si>
  <si>
    <t>We also make the assumptions that the wages are evenly distributed among the bins</t>
  </si>
  <si>
    <t xml:space="preserve">Wage of the 5th employee  </t>
  </si>
  <si>
    <t xml:space="preserve">Wage of the 6th employee  </t>
  </si>
  <si>
    <t>-&gt;First decile</t>
  </si>
  <si>
    <t>The last decile is the wage between the wage of the 45th and 46th employee</t>
  </si>
  <si>
    <t xml:space="preserve">Wage of the 45th employee  </t>
  </si>
  <si>
    <t xml:space="preserve">Wage of the 46th employee  </t>
  </si>
  <si>
    <t>-&gt; Last decile</t>
  </si>
  <si>
    <t>Question 3</t>
  </si>
  <si>
    <t>The medial is the wage that cut the sum of wages in two</t>
  </si>
  <si>
    <t>Wages per bin</t>
  </si>
  <si>
    <t xml:space="preserve">The payroll of Clementine is </t>
  </si>
  <si>
    <t xml:space="preserve">Half of this is </t>
  </si>
  <si>
    <t xml:space="preserve">&lt;- the medial is here </t>
  </si>
  <si>
    <t xml:space="preserve">The medial is </t>
  </si>
  <si>
    <t>Question 4</t>
  </si>
  <si>
    <t>The new distribution at Clementine is the following</t>
  </si>
  <si>
    <t>Average wage</t>
  </si>
  <si>
    <t>The average wage have risen even if wages have been reduced due to a composition effect</t>
  </si>
  <si>
    <t>Question 5</t>
  </si>
  <si>
    <t>First decile is the wage of the 2,5th employee -&gt; average of the wage of the 2nd and 3rd.</t>
  </si>
  <si>
    <t>Wage of the 2nd employee</t>
  </si>
  <si>
    <t>Wage of the 3rd employee</t>
  </si>
  <si>
    <t>1st decile</t>
  </si>
  <si>
    <t>Wage of the 22nd employee</t>
  </si>
  <si>
    <t>Wage of the 23rd employee</t>
  </si>
  <si>
    <t>Cumulative Freq</t>
  </si>
  <si>
    <t>Cumulative wages</t>
  </si>
  <si>
    <t>9th decile</t>
  </si>
  <si>
    <t>D9/D1</t>
  </si>
  <si>
    <t>After the redundancy</t>
  </si>
  <si>
    <t>Before the redundancy</t>
  </si>
  <si>
    <t>=&gt;</t>
  </si>
  <si>
    <t>The inequality is reduced but it's because the distribution has been cut -&gt; people with low wages are not working anymore. In fact, in society as a whole, if part of these people have not found a job or get one for a lower wage, inequality may have risen</t>
  </si>
  <si>
    <t>Question 6</t>
  </si>
  <si>
    <t>We calculate first the area between the blue curve and the x-axis</t>
  </si>
  <si>
    <t>Triangle</t>
  </si>
  <si>
    <t>1st trapezoid</t>
  </si>
  <si>
    <t>2nd trapezoid</t>
  </si>
  <si>
    <t>3rd trapezoid</t>
  </si>
  <si>
    <t>Total</t>
  </si>
  <si>
    <t xml:space="preserve">Gini </t>
  </si>
  <si>
    <t xml:space="preserve">=&gt; </t>
  </si>
  <si>
    <t>inequality is very low (as shown by the D9/D1 coeff) but it's because, after the redundancy, only the highest wages have stayed in the firm</t>
  </si>
  <si>
    <t>The correct mean for interest rate is the geometric one</t>
  </si>
  <si>
    <t>nb of years</t>
  </si>
  <si>
    <t>interest rate</t>
  </si>
  <si>
    <t>An other to compute the mean is to see how many $ Alice had at the end of the ten years and find with the log formula which interest rate can achieve this</t>
  </si>
  <si>
    <t>Alice's saving booklet</t>
  </si>
  <si>
    <t>years</t>
  </si>
  <si>
    <t>We are looking for "i" such as 10000*(1+i)^10=19483</t>
  </si>
  <si>
    <t>i</t>
  </si>
  <si>
    <t>mean interest rate</t>
  </si>
  <si>
    <t>=&gt; i=(19483/10000)^(1/10)-1</t>
  </si>
  <si>
    <t>Both have the same mean</t>
  </si>
  <si>
    <t>The most regular is Bob (he has the lowest standard deviation)</t>
  </si>
  <si>
    <t>Average Wage</t>
  </si>
  <si>
    <t>Cumulative Freq.</t>
  </si>
  <si>
    <t xml:space="preserve">Median Wage </t>
  </si>
  <si>
    <t>Center of the bin - mean</t>
  </si>
  <si>
    <t>The average wage, the median wage are higher and the dispersion lower for engineers</t>
  </si>
  <si>
    <t>Considering only wages, you are better off as an engineer</t>
  </si>
  <si>
    <t>Average speed</t>
  </si>
  <si>
    <t>Q1 class</t>
  </si>
  <si>
    <t>Q3 class</t>
  </si>
  <si>
    <t>Median class</t>
  </si>
  <si>
    <t>Speedy is faster on average, but because of the outliers. But 50% of the time, Peach seems to be faster. So Peach is a good advise</t>
  </si>
  <si>
    <t>For both variables, Forest deforestation and population density, the sample seems to cover a large distribution</t>
  </si>
  <si>
    <t>However, forest loss data is concentrated on 0-2 with a few outliers</t>
  </si>
  <si>
    <t>Same pattern can be observed for population density</t>
  </si>
  <si>
    <t>Data of population density is number of people per thousand hectares. To get it per km2, we need to divide by 10.</t>
  </si>
  <si>
    <t>Our sample is inlive with usual pop dens on Earth excluding the more packed countries (like Singapore)</t>
  </si>
  <si>
    <t>The correlation coefficient</t>
  </si>
  <si>
    <t>The correlation coefficient is positive : on average, tropical countries with a high population density have also a high degree of deforestation</t>
  </si>
  <si>
    <t>R2</t>
  </si>
  <si>
    <t>Less than half of the forest loss can be explained by population density</t>
  </si>
  <si>
    <t>It reflects the fact that we need to "control" the sample with other variables, which means add exogenous variable</t>
  </si>
  <si>
    <t>It could be</t>
  </si>
  <si>
    <t>- Forest land</t>
  </si>
  <si>
    <t>a country with a lot of forest land is likely to loose some</t>
  </si>
  <si>
    <t>- increase in crop or pasture 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</si>
</sst>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00"/>
    <numFmt numFmtId="167" formatCode="0.0"/>
  </numFmts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Arial"/>
    </font>
    <font>
      <sz val="12"/>
      <color theme="1"/>
      <name val="Arial"/>
    </font>
    <font>
      <sz val="12"/>
      <color theme="3" tint="0.39997558519241921"/>
      <name val="Calibri"/>
      <scheme val="minor"/>
    </font>
    <font>
      <sz val="12"/>
      <color theme="6" tint="-0.249977111117893"/>
      <name val="Calibri"/>
      <scheme val="minor"/>
    </font>
    <font>
      <sz val="12"/>
      <color theme="9" tint="-0.249977111117893"/>
      <name val="Calibri"/>
      <scheme val="minor"/>
    </font>
    <font>
      <i/>
      <sz val="12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0" borderId="0" xfId="0" applyFont="1"/>
    <xf numFmtId="2" fontId="0" fillId="0" borderId="0" xfId="0" applyNumberForma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8" fillId="0" borderId="0" xfId="0" applyFont="1"/>
    <xf numFmtId="0" fontId="7" fillId="0" borderId="1" xfId="0" applyFont="1" applyBorder="1"/>
    <xf numFmtId="2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0" fillId="0" borderId="0" xfId="0" quotePrefix="1"/>
    <xf numFmtId="0" fontId="5" fillId="0" borderId="0" xfId="0" quotePrefix="1" applyFont="1"/>
    <xf numFmtId="0" fontId="5" fillId="0" borderId="0" xfId="0" applyFont="1"/>
    <xf numFmtId="0" fontId="10" fillId="0" borderId="0" xfId="0" applyFont="1"/>
    <xf numFmtId="0" fontId="11" fillId="0" borderId="0" xfId="0" applyFont="1"/>
    <xf numFmtId="0" fontId="6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12" fillId="0" borderId="0" xfId="0" applyFont="1"/>
    <xf numFmtId="10" fontId="0" fillId="0" borderId="0" xfId="0" applyNumberFormat="1"/>
    <xf numFmtId="9" fontId="0" fillId="0" borderId="0" xfId="0" applyNumberFormat="1"/>
    <xf numFmtId="2" fontId="0" fillId="0" borderId="0" xfId="0" applyNumberFormat="1" applyAlignment="1">
      <alignment horizontal="center"/>
    </xf>
    <xf numFmtId="166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167" fontId="0" fillId="0" borderId="0" xfId="0" applyNumberFormat="1"/>
    <xf numFmtId="1" fontId="0" fillId="0" borderId="0" xfId="0" applyNumberFormat="1"/>
    <xf numFmtId="1" fontId="5" fillId="0" borderId="0" xfId="0" applyNumberFormat="1" applyFont="1"/>
    <xf numFmtId="0" fontId="12" fillId="0" borderId="2" xfId="0" applyFont="1" applyBorder="1" applyAlignment="1">
      <alignment horizontal="center"/>
    </xf>
    <xf numFmtId="10" fontId="12" fillId="0" borderId="3" xfId="0" applyNumberFormat="1" applyFont="1" applyBorder="1"/>
    <xf numFmtId="3" fontId="0" fillId="0" borderId="0" xfId="0" applyNumberFormat="1"/>
  </cellXfs>
  <cellStyles count="1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rgbClr val="0000FF"/>
              </a:solidFill>
            </a:ln>
          </c:spPr>
          <c:marker>
            <c:symbol val="diamond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'Exercise 2'!$I$40:$I$44</c:f>
              <c:numCache>
                <c:formatCode>0%</c:formatCode>
                <c:ptCount val="5"/>
                <c:pt idx="0">
                  <c:v>0.0</c:v>
                </c:pt>
                <c:pt idx="1">
                  <c:v>0.36</c:v>
                </c:pt>
                <c:pt idx="2">
                  <c:v>0.68</c:v>
                </c:pt>
                <c:pt idx="3">
                  <c:v>0.92</c:v>
                </c:pt>
                <c:pt idx="4">
                  <c:v>1.0</c:v>
                </c:pt>
              </c:numCache>
            </c:numRef>
          </c:xVal>
          <c:yVal>
            <c:numRef>
              <c:f>'Exercise 2'!$J$40:$J$44</c:f>
              <c:numCache>
                <c:formatCode>0%</c:formatCode>
                <c:ptCount val="5"/>
                <c:pt idx="0">
                  <c:v>0.0</c:v>
                </c:pt>
                <c:pt idx="1">
                  <c:v>0.31070801638385</c:v>
                </c:pt>
                <c:pt idx="2">
                  <c:v>0.629022820362785</c:v>
                </c:pt>
                <c:pt idx="3">
                  <c:v>0.899356348741954</c:v>
                </c:pt>
                <c:pt idx="4">
                  <c:v>1.0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'Exercise 2'!$I$40:$I$44</c:f>
              <c:numCache>
                <c:formatCode>0%</c:formatCode>
                <c:ptCount val="5"/>
                <c:pt idx="0">
                  <c:v>0.0</c:v>
                </c:pt>
                <c:pt idx="1">
                  <c:v>0.36</c:v>
                </c:pt>
                <c:pt idx="2">
                  <c:v>0.68</c:v>
                </c:pt>
                <c:pt idx="3">
                  <c:v>0.92</c:v>
                </c:pt>
                <c:pt idx="4">
                  <c:v>1.0</c:v>
                </c:pt>
              </c:numCache>
            </c:numRef>
          </c:xVal>
          <c:yVal>
            <c:numRef>
              <c:f>'Exercise 2'!$I$40:$I$44</c:f>
              <c:numCache>
                <c:formatCode>0%</c:formatCode>
                <c:ptCount val="5"/>
                <c:pt idx="0">
                  <c:v>0.0</c:v>
                </c:pt>
                <c:pt idx="1">
                  <c:v>0.36</c:v>
                </c:pt>
                <c:pt idx="2">
                  <c:v>0.68</c:v>
                </c:pt>
                <c:pt idx="3">
                  <c:v>0.92</c:v>
                </c:pt>
                <c:pt idx="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221784"/>
        <c:axId val="2129185192"/>
      </c:scatterChart>
      <c:valAx>
        <c:axId val="2130221784"/>
        <c:scaling>
          <c:orientation val="minMax"/>
          <c:max val="1.0"/>
        </c:scaling>
        <c:delete val="0"/>
        <c:axPos val="b"/>
        <c:numFmt formatCode="0%" sourceLinked="1"/>
        <c:majorTickMark val="out"/>
        <c:minorTickMark val="none"/>
        <c:tickLblPos val="nextTo"/>
        <c:crossAx val="2129185192"/>
        <c:crosses val="autoZero"/>
        <c:crossBetween val="midCat"/>
      </c:valAx>
      <c:valAx>
        <c:axId val="2129185192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crossAx val="2130221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'Exercise 5'!$D$2</c:f>
              <c:strCache>
                <c:ptCount val="1"/>
                <c:pt idx="0">
                  <c:v>Engineer</c:v>
                </c:pt>
              </c:strCache>
            </c:strRef>
          </c:tx>
          <c:invertIfNegative val="0"/>
          <c:cat>
            <c:strRef>
              <c:f>'Exercise 5'!$B$3:$B$8</c:f>
              <c:strCache>
                <c:ptCount val="6"/>
                <c:pt idx="0">
                  <c:v>20000 - 30000</c:v>
                </c:pt>
                <c:pt idx="1">
                  <c:v>30000 - 40000</c:v>
                </c:pt>
                <c:pt idx="2">
                  <c:v>40000 - 50000</c:v>
                </c:pt>
                <c:pt idx="3">
                  <c:v>50000 - 60000</c:v>
                </c:pt>
                <c:pt idx="4">
                  <c:v>60000 - 70000</c:v>
                </c:pt>
                <c:pt idx="5">
                  <c:v>70000 - 80000</c:v>
                </c:pt>
              </c:strCache>
            </c:strRef>
          </c:cat>
          <c:val>
            <c:numRef>
              <c:f>'Exercise 5'!$D$3:$D$8</c:f>
              <c:numCache>
                <c:formatCode>General</c:formatCode>
                <c:ptCount val="6"/>
                <c:pt idx="0">
                  <c:v>6.0</c:v>
                </c:pt>
                <c:pt idx="1">
                  <c:v>16.0</c:v>
                </c:pt>
                <c:pt idx="2">
                  <c:v>25.0</c:v>
                </c:pt>
                <c:pt idx="3">
                  <c:v>22.0</c:v>
                </c:pt>
                <c:pt idx="4">
                  <c:v>20.0</c:v>
                </c:pt>
                <c:pt idx="5">
                  <c:v>11.0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32178328"/>
        <c:axId val="2127135592"/>
      </c:barChart>
      <c:catAx>
        <c:axId val="21321783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127135592"/>
        <c:crosses val="autoZero"/>
        <c:auto val="1"/>
        <c:lblAlgn val="ctr"/>
        <c:lblOffset val="100"/>
        <c:noMultiLvlLbl val="0"/>
      </c:catAx>
      <c:valAx>
        <c:axId val="2127135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178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'Exercise 5'!$E$2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'Exercise 5'!$B$3:$B$8</c:f>
              <c:strCache>
                <c:ptCount val="6"/>
                <c:pt idx="0">
                  <c:v>20000 - 30000</c:v>
                </c:pt>
                <c:pt idx="1">
                  <c:v>30000 - 40000</c:v>
                </c:pt>
                <c:pt idx="2">
                  <c:v>40000 - 50000</c:v>
                </c:pt>
                <c:pt idx="3">
                  <c:v>50000 - 60000</c:v>
                </c:pt>
                <c:pt idx="4">
                  <c:v>60000 - 70000</c:v>
                </c:pt>
                <c:pt idx="5">
                  <c:v>70000 - 80000</c:v>
                </c:pt>
              </c:strCache>
            </c:strRef>
          </c:cat>
          <c:val>
            <c:numRef>
              <c:f>'Exercise 5'!$E$3:$E$8</c:f>
              <c:numCache>
                <c:formatCode>General</c:formatCode>
                <c:ptCount val="6"/>
                <c:pt idx="0">
                  <c:v>30.0</c:v>
                </c:pt>
                <c:pt idx="1">
                  <c:v>21.0</c:v>
                </c:pt>
                <c:pt idx="2">
                  <c:v>22.0</c:v>
                </c:pt>
                <c:pt idx="3">
                  <c:v>13.0</c:v>
                </c:pt>
                <c:pt idx="4">
                  <c:v>6.0</c:v>
                </c:pt>
                <c:pt idx="5">
                  <c:v>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28858776"/>
        <c:axId val="2131939304"/>
      </c:barChart>
      <c:catAx>
        <c:axId val="21288587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2640000"/>
          <a:lstStyle/>
          <a:p>
            <a:pPr>
              <a:defRPr/>
            </a:pPr>
            <a:endParaRPr lang="en-US"/>
          </a:p>
        </c:txPr>
        <c:crossAx val="2131939304"/>
        <c:crosses val="autoZero"/>
        <c:auto val="1"/>
        <c:lblAlgn val="ctr"/>
        <c:lblOffset val="100"/>
        <c:noMultiLvlLbl val="0"/>
      </c:catAx>
      <c:valAx>
        <c:axId val="2131939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858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87224222683739"/>
                  <c:y val="-0.29809774745274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xVal>
            <c:numRef>
              <c:f>'Exercise 7'!$B$2:$B$71</c:f>
              <c:numCache>
                <c:formatCode>General</c:formatCode>
                <c:ptCount val="70"/>
                <c:pt idx="0">
                  <c:v>357.0</c:v>
                </c:pt>
                <c:pt idx="1">
                  <c:v>48.0</c:v>
                </c:pt>
                <c:pt idx="2">
                  <c:v>932.0</c:v>
                </c:pt>
                <c:pt idx="3">
                  <c:v>366.0</c:v>
                </c:pt>
                <c:pt idx="4">
                  <c:v>83.0</c:v>
                </c:pt>
                <c:pt idx="5">
                  <c:v>22.0</c:v>
                </c:pt>
                <c:pt idx="6">
                  <c:v>67.0</c:v>
                </c:pt>
                <c:pt idx="7">
                  <c:v>413.0</c:v>
                </c:pt>
                <c:pt idx="8">
                  <c:v>496.0</c:v>
                </c:pt>
                <c:pt idx="9">
                  <c:v>458.0</c:v>
                </c:pt>
                <c:pt idx="10">
                  <c:v>152.0</c:v>
                </c:pt>
                <c:pt idx="11">
                  <c:v>115.0</c:v>
                </c:pt>
                <c:pt idx="12">
                  <c:v>964.0</c:v>
                </c:pt>
                <c:pt idx="13">
                  <c:v>459.0</c:v>
                </c:pt>
                <c:pt idx="14">
                  <c:v>421.0</c:v>
                </c:pt>
                <c:pt idx="15">
                  <c:v>723.0</c:v>
                </c:pt>
                <c:pt idx="16">
                  <c:v>256.0</c:v>
                </c:pt>
                <c:pt idx="17">
                  <c:v>294.0</c:v>
                </c:pt>
                <c:pt idx="18">
                  <c:v>1310.0</c:v>
                </c:pt>
                <c:pt idx="19">
                  <c:v>627.0</c:v>
                </c:pt>
                <c:pt idx="20">
                  <c:v>714.0</c:v>
                </c:pt>
                <c:pt idx="21">
                  <c:v>270.0</c:v>
                </c:pt>
                <c:pt idx="22">
                  <c:v>52.0</c:v>
                </c:pt>
                <c:pt idx="23">
                  <c:v>71.0</c:v>
                </c:pt>
                <c:pt idx="24">
                  <c:v>135.0</c:v>
                </c:pt>
                <c:pt idx="25">
                  <c:v>50.0</c:v>
                </c:pt>
                <c:pt idx="26">
                  <c:v>182.0</c:v>
                </c:pt>
                <c:pt idx="27">
                  <c:v>82.0</c:v>
                </c:pt>
                <c:pt idx="28">
                  <c:v>24.0</c:v>
                </c:pt>
                <c:pt idx="29">
                  <c:v>1137.0</c:v>
                </c:pt>
                <c:pt idx="30">
                  <c:v>195.0</c:v>
                </c:pt>
                <c:pt idx="31">
                  <c:v>325.0</c:v>
                </c:pt>
                <c:pt idx="32">
                  <c:v>120.0</c:v>
                </c:pt>
                <c:pt idx="33">
                  <c:v>282.0</c:v>
                </c:pt>
                <c:pt idx="34">
                  <c:v>228.0</c:v>
                </c:pt>
                <c:pt idx="35">
                  <c:v>351.0</c:v>
                </c:pt>
                <c:pt idx="36">
                  <c:v>1541.0</c:v>
                </c:pt>
                <c:pt idx="37">
                  <c:v>1661.0</c:v>
                </c:pt>
                <c:pt idx="38">
                  <c:v>2769.0</c:v>
                </c:pt>
                <c:pt idx="39">
                  <c:v>510.0</c:v>
                </c:pt>
                <c:pt idx="40">
                  <c:v>200.0</c:v>
                </c:pt>
                <c:pt idx="41">
                  <c:v>678.0</c:v>
                </c:pt>
                <c:pt idx="42">
                  <c:v>1113.0</c:v>
                </c:pt>
                <c:pt idx="43">
                  <c:v>2178.0</c:v>
                </c:pt>
                <c:pt idx="44">
                  <c:v>1074.0</c:v>
                </c:pt>
                <c:pt idx="45">
                  <c:v>586.0</c:v>
                </c:pt>
                <c:pt idx="46">
                  <c:v>2232.0</c:v>
                </c:pt>
                <c:pt idx="47">
                  <c:v>92.0</c:v>
                </c:pt>
                <c:pt idx="48">
                  <c:v>640.0</c:v>
                </c:pt>
                <c:pt idx="49">
                  <c:v>2663.0</c:v>
                </c:pt>
                <c:pt idx="50">
                  <c:v>925.0</c:v>
                </c:pt>
                <c:pt idx="51">
                  <c:v>503.0</c:v>
                </c:pt>
                <c:pt idx="52">
                  <c:v>472.0</c:v>
                </c:pt>
                <c:pt idx="53">
                  <c:v>346.0</c:v>
                </c:pt>
                <c:pt idx="54">
                  <c:v>337.0</c:v>
                </c:pt>
                <c:pt idx="55">
                  <c:v>0.89</c:v>
                </c:pt>
                <c:pt idx="56">
                  <c:v>993.0</c:v>
                </c:pt>
                <c:pt idx="57">
                  <c:v>1575.0</c:v>
                </c:pt>
                <c:pt idx="58">
                  <c:v>41.0</c:v>
                </c:pt>
                <c:pt idx="59">
                  <c:v>2501.0</c:v>
                </c:pt>
                <c:pt idx="60">
                  <c:v>2304.0</c:v>
                </c:pt>
                <c:pt idx="61">
                  <c:v>29.0</c:v>
                </c:pt>
                <c:pt idx="62">
                  <c:v>2493.0</c:v>
                </c:pt>
                <c:pt idx="63">
                  <c:v>71.0</c:v>
                </c:pt>
                <c:pt idx="64">
                  <c:v>185.0</c:v>
                </c:pt>
                <c:pt idx="65">
                  <c:v>327.0</c:v>
                </c:pt>
                <c:pt idx="66">
                  <c:v>409.0</c:v>
                </c:pt>
                <c:pt idx="67">
                  <c:v>117.0</c:v>
                </c:pt>
                <c:pt idx="68">
                  <c:v>179.0</c:v>
                </c:pt>
                <c:pt idx="69">
                  <c:v>234.0</c:v>
                </c:pt>
              </c:numCache>
            </c:numRef>
          </c:xVal>
          <c:yVal>
            <c:numRef>
              <c:f>'Exercise 7'!$A$2:$A$71</c:f>
              <c:numCache>
                <c:formatCode>General</c:formatCode>
                <c:ptCount val="70"/>
                <c:pt idx="0">
                  <c:v>0.7</c:v>
                </c:pt>
                <c:pt idx="1">
                  <c:v>0.7</c:v>
                </c:pt>
                <c:pt idx="2">
                  <c:v>0.8</c:v>
                </c:pt>
                <c:pt idx="3">
                  <c:v>0.7</c:v>
                </c:pt>
                <c:pt idx="4">
                  <c:v>0.8</c:v>
                </c:pt>
                <c:pt idx="5">
                  <c:v>0.0</c:v>
                </c:pt>
                <c:pt idx="6">
                  <c:v>0.0</c:v>
                </c:pt>
                <c:pt idx="7">
                  <c:v>0.6</c:v>
                </c:pt>
                <c:pt idx="8">
                  <c:v>0.3</c:v>
                </c:pt>
                <c:pt idx="9">
                  <c:v>0.5</c:v>
                </c:pt>
                <c:pt idx="10">
                  <c:v>0.4</c:v>
                </c:pt>
                <c:pt idx="11">
                  <c:v>1.0</c:v>
                </c:pt>
                <c:pt idx="12">
                  <c:v>0.9</c:v>
                </c:pt>
                <c:pt idx="13">
                  <c:v>1.2</c:v>
                </c:pt>
                <c:pt idx="14">
                  <c:v>1.0</c:v>
                </c:pt>
                <c:pt idx="15">
                  <c:v>1.3</c:v>
                </c:pt>
                <c:pt idx="16">
                  <c:v>1.1</c:v>
                </c:pt>
                <c:pt idx="17">
                  <c:v>0.5</c:v>
                </c:pt>
                <c:pt idx="18">
                  <c:v>0.7</c:v>
                </c:pt>
                <c:pt idx="19">
                  <c:v>0.6</c:v>
                </c:pt>
                <c:pt idx="20">
                  <c:v>1.4</c:v>
                </c:pt>
                <c:pt idx="21">
                  <c:v>0.6</c:v>
                </c:pt>
                <c:pt idx="22">
                  <c:v>0.4</c:v>
                </c:pt>
                <c:pt idx="23">
                  <c:v>0.2</c:v>
                </c:pt>
                <c:pt idx="24">
                  <c:v>0.4</c:v>
                </c:pt>
                <c:pt idx="25">
                  <c:v>0.6</c:v>
                </c:pt>
                <c:pt idx="26">
                  <c:v>0.6</c:v>
                </c:pt>
                <c:pt idx="27">
                  <c:v>0.7</c:v>
                </c:pt>
                <c:pt idx="28">
                  <c:v>0.5</c:v>
                </c:pt>
                <c:pt idx="29">
                  <c:v>1.3</c:v>
                </c:pt>
                <c:pt idx="30">
                  <c:v>0.7</c:v>
                </c:pt>
                <c:pt idx="31">
                  <c:v>1.2</c:v>
                </c:pt>
                <c:pt idx="32">
                  <c:v>1.0</c:v>
                </c:pt>
                <c:pt idx="33">
                  <c:v>0.6</c:v>
                </c:pt>
                <c:pt idx="34">
                  <c:v>0.8</c:v>
                </c:pt>
                <c:pt idx="35">
                  <c:v>0.6</c:v>
                </c:pt>
                <c:pt idx="36">
                  <c:v>1.0</c:v>
                </c:pt>
                <c:pt idx="37">
                  <c:v>2.9</c:v>
                </c:pt>
                <c:pt idx="38">
                  <c:v>1.3</c:v>
                </c:pt>
                <c:pt idx="39">
                  <c:v>1.0</c:v>
                </c:pt>
                <c:pt idx="40">
                  <c:v>0.9</c:v>
                </c:pt>
                <c:pt idx="41">
                  <c:v>1.2</c:v>
                </c:pt>
                <c:pt idx="42">
                  <c:v>2.9</c:v>
                </c:pt>
                <c:pt idx="43">
                  <c:v>1.4</c:v>
                </c:pt>
                <c:pt idx="44">
                  <c:v>1.0</c:v>
                </c:pt>
                <c:pt idx="45">
                  <c:v>1.8</c:v>
                </c:pt>
                <c:pt idx="46">
                  <c:v>2.9</c:v>
                </c:pt>
                <c:pt idx="47">
                  <c:v>0.3</c:v>
                </c:pt>
                <c:pt idx="48">
                  <c:v>2.6</c:v>
                </c:pt>
                <c:pt idx="49">
                  <c:v>2.0</c:v>
                </c:pt>
                <c:pt idx="50">
                  <c:v>1.6</c:v>
                </c:pt>
                <c:pt idx="51">
                  <c:v>2.0</c:v>
                </c:pt>
                <c:pt idx="52">
                  <c:v>1.2</c:v>
                </c:pt>
                <c:pt idx="53">
                  <c:v>1.7</c:v>
                </c:pt>
                <c:pt idx="54">
                  <c:v>1.7</c:v>
                </c:pt>
                <c:pt idx="55">
                  <c:v>0.2</c:v>
                </c:pt>
                <c:pt idx="56">
                  <c:v>0.9</c:v>
                </c:pt>
                <c:pt idx="57">
                  <c:v>2.5</c:v>
                </c:pt>
                <c:pt idx="58">
                  <c:v>0.1</c:v>
                </c:pt>
                <c:pt idx="59">
                  <c:v>3.9</c:v>
                </c:pt>
                <c:pt idx="60">
                  <c:v>5.3</c:v>
                </c:pt>
                <c:pt idx="61">
                  <c:v>0.1</c:v>
                </c:pt>
                <c:pt idx="62">
                  <c:v>1.9</c:v>
                </c:pt>
                <c:pt idx="63">
                  <c:v>1.1</c:v>
                </c:pt>
                <c:pt idx="64">
                  <c:v>0.6</c:v>
                </c:pt>
                <c:pt idx="65">
                  <c:v>0.6</c:v>
                </c:pt>
                <c:pt idx="66">
                  <c:v>1.7</c:v>
                </c:pt>
                <c:pt idx="67">
                  <c:v>2.4</c:v>
                </c:pt>
                <c:pt idx="68">
                  <c:v>0.4</c:v>
                </c:pt>
                <c:pt idx="69">
                  <c:v>1.2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044120"/>
        <c:axId val="2126047064"/>
      </c:scatterChart>
      <c:valAx>
        <c:axId val="2126044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6047064"/>
        <c:crosses val="autoZero"/>
        <c:crossBetween val="midCat"/>
      </c:valAx>
      <c:valAx>
        <c:axId val="2126047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044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254000</xdr:colOff>
      <xdr:row>46</xdr:row>
      <xdr:rowOff>120650</xdr:rowOff>
    </xdr:from>
    <xdr:to>
      <xdr:col>17</xdr:col>
      <xdr:colOff>63500</xdr:colOff>
      <xdr:row>71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292100</xdr:colOff>
      <xdr:row>9</xdr:row>
      <xdr:rowOff>133350</xdr:rowOff>
    </xdr:from>
    <xdr:to>
      <xdr:col>15</xdr:col>
      <xdr:colOff>711200</xdr:colOff>
      <xdr:row>25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139700</xdr:colOff>
      <xdr:row>26</xdr:row>
      <xdr:rowOff>165100</xdr:rowOff>
    </xdr:from>
    <xdr:to>
      <xdr:col>15</xdr:col>
      <xdr:colOff>457200</xdr:colOff>
      <xdr:row>43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2</xdr:row>
      <xdr:rowOff>0</xdr:rowOff>
    </xdr:from>
    <xdr:to>
      <xdr:col>15</xdr:col>
      <xdr:colOff>203200</xdr:colOff>
      <xdr:row>19</xdr:row>
      <xdr:rowOff>44450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E16" sqref="E16"/>
    </sheetView>
  </sheetViews>
  <sheetFormatPr baseColWidth="10" defaultRowHeight="15" x14ac:dyDescent="0"/>
  <cols>
    <col min="1" max="1" width="17.6640625" style="9" bestFit="1" customWidth="1"/>
    <col min="2" max="16384" width="10.83203125" style="9"/>
  </cols>
  <sheetData>
    <row r="1" spans="1:3">
      <c r="A1" s="10" t="s">
        <v>24</v>
      </c>
    </row>
    <row r="2" spans="1:3">
      <c r="B2" s="13" t="s">
        <v>26</v>
      </c>
      <c r="C2" s="13" t="s">
        <v>27</v>
      </c>
    </row>
    <row r="3" spans="1:3">
      <c r="B3" s="12">
        <v>1</v>
      </c>
      <c r="C3" s="12">
        <v>1</v>
      </c>
    </row>
    <row r="4" spans="1:3">
      <c r="B4" s="12">
        <v>2</v>
      </c>
      <c r="C4" s="12">
        <v>4</v>
      </c>
    </row>
    <row r="5" spans="1:3">
      <c r="B5" s="12">
        <v>3</v>
      </c>
      <c r="C5" s="12">
        <v>5</v>
      </c>
    </row>
    <row r="6" spans="1:3">
      <c r="B6" s="12">
        <v>5</v>
      </c>
      <c r="C6" s="12">
        <v>8</v>
      </c>
    </row>
    <row r="7" spans="1:3">
      <c r="B7" s="12">
        <v>8</v>
      </c>
      <c r="C7" s="12">
        <v>9</v>
      </c>
    </row>
    <row r="8" spans="1:3">
      <c r="B8" s="12">
        <v>10</v>
      </c>
      <c r="C8" s="12">
        <v>12</v>
      </c>
    </row>
    <row r="9" spans="1:3">
      <c r="B9" s="12">
        <v>12</v>
      </c>
      <c r="C9" s="12">
        <v>18</v>
      </c>
    </row>
    <row r="10" spans="1:3">
      <c r="B10" s="12">
        <v>13</v>
      </c>
      <c r="C10" s="12">
        <v>22</v>
      </c>
    </row>
    <row r="11" spans="1:3">
      <c r="B11" s="13">
        <v>15</v>
      </c>
      <c r="C11" s="13"/>
    </row>
    <row r="12" spans="1:3">
      <c r="A12" s="9" t="s">
        <v>25</v>
      </c>
      <c r="B12" s="11">
        <f>AVERAGE(B3:B11)</f>
        <v>7.666666666666667</v>
      </c>
      <c r="C12" s="11">
        <f>AVERAGE(C3:C10)</f>
        <v>9.875</v>
      </c>
    </row>
    <row r="13" spans="1:3">
      <c r="A13" s="9" t="s">
        <v>28</v>
      </c>
      <c r="B13" s="11">
        <f>MEDIAN(B3:B11)</f>
        <v>8</v>
      </c>
      <c r="C13" s="11">
        <f>MEDIAN(C3:C10)</f>
        <v>8.5</v>
      </c>
    </row>
    <row r="14" spans="1:3">
      <c r="A14" s="9" t="s">
        <v>29</v>
      </c>
      <c r="B14" s="11">
        <f>AVEDEV(B3:B11)</f>
        <v>4.3703703703703702</v>
      </c>
      <c r="C14" s="11">
        <f>AVEDEV(C3:C10)</f>
        <v>5.59375</v>
      </c>
    </row>
    <row r="15" spans="1:3">
      <c r="A15" s="9" t="s">
        <v>30</v>
      </c>
      <c r="B15" s="11">
        <f>STDEVP(B3:B11)</f>
        <v>4.8534065928536787</v>
      </c>
      <c r="C15" s="11">
        <f>STDEVP(C3:C10)</f>
        <v>6.6977141623094072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tabSelected="1" topLeftCell="A52" workbookViewId="0">
      <selection activeCell="D86" sqref="D86"/>
    </sheetView>
  </sheetViews>
  <sheetFormatPr baseColWidth="10" defaultRowHeight="15" x14ac:dyDescent="0"/>
  <cols>
    <col min="1" max="2" width="13" customWidth="1"/>
    <col min="3" max="3" width="2.6640625" hidden="1" customWidth="1"/>
    <col min="4" max="4" width="11.1640625" bestFit="1" customWidth="1"/>
    <col min="5" max="5" width="2.83203125" hidden="1" customWidth="1"/>
    <col min="6" max="6" width="20.83203125" bestFit="1" customWidth="1"/>
    <col min="7" max="7" width="20.83203125" customWidth="1"/>
    <col min="8" max="9" width="16.33203125" bestFit="1" customWidth="1"/>
    <col min="10" max="10" width="18.33203125" bestFit="1" customWidth="1"/>
  </cols>
  <sheetData>
    <row r="1" spans="1:10" s="15" customFormat="1">
      <c r="B1" s="15" t="s">
        <v>1</v>
      </c>
      <c r="C1" s="15" t="s">
        <v>2</v>
      </c>
      <c r="D1" s="15" t="s">
        <v>0</v>
      </c>
      <c r="E1" s="15" t="s">
        <v>3</v>
      </c>
      <c r="F1" s="15" t="s">
        <v>33</v>
      </c>
      <c r="H1" s="15" t="s">
        <v>53</v>
      </c>
      <c r="I1" s="15" t="s">
        <v>37</v>
      </c>
    </row>
    <row r="2" spans="1:10">
      <c r="A2">
        <v>100</v>
      </c>
      <c r="B2" s="1" t="str">
        <f>CONCATENATE(A2,"-",A3)</f>
        <v>100-200</v>
      </c>
      <c r="C2" t="s">
        <v>2</v>
      </c>
      <c r="D2">
        <v>2</v>
      </c>
      <c r="E2" t="s">
        <v>3</v>
      </c>
      <c r="F2">
        <f>D2</f>
        <v>2</v>
      </c>
      <c r="H2">
        <f>(A2+A3)/2*D2</f>
        <v>300</v>
      </c>
      <c r="I2">
        <f>H2</f>
        <v>300</v>
      </c>
    </row>
    <row r="3" spans="1:10">
      <c r="A3">
        <v>200</v>
      </c>
      <c r="B3" s="1" t="str">
        <f t="shared" ref="B3:B10" si="0">CONCATENATE(A3,"-",A4)</f>
        <v>200-300</v>
      </c>
      <c r="C3" t="s">
        <v>2</v>
      </c>
      <c r="D3">
        <v>2</v>
      </c>
      <c r="E3" t="s">
        <v>3</v>
      </c>
      <c r="F3">
        <f>D3+F2</f>
        <v>4</v>
      </c>
      <c r="H3">
        <f t="shared" ref="H3:H10" si="1">(A3+A4)/2*D3</f>
        <v>500</v>
      </c>
      <c r="I3">
        <f>H3+I2</f>
        <v>800</v>
      </c>
    </row>
    <row r="4" spans="1:10">
      <c r="A4">
        <v>300</v>
      </c>
      <c r="B4" s="16" t="str">
        <f t="shared" si="0"/>
        <v>300-400</v>
      </c>
      <c r="C4" t="s">
        <v>2</v>
      </c>
      <c r="D4">
        <v>5</v>
      </c>
      <c r="E4" t="s">
        <v>3</v>
      </c>
      <c r="F4">
        <f t="shared" ref="F4:F10" si="2">D4+F3</f>
        <v>9</v>
      </c>
      <c r="G4" s="17" t="s">
        <v>38</v>
      </c>
      <c r="H4">
        <f t="shared" si="1"/>
        <v>1750</v>
      </c>
      <c r="I4">
        <f t="shared" ref="I4:I10" si="3">H4+I3</f>
        <v>2550</v>
      </c>
    </row>
    <row r="5" spans="1:10">
      <c r="A5">
        <v>400</v>
      </c>
      <c r="B5" s="1" t="str">
        <f t="shared" si="0"/>
        <v>400-500</v>
      </c>
      <c r="C5" t="s">
        <v>2</v>
      </c>
      <c r="D5">
        <v>7</v>
      </c>
      <c r="E5" t="s">
        <v>3</v>
      </c>
      <c r="F5">
        <f t="shared" si="2"/>
        <v>16</v>
      </c>
      <c r="H5">
        <f t="shared" si="1"/>
        <v>3150</v>
      </c>
      <c r="I5">
        <f t="shared" si="3"/>
        <v>5700</v>
      </c>
    </row>
    <row r="6" spans="1:10">
      <c r="A6">
        <v>500</v>
      </c>
      <c r="B6" s="1" t="str">
        <f t="shared" si="0"/>
        <v>500-600</v>
      </c>
      <c r="C6" t="s">
        <v>2</v>
      </c>
      <c r="D6">
        <v>9</v>
      </c>
      <c r="E6" t="s">
        <v>3</v>
      </c>
      <c r="F6" s="14">
        <f t="shared" si="2"/>
        <v>25</v>
      </c>
      <c r="G6" s="14" t="s">
        <v>35</v>
      </c>
      <c r="H6">
        <f t="shared" si="1"/>
        <v>4950</v>
      </c>
      <c r="I6">
        <f t="shared" si="3"/>
        <v>10650</v>
      </c>
    </row>
    <row r="7" spans="1:10">
      <c r="A7">
        <v>600</v>
      </c>
      <c r="B7" s="1" t="str">
        <f t="shared" si="0"/>
        <v>600-700</v>
      </c>
      <c r="C7" t="s">
        <v>2</v>
      </c>
      <c r="D7">
        <v>9</v>
      </c>
      <c r="E7" t="s">
        <v>3</v>
      </c>
      <c r="F7">
        <f t="shared" si="2"/>
        <v>34</v>
      </c>
      <c r="H7">
        <f t="shared" si="1"/>
        <v>5850</v>
      </c>
      <c r="I7" s="21">
        <f t="shared" si="3"/>
        <v>16500</v>
      </c>
      <c r="J7" s="21" t="s">
        <v>56</v>
      </c>
    </row>
    <row r="8" spans="1:10">
      <c r="A8">
        <v>700</v>
      </c>
      <c r="B8" s="1" t="str">
        <f t="shared" si="0"/>
        <v>700-800</v>
      </c>
      <c r="C8" t="s">
        <v>2</v>
      </c>
      <c r="D8">
        <v>8</v>
      </c>
      <c r="E8" t="s">
        <v>3</v>
      </c>
      <c r="F8">
        <f t="shared" si="2"/>
        <v>42</v>
      </c>
      <c r="H8">
        <f t="shared" si="1"/>
        <v>6000</v>
      </c>
      <c r="I8">
        <f t="shared" si="3"/>
        <v>22500</v>
      </c>
    </row>
    <row r="9" spans="1:10">
      <c r="A9">
        <v>800</v>
      </c>
      <c r="B9" s="16" t="str">
        <f t="shared" si="0"/>
        <v>800-900</v>
      </c>
      <c r="C9" t="s">
        <v>2</v>
      </c>
      <c r="D9">
        <v>6</v>
      </c>
      <c r="E9" t="s">
        <v>3</v>
      </c>
      <c r="F9">
        <f t="shared" si="2"/>
        <v>48</v>
      </c>
      <c r="G9" s="17" t="s">
        <v>39</v>
      </c>
      <c r="H9">
        <f t="shared" si="1"/>
        <v>5100</v>
      </c>
      <c r="I9">
        <f t="shared" si="3"/>
        <v>27600</v>
      </c>
    </row>
    <row r="10" spans="1:10">
      <c r="A10">
        <v>900</v>
      </c>
      <c r="B10" s="1" t="str">
        <f t="shared" si="0"/>
        <v>900-1000</v>
      </c>
      <c r="C10" t="s">
        <v>2</v>
      </c>
      <c r="D10">
        <v>2</v>
      </c>
      <c r="E10" t="s">
        <v>3</v>
      </c>
      <c r="F10">
        <f t="shared" si="2"/>
        <v>50</v>
      </c>
      <c r="H10">
        <f t="shared" si="1"/>
        <v>1900</v>
      </c>
      <c r="I10">
        <f t="shared" si="3"/>
        <v>29500</v>
      </c>
    </row>
    <row r="11" spans="1:10">
      <c r="A11" s="23">
        <v>1000</v>
      </c>
      <c r="D11">
        <f>SUM(D2:D10)</f>
        <v>50</v>
      </c>
    </row>
    <row r="13" spans="1:10">
      <c r="A13" s="22" t="s">
        <v>31</v>
      </c>
    </row>
    <row r="14" spans="1:10">
      <c r="A14" t="s">
        <v>32</v>
      </c>
    </row>
    <row r="15" spans="1:10">
      <c r="A15" t="s">
        <v>34</v>
      </c>
    </row>
    <row r="16" spans="1:10">
      <c r="A16" t="s">
        <v>36</v>
      </c>
      <c r="D16">
        <f>SUM(H2:H10)/50</f>
        <v>590</v>
      </c>
    </row>
    <row r="18" spans="1:4">
      <c r="A18" s="22" t="s">
        <v>40</v>
      </c>
    </row>
    <row r="19" spans="1:4">
      <c r="A19" t="s">
        <v>41</v>
      </c>
    </row>
    <row r="20" spans="1:4">
      <c r="A20" t="s">
        <v>42</v>
      </c>
    </row>
    <row r="21" spans="1:4">
      <c r="A21" t="s">
        <v>43</v>
      </c>
    </row>
    <row r="22" spans="1:4">
      <c r="A22" t="s">
        <v>44</v>
      </c>
      <c r="D22">
        <f>A4+1/9*(A5-A4)</f>
        <v>311.11111111111109</v>
      </c>
    </row>
    <row r="23" spans="1:4">
      <c r="A23" t="s">
        <v>45</v>
      </c>
      <c r="D23">
        <f>A4+2/9*(A5-A4)</f>
        <v>322.22222222222223</v>
      </c>
    </row>
    <row r="24" spans="1:4">
      <c r="A24" s="19" t="s">
        <v>46</v>
      </c>
      <c r="B24" s="20"/>
      <c r="C24" s="20"/>
      <c r="D24" s="20">
        <f>(D23+D22)/2</f>
        <v>316.66666666666663</v>
      </c>
    </row>
    <row r="26" spans="1:4">
      <c r="A26" t="s">
        <v>47</v>
      </c>
    </row>
    <row r="27" spans="1:4">
      <c r="A27" t="s">
        <v>48</v>
      </c>
      <c r="D27">
        <f>A9+(45-F8)*(A9-A8)/D9</f>
        <v>850</v>
      </c>
    </row>
    <row r="28" spans="1:4">
      <c r="A28" t="s">
        <v>49</v>
      </c>
      <c r="D28">
        <f>A9+(46-F8)*(A9-A8)/D9</f>
        <v>866.66666666666663</v>
      </c>
    </row>
    <row r="29" spans="1:4">
      <c r="A29" s="19" t="s">
        <v>50</v>
      </c>
      <c r="B29" s="20"/>
      <c r="C29" s="20"/>
      <c r="D29" s="20">
        <f>(D28+D27)/2</f>
        <v>858.33333333333326</v>
      </c>
    </row>
    <row r="31" spans="1:4">
      <c r="A31" s="22" t="s">
        <v>51</v>
      </c>
    </row>
    <row r="32" spans="1:4">
      <c r="A32" t="s">
        <v>52</v>
      </c>
    </row>
    <row r="33" spans="1:10">
      <c r="A33" t="s">
        <v>54</v>
      </c>
      <c r="D33">
        <f>I10</f>
        <v>29500</v>
      </c>
    </row>
    <row r="34" spans="1:10">
      <c r="A34" t="s">
        <v>55</v>
      </c>
      <c r="D34">
        <f>D33/2</f>
        <v>14750</v>
      </c>
    </row>
    <row r="35" spans="1:10">
      <c r="A35" t="s">
        <v>57</v>
      </c>
      <c r="D35">
        <f>A7+(D34-I6)/H7*100</f>
        <v>670.08547008547009</v>
      </c>
    </row>
    <row r="38" spans="1:10">
      <c r="A38" s="22" t="s">
        <v>58</v>
      </c>
    </row>
    <row r="39" spans="1:10">
      <c r="A39" t="s">
        <v>59</v>
      </c>
      <c r="G39" t="s">
        <v>69</v>
      </c>
      <c r="H39" t="s">
        <v>70</v>
      </c>
      <c r="I39" s="26" t="s">
        <v>69</v>
      </c>
      <c r="J39" s="26" t="s">
        <v>70</v>
      </c>
    </row>
    <row r="40" spans="1:10">
      <c r="G40">
        <v>0</v>
      </c>
      <c r="H40">
        <v>0</v>
      </c>
      <c r="I40" s="28">
        <f>G40/G$44</f>
        <v>0</v>
      </c>
      <c r="J40" s="28">
        <f>H40/H$44</f>
        <v>0</v>
      </c>
    </row>
    <row r="41" spans="1:10">
      <c r="A41">
        <f>A7*0.9</f>
        <v>540</v>
      </c>
      <c r="B41" s="1" t="str">
        <f t="shared" ref="B41:B44" si="4">CONCATENATE(A41,"-",A42)</f>
        <v>540-630</v>
      </c>
      <c r="C41" t="s">
        <v>2</v>
      </c>
      <c r="D41">
        <v>9</v>
      </c>
      <c r="F41">
        <f>(A41+50)*D41</f>
        <v>5310</v>
      </c>
      <c r="G41">
        <f>D41</f>
        <v>9</v>
      </c>
      <c r="H41">
        <f>F41</f>
        <v>5310</v>
      </c>
      <c r="I41" s="28">
        <f t="shared" ref="I41:J44" si="5">G41/G$44</f>
        <v>0.36</v>
      </c>
      <c r="J41" s="28">
        <f t="shared" si="5"/>
        <v>0.31070801638385021</v>
      </c>
    </row>
    <row r="42" spans="1:10">
      <c r="A42">
        <f>A8*0.9</f>
        <v>630</v>
      </c>
      <c r="B42" s="1" t="str">
        <f t="shared" si="4"/>
        <v>630-720</v>
      </c>
      <c r="C42" t="s">
        <v>2</v>
      </c>
      <c r="D42">
        <v>8</v>
      </c>
      <c r="F42">
        <f t="shared" ref="F42:F44" si="6">(A42+50)*D42</f>
        <v>5440</v>
      </c>
      <c r="G42">
        <f>D42+G41</f>
        <v>17</v>
      </c>
      <c r="H42">
        <f>F42+H41</f>
        <v>10750</v>
      </c>
      <c r="I42" s="28">
        <f t="shared" si="5"/>
        <v>0.68</v>
      </c>
      <c r="J42" s="28">
        <f t="shared" si="5"/>
        <v>0.62902282036278523</v>
      </c>
    </row>
    <row r="43" spans="1:10">
      <c r="A43">
        <f>A9*0.9</f>
        <v>720</v>
      </c>
      <c r="B43" s="1" t="str">
        <f t="shared" si="4"/>
        <v>720-810</v>
      </c>
      <c r="C43" t="s">
        <v>2</v>
      </c>
      <c r="D43">
        <v>6</v>
      </c>
      <c r="F43">
        <f t="shared" si="6"/>
        <v>4620</v>
      </c>
      <c r="G43">
        <f t="shared" ref="G43:G44" si="7">D43+G42</f>
        <v>23</v>
      </c>
      <c r="H43">
        <f t="shared" ref="H43:H44" si="8">F43+H42</f>
        <v>15370</v>
      </c>
      <c r="I43" s="28">
        <f t="shared" si="5"/>
        <v>0.92</v>
      </c>
      <c r="J43" s="28">
        <f t="shared" si="5"/>
        <v>0.89935634874195436</v>
      </c>
    </row>
    <row r="44" spans="1:10">
      <c r="A44">
        <f>A10*0.9</f>
        <v>810</v>
      </c>
      <c r="B44" s="1" t="str">
        <f t="shared" si="4"/>
        <v>810-900</v>
      </c>
      <c r="C44" t="s">
        <v>2</v>
      </c>
      <c r="D44">
        <v>2</v>
      </c>
      <c r="F44">
        <f t="shared" si="6"/>
        <v>1720</v>
      </c>
      <c r="G44">
        <f t="shared" si="7"/>
        <v>25</v>
      </c>
      <c r="H44">
        <f t="shared" si="8"/>
        <v>17090</v>
      </c>
      <c r="I44" s="28">
        <f t="shared" si="5"/>
        <v>1</v>
      </c>
      <c r="J44" s="28">
        <f t="shared" si="5"/>
        <v>1</v>
      </c>
    </row>
    <row r="45" spans="1:10">
      <c r="A45" s="23">
        <f>A11*0.9</f>
        <v>900</v>
      </c>
      <c r="B45" s="1"/>
      <c r="D45">
        <f>SUM(D41:D44)</f>
        <v>25</v>
      </c>
    </row>
    <row r="47" spans="1:10">
      <c r="A47" t="s">
        <v>60</v>
      </c>
      <c r="B47">
        <f>SUM(F41:F44)/SUM(D41:D44)</f>
        <v>683.6</v>
      </c>
    </row>
    <row r="48" spans="1:10">
      <c r="A48" t="s">
        <v>61</v>
      </c>
    </row>
    <row r="50" spans="1:7">
      <c r="A50" s="22" t="s">
        <v>62</v>
      </c>
    </row>
    <row r="51" spans="1:7">
      <c r="A51" t="s">
        <v>63</v>
      </c>
    </row>
    <row r="52" spans="1:7">
      <c r="A52" t="s">
        <v>64</v>
      </c>
      <c r="D52">
        <f>A41+90*2/D41</f>
        <v>560</v>
      </c>
    </row>
    <row r="53" spans="1:7">
      <c r="A53" t="s">
        <v>65</v>
      </c>
      <c r="D53">
        <f>A41+90*3/9</f>
        <v>570</v>
      </c>
    </row>
    <row r="54" spans="1:7">
      <c r="A54" t="s">
        <v>66</v>
      </c>
      <c r="D54">
        <f>(D53+D52)/2</f>
        <v>565</v>
      </c>
    </row>
    <row r="55" spans="1:7">
      <c r="A55" t="s">
        <v>67</v>
      </c>
      <c r="D55">
        <f>A43+90*7/8</f>
        <v>798.75</v>
      </c>
    </row>
    <row r="56" spans="1:7">
      <c r="A56" t="s">
        <v>68</v>
      </c>
      <c r="D56">
        <f>810</f>
        <v>810</v>
      </c>
    </row>
    <row r="57" spans="1:7">
      <c r="A57" t="s">
        <v>71</v>
      </c>
      <c r="D57">
        <f>(D55+D56)/2</f>
        <v>804.375</v>
      </c>
    </row>
    <row r="59" spans="1:7">
      <c r="D59" t="s">
        <v>72</v>
      </c>
    </row>
    <row r="60" spans="1:7">
      <c r="A60" t="s">
        <v>74</v>
      </c>
      <c r="D60" s="29">
        <f>D29/D24</f>
        <v>2.7105263157894739</v>
      </c>
    </row>
    <row r="61" spans="1:7">
      <c r="A61" t="s">
        <v>73</v>
      </c>
      <c r="D61" s="29">
        <f>D57/D54</f>
        <v>1.4236725663716814</v>
      </c>
    </row>
    <row r="63" spans="1:7">
      <c r="A63" s="18" t="s">
        <v>75</v>
      </c>
      <c r="B63" s="25" t="s">
        <v>76</v>
      </c>
      <c r="C63" s="25"/>
      <c r="D63" s="25"/>
      <c r="E63" s="25"/>
      <c r="F63" s="25"/>
      <c r="G63" s="25"/>
    </row>
    <row r="64" spans="1:7">
      <c r="B64" s="25"/>
      <c r="C64" s="25"/>
      <c r="D64" s="25"/>
      <c r="E64" s="25"/>
      <c r="F64" s="25"/>
      <c r="G64" s="25"/>
    </row>
    <row r="65" spans="1:7">
      <c r="B65" s="25"/>
      <c r="C65" s="25"/>
      <c r="D65" s="25"/>
      <c r="E65" s="25"/>
      <c r="F65" s="25"/>
      <c r="G65" s="25"/>
    </row>
    <row r="66" spans="1:7">
      <c r="B66" s="25"/>
      <c r="C66" s="25"/>
      <c r="D66" s="25"/>
      <c r="E66" s="25"/>
      <c r="F66" s="25"/>
      <c r="G66" s="25"/>
    </row>
    <row r="68" spans="1:7">
      <c r="A68" s="22" t="s">
        <v>77</v>
      </c>
    </row>
    <row r="69" spans="1:7">
      <c r="A69" t="s">
        <v>78</v>
      </c>
    </row>
    <row r="70" spans="1:7">
      <c r="A70" t="s">
        <v>79</v>
      </c>
      <c r="B70" s="29">
        <f>I41*J41/2</f>
        <v>5.5927442949093034E-2</v>
      </c>
    </row>
    <row r="71" spans="1:7">
      <c r="A71" t="s">
        <v>80</v>
      </c>
      <c r="B71" s="29">
        <f>(J41+J42)*(I42-I41)/2</f>
        <v>0.1503569338794617</v>
      </c>
    </row>
    <row r="72" spans="1:7">
      <c r="A72" t="s">
        <v>81</v>
      </c>
      <c r="B72" s="29">
        <f>(J43+J42)*(I43-I42)/2</f>
        <v>0.18340550029256875</v>
      </c>
    </row>
    <row r="73" spans="1:7">
      <c r="A73" t="s">
        <v>82</v>
      </c>
      <c r="B73" s="29">
        <f>(J44+J43)*(I44-I43)/2</f>
        <v>7.5974253949678147E-2</v>
      </c>
    </row>
    <row r="74" spans="1:7">
      <c r="A74" t="s">
        <v>83</v>
      </c>
      <c r="B74" s="29">
        <f>SUM(B70:B73)</f>
        <v>0.46566413107080162</v>
      </c>
    </row>
    <row r="76" spans="1:7">
      <c r="A76" t="s">
        <v>84</v>
      </c>
      <c r="B76" s="29">
        <f>1-2*B74</f>
        <v>6.8671737858396753E-2</v>
      </c>
    </row>
    <row r="77" spans="1:7">
      <c r="A77" s="18" t="s">
        <v>85</v>
      </c>
      <c r="B77" t="s">
        <v>86</v>
      </c>
    </row>
  </sheetData>
  <mergeCells count="1">
    <mergeCell ref="B63:G66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7"/>
  <sheetViews>
    <sheetView workbookViewId="0">
      <selection activeCell="E26" sqref="E26"/>
    </sheetView>
  </sheetViews>
  <sheetFormatPr baseColWidth="10" defaultRowHeight="15" x14ac:dyDescent="0"/>
  <cols>
    <col min="4" max="4" width="12.1640625" customWidth="1"/>
  </cols>
  <sheetData>
    <row r="2" spans="1:7">
      <c r="A2" t="s">
        <v>87</v>
      </c>
    </row>
    <row r="3" spans="1:7">
      <c r="B3" s="20" t="s">
        <v>89</v>
      </c>
      <c r="C3" s="20" t="s">
        <v>88</v>
      </c>
    </row>
    <row r="4" spans="1:7">
      <c r="B4" s="28">
        <v>0.06</v>
      </c>
      <c r="C4">
        <v>4</v>
      </c>
    </row>
    <row r="5" spans="1:7">
      <c r="B5" s="28">
        <v>7.0000000000000007E-2</v>
      </c>
      <c r="C5">
        <v>3</v>
      </c>
    </row>
    <row r="6" spans="1:7">
      <c r="B6" s="28">
        <v>0.08</v>
      </c>
      <c r="C6">
        <v>3</v>
      </c>
    </row>
    <row r="7" spans="1:7">
      <c r="B7" s="20" t="s">
        <v>95</v>
      </c>
      <c r="C7" s="27">
        <f>(1+B4)^(C4/10)*(1+B5)^(C5/10)*(1+B6)^(C6/10)-1</f>
        <v>6.8967757404103658E-2</v>
      </c>
    </row>
    <row r="9" spans="1:7" ht="15" customHeight="1">
      <c r="A9" s="32" t="s">
        <v>90</v>
      </c>
      <c r="B9" s="32"/>
      <c r="C9" s="32"/>
      <c r="D9" s="32"/>
      <c r="E9" s="32"/>
      <c r="F9" s="32"/>
      <c r="G9" s="32"/>
    </row>
    <row r="10" spans="1:7">
      <c r="A10" s="32"/>
      <c r="B10" s="32"/>
      <c r="C10" s="32"/>
      <c r="D10" s="32"/>
      <c r="E10" s="32"/>
      <c r="F10" s="32"/>
      <c r="G10" s="32"/>
    </row>
    <row r="11" spans="1:7">
      <c r="A11" s="32"/>
      <c r="B11" s="32"/>
      <c r="C11" s="32"/>
      <c r="D11" s="32"/>
      <c r="E11" s="32"/>
      <c r="F11" s="32"/>
      <c r="G11" s="32"/>
    </row>
    <row r="12" spans="1:7">
      <c r="A12" s="31"/>
      <c r="B12" s="31"/>
      <c r="C12" s="31"/>
      <c r="D12" s="31"/>
      <c r="E12" s="31"/>
      <c r="F12" s="31"/>
    </row>
    <row r="13" spans="1:7">
      <c r="B13" t="s">
        <v>91</v>
      </c>
    </row>
    <row r="14" spans="1:7">
      <c r="A14" t="s">
        <v>92</v>
      </c>
      <c r="B14">
        <v>10000</v>
      </c>
    </row>
    <row r="15" spans="1:7">
      <c r="A15">
        <v>1</v>
      </c>
      <c r="B15">
        <f>B14*($B$4+1)</f>
        <v>10600</v>
      </c>
    </row>
    <row r="16" spans="1:7">
      <c r="A16">
        <v>2</v>
      </c>
      <c r="B16">
        <f t="shared" ref="B16:B18" si="0">B15*($B$4+1)</f>
        <v>11236</v>
      </c>
    </row>
    <row r="17" spans="1:5">
      <c r="A17">
        <v>3</v>
      </c>
      <c r="B17" s="34">
        <f t="shared" si="0"/>
        <v>11910.16</v>
      </c>
    </row>
    <row r="18" spans="1:5">
      <c r="A18">
        <v>4</v>
      </c>
      <c r="B18" s="34">
        <f t="shared" si="0"/>
        <v>12624.7696</v>
      </c>
    </row>
    <row r="19" spans="1:5">
      <c r="A19">
        <v>5</v>
      </c>
      <c r="B19" s="34">
        <f>B18*(1+$B$5)</f>
        <v>13508.503472</v>
      </c>
    </row>
    <row r="20" spans="1:5">
      <c r="A20">
        <v>6</v>
      </c>
      <c r="B20" s="34">
        <f t="shared" ref="B20:B21" si="1">B19*(1+$B$5)</f>
        <v>14454.098715040001</v>
      </c>
    </row>
    <row r="21" spans="1:5">
      <c r="A21">
        <v>7</v>
      </c>
      <c r="B21" s="34">
        <f t="shared" si="1"/>
        <v>15465.885625092802</v>
      </c>
    </row>
    <row r="22" spans="1:5">
      <c r="A22">
        <v>8</v>
      </c>
      <c r="B22" s="34">
        <f>B21*(1+$B$6)</f>
        <v>16703.156475100226</v>
      </c>
    </row>
    <row r="23" spans="1:5">
      <c r="A23">
        <v>9</v>
      </c>
      <c r="B23" s="34">
        <f t="shared" ref="B23:B24" si="2">B22*(1+$B$6)</f>
        <v>18039.408993108245</v>
      </c>
    </row>
    <row r="24" spans="1:5">
      <c r="A24">
        <v>10</v>
      </c>
      <c r="B24" s="35">
        <f t="shared" si="2"/>
        <v>19482.561712556908</v>
      </c>
    </row>
    <row r="25" spans="1:5">
      <c r="A25" t="s">
        <v>93</v>
      </c>
      <c r="E25" s="18" t="s">
        <v>96</v>
      </c>
    </row>
    <row r="27" spans="1:5">
      <c r="A27" s="36" t="s">
        <v>94</v>
      </c>
      <c r="B27" s="37">
        <f>(B24/B14)^(1/10)-1</f>
        <v>6.8967757404103658E-2</v>
      </c>
    </row>
  </sheetData>
  <mergeCells count="1">
    <mergeCell ref="A9:G1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A16" sqref="A16"/>
    </sheetView>
  </sheetViews>
  <sheetFormatPr baseColWidth="10" defaultRowHeight="15" x14ac:dyDescent="0"/>
  <cols>
    <col min="1" max="1" width="22.33203125" bestFit="1" customWidth="1"/>
    <col min="2" max="2" width="2.6640625" hidden="1" customWidth="1"/>
    <col min="3" max="3" width="21" bestFit="1" customWidth="1"/>
    <col min="4" max="4" width="2.6640625" hidden="1" customWidth="1"/>
    <col min="6" max="6" width="0" hidden="1" customWidth="1"/>
  </cols>
  <sheetData>
    <row r="1" spans="1:6">
      <c r="B1" t="s">
        <v>2</v>
      </c>
      <c r="C1" t="s">
        <v>4</v>
      </c>
      <c r="D1" t="s">
        <v>2</v>
      </c>
      <c r="E1" t="s">
        <v>5</v>
      </c>
      <c r="F1" t="s">
        <v>3</v>
      </c>
    </row>
    <row r="2" spans="1:6">
      <c r="A2" t="s">
        <v>6</v>
      </c>
      <c r="B2" t="s">
        <v>2</v>
      </c>
      <c r="C2">
        <v>9</v>
      </c>
      <c r="D2" t="s">
        <v>2</v>
      </c>
      <c r="E2">
        <v>16</v>
      </c>
      <c r="F2" t="s">
        <v>3</v>
      </c>
    </row>
    <row r="3" spans="1:6">
      <c r="A3" t="s">
        <v>7</v>
      </c>
      <c r="B3" t="s">
        <v>2</v>
      </c>
      <c r="C3">
        <v>15</v>
      </c>
      <c r="D3" t="s">
        <v>2</v>
      </c>
      <c r="E3">
        <v>13</v>
      </c>
      <c r="F3" t="s">
        <v>3</v>
      </c>
    </row>
    <row r="4" spans="1:6">
      <c r="A4" t="s">
        <v>8</v>
      </c>
      <c r="B4" t="s">
        <v>2</v>
      </c>
      <c r="C4">
        <v>14</v>
      </c>
      <c r="D4" t="s">
        <v>2</v>
      </c>
      <c r="E4">
        <v>14</v>
      </c>
      <c r="F4" t="s">
        <v>3</v>
      </c>
    </row>
    <row r="5" spans="1:6">
      <c r="A5" t="s">
        <v>9</v>
      </c>
      <c r="B5" t="s">
        <v>2</v>
      </c>
      <c r="C5">
        <v>10</v>
      </c>
      <c r="D5" t="s">
        <v>2</v>
      </c>
      <c r="E5">
        <v>13</v>
      </c>
      <c r="F5" t="s">
        <v>3</v>
      </c>
    </row>
    <row r="6" spans="1:6">
      <c r="A6" t="s">
        <v>10</v>
      </c>
      <c r="B6" t="s">
        <v>2</v>
      </c>
      <c r="C6">
        <v>17</v>
      </c>
      <c r="D6" t="s">
        <v>2</v>
      </c>
      <c r="E6">
        <v>9</v>
      </c>
      <c r="F6" t="s">
        <v>3</v>
      </c>
    </row>
    <row r="9" spans="1:6">
      <c r="A9" t="s">
        <v>11</v>
      </c>
      <c r="C9" s="33">
        <f>AVERAGE(C2:C6)</f>
        <v>13</v>
      </c>
      <c r="E9" s="33">
        <f>AVERAGE(E2:E6)</f>
        <v>13</v>
      </c>
    </row>
    <row r="10" spans="1:6">
      <c r="A10" t="s">
        <v>12</v>
      </c>
      <c r="C10">
        <f>_xlfn.STDEV.P(C2:C6)</f>
        <v>3.03315017762062</v>
      </c>
      <c r="E10">
        <f t="shared" ref="E10" si="0">_xlfn.STDEV.P(E2:E6)</f>
        <v>2.2803508501982761</v>
      </c>
    </row>
    <row r="11" spans="1:6">
      <c r="A11" t="s">
        <v>13</v>
      </c>
      <c r="B11" t="e">
        <f t="shared" ref="B11:E11" si="1">B10/B9</f>
        <v>#DIV/0!</v>
      </c>
      <c r="C11">
        <f>C10/C9</f>
        <v>0.23331924443235538</v>
      </c>
      <c r="D11" t="e">
        <f t="shared" si="1"/>
        <v>#DIV/0!</v>
      </c>
      <c r="E11">
        <f t="shared" si="1"/>
        <v>0.17541160386140586</v>
      </c>
    </row>
    <row r="13" spans="1:6">
      <c r="A13" s="22" t="s">
        <v>31</v>
      </c>
    </row>
    <row r="14" spans="1:6">
      <c r="A14" t="s">
        <v>97</v>
      </c>
    </row>
    <row r="15" spans="1:6">
      <c r="A15" s="22" t="s">
        <v>40</v>
      </c>
    </row>
    <row r="16" spans="1:6">
      <c r="A16" t="s">
        <v>98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opLeftCell="B1" workbookViewId="0">
      <selection activeCell="B17" sqref="B17"/>
    </sheetView>
  </sheetViews>
  <sheetFormatPr baseColWidth="10" defaultRowHeight="15" x14ac:dyDescent="0"/>
  <cols>
    <col min="1" max="1" width="3" hidden="1" customWidth="1"/>
    <col min="2" max="2" width="16.1640625" customWidth="1"/>
    <col min="3" max="3" width="2.6640625" hidden="1" customWidth="1"/>
    <col min="4" max="4" width="8.33203125" bestFit="1" customWidth="1"/>
    <col min="6" max="6" width="0" hidden="1" customWidth="1"/>
    <col min="8" max="8" width="0" hidden="1" customWidth="1"/>
  </cols>
  <sheetData>
    <row r="1" spans="1:15">
      <c r="C1" t="s">
        <v>2</v>
      </c>
      <c r="D1" s="24" t="s">
        <v>0</v>
      </c>
      <c r="E1" s="24"/>
      <c r="G1" s="24" t="s">
        <v>53</v>
      </c>
      <c r="H1" s="24"/>
      <c r="I1" s="24"/>
      <c r="J1" t="s">
        <v>100</v>
      </c>
      <c r="L1" t="s">
        <v>37</v>
      </c>
      <c r="N1" t="s">
        <v>102</v>
      </c>
    </row>
    <row r="2" spans="1:15">
      <c r="D2" t="s">
        <v>15</v>
      </c>
      <c r="E2" t="s">
        <v>14</v>
      </c>
      <c r="F2" t="s">
        <v>3</v>
      </c>
      <c r="G2" t="s">
        <v>15</v>
      </c>
      <c r="H2" t="s">
        <v>2</v>
      </c>
      <c r="I2" t="s">
        <v>14</v>
      </c>
      <c r="J2" t="str">
        <f>G2</f>
        <v>Engineer</v>
      </c>
      <c r="K2" t="str">
        <f>I2</f>
        <v>Sales</v>
      </c>
      <c r="L2" t="s">
        <v>15</v>
      </c>
      <c r="M2" t="str">
        <f>K2</f>
        <v>Sales</v>
      </c>
      <c r="N2" t="s">
        <v>15</v>
      </c>
      <c r="O2" t="str">
        <f>M2</f>
        <v>Sales</v>
      </c>
    </row>
    <row r="3" spans="1:15">
      <c r="A3">
        <v>20000</v>
      </c>
      <c r="B3" t="str">
        <f>CONCATENATE(A3," - ",A4)</f>
        <v>20000 - 30000</v>
      </c>
      <c r="C3" t="s">
        <v>2</v>
      </c>
      <c r="D3">
        <v>6</v>
      </c>
      <c r="E3">
        <v>30</v>
      </c>
      <c r="F3" t="s">
        <v>3</v>
      </c>
      <c r="G3">
        <f>($A3+$A4)/2*D3</f>
        <v>150000</v>
      </c>
      <c r="H3" t="e">
        <f>($A$3+$A$4)/2*#REF!</f>
        <v>#REF!</v>
      </c>
      <c r="I3">
        <f>($A3+$A4)/2*E3</f>
        <v>750000</v>
      </c>
      <c r="J3">
        <f>D3</f>
        <v>6</v>
      </c>
      <c r="K3">
        <f>E3</f>
        <v>30</v>
      </c>
      <c r="L3" s="38">
        <f>G3</f>
        <v>150000</v>
      </c>
      <c r="M3" s="38">
        <f>I3</f>
        <v>750000</v>
      </c>
      <c r="N3">
        <f>(($A3+$A4)/2-D$10)^2</f>
        <v>712890000</v>
      </c>
      <c r="O3">
        <f>(($A3+$A4)/2-E$10)^2</f>
        <v>282240000</v>
      </c>
    </row>
    <row r="4" spans="1:15">
      <c r="A4">
        <v>30000</v>
      </c>
      <c r="B4" t="str">
        <f t="shared" ref="B4:B8" si="0">CONCATENATE(A4," - ",A5)</f>
        <v>30000 - 40000</v>
      </c>
      <c r="C4" t="s">
        <v>2</v>
      </c>
      <c r="D4">
        <v>16</v>
      </c>
      <c r="E4">
        <v>21</v>
      </c>
      <c r="F4" t="s">
        <v>3</v>
      </c>
      <c r="G4">
        <f>($A4+$A5)/2*D4</f>
        <v>560000</v>
      </c>
      <c r="H4" t="e">
        <f>($A$3+$A$4)/2*#REF!</f>
        <v>#REF!</v>
      </c>
      <c r="I4">
        <f t="shared" ref="I4:I8" si="1">($A4+$A5)/2*E4</f>
        <v>735000</v>
      </c>
      <c r="J4">
        <f>D4+J3</f>
        <v>22</v>
      </c>
      <c r="K4">
        <f>E4+K3</f>
        <v>51</v>
      </c>
      <c r="L4" s="38">
        <f>G4+L3</f>
        <v>710000</v>
      </c>
      <c r="M4" s="38">
        <f>I4+M3</f>
        <v>1485000</v>
      </c>
      <c r="N4">
        <f>(($A4+$A5)/2-D$10)^2</f>
        <v>278890000</v>
      </c>
      <c r="O4">
        <f t="shared" ref="O4:O8" si="2">(($A4+$A5)/2-E$10)^2</f>
        <v>46240000</v>
      </c>
    </row>
    <row r="5" spans="1:15">
      <c r="A5">
        <v>40000</v>
      </c>
      <c r="B5" t="str">
        <f t="shared" si="0"/>
        <v>40000 - 50000</v>
      </c>
      <c r="C5" t="s">
        <v>2</v>
      </c>
      <c r="D5">
        <v>25</v>
      </c>
      <c r="E5">
        <v>22</v>
      </c>
      <c r="F5" t="s">
        <v>3</v>
      </c>
      <c r="G5">
        <f>($A5+$A6)/2*D5</f>
        <v>1125000</v>
      </c>
      <c r="H5" t="e">
        <f>($A$3+$A$4)/2*#REF!</f>
        <v>#REF!</v>
      </c>
      <c r="I5">
        <f t="shared" si="1"/>
        <v>990000</v>
      </c>
      <c r="J5">
        <f>D5+J4</f>
        <v>47</v>
      </c>
      <c r="K5">
        <f t="shared" ref="K5:K8" si="3">E5+K4</f>
        <v>73</v>
      </c>
      <c r="L5" s="38">
        <f>G5+L4</f>
        <v>1835000</v>
      </c>
      <c r="M5" s="38">
        <f>I5+M4</f>
        <v>2475000</v>
      </c>
      <c r="N5">
        <f>(($A5+$A6)/2-D$10)^2</f>
        <v>44890000</v>
      </c>
      <c r="O5">
        <f t="shared" si="2"/>
        <v>10240000</v>
      </c>
    </row>
    <row r="6" spans="1:15">
      <c r="A6">
        <v>50000</v>
      </c>
      <c r="B6" t="str">
        <f t="shared" si="0"/>
        <v>50000 - 60000</v>
      </c>
      <c r="C6" t="s">
        <v>2</v>
      </c>
      <c r="D6">
        <v>22</v>
      </c>
      <c r="E6">
        <v>13</v>
      </c>
      <c r="F6" t="s">
        <v>3</v>
      </c>
      <c r="G6">
        <f>($A6+$A7)/2*D6</f>
        <v>1210000</v>
      </c>
      <c r="H6" t="e">
        <f>($A$3+$A$4)/2*#REF!</f>
        <v>#REF!</v>
      </c>
      <c r="I6">
        <f t="shared" si="1"/>
        <v>715000</v>
      </c>
      <c r="J6">
        <f>D6+J5</f>
        <v>69</v>
      </c>
      <c r="K6">
        <f t="shared" si="3"/>
        <v>86</v>
      </c>
      <c r="L6" s="38">
        <f>G6+L5</f>
        <v>3045000</v>
      </c>
      <c r="M6" s="38">
        <f>I6+M5</f>
        <v>3190000</v>
      </c>
      <c r="N6">
        <f>(($A6+$A7)/2-D$10)^2</f>
        <v>10890000</v>
      </c>
      <c r="O6">
        <f t="shared" si="2"/>
        <v>174240000</v>
      </c>
    </row>
    <row r="7" spans="1:15">
      <c r="A7">
        <v>60000</v>
      </c>
      <c r="B7" t="str">
        <f t="shared" si="0"/>
        <v>60000 - 70000</v>
      </c>
      <c r="C7" t="s">
        <v>2</v>
      </c>
      <c r="D7">
        <v>20</v>
      </c>
      <c r="E7">
        <v>6</v>
      </c>
      <c r="F7" t="s">
        <v>3</v>
      </c>
      <c r="G7">
        <f>($A7+$A8)/2*D7</f>
        <v>1300000</v>
      </c>
      <c r="H7" t="e">
        <f>($A$3+$A$4)/2*#REF!</f>
        <v>#REF!</v>
      </c>
      <c r="I7">
        <f t="shared" si="1"/>
        <v>390000</v>
      </c>
      <c r="J7">
        <f>D7+J6</f>
        <v>89</v>
      </c>
      <c r="K7">
        <f t="shared" si="3"/>
        <v>92</v>
      </c>
      <c r="L7" s="38">
        <f>G7+L6</f>
        <v>4345000</v>
      </c>
      <c r="M7" s="38">
        <f>I7+M6</f>
        <v>3580000</v>
      </c>
      <c r="N7">
        <f>(($A7+$A8)/2-D$10)^2</f>
        <v>176890000</v>
      </c>
      <c r="O7">
        <f t="shared" si="2"/>
        <v>538240000</v>
      </c>
    </row>
    <row r="8" spans="1:15">
      <c r="A8">
        <v>70000</v>
      </c>
      <c r="B8" t="str">
        <f t="shared" si="0"/>
        <v>70000 - 80000</v>
      </c>
      <c r="C8" t="s">
        <v>2</v>
      </c>
      <c r="D8">
        <v>11</v>
      </c>
      <c r="E8">
        <v>8</v>
      </c>
      <c r="F8" t="s">
        <v>3</v>
      </c>
      <c r="G8">
        <f>($A8+$A9)/2*D8</f>
        <v>825000</v>
      </c>
      <c r="H8" t="e">
        <f>($A$3+$A$4)/2*#REF!</f>
        <v>#REF!</v>
      </c>
      <c r="I8">
        <f t="shared" si="1"/>
        <v>600000</v>
      </c>
      <c r="J8">
        <f>D8+J7</f>
        <v>100</v>
      </c>
      <c r="K8">
        <f t="shared" si="3"/>
        <v>100</v>
      </c>
      <c r="L8" s="38">
        <f>G8+L7</f>
        <v>5170000</v>
      </c>
      <c r="M8" s="38">
        <f>I8+M7</f>
        <v>4180000</v>
      </c>
      <c r="N8">
        <f>(($A8+$A9)/2-D$10)^2</f>
        <v>542890000</v>
      </c>
      <c r="O8">
        <f t="shared" si="2"/>
        <v>1102240000</v>
      </c>
    </row>
    <row r="9" spans="1:15">
      <c r="A9">
        <v>80000</v>
      </c>
    </row>
    <row r="10" spans="1:15">
      <c r="B10" t="s">
        <v>99</v>
      </c>
      <c r="D10" s="38">
        <f>SUM(G3:G8)/SUM(D3:D8)</f>
        <v>51700</v>
      </c>
      <c r="E10" s="38">
        <f>SUM(I3:I8)/SUM(E3:E8)</f>
        <v>41800</v>
      </c>
    </row>
    <row r="11" spans="1:15">
      <c r="B11" t="s">
        <v>101</v>
      </c>
      <c r="D11" s="38">
        <f>A6+10000*3/D6</f>
        <v>51363.63636363636</v>
      </c>
      <c r="E11" s="38">
        <f>A4+10000*1/E4</f>
        <v>30476.190476190477</v>
      </c>
    </row>
    <row r="12" spans="1:15">
      <c r="B12" t="s">
        <v>12</v>
      </c>
      <c r="D12">
        <f>SQRT(1/100*SUMPRODUCT(N3:N8,D3:D8))</f>
        <v>14003.928020380568</v>
      </c>
      <c r="E12">
        <f>SQRT(1/100*SUMPRODUCT(O3:O8,E3:E8))</f>
        <v>15484.185480676728</v>
      </c>
    </row>
    <row r="15" spans="1:15">
      <c r="B15" t="s">
        <v>103</v>
      </c>
    </row>
    <row r="16" spans="1:15">
      <c r="B16" t="s">
        <v>104</v>
      </c>
    </row>
  </sheetData>
  <mergeCells count="2">
    <mergeCell ref="D1:E1"/>
    <mergeCell ref="G1:I1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opLeftCell="B1" workbookViewId="0">
      <selection activeCell="B23" sqref="B23"/>
    </sheetView>
  </sheetViews>
  <sheetFormatPr baseColWidth="10" defaultRowHeight="15" x14ac:dyDescent="0"/>
  <cols>
    <col min="1" max="1" width="0" hidden="1" customWidth="1"/>
    <col min="2" max="2" width="13.1640625" bestFit="1" customWidth="1"/>
    <col min="3" max="3" width="2.6640625" hidden="1" customWidth="1"/>
    <col min="5" max="5" width="2.6640625" hidden="1" customWidth="1"/>
    <col min="7" max="7" width="2.83203125" hidden="1" customWidth="1"/>
    <col min="8" max="8" width="2.83203125" customWidth="1"/>
    <col min="9" max="9" width="15.1640625" bestFit="1" customWidth="1"/>
    <col min="14" max="14" width="1.33203125" customWidth="1"/>
  </cols>
  <sheetData>
    <row r="1" spans="1:11">
      <c r="C1" t="s">
        <v>2</v>
      </c>
      <c r="D1" t="s">
        <v>16</v>
      </c>
      <c r="E1" t="s">
        <v>2</v>
      </c>
      <c r="F1" t="s">
        <v>17</v>
      </c>
      <c r="G1" t="s">
        <v>3</v>
      </c>
      <c r="I1" t="s">
        <v>18</v>
      </c>
      <c r="J1" t="s">
        <v>16</v>
      </c>
      <c r="K1" t="s">
        <v>17</v>
      </c>
    </row>
    <row r="2" spans="1:11">
      <c r="A2">
        <v>0</v>
      </c>
      <c r="B2" s="1" t="str">
        <f>CONCATENATE(A2," - ", A3)</f>
        <v>0 - 10</v>
      </c>
      <c r="C2" t="s">
        <v>2</v>
      </c>
      <c r="D2">
        <v>10</v>
      </c>
      <c r="E2" t="s">
        <v>2</v>
      </c>
      <c r="F2">
        <v>0</v>
      </c>
      <c r="G2" t="s">
        <v>3</v>
      </c>
      <c r="I2">
        <f t="shared" ref="I2:I11" si="0">A2+5</f>
        <v>5</v>
      </c>
      <c r="J2">
        <f>I2*D2</f>
        <v>50</v>
      </c>
      <c r="K2">
        <f t="shared" ref="K2:K11" si="1">I2*F2</f>
        <v>0</v>
      </c>
    </row>
    <row r="3" spans="1:11">
      <c r="A3">
        <v>10</v>
      </c>
      <c r="B3" s="1" t="str">
        <f t="shared" ref="B3:B11" si="2">CONCATENATE(A3," - ", A4)</f>
        <v>10 - 20</v>
      </c>
      <c r="C3" t="s">
        <v>2</v>
      </c>
      <c r="D3">
        <v>5</v>
      </c>
      <c r="E3" t="s">
        <v>2</v>
      </c>
      <c r="F3">
        <v>8</v>
      </c>
      <c r="G3" t="s">
        <v>3</v>
      </c>
      <c r="I3">
        <f t="shared" si="0"/>
        <v>15</v>
      </c>
      <c r="J3">
        <f t="shared" ref="J3:J11" si="3">I3*D3</f>
        <v>75</v>
      </c>
      <c r="K3">
        <f t="shared" si="1"/>
        <v>120</v>
      </c>
    </row>
    <row r="4" spans="1:11">
      <c r="A4">
        <v>20</v>
      </c>
      <c r="B4" s="1" t="str">
        <f t="shared" si="2"/>
        <v>20 - 30</v>
      </c>
      <c r="C4" t="s">
        <v>2</v>
      </c>
      <c r="D4" s="2">
        <v>6</v>
      </c>
      <c r="E4" t="s">
        <v>2</v>
      </c>
      <c r="F4" s="2">
        <v>10</v>
      </c>
      <c r="G4" t="s">
        <v>3</v>
      </c>
      <c r="I4">
        <f t="shared" si="0"/>
        <v>25</v>
      </c>
      <c r="J4">
        <f t="shared" si="3"/>
        <v>150</v>
      </c>
      <c r="K4">
        <f t="shared" si="1"/>
        <v>250</v>
      </c>
    </row>
    <row r="5" spans="1:11">
      <c r="A5">
        <v>30</v>
      </c>
      <c r="B5" s="1" t="str">
        <f t="shared" si="2"/>
        <v>30 - 40</v>
      </c>
      <c r="C5" t="s">
        <v>2</v>
      </c>
      <c r="D5" s="3">
        <v>13</v>
      </c>
      <c r="E5" t="s">
        <v>2</v>
      </c>
      <c r="F5">
        <v>12</v>
      </c>
      <c r="G5" t="s">
        <v>3</v>
      </c>
      <c r="I5">
        <f t="shared" si="0"/>
        <v>35</v>
      </c>
      <c r="J5">
        <f t="shared" si="3"/>
        <v>455</v>
      </c>
      <c r="K5">
        <f t="shared" si="1"/>
        <v>420</v>
      </c>
    </row>
    <row r="6" spans="1:11">
      <c r="A6">
        <v>40</v>
      </c>
      <c r="B6" s="1" t="str">
        <f t="shared" si="2"/>
        <v>40 - 50</v>
      </c>
      <c r="C6" t="s">
        <v>2</v>
      </c>
      <c r="D6">
        <v>7</v>
      </c>
      <c r="E6" t="s">
        <v>2</v>
      </c>
      <c r="F6" s="3">
        <v>18</v>
      </c>
      <c r="G6" t="s">
        <v>3</v>
      </c>
      <c r="I6">
        <f t="shared" si="0"/>
        <v>45</v>
      </c>
      <c r="J6">
        <f t="shared" si="3"/>
        <v>315</v>
      </c>
      <c r="K6">
        <f t="shared" si="1"/>
        <v>810</v>
      </c>
    </row>
    <row r="7" spans="1:11">
      <c r="A7">
        <v>50</v>
      </c>
      <c r="B7" s="1" t="str">
        <f t="shared" si="2"/>
        <v>50 - 60</v>
      </c>
      <c r="C7" t="s">
        <v>2</v>
      </c>
      <c r="D7" s="4">
        <v>10</v>
      </c>
      <c r="E7" t="s">
        <v>2</v>
      </c>
      <c r="F7" s="4">
        <v>16</v>
      </c>
      <c r="G7" t="s">
        <v>3</v>
      </c>
      <c r="I7">
        <f t="shared" si="0"/>
        <v>55</v>
      </c>
      <c r="J7">
        <f t="shared" si="3"/>
        <v>550</v>
      </c>
      <c r="K7">
        <f t="shared" si="1"/>
        <v>880</v>
      </c>
    </row>
    <row r="8" spans="1:11">
      <c r="A8">
        <v>60</v>
      </c>
      <c r="B8" s="1" t="str">
        <f t="shared" si="2"/>
        <v>60 - 70</v>
      </c>
      <c r="C8" t="s">
        <v>2</v>
      </c>
      <c r="D8">
        <v>5</v>
      </c>
      <c r="E8" t="s">
        <v>2</v>
      </c>
      <c r="F8">
        <v>1</v>
      </c>
      <c r="G8" t="s">
        <v>3</v>
      </c>
      <c r="I8">
        <f t="shared" si="0"/>
        <v>65</v>
      </c>
      <c r="J8">
        <f t="shared" si="3"/>
        <v>325</v>
      </c>
      <c r="K8">
        <f t="shared" si="1"/>
        <v>65</v>
      </c>
    </row>
    <row r="9" spans="1:11">
      <c r="A9">
        <v>70</v>
      </c>
      <c r="B9" s="1" t="str">
        <f t="shared" si="2"/>
        <v>70 - 80</v>
      </c>
      <c r="C9" t="s">
        <v>2</v>
      </c>
      <c r="D9">
        <v>4</v>
      </c>
      <c r="E9" t="s">
        <v>2</v>
      </c>
      <c r="F9">
        <v>1</v>
      </c>
      <c r="G9" t="s">
        <v>3</v>
      </c>
      <c r="I9">
        <f t="shared" si="0"/>
        <v>75</v>
      </c>
      <c r="J9">
        <f t="shared" si="3"/>
        <v>300</v>
      </c>
      <c r="K9">
        <f t="shared" si="1"/>
        <v>75</v>
      </c>
    </row>
    <row r="10" spans="1:11">
      <c r="A10">
        <v>80</v>
      </c>
      <c r="B10" s="1" t="str">
        <f t="shared" si="2"/>
        <v>80 - 90</v>
      </c>
      <c r="C10" t="s">
        <v>2</v>
      </c>
      <c r="D10">
        <v>2</v>
      </c>
      <c r="E10" t="s">
        <v>2</v>
      </c>
      <c r="F10">
        <v>0</v>
      </c>
      <c r="G10" t="s">
        <v>3</v>
      </c>
      <c r="I10">
        <f t="shared" si="0"/>
        <v>85</v>
      </c>
      <c r="J10">
        <f t="shared" si="3"/>
        <v>170</v>
      </c>
      <c r="K10">
        <f t="shared" si="1"/>
        <v>0</v>
      </c>
    </row>
    <row r="11" spans="1:11">
      <c r="A11">
        <v>90</v>
      </c>
      <c r="B11" s="1" t="str">
        <f t="shared" si="2"/>
        <v>90 - 100</v>
      </c>
      <c r="C11" t="s">
        <v>2</v>
      </c>
      <c r="D11">
        <v>4</v>
      </c>
      <c r="E11" t="s">
        <v>2</v>
      </c>
      <c r="F11">
        <v>0</v>
      </c>
      <c r="G11" t="s">
        <v>3</v>
      </c>
      <c r="I11">
        <f t="shared" si="0"/>
        <v>95</v>
      </c>
      <c r="J11">
        <f t="shared" si="3"/>
        <v>380</v>
      </c>
      <c r="K11">
        <f t="shared" si="1"/>
        <v>0</v>
      </c>
    </row>
    <row r="12" spans="1:11">
      <c r="A12">
        <v>100</v>
      </c>
      <c r="I12" t="s">
        <v>19</v>
      </c>
      <c r="J12">
        <f>SUM(J2:J11)/SUM(D2:D11)</f>
        <v>41.969696969696969</v>
      </c>
      <c r="K12">
        <f>SUM(K2:K11)/SUM(F2:F11)</f>
        <v>39.696969696969695</v>
      </c>
    </row>
    <row r="14" spans="1:11">
      <c r="B14" s="22" t="s">
        <v>31</v>
      </c>
    </row>
    <row r="15" spans="1:11">
      <c r="D15" t="str">
        <f>J1</f>
        <v>Speedy</v>
      </c>
      <c r="F15" t="str">
        <f>K1</f>
        <v>Peach</v>
      </c>
    </row>
    <row r="16" spans="1:11">
      <c r="B16" t="s">
        <v>105</v>
      </c>
      <c r="D16" s="6">
        <f>J12</f>
        <v>41.969696969696969</v>
      </c>
      <c r="E16" s="6"/>
      <c r="F16" s="6">
        <f>K12</f>
        <v>39.696969696969695</v>
      </c>
    </row>
    <row r="17" spans="2:6">
      <c r="B17" t="s">
        <v>106</v>
      </c>
      <c r="D17" s="15" t="str">
        <f>B4</f>
        <v>20 - 30</v>
      </c>
      <c r="E17" s="15"/>
      <c r="F17" s="15" t="str">
        <f>B4</f>
        <v>20 - 30</v>
      </c>
    </row>
    <row r="18" spans="2:6">
      <c r="B18" t="s">
        <v>108</v>
      </c>
      <c r="D18" s="15" t="str">
        <f>B5</f>
        <v>30 - 40</v>
      </c>
      <c r="E18" s="15"/>
      <c r="F18" s="15" t="str">
        <f>B6</f>
        <v>40 - 50</v>
      </c>
    </row>
    <row r="19" spans="2:6">
      <c r="B19" t="s">
        <v>107</v>
      </c>
      <c r="D19" s="15" t="str">
        <f>B7</f>
        <v>50 - 60</v>
      </c>
      <c r="E19" s="15"/>
      <c r="F19" s="15" t="str">
        <f>B7</f>
        <v>50 - 60</v>
      </c>
    </row>
    <row r="21" spans="2:6">
      <c r="B21" s="22" t="s">
        <v>40</v>
      </c>
    </row>
    <row r="22" spans="2:6">
      <c r="B22" t="s">
        <v>109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workbookViewId="0">
      <selection activeCell="E25" sqref="E25"/>
    </sheetView>
  </sheetViews>
  <sheetFormatPr baseColWidth="10" defaultRowHeight="15" x14ac:dyDescent="0"/>
  <cols>
    <col min="2" max="2" width="9.6640625" bestFit="1" customWidth="1"/>
    <col min="3" max="3" width="9.6640625" customWidth="1"/>
    <col min="4" max="4" width="10" bestFit="1" customWidth="1"/>
    <col min="5" max="5" width="12.5" customWidth="1"/>
    <col min="6" max="6" width="12.83203125" bestFit="1" customWidth="1"/>
  </cols>
  <sheetData>
    <row r="1" spans="1:6">
      <c r="A1" s="8" t="s">
        <v>20</v>
      </c>
      <c r="B1" s="8" t="s">
        <v>21</v>
      </c>
      <c r="C1" s="5"/>
    </row>
    <row r="2" spans="1:6">
      <c r="A2" s="5">
        <v>0.7</v>
      </c>
      <c r="B2" s="5">
        <v>357</v>
      </c>
      <c r="C2" s="5"/>
      <c r="E2" s="7" t="s">
        <v>20</v>
      </c>
      <c r="F2" s="7" t="s">
        <v>21</v>
      </c>
    </row>
    <row r="3" spans="1:6">
      <c r="A3" s="5">
        <v>0.7</v>
      </c>
      <c r="B3" s="5">
        <v>48</v>
      </c>
      <c r="C3" s="5"/>
      <c r="D3" t="s">
        <v>11</v>
      </c>
      <c r="E3" s="6">
        <f>AVERAGE(A2:A71)</f>
        <v>1.1385714285714286</v>
      </c>
      <c r="F3" s="6">
        <f>AVERAGE(B2:B71)</f>
        <v>639.42700000000002</v>
      </c>
    </row>
    <row r="4" spans="1:6">
      <c r="A4" s="5">
        <v>0.8</v>
      </c>
      <c r="B4" s="5">
        <v>932</v>
      </c>
      <c r="C4" s="5"/>
      <c r="D4" t="s">
        <v>12</v>
      </c>
      <c r="E4" s="6">
        <f>_xlfn.STDEV.P(A2:A71)</f>
        <v>0.92153487758860497</v>
      </c>
      <c r="F4" s="6">
        <f>_xlfn.STDEV.P(B2:B71)</f>
        <v>721.13317186088648</v>
      </c>
    </row>
    <row r="5" spans="1:6">
      <c r="A5" s="5">
        <v>0.7</v>
      </c>
      <c r="B5" s="5">
        <v>366</v>
      </c>
      <c r="C5" s="5"/>
      <c r="D5" t="s">
        <v>23</v>
      </c>
      <c r="E5" s="6">
        <f>MIN(A2:A71)</f>
        <v>0</v>
      </c>
      <c r="F5" s="6">
        <f>MIN(B2:B71)</f>
        <v>0.89</v>
      </c>
    </row>
    <row r="6" spans="1:6">
      <c r="A6" s="5">
        <v>0.8</v>
      </c>
      <c r="B6" s="5">
        <v>83</v>
      </c>
      <c r="C6" s="5"/>
      <c r="D6" t="s">
        <v>22</v>
      </c>
      <c r="E6" s="6">
        <f>MAX(A2:A71)</f>
        <v>5.3</v>
      </c>
      <c r="F6" s="6">
        <f>MAX(B2:B71)</f>
        <v>2769</v>
      </c>
    </row>
    <row r="7" spans="1:6">
      <c r="A7" s="5">
        <v>0</v>
      </c>
      <c r="B7" s="5">
        <v>22</v>
      </c>
      <c r="C7" s="5"/>
    </row>
    <row r="8" spans="1:6">
      <c r="A8" s="5">
        <v>0</v>
      </c>
      <c r="B8" s="5">
        <v>67</v>
      </c>
      <c r="C8" s="5"/>
      <c r="D8" s="22" t="s">
        <v>31</v>
      </c>
    </row>
    <row r="9" spans="1:6">
      <c r="A9" s="5">
        <v>0.6</v>
      </c>
      <c r="B9" s="5">
        <v>413</v>
      </c>
      <c r="C9" s="5"/>
      <c r="D9" t="s">
        <v>110</v>
      </c>
    </row>
    <row r="10" spans="1:6">
      <c r="A10" s="5">
        <v>0.3</v>
      </c>
      <c r="B10" s="5">
        <v>496</v>
      </c>
      <c r="C10" s="5"/>
      <c r="D10" t="s">
        <v>111</v>
      </c>
    </row>
    <row r="11" spans="1:6">
      <c r="A11" s="5">
        <v>0.5</v>
      </c>
      <c r="B11" s="5">
        <v>458</v>
      </c>
      <c r="C11" s="5"/>
      <c r="D11" t="s">
        <v>112</v>
      </c>
    </row>
    <row r="12" spans="1:6">
      <c r="A12" s="5">
        <v>0.4</v>
      </c>
      <c r="B12" s="5">
        <v>152</v>
      </c>
      <c r="C12" s="5"/>
      <c r="D12" t="s">
        <v>113</v>
      </c>
    </row>
    <row r="13" spans="1:6">
      <c r="A13" s="5">
        <v>1</v>
      </c>
      <c r="B13" s="5">
        <v>115</v>
      </c>
      <c r="C13" s="5"/>
      <c r="D13" t="s">
        <v>114</v>
      </c>
    </row>
    <row r="14" spans="1:6">
      <c r="A14" s="5">
        <v>0.9</v>
      </c>
      <c r="B14" s="5">
        <v>964</v>
      </c>
      <c r="C14" s="5"/>
    </row>
    <row r="15" spans="1:6">
      <c r="A15" s="5">
        <v>1.2</v>
      </c>
      <c r="B15" s="5">
        <v>459</v>
      </c>
      <c r="C15" s="5"/>
      <c r="D15" s="22" t="s">
        <v>40</v>
      </c>
    </row>
    <row r="16" spans="1:6">
      <c r="A16" s="5">
        <v>1</v>
      </c>
      <c r="B16" s="5">
        <v>421</v>
      </c>
      <c r="C16" s="5"/>
      <c r="D16" t="s">
        <v>115</v>
      </c>
      <c r="F16" s="30">
        <f>CORREL(A2:A71,B2:B71)</f>
        <v>0.65915012743002421</v>
      </c>
    </row>
    <row r="17" spans="1:6">
      <c r="A17" s="5">
        <v>1.3</v>
      </c>
      <c r="B17" s="5">
        <v>723</v>
      </c>
      <c r="C17" s="5"/>
      <c r="D17" t="s">
        <v>116</v>
      </c>
    </row>
    <row r="18" spans="1:6">
      <c r="A18" s="5">
        <v>1.1000000000000001</v>
      </c>
      <c r="B18" s="5">
        <v>256</v>
      </c>
      <c r="C18" s="5"/>
    </row>
    <row r="19" spans="1:6">
      <c r="A19" s="5">
        <v>0.5</v>
      </c>
      <c r="B19" s="5">
        <v>294</v>
      </c>
      <c r="C19" s="5"/>
      <c r="D19" s="22" t="s">
        <v>51</v>
      </c>
    </row>
    <row r="20" spans="1:6">
      <c r="A20" s="5">
        <v>0.7</v>
      </c>
      <c r="B20" s="5">
        <v>1310</v>
      </c>
      <c r="C20" s="5"/>
      <c r="D20" t="s">
        <v>117</v>
      </c>
      <c r="E20" s="30">
        <f>F16^2</f>
        <v>0.43447889049101718</v>
      </c>
    </row>
    <row r="21" spans="1:6">
      <c r="A21" s="5">
        <v>0.6</v>
      </c>
      <c r="B21" s="5">
        <v>627</v>
      </c>
      <c r="C21" s="5"/>
      <c r="D21" t="s">
        <v>118</v>
      </c>
    </row>
    <row r="22" spans="1:6">
      <c r="A22" s="5">
        <v>1.4</v>
      </c>
      <c r="B22" s="5">
        <v>714</v>
      </c>
      <c r="C22" s="5"/>
      <c r="D22" t="s">
        <v>119</v>
      </c>
    </row>
    <row r="23" spans="1:6">
      <c r="A23" s="5">
        <v>0.6</v>
      </c>
      <c r="B23" s="5">
        <v>270</v>
      </c>
      <c r="C23" s="5"/>
      <c r="D23" t="s">
        <v>120</v>
      </c>
      <c r="E23" s="18" t="s">
        <v>121</v>
      </c>
      <c r="F23" t="s">
        <v>122</v>
      </c>
    </row>
    <row r="24" spans="1:6">
      <c r="A24" s="5">
        <v>0.4</v>
      </c>
      <c r="B24" s="5">
        <v>52</v>
      </c>
      <c r="C24" s="5"/>
      <c r="E24" s="18" t="s">
        <v>123</v>
      </c>
    </row>
    <row r="25" spans="1:6">
      <c r="A25" s="5">
        <v>0.2</v>
      </c>
      <c r="B25" s="5">
        <v>71</v>
      </c>
      <c r="C25" s="5"/>
    </row>
    <row r="26" spans="1:6">
      <c r="A26" s="5">
        <v>0.4</v>
      </c>
      <c r="B26" s="5">
        <v>135</v>
      </c>
      <c r="C26" s="5"/>
    </row>
    <row r="27" spans="1:6">
      <c r="A27" s="5">
        <v>0.6</v>
      </c>
      <c r="B27" s="5">
        <v>50</v>
      </c>
      <c r="C27" s="5"/>
    </row>
    <row r="28" spans="1:6">
      <c r="A28" s="5">
        <v>0.6</v>
      </c>
      <c r="B28" s="5">
        <v>182</v>
      </c>
      <c r="C28" s="5"/>
    </row>
    <row r="29" spans="1:6">
      <c r="A29" s="5">
        <v>0.7</v>
      </c>
      <c r="B29" s="5">
        <v>82</v>
      </c>
      <c r="C29" s="5"/>
    </row>
    <row r="30" spans="1:6">
      <c r="A30" s="5">
        <v>0.5</v>
      </c>
      <c r="B30" s="5">
        <v>24</v>
      </c>
      <c r="C30" s="5"/>
    </row>
    <row r="31" spans="1:6">
      <c r="A31" s="5">
        <v>1.3</v>
      </c>
      <c r="B31" s="5">
        <v>1137</v>
      </c>
      <c r="C31" s="5"/>
    </row>
    <row r="32" spans="1:6">
      <c r="A32" s="5">
        <v>0.7</v>
      </c>
      <c r="B32" s="5">
        <v>195</v>
      </c>
      <c r="C32" s="5"/>
    </row>
    <row r="33" spans="1:3">
      <c r="A33" s="5">
        <v>1.2</v>
      </c>
      <c r="B33" s="5">
        <v>325</v>
      </c>
      <c r="C33" s="5"/>
    </row>
    <row r="34" spans="1:3">
      <c r="A34" s="5">
        <v>1</v>
      </c>
      <c r="B34" s="5">
        <v>120</v>
      </c>
      <c r="C34" s="5"/>
    </row>
    <row r="35" spans="1:3">
      <c r="A35" s="5">
        <v>0.6</v>
      </c>
      <c r="B35" s="5">
        <v>282</v>
      </c>
      <c r="C35" s="5"/>
    </row>
    <row r="36" spans="1:3">
      <c r="A36" s="5">
        <v>0.8</v>
      </c>
      <c r="B36" s="5">
        <v>228</v>
      </c>
      <c r="C36" s="5"/>
    </row>
    <row r="37" spans="1:3">
      <c r="A37" s="5">
        <v>0.6</v>
      </c>
      <c r="B37" s="5">
        <v>351</v>
      </c>
      <c r="C37" s="5"/>
    </row>
    <row r="38" spans="1:3">
      <c r="A38" s="5">
        <v>1</v>
      </c>
      <c r="B38" s="5">
        <v>1541</v>
      </c>
      <c r="C38" s="5"/>
    </row>
    <row r="39" spans="1:3">
      <c r="A39" s="5">
        <v>2.9</v>
      </c>
      <c r="B39" s="5">
        <v>1661</v>
      </c>
      <c r="C39" s="5"/>
    </row>
    <row r="40" spans="1:3">
      <c r="A40" s="5">
        <v>1.3</v>
      </c>
      <c r="B40" s="5">
        <v>2769</v>
      </c>
      <c r="C40" s="5"/>
    </row>
    <row r="41" spans="1:3">
      <c r="A41" s="5">
        <v>1</v>
      </c>
      <c r="B41" s="5">
        <v>510</v>
      </c>
      <c r="C41" s="5"/>
    </row>
    <row r="42" spans="1:3">
      <c r="A42" s="5">
        <v>0.9</v>
      </c>
      <c r="B42" s="5">
        <v>200</v>
      </c>
      <c r="C42" s="5"/>
    </row>
    <row r="43" spans="1:3">
      <c r="A43" s="5">
        <v>1.2</v>
      </c>
      <c r="B43" s="5">
        <v>678</v>
      </c>
      <c r="C43" s="5"/>
    </row>
    <row r="44" spans="1:3">
      <c r="A44" s="5">
        <v>2.9</v>
      </c>
      <c r="B44" s="5">
        <v>1113</v>
      </c>
      <c r="C44" s="5"/>
    </row>
    <row r="45" spans="1:3">
      <c r="A45" s="5">
        <v>1.4</v>
      </c>
      <c r="B45" s="5">
        <v>2178</v>
      </c>
      <c r="C45" s="5"/>
    </row>
    <row r="46" spans="1:3">
      <c r="A46" s="5">
        <v>1</v>
      </c>
      <c r="B46" s="5">
        <v>1074</v>
      </c>
      <c r="C46" s="5"/>
    </row>
    <row r="47" spans="1:3">
      <c r="A47" s="5">
        <v>1.8</v>
      </c>
      <c r="B47" s="5">
        <v>586</v>
      </c>
      <c r="C47" s="5"/>
    </row>
    <row r="48" spans="1:3">
      <c r="A48" s="5">
        <v>2.9</v>
      </c>
      <c r="B48" s="5">
        <v>2232</v>
      </c>
      <c r="C48" s="5"/>
    </row>
    <row r="49" spans="1:3">
      <c r="A49" s="5">
        <v>0.3</v>
      </c>
      <c r="B49" s="5">
        <v>92</v>
      </c>
      <c r="C49" s="5"/>
    </row>
    <row r="50" spans="1:3">
      <c r="A50" s="5">
        <v>2.6</v>
      </c>
      <c r="B50" s="5">
        <v>640</v>
      </c>
      <c r="C50" s="5"/>
    </row>
    <row r="51" spans="1:3">
      <c r="A51" s="5">
        <v>2</v>
      </c>
      <c r="B51" s="5">
        <v>2663</v>
      </c>
      <c r="C51" s="5"/>
    </row>
    <row r="52" spans="1:3">
      <c r="A52" s="5">
        <v>1.6</v>
      </c>
      <c r="B52" s="5">
        <v>925</v>
      </c>
      <c r="C52" s="5"/>
    </row>
    <row r="53" spans="1:3">
      <c r="A53" s="5">
        <v>2</v>
      </c>
      <c r="B53" s="5">
        <v>503</v>
      </c>
      <c r="C53" s="5"/>
    </row>
    <row r="54" spans="1:3">
      <c r="A54" s="5">
        <v>1.2</v>
      </c>
      <c r="B54" s="5">
        <v>472</v>
      </c>
      <c r="C54" s="5"/>
    </row>
    <row r="55" spans="1:3">
      <c r="A55" s="5">
        <v>1.7</v>
      </c>
      <c r="B55" s="5">
        <v>346</v>
      </c>
      <c r="C55" s="5"/>
    </row>
    <row r="56" spans="1:3">
      <c r="A56" s="5">
        <v>1.7</v>
      </c>
      <c r="B56" s="5">
        <v>337</v>
      </c>
      <c r="C56" s="5"/>
    </row>
    <row r="57" spans="1:3">
      <c r="A57" s="5">
        <v>0.2</v>
      </c>
      <c r="B57" s="5">
        <v>0.89</v>
      </c>
      <c r="C57" s="5"/>
    </row>
    <row r="58" spans="1:3">
      <c r="A58" s="5">
        <v>0.9</v>
      </c>
      <c r="B58" s="5">
        <v>993</v>
      </c>
      <c r="C58" s="5"/>
    </row>
    <row r="59" spans="1:3">
      <c r="A59" s="5">
        <v>2.5</v>
      </c>
      <c r="B59" s="5">
        <v>1575</v>
      </c>
      <c r="C59" s="5"/>
    </row>
    <row r="60" spans="1:3">
      <c r="A60" s="5">
        <v>0.1</v>
      </c>
      <c r="B60" s="5">
        <v>41</v>
      </c>
      <c r="C60" s="5"/>
    </row>
    <row r="61" spans="1:3">
      <c r="A61" s="5">
        <v>3.9</v>
      </c>
      <c r="B61" s="5">
        <v>2501</v>
      </c>
      <c r="C61" s="5"/>
    </row>
    <row r="62" spans="1:3">
      <c r="A62" s="5">
        <v>5.3</v>
      </c>
      <c r="B62" s="5">
        <v>2304</v>
      </c>
      <c r="C62" s="5"/>
    </row>
    <row r="63" spans="1:3">
      <c r="A63" s="5">
        <v>0.1</v>
      </c>
      <c r="B63" s="5">
        <v>29</v>
      </c>
      <c r="C63" s="5"/>
    </row>
    <row r="64" spans="1:3">
      <c r="A64" s="5">
        <v>1.9</v>
      </c>
      <c r="B64" s="5">
        <v>2493</v>
      </c>
      <c r="C64" s="5"/>
    </row>
    <row r="65" spans="1:3">
      <c r="A65" s="5">
        <v>1.1000000000000001</v>
      </c>
      <c r="B65" s="5">
        <v>71</v>
      </c>
      <c r="C65" s="5"/>
    </row>
    <row r="66" spans="1:3">
      <c r="A66" s="5">
        <v>0.6</v>
      </c>
      <c r="B66" s="5">
        <v>185</v>
      </c>
      <c r="C66" s="5"/>
    </row>
    <row r="67" spans="1:3">
      <c r="A67" s="5">
        <v>0.6</v>
      </c>
      <c r="B67" s="5">
        <v>327</v>
      </c>
      <c r="C67" s="5"/>
    </row>
    <row r="68" spans="1:3">
      <c r="A68" s="5">
        <v>1.7</v>
      </c>
      <c r="B68" s="5">
        <v>409</v>
      </c>
      <c r="C68" s="5"/>
    </row>
    <row r="69" spans="1:3">
      <c r="A69" s="5">
        <v>2.4</v>
      </c>
      <c r="B69" s="5">
        <v>117</v>
      </c>
      <c r="C69" s="5"/>
    </row>
    <row r="70" spans="1:3">
      <c r="A70" s="5">
        <v>0.4</v>
      </c>
      <c r="B70" s="5">
        <v>179</v>
      </c>
      <c r="C70" s="5"/>
    </row>
    <row r="71" spans="1:3">
      <c r="A71" s="5">
        <v>1.2</v>
      </c>
      <c r="B71" s="5">
        <v>234</v>
      </c>
      <c r="C71" s="5"/>
    </row>
  </sheetData>
  <sortState ref="A3:E102">
    <sortCondition ref="D3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Exercise 1</vt:lpstr>
      <vt:lpstr>Exercise 2</vt:lpstr>
      <vt:lpstr>Exercise 3</vt:lpstr>
      <vt:lpstr>Exercise 4</vt:lpstr>
      <vt:lpstr>Exercise 5</vt:lpstr>
      <vt:lpstr>Exercise 6</vt:lpstr>
      <vt:lpstr>Exercise 7</vt:lpstr>
    </vt:vector>
  </TitlesOfParts>
  <Company>ENSAE ParisTech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de Charsonville</dc:creator>
  <cp:lastModifiedBy>Louis de Charsonville</cp:lastModifiedBy>
  <dcterms:created xsi:type="dcterms:W3CDTF">2015-11-07T14:23:47Z</dcterms:created>
  <dcterms:modified xsi:type="dcterms:W3CDTF">2015-11-11T12:07:57Z</dcterms:modified>
</cp:coreProperties>
</file>