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uisdecharson/Documents/github/louisdecharson.github.io/files/QT2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1" l="1"/>
  <c r="C64" i="1"/>
  <c r="C59" i="1"/>
  <c r="C58" i="1"/>
  <c r="C61" i="1"/>
  <c r="E45" i="1"/>
  <c r="C49" i="1"/>
  <c r="C60" i="1"/>
  <c r="C63" i="1"/>
  <c r="C62" i="1"/>
  <c r="B63" i="1"/>
  <c r="B62" i="1"/>
  <c r="B60" i="1"/>
  <c r="B61" i="1"/>
  <c r="B59" i="1"/>
  <c r="B58" i="1"/>
  <c r="E42" i="1"/>
  <c r="E43" i="1"/>
  <c r="E44" i="1"/>
  <c r="E41" i="1"/>
  <c r="F42" i="1"/>
  <c r="F43" i="1"/>
  <c r="F44" i="1"/>
  <c r="F45" i="1"/>
  <c r="F41" i="1"/>
  <c r="C36" i="1"/>
  <c r="B26" i="1"/>
  <c r="D22" i="1"/>
  <c r="D15" i="1"/>
  <c r="E16" i="1"/>
  <c r="D16" i="1"/>
  <c r="D14" i="1"/>
</calcChain>
</file>

<file path=xl/sharedStrings.xml><?xml version="1.0" encoding="utf-8"?>
<sst xmlns="http://schemas.openxmlformats.org/spreadsheetml/2006/main" count="56" uniqueCount="47">
  <si>
    <t>Year</t>
  </si>
  <si>
    <t>Advertising expenses</t>
  </si>
  <si>
    <t>Revenue</t>
  </si>
  <si>
    <t xml:space="preserve">1. </t>
  </si>
  <si>
    <t>Coefficient of correlation</t>
  </si>
  <si>
    <t>Slope</t>
  </si>
  <si>
    <t>Intercept</t>
  </si>
  <si>
    <t>Interpretation:</t>
  </si>
  <si>
    <t>We find a negative relationship between advertising expenses and revenue which is counterintuitive since avertising expenses are aimed at increasing revenue</t>
  </si>
  <si>
    <t xml:space="preserve">2. </t>
  </si>
  <si>
    <t>We regress the revenue on lagged avertising expenses : revenue(t) = a + b*avertising expenses(t-1)</t>
  </si>
  <si>
    <t>We regress the revenue of the avertising expenses : revenue(t) = intercept + slope * avertising_expenses(t)</t>
  </si>
  <si>
    <t>We find a strong positive relationship, which is more in line with expectations. Advertising expenses do lift up revenue but the pass-through is not immediate</t>
  </si>
  <si>
    <t xml:space="preserve">3. </t>
  </si>
  <si>
    <t>Share of explained variance = R^2 = \rho ^2</t>
  </si>
  <si>
    <t>Exercice II</t>
  </si>
  <si>
    <t>Answers</t>
  </si>
  <si>
    <t>Exercice I</t>
  </si>
  <si>
    <t>Cumulative share of Household</t>
  </si>
  <si>
    <t>Cumulative share of taxes levied</t>
  </si>
  <si>
    <t>We derive from the information cumulative share of household and the corresponding cumulative share of taxes levied.</t>
  </si>
  <si>
    <t>Gini coeff</t>
  </si>
  <si>
    <t>Exercice III</t>
  </si>
  <si>
    <t>Firm 1</t>
  </si>
  <si>
    <t>Firm 2</t>
  </si>
  <si>
    <t>Firm 3</t>
  </si>
  <si>
    <t>Firm 4</t>
  </si>
  <si>
    <t>Firm 5</t>
  </si>
  <si>
    <t>Nb of employees</t>
  </si>
  <si>
    <t>1.</t>
  </si>
  <si>
    <t>See graph</t>
  </si>
  <si>
    <t>log(nb of employees)</t>
  </si>
  <si>
    <t>Looking at the graph, a linear trend line does not fit very well. A better model would be log(revenue) = a + b*log(nb_of_employees)</t>
  </si>
  <si>
    <t>Log(revenue)</t>
  </si>
  <si>
    <t>An increase by 1% of the number of employees leads to increase by 0.24% of the revenue</t>
  </si>
  <si>
    <t>0.24 is the elasticity of revenue with respect to number of employees</t>
  </si>
  <si>
    <t>Note</t>
  </si>
  <si>
    <t>Looking at the plot, it might not be obvious that a linear fit is not a good model for our data.</t>
  </si>
  <si>
    <t>Linear model</t>
  </si>
  <si>
    <t>Log model</t>
  </si>
  <si>
    <t>One way to proceed could be to estimate the relationshiph on the first three points and forecast the fourth and fiveth</t>
  </si>
  <si>
    <t>Forecast 500</t>
  </si>
  <si>
    <t>Forecast 1000</t>
  </si>
  <si>
    <t>Error 500</t>
  </si>
  <si>
    <t>Error 1000</t>
  </si>
  <si>
    <t>Error variance</t>
  </si>
  <si>
    <t>The variance error is smaller (=better) for log-model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</si>
</sst>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5253718285214"/>
          <c:y val="0.0555555555555555"/>
          <c:w val="0.87058573928259"/>
          <c:h val="0.83010061242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15.0</c:v>
                </c:pt>
                <c:pt idx="1">
                  <c:v>48.0</c:v>
                </c:pt>
                <c:pt idx="2">
                  <c:v>30.0</c:v>
                </c:pt>
                <c:pt idx="3">
                  <c:v>57.0</c:v>
                </c:pt>
                <c:pt idx="4">
                  <c:v>36.0</c:v>
                </c:pt>
                <c:pt idx="5">
                  <c:v>51.0</c:v>
                </c:pt>
                <c:pt idx="6">
                  <c:v>37.0</c:v>
                </c:pt>
                <c:pt idx="7">
                  <c:v>30.0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760.0</c:v>
                </c:pt>
                <c:pt idx="1">
                  <c:v>160.0</c:v>
                </c:pt>
                <c:pt idx="2">
                  <c:v>640.0</c:v>
                </c:pt>
                <c:pt idx="3">
                  <c:v>360.0</c:v>
                </c:pt>
                <c:pt idx="4">
                  <c:v>800.0</c:v>
                </c:pt>
                <c:pt idx="5">
                  <c:v>440.0</c:v>
                </c:pt>
                <c:pt idx="6">
                  <c:v>720.0</c:v>
                </c:pt>
                <c:pt idx="7">
                  <c:v>520.0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78304"/>
        <c:axId val="1386603040"/>
      </c:scatterChart>
      <c:valAx>
        <c:axId val="2076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3040"/>
        <c:crosses val="autoZero"/>
        <c:crossBetween val="midCat"/>
      </c:valAx>
      <c:valAx>
        <c:axId val="1386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Sheet1!$B$30:$B$33</c:f>
              <c:numCache>
                <c:formatCode>0%</c:formatCode>
                <c:ptCount val="4"/>
                <c:pt idx="0">
                  <c:v>0.0</c:v>
                </c:pt>
                <c:pt idx="1">
                  <c:v>0.5</c:v>
                </c:pt>
                <c:pt idx="2">
                  <c:v>0.9</c:v>
                </c:pt>
                <c:pt idx="3">
                  <c:v>1.0</c:v>
                </c:pt>
              </c:numCache>
            </c:numRef>
          </c:xVal>
          <c:yVal>
            <c:numRef>
              <c:f>Sheet1!$C$30:$C$33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30560"/>
        <c:axId val="1525518928"/>
      </c:scatterChart>
      <c:valAx>
        <c:axId val="1544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8928"/>
        <c:crosses val="autoZero"/>
        <c:crossBetween val="midCat"/>
      </c:valAx>
      <c:valAx>
        <c:axId val="1525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Sheet1!$C$41:$C$45</c:f>
              <c:numCache>
                <c:formatCode>General</c:formatCode>
                <c:ptCount val="5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500.0</c:v>
                </c:pt>
                <c:pt idx="4">
                  <c:v>1000.0</c:v>
                </c:pt>
              </c:numCache>
            </c:numRef>
          </c:xVal>
          <c:yVal>
            <c:numRef>
              <c:f>Sheet1!$D$41:$D$45</c:f>
              <c:numCache>
                <c:formatCode>General</c:formatCode>
                <c:ptCount val="5"/>
                <c:pt idx="0">
                  <c:v>118.0</c:v>
                </c:pt>
                <c:pt idx="1">
                  <c:v>151.0</c:v>
                </c:pt>
                <c:pt idx="2">
                  <c:v>178.0</c:v>
                </c:pt>
                <c:pt idx="3">
                  <c:v>270.0</c:v>
                </c:pt>
                <c:pt idx="4">
                  <c:v>363.0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966800"/>
        <c:axId val="2105036096"/>
      </c:scatterChart>
      <c:valAx>
        <c:axId val="-11509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Sheet1!$C$40</c:f>
              <c:strCache>
                <c:ptCount val="1"/>
                <c:pt idx="0">
                  <c:v>Nb of employees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6096"/>
        <c:crosses val="autoZero"/>
        <c:crossBetween val="midCat"/>
      </c:valAx>
      <c:valAx>
        <c:axId val="2105036096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Sheet1!$D$40</c:f>
              <c:strCache>
                <c:ptCount val="1"/>
                <c:pt idx="0">
                  <c:v>Revenue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9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Sheet1!$E$41:$E$45</c:f>
              <c:numCache>
                <c:formatCode>0.00</c:formatCode>
                <c:ptCount val="5"/>
                <c:pt idx="0">
                  <c:v>2.302585092994046</c:v>
                </c:pt>
                <c:pt idx="1">
                  <c:v>3.912023005428146</c:v>
                </c:pt>
                <c:pt idx="2">
                  <c:v>4.605170185988092</c:v>
                </c:pt>
                <c:pt idx="3">
                  <c:v>6.214608098422191</c:v>
                </c:pt>
                <c:pt idx="4">
                  <c:v>6.907755278982137</c:v>
                </c:pt>
              </c:numCache>
            </c:numRef>
          </c:xVal>
          <c:yVal>
            <c:numRef>
              <c:f>Sheet1!$F$41:$F$45</c:f>
              <c:numCache>
                <c:formatCode>0.00</c:formatCode>
                <c:ptCount val="5"/>
                <c:pt idx="0">
                  <c:v>4.770684624465665</c:v>
                </c:pt>
                <c:pt idx="1">
                  <c:v>5.017279836814924</c:v>
                </c:pt>
                <c:pt idx="2">
                  <c:v>5.181783550292085</c:v>
                </c:pt>
                <c:pt idx="3">
                  <c:v>5.598421958998375</c:v>
                </c:pt>
                <c:pt idx="4">
                  <c:v>5.89440283426485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32192"/>
        <c:axId val="2097530048"/>
      </c:scatterChart>
      <c:valAx>
        <c:axId val="-2144632192"/>
        <c:scaling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Sheet1!$E$40</c:f>
              <c:strCache>
                <c:ptCount val="1"/>
                <c:pt idx="0">
                  <c:v>log(nb of employees)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30048"/>
        <c:crosses val="autoZero"/>
        <c:crossBetween val="midCat"/>
      </c:valAx>
      <c:valAx>
        <c:axId val="2097530048"/>
        <c:scaling>
          <c:orientation val="minMax"/>
          <c:max val="6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Sheet1!$F$40</c:f>
              <c:strCache>
                <c:ptCount val="1"/>
                <c:pt idx="0">
                  <c:v>Log(revenue)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114300</xdr:rowOff>
    </xdr:from>
    <xdr:to>
      <xdr:col>7</xdr:col>
      <xdr:colOff>558800</xdr:colOff>
      <xdr:row>10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26</xdr:row>
      <xdr:rowOff>63500</xdr:rowOff>
    </xdr:from>
    <xdr:to>
      <xdr:col>15</xdr:col>
      <xdr:colOff>584200</xdr:colOff>
      <xdr:row>39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40</xdr:row>
      <xdr:rowOff>101600</xdr:rowOff>
    </xdr:from>
    <xdr:to>
      <xdr:col>15</xdr:col>
      <xdr:colOff>393700</xdr:colOff>
      <xdr:row>54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54</xdr:row>
      <xdr:rowOff>88900</xdr:rowOff>
    </xdr:from>
    <xdr:to>
      <xdr:col>15</xdr:col>
      <xdr:colOff>711200</xdr:colOff>
      <xdr:row>67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B57" sqref="B57"/>
    </sheetView>
  </sheetViews>
  <sheetFormatPr baseColWidth="10" defaultRowHeight="16" x14ac:dyDescent="0.2"/>
  <cols>
    <col min="2" max="2" width="12.83203125" customWidth="1"/>
    <col min="3" max="3" width="12.6640625" bestFit="1" customWidth="1"/>
  </cols>
  <sheetData>
    <row r="1" spans="1:5" x14ac:dyDescent="0.2">
      <c r="A1" s="2" t="s">
        <v>17</v>
      </c>
    </row>
    <row r="2" spans="1:5" x14ac:dyDescent="0.2">
      <c r="B2" s="3" t="s">
        <v>0</v>
      </c>
      <c r="C2" s="3" t="s">
        <v>1</v>
      </c>
      <c r="D2" s="3" t="s">
        <v>2</v>
      </c>
    </row>
    <row r="3" spans="1:5" x14ac:dyDescent="0.2">
      <c r="B3" s="1">
        <v>1</v>
      </c>
      <c r="C3" s="1">
        <v>15</v>
      </c>
      <c r="D3" s="1">
        <v>760</v>
      </c>
    </row>
    <row r="4" spans="1:5" x14ac:dyDescent="0.2">
      <c r="B4" s="1">
        <v>2</v>
      </c>
      <c r="C4" s="1">
        <v>48</v>
      </c>
      <c r="D4" s="1">
        <v>160</v>
      </c>
    </row>
    <row r="5" spans="1:5" x14ac:dyDescent="0.2">
      <c r="B5" s="1">
        <v>3</v>
      </c>
      <c r="C5" s="1">
        <v>30</v>
      </c>
      <c r="D5" s="1">
        <v>640</v>
      </c>
    </row>
    <row r="6" spans="1:5" x14ac:dyDescent="0.2">
      <c r="B6" s="1">
        <v>4</v>
      </c>
      <c r="C6" s="1">
        <v>57</v>
      </c>
      <c r="D6" s="1">
        <v>360</v>
      </c>
    </row>
    <row r="7" spans="1:5" x14ac:dyDescent="0.2">
      <c r="B7" s="1">
        <v>5</v>
      </c>
      <c r="C7" s="1">
        <v>36</v>
      </c>
      <c r="D7" s="1">
        <v>800</v>
      </c>
    </row>
    <row r="8" spans="1:5" x14ac:dyDescent="0.2">
      <c r="B8" s="1">
        <v>6</v>
      </c>
      <c r="C8" s="1">
        <v>51</v>
      </c>
      <c r="D8" s="1">
        <v>440</v>
      </c>
    </row>
    <row r="9" spans="1:5" x14ac:dyDescent="0.2">
      <c r="B9" s="1">
        <v>7</v>
      </c>
      <c r="C9" s="1">
        <v>37</v>
      </c>
      <c r="D9" s="1">
        <v>720</v>
      </c>
    </row>
    <row r="10" spans="1:5" x14ac:dyDescent="0.2">
      <c r="B10" s="1">
        <v>8</v>
      </c>
      <c r="C10" s="1">
        <v>30</v>
      </c>
      <c r="D10" s="1">
        <v>520</v>
      </c>
    </row>
    <row r="12" spans="1:5" x14ac:dyDescent="0.2">
      <c r="A12" t="s">
        <v>16</v>
      </c>
    </row>
    <row r="13" spans="1:5" x14ac:dyDescent="0.2">
      <c r="A13" s="4" t="s">
        <v>3</v>
      </c>
      <c r="B13" t="s">
        <v>11</v>
      </c>
    </row>
    <row r="14" spans="1:5" x14ac:dyDescent="0.2">
      <c r="B14" t="s">
        <v>5</v>
      </c>
      <c r="D14" s="6">
        <f>_xlfn.COVARIANCE.P(C3:C10,D3:D10)/_xlfn.VAR.P(C3:C10)</f>
        <v>-11.547987616099071</v>
      </c>
    </row>
    <row r="15" spans="1:5" x14ac:dyDescent="0.2">
      <c r="B15" t="s">
        <v>6</v>
      </c>
      <c r="D15" s="6">
        <f>AVERAGE(D3:D10)-D14*AVERAGE(C3:C10)</f>
        <v>988.82352941176464</v>
      </c>
    </row>
    <row r="16" spans="1:5" x14ac:dyDescent="0.2">
      <c r="B16" t="s">
        <v>4</v>
      </c>
      <c r="D16" s="6">
        <f>_xlfn.COVARIANCE.P(C3:C10,D3:D10)/(_xlfn.STDEV.P(C3:C10)*_xlfn.STDEV.P(D3:D10))</f>
        <v>-0.70689341773544445</v>
      </c>
      <c r="E16" s="6">
        <f>CORREL(C3:C10,D3:D10)</f>
        <v>-0.70689341773544445</v>
      </c>
    </row>
    <row r="18" spans="1:9" x14ac:dyDescent="0.2">
      <c r="B18" t="s">
        <v>7</v>
      </c>
      <c r="C18" s="7" t="s">
        <v>8</v>
      </c>
      <c r="D18" s="7"/>
      <c r="E18" s="7"/>
      <c r="F18" s="7"/>
      <c r="G18" s="7"/>
      <c r="H18" s="7"/>
      <c r="I18" s="7"/>
    </row>
    <row r="19" spans="1:9" x14ac:dyDescent="0.2">
      <c r="C19" s="7"/>
      <c r="D19" s="7"/>
      <c r="E19" s="7"/>
      <c r="F19" s="7"/>
      <c r="G19" s="7"/>
      <c r="H19" s="7"/>
      <c r="I19" s="7"/>
    </row>
    <row r="20" spans="1:9" x14ac:dyDescent="0.2">
      <c r="C20" s="7"/>
      <c r="D20" s="7"/>
      <c r="E20" s="7"/>
      <c r="F20" s="7"/>
      <c r="G20" s="7"/>
      <c r="H20" s="7"/>
      <c r="I20" s="7"/>
    </row>
    <row r="21" spans="1:9" x14ac:dyDescent="0.2">
      <c r="A21" s="4" t="s">
        <v>9</v>
      </c>
      <c r="B21" t="s">
        <v>10</v>
      </c>
    </row>
    <row r="22" spans="1:9" x14ac:dyDescent="0.2">
      <c r="B22" t="s">
        <v>4</v>
      </c>
      <c r="D22" s="6">
        <f>CORREL(D4:D10,C3:C9)</f>
        <v>0.9945705430153956</v>
      </c>
    </row>
    <row r="23" spans="1:9" x14ac:dyDescent="0.2">
      <c r="B23" t="s">
        <v>12</v>
      </c>
    </row>
    <row r="25" spans="1:9" x14ac:dyDescent="0.2">
      <c r="A25" s="4" t="s">
        <v>13</v>
      </c>
      <c r="B25" t="s">
        <v>14</v>
      </c>
    </row>
    <row r="26" spans="1:9" x14ac:dyDescent="0.2">
      <c r="B26" s="6">
        <f>D22^2</f>
        <v>0.98917056503393885</v>
      </c>
    </row>
    <row r="28" spans="1:9" x14ac:dyDescent="0.2">
      <c r="A28" s="2" t="s">
        <v>15</v>
      </c>
    </row>
    <row r="29" spans="1:9" ht="48" x14ac:dyDescent="0.2">
      <c r="B29" s="8" t="s">
        <v>18</v>
      </c>
      <c r="C29" s="8" t="s">
        <v>19</v>
      </c>
    </row>
    <row r="30" spans="1:9" x14ac:dyDescent="0.2">
      <c r="B30" s="9">
        <v>0</v>
      </c>
      <c r="C30" s="9">
        <v>0</v>
      </c>
    </row>
    <row r="31" spans="1:9" x14ac:dyDescent="0.2">
      <c r="B31" s="9">
        <v>0.5</v>
      </c>
      <c r="C31" s="9">
        <v>0</v>
      </c>
    </row>
    <row r="32" spans="1:9" x14ac:dyDescent="0.2">
      <c r="B32" s="9">
        <v>0.9</v>
      </c>
      <c r="C32" s="9">
        <v>0.5</v>
      </c>
    </row>
    <row r="33" spans="1:6" x14ac:dyDescent="0.2">
      <c r="B33" s="9">
        <v>1</v>
      </c>
      <c r="C33" s="9">
        <v>1</v>
      </c>
    </row>
    <row r="35" spans="1:6" x14ac:dyDescent="0.2">
      <c r="A35" s="4" t="s">
        <v>3</v>
      </c>
      <c r="B35" t="s">
        <v>20</v>
      </c>
    </row>
    <row r="36" spans="1:6" x14ac:dyDescent="0.2">
      <c r="A36" s="4" t="s">
        <v>9</v>
      </c>
      <c r="B36" t="s">
        <v>21</v>
      </c>
      <c r="C36" s="5">
        <f>1-2*((B32-B31)*(C32-C31)/2+ (C32+C33)*(B33-B32)/2)</f>
        <v>0.65</v>
      </c>
    </row>
    <row r="39" spans="1:6" x14ac:dyDescent="0.2">
      <c r="A39" s="2" t="s">
        <v>22</v>
      </c>
    </row>
    <row r="40" spans="1:6" x14ac:dyDescent="0.2">
      <c r="A40" s="4"/>
      <c r="C40" t="s">
        <v>28</v>
      </c>
      <c r="D40" t="s">
        <v>2</v>
      </c>
      <c r="E40" t="s">
        <v>31</v>
      </c>
      <c r="F40" t="s">
        <v>33</v>
      </c>
    </row>
    <row r="41" spans="1:6" x14ac:dyDescent="0.2">
      <c r="B41" t="s">
        <v>23</v>
      </c>
      <c r="C41">
        <v>10</v>
      </c>
      <c r="D41">
        <v>118</v>
      </c>
      <c r="E41" s="6">
        <f>LN(C41)</f>
        <v>2.3025850929940459</v>
      </c>
      <c r="F41" s="6">
        <f>LN(D41:D45)</f>
        <v>4.7706846244656651</v>
      </c>
    </row>
    <row r="42" spans="1:6" x14ac:dyDescent="0.2">
      <c r="B42" t="s">
        <v>24</v>
      </c>
      <c r="C42">
        <v>50</v>
      </c>
      <c r="D42">
        <v>151</v>
      </c>
      <c r="E42" s="6">
        <f t="shared" ref="E42:E45" si="0">LN(C42)</f>
        <v>3.912023005428146</v>
      </c>
      <c r="F42" s="6">
        <f t="shared" ref="F42:F45" si="1">LN(D42:D46)</f>
        <v>5.0172798368149243</v>
      </c>
    </row>
    <row r="43" spans="1:6" x14ac:dyDescent="0.2">
      <c r="B43" t="s">
        <v>25</v>
      </c>
      <c r="C43">
        <v>100</v>
      </c>
      <c r="D43">
        <v>178</v>
      </c>
      <c r="E43" s="6">
        <f t="shared" si="0"/>
        <v>4.6051701859880918</v>
      </c>
      <c r="F43" s="6">
        <f t="shared" si="1"/>
        <v>5.181783550292085</v>
      </c>
    </row>
    <row r="44" spans="1:6" x14ac:dyDescent="0.2">
      <c r="B44" t="s">
        <v>26</v>
      </c>
      <c r="C44">
        <v>500</v>
      </c>
      <c r="D44">
        <v>270</v>
      </c>
      <c r="E44" s="6">
        <f t="shared" si="0"/>
        <v>6.2146080984221914</v>
      </c>
      <c r="F44" s="6">
        <f t="shared" si="1"/>
        <v>5.598421958998375</v>
      </c>
    </row>
    <row r="45" spans="1:6" x14ac:dyDescent="0.2">
      <c r="B45" t="s">
        <v>27</v>
      </c>
      <c r="C45">
        <v>1000</v>
      </c>
      <c r="D45">
        <v>363</v>
      </c>
      <c r="E45" s="6">
        <f>LN(C45)</f>
        <v>6.9077552789821368</v>
      </c>
      <c r="F45" s="6">
        <f t="shared" si="1"/>
        <v>5.8944028342648505</v>
      </c>
    </row>
    <row r="47" spans="1:6" x14ac:dyDescent="0.2">
      <c r="A47" s="4" t="s">
        <v>29</v>
      </c>
      <c r="B47" s="4" t="s">
        <v>30</v>
      </c>
    </row>
    <row r="48" spans="1:6" x14ac:dyDescent="0.2">
      <c r="A48" s="4" t="s">
        <v>9</v>
      </c>
      <c r="B48" t="s">
        <v>32</v>
      </c>
    </row>
    <row r="49" spans="1:3" x14ac:dyDescent="0.2">
      <c r="A49" s="4" t="s">
        <v>13</v>
      </c>
      <c r="B49" t="s">
        <v>5</v>
      </c>
      <c r="C49" s="5">
        <f>_xlfn.COVARIANCE.P(E41:E45,F41:F45)/_xlfn.VAR.P(E41:E45)</f>
        <v>0.2421459609148893</v>
      </c>
    </row>
    <row r="50" spans="1:3" x14ac:dyDescent="0.2">
      <c r="B50" t="s">
        <v>34</v>
      </c>
    </row>
    <row r="51" spans="1:3" x14ac:dyDescent="0.2">
      <c r="B51" t="s">
        <v>35</v>
      </c>
    </row>
    <row r="54" spans="1:3" x14ac:dyDescent="0.2">
      <c r="A54" s="11" t="s">
        <v>36</v>
      </c>
    </row>
    <row r="55" spans="1:3" x14ac:dyDescent="0.2">
      <c r="A55" t="s">
        <v>37</v>
      </c>
    </row>
    <row r="56" spans="1:3" x14ac:dyDescent="0.2">
      <c r="A56" t="s">
        <v>40</v>
      </c>
    </row>
    <row r="57" spans="1:3" x14ac:dyDescent="0.2">
      <c r="B57" t="s">
        <v>38</v>
      </c>
      <c r="C57" t="s">
        <v>39</v>
      </c>
    </row>
    <row r="58" spans="1:3" x14ac:dyDescent="0.2">
      <c r="A58" t="s">
        <v>5</v>
      </c>
      <c r="B58" s="6">
        <f>SLOPE(D41:D43,C41:C43)</f>
        <v>0.66147540983606556</v>
      </c>
      <c r="C58" s="6">
        <f>SLOPE(F41:F43,E41:E43)</f>
        <v>0.17407830302094529</v>
      </c>
    </row>
    <row r="59" spans="1:3" x14ac:dyDescent="0.2">
      <c r="A59" t="s">
        <v>6</v>
      </c>
      <c r="B59" s="6">
        <f>INTERCEPT(D41:D43,C41:C43)</f>
        <v>113.72131147540983</v>
      </c>
      <c r="C59" s="6">
        <f>INTERCEPT(F41:F43,E41:E43)</f>
        <v>4.3620864562532189</v>
      </c>
    </row>
    <row r="60" spans="1:3" x14ac:dyDescent="0.2">
      <c r="A60" t="s">
        <v>41</v>
      </c>
      <c r="B60" s="6">
        <f>C44*$B$58+$B$59</f>
        <v>444.4590163934426</v>
      </c>
      <c r="C60" s="6">
        <f>EXP(E44*$C$58+$C$59)</f>
        <v>231.34610701694996</v>
      </c>
    </row>
    <row r="61" spans="1:3" x14ac:dyDescent="0.2">
      <c r="A61" t="s">
        <v>42</v>
      </c>
      <c r="B61" s="6">
        <f>C45*$B$58+$B$59</f>
        <v>775.19672131147536</v>
      </c>
      <c r="C61" s="6">
        <f>EXP(E45*$C$58+$C$59)</f>
        <v>261.0147118309215</v>
      </c>
    </row>
    <row r="62" spans="1:3" x14ac:dyDescent="0.2">
      <c r="A62" t="s">
        <v>43</v>
      </c>
      <c r="B62" s="10">
        <f>B60-D44</f>
        <v>174.4590163934426</v>
      </c>
      <c r="C62" s="10">
        <f>C60-D44</f>
        <v>-38.653892983050042</v>
      </c>
    </row>
    <row r="63" spans="1:3" x14ac:dyDescent="0.2">
      <c r="A63" t="s">
        <v>44</v>
      </c>
      <c r="B63" s="10">
        <f>B61-D45</f>
        <v>412.19672131147536</v>
      </c>
      <c r="C63" s="10">
        <f>-D45--C61</f>
        <v>-101.9852881690785</v>
      </c>
    </row>
    <row r="64" spans="1:3" x14ac:dyDescent="0.2">
      <c r="A64" t="s">
        <v>45</v>
      </c>
      <c r="B64" s="10">
        <f>_xlfn.STDEV.P(B62:B63)</f>
        <v>118.86885245901628</v>
      </c>
      <c r="C64" s="10">
        <f>_xlfn.STDEV.P(C62:C63)</f>
        <v>31.665697593014222</v>
      </c>
    </row>
    <row r="66" spans="1:1" x14ac:dyDescent="0.2">
      <c r="A66" t="s">
        <v>46</v>
      </c>
    </row>
  </sheetData>
  <mergeCells count="1">
    <mergeCell ref="C18:I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2017-10-15T12:25:02Z</dcterms:created>
  <dcterms:modified xsi:type="dcterms:W3CDTF">2017-10-15T13:15:37Z</dcterms:modified>
</cp:coreProperties>
</file>