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800" yWindow="0" windowWidth="128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6" i="1" l="1"/>
  <c r="B133" i="1"/>
  <c r="B129" i="1"/>
  <c r="B126" i="1"/>
  <c r="B111" i="1"/>
  <c r="B110" i="1"/>
  <c r="B109" i="1"/>
  <c r="B108" i="1"/>
  <c r="B107" i="1"/>
  <c r="F86" i="1"/>
  <c r="F87" i="1"/>
  <c r="F88" i="1"/>
  <c r="D87" i="1"/>
  <c r="D88" i="1"/>
  <c r="D86" i="1"/>
  <c r="F82" i="1"/>
  <c r="F81" i="1"/>
  <c r="F80" i="1"/>
  <c r="E81" i="1"/>
  <c r="E82" i="1"/>
  <c r="E80" i="1"/>
  <c r="D82" i="1"/>
  <c r="D81" i="1"/>
  <c r="D80" i="1"/>
  <c r="C82" i="1"/>
  <c r="C81" i="1"/>
  <c r="C80" i="1"/>
  <c r="B81" i="1"/>
  <c r="B82" i="1"/>
  <c r="B80" i="1"/>
  <c r="B78" i="1"/>
  <c r="F74" i="1"/>
  <c r="F66" i="1"/>
  <c r="F67" i="1"/>
  <c r="F68" i="1"/>
  <c r="F69" i="1"/>
  <c r="F70" i="1"/>
  <c r="F71" i="1"/>
  <c r="F72" i="1"/>
  <c r="F65" i="1"/>
  <c r="E64" i="1"/>
  <c r="E68" i="1"/>
  <c r="E65" i="1"/>
  <c r="E72" i="1"/>
  <c r="F64" i="1"/>
  <c r="E66" i="1"/>
  <c r="E67" i="1"/>
  <c r="E69" i="1"/>
  <c r="E70" i="1"/>
  <c r="E71" i="1"/>
  <c r="D66" i="1"/>
  <c r="D67" i="1"/>
  <c r="D68" i="1"/>
  <c r="D69" i="1"/>
  <c r="D70" i="1"/>
  <c r="D71" i="1"/>
  <c r="D72" i="1"/>
  <c r="D65" i="1"/>
  <c r="D64" i="1"/>
  <c r="B65" i="1"/>
  <c r="B66" i="1"/>
  <c r="B67" i="1"/>
  <c r="B68" i="1"/>
  <c r="B69" i="1"/>
  <c r="B70" i="1"/>
  <c r="B71" i="1"/>
  <c r="B72" i="1"/>
  <c r="B64" i="1"/>
  <c r="B60" i="1"/>
  <c r="B59" i="1"/>
  <c r="B57" i="1"/>
  <c r="B56" i="1"/>
  <c r="D29" i="1"/>
  <c r="F29" i="1"/>
  <c r="D30" i="1"/>
  <c r="F30" i="1"/>
  <c r="D31" i="1"/>
  <c r="F31" i="1"/>
  <c r="B30" i="1"/>
  <c r="B31" i="1"/>
  <c r="B39" i="1"/>
  <c r="B40" i="1"/>
  <c r="B38" i="1"/>
  <c r="B35" i="1"/>
  <c r="D35" i="1"/>
  <c r="F35" i="1"/>
  <c r="B29" i="1"/>
  <c r="C14" i="1"/>
  <c r="C15" i="1"/>
  <c r="C16" i="1"/>
  <c r="C17" i="1"/>
  <c r="C18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<sst xmlns="http://schemas.openxmlformats.org/spreadsheetml/2006/main" count="90" uniqueCount="69">
  <si>
    <t>Exercice 1</t>
  </si>
  <si>
    <t>Mode</t>
  </si>
  <si>
    <t>median</t>
  </si>
  <si>
    <t>mean</t>
  </si>
  <si>
    <t>st.dev</t>
  </si>
  <si>
    <t>abs.dev</t>
  </si>
  <si>
    <t>Exercice II</t>
  </si>
  <si>
    <t>Year</t>
  </si>
  <si>
    <t>Price</t>
  </si>
  <si>
    <t>Q</t>
  </si>
  <si>
    <t>Quantities</t>
  </si>
  <si>
    <t>Bread</t>
  </si>
  <si>
    <t>Car</t>
  </si>
  <si>
    <t>Cheese</t>
  </si>
  <si>
    <t>1. Elementary indexes</t>
  </si>
  <si>
    <t>2. Weights of each item in annual consumption</t>
  </si>
  <si>
    <t>3. Laspeyres Index</t>
  </si>
  <si>
    <t>Exercice III</t>
  </si>
  <si>
    <t>Wages</t>
  </si>
  <si>
    <t>Years of Study</t>
  </si>
  <si>
    <t>Alice</t>
  </si>
  <si>
    <t>Bob</t>
  </si>
  <si>
    <t>Craig</t>
  </si>
  <si>
    <t>Dave</t>
  </si>
  <si>
    <t>Eve</t>
  </si>
  <si>
    <t>Frank</t>
  </si>
  <si>
    <t>Wendy</t>
  </si>
  <si>
    <t>y=ax+b</t>
  </si>
  <si>
    <t>a=</t>
  </si>
  <si>
    <t>b=</t>
  </si>
  <si>
    <t>\rho</t>
  </si>
  <si>
    <t>R2</t>
  </si>
  <si>
    <t>Exercice IV</t>
  </si>
  <si>
    <t>modal class</t>
  </si>
  <si>
    <t>40 - 50</t>
  </si>
  <si>
    <t>median class</t>
  </si>
  <si>
    <t>Freq</t>
  </si>
  <si>
    <t>Cum.Freq</t>
  </si>
  <si>
    <t>the median class is of the employee that divide the payroll in 2 that is between 49 and 50</t>
  </si>
  <si>
    <t>40 - 60</t>
  </si>
  <si>
    <t>medial</t>
  </si>
  <si>
    <t>Total Wages per bin</t>
  </si>
  <si>
    <t>Cum.Wages</t>
  </si>
  <si>
    <t>10 - 40</t>
  </si>
  <si>
    <t>40 - 70</t>
  </si>
  <si>
    <t>70 - 100</t>
  </si>
  <si>
    <t>Gini Coeff</t>
  </si>
  <si>
    <t>Gini Coeff (w. Lectures notation)</t>
  </si>
  <si>
    <t>B1</t>
  </si>
  <si>
    <t>B2</t>
  </si>
  <si>
    <t>B3</t>
  </si>
  <si>
    <t>B</t>
  </si>
  <si>
    <t>Exercice 5</t>
  </si>
  <si>
    <t>Day 90</t>
  </si>
  <si>
    <t>Bacteria</t>
  </si>
  <si>
    <t>If n(d) is the number of bacteria in day d, we have</t>
  </si>
  <si>
    <t>n(d+1)=n(d)(1+i)</t>
  </si>
  <si>
    <t>with the i the proportion of bacteria that reproduce itself each day</t>
  </si>
  <si>
    <t>So we have</t>
  </si>
  <si>
    <t>Day 0</t>
  </si>
  <si>
    <t>n(d)=n(0)(1+i)^d</t>
  </si>
  <si>
    <t>We know n(d) and n(0)</t>
  </si>
  <si>
    <t>i=(n(d)/n(0))^(1/d)-1</t>
  </si>
  <si>
    <t>i=</t>
  </si>
  <si>
    <t>We use the formula found above</t>
  </si>
  <si>
    <t>n(30)</t>
  </si>
  <si>
    <t>Exercice VI</t>
  </si>
  <si>
    <t>In 5 years</t>
  </si>
  <si>
    <t>Interest rate so that he doubles his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</si>
</sst>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10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4" fillId="0" borderId="0" xfId="0" applyFont="1"/>
    <xf numFmtId="10" fontId="1" fillId="0" borderId="0" xfId="0" applyNumberFormat="1" applyFont="1"/>
    <xf numFmtId="0" fontId="5" fillId="0" borderId="0" xfId="0" applyFont="1" applyAlignment="1">
      <alignment horizontal="right" vertical="center"/>
    </xf>
    <xf numFmtId="0" fontId="0" fillId="0" borderId="0" xfId="0" applyFont="1"/>
    <xf numFmtId="3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5907062492462"/>
                  <c:y val="0.0041407867494824"/>
                </c:manualLayout>
              </c:layout>
              <c:numFmt formatCode="General" sourceLinked="0"/>
            </c:trendlineLbl>
          </c:trendline>
          <c:xVal>
            <c:numRef>
              <c:f>Sheet1!$C$47:$C$53</c:f>
              <c:numCache>
                <c:formatCode>General</c:formatCode>
                <c:ptCount val="7"/>
                <c:pt idx="0">
                  <c:v>8.0</c:v>
                </c:pt>
                <c:pt idx="1">
                  <c:v>4.0</c:v>
                </c:pt>
                <c:pt idx="2">
                  <c:v>1.0</c:v>
                </c:pt>
                <c:pt idx="3">
                  <c:v>5.0</c:v>
                </c:pt>
                <c:pt idx="4">
                  <c:v>5.0</c:v>
                </c:pt>
                <c:pt idx="5">
                  <c:v>7.0</c:v>
                </c:pt>
                <c:pt idx="6">
                  <c:v>11.0</c:v>
                </c:pt>
              </c:numCache>
            </c:numRef>
          </c:xVal>
          <c:yVal>
            <c:numRef>
              <c:f>Sheet1!$B$47:$B$53</c:f>
              <c:numCache>
                <c:formatCode>General</c:formatCode>
                <c:ptCount val="7"/>
                <c:pt idx="0">
                  <c:v>19.0</c:v>
                </c:pt>
                <c:pt idx="1">
                  <c:v>13.0</c:v>
                </c:pt>
                <c:pt idx="2">
                  <c:v>8.0</c:v>
                </c:pt>
                <c:pt idx="3">
                  <c:v>15.5</c:v>
                </c:pt>
                <c:pt idx="4">
                  <c:v>16.0</c:v>
                </c:pt>
                <c:pt idx="5">
                  <c:v>17.0</c:v>
                </c:pt>
                <c:pt idx="6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05336"/>
        <c:axId val="2077359336"/>
      </c:scatterChart>
      <c:valAx>
        <c:axId val="207740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 of study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359336"/>
        <c:crosses val="autoZero"/>
        <c:crossBetween val="midCat"/>
      </c:valAx>
      <c:valAx>
        <c:axId val="2077359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Wages in k$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405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Sheet1!$D$85:$D$88</c:f>
              <c:numCache>
                <c:formatCode>0.00%</c:formatCode>
                <c:ptCount val="4"/>
                <c:pt idx="0" formatCode="General">
                  <c:v>0.0</c:v>
                </c:pt>
                <c:pt idx="1">
                  <c:v>0.306122448979592</c:v>
                </c:pt>
                <c:pt idx="2">
                  <c:v>0.846938775510204</c:v>
                </c:pt>
                <c:pt idx="3">
                  <c:v>1.0</c:v>
                </c:pt>
              </c:numCache>
            </c:numRef>
          </c:xVal>
          <c:yVal>
            <c:numRef>
              <c:f>Sheet1!$F$85:$F$88</c:f>
              <c:numCache>
                <c:formatCode>0.00%</c:formatCode>
                <c:ptCount val="4"/>
                <c:pt idx="0" formatCode="General">
                  <c:v>0.0</c:v>
                </c:pt>
                <c:pt idx="1">
                  <c:v>0.151821862348178</c:v>
                </c:pt>
                <c:pt idx="2">
                  <c:v>0.741902834008097</c:v>
                </c:pt>
                <c:pt idx="3">
                  <c:v>1.0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Sheet1!$D$85:$D$88</c:f>
              <c:numCache>
                <c:formatCode>0.00%</c:formatCode>
                <c:ptCount val="4"/>
                <c:pt idx="0" formatCode="General">
                  <c:v>0.0</c:v>
                </c:pt>
                <c:pt idx="1">
                  <c:v>0.306122448979592</c:v>
                </c:pt>
                <c:pt idx="2">
                  <c:v>0.846938775510204</c:v>
                </c:pt>
                <c:pt idx="3">
                  <c:v>1.0</c:v>
                </c:pt>
              </c:numCache>
            </c:numRef>
          </c:xVal>
          <c:yVal>
            <c:numRef>
              <c:f>Sheet1!$D$85:$D$88</c:f>
              <c:numCache>
                <c:formatCode>0.00%</c:formatCode>
                <c:ptCount val="4"/>
                <c:pt idx="0" formatCode="General">
                  <c:v>0.0</c:v>
                </c:pt>
                <c:pt idx="1">
                  <c:v>0.306122448979592</c:v>
                </c:pt>
                <c:pt idx="2">
                  <c:v>0.846938775510204</c:v>
                </c:pt>
                <c:pt idx="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177576"/>
        <c:axId val="2039430984"/>
      </c:scatterChart>
      <c:valAx>
        <c:axId val="2039177576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2039430984"/>
        <c:crosses val="autoZero"/>
        <c:crossBetween val="midCat"/>
      </c:valAx>
      <c:valAx>
        <c:axId val="2039430984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crossAx val="2039177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37</xdr:row>
      <xdr:rowOff>120650</xdr:rowOff>
    </xdr:from>
    <xdr:to>
      <xdr:col>11</xdr:col>
      <xdr:colOff>381000</xdr:colOff>
      <xdr:row>53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88</xdr:row>
      <xdr:rowOff>146050</xdr:rowOff>
    </xdr:from>
    <xdr:to>
      <xdr:col>6</xdr:col>
      <xdr:colOff>63500</xdr:colOff>
      <xdr:row>103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abSelected="1" workbookViewId="0">
      <selection activeCell="A137" sqref="A137"/>
    </sheetView>
  </sheetViews>
  <sheetFormatPr baseColWidth="10" defaultRowHeight="15" x14ac:dyDescent="0"/>
  <cols>
    <col min="1" max="1" width="16.83203125" customWidth="1"/>
    <col min="2" max="2" width="11.83203125" bestFit="1" customWidth="1"/>
    <col min="4" max="4" width="12.83203125" bestFit="1" customWidth="1"/>
    <col min="6" max="6" width="12.83203125" bestFit="1" customWidth="1"/>
  </cols>
  <sheetData>
    <row r="1" spans="1:3">
      <c r="A1" s="2" t="s">
        <v>0</v>
      </c>
    </row>
    <row r="2" spans="1:3">
      <c r="B2">
        <v>1</v>
      </c>
      <c r="C2">
        <v>1</v>
      </c>
    </row>
    <row r="3" spans="1:3">
      <c r="B3">
        <v>1</v>
      </c>
      <c r="C3">
        <v>4</v>
      </c>
    </row>
    <row r="4" spans="1:3">
      <c r="B4">
        <v>3</v>
      </c>
      <c r="C4">
        <v>5</v>
      </c>
    </row>
    <row r="5" spans="1:3">
      <c r="B5">
        <v>5</v>
      </c>
      <c r="C5">
        <v>9</v>
      </c>
    </row>
    <row r="6" spans="1:3">
      <c r="B6">
        <v>8</v>
      </c>
      <c r="C6">
        <v>2</v>
      </c>
    </row>
    <row r="7" spans="1:3">
      <c r="B7">
        <v>2</v>
      </c>
      <c r="C7">
        <v>2</v>
      </c>
    </row>
    <row r="8" spans="1:3">
      <c r="B8">
        <v>4</v>
      </c>
      <c r="C8">
        <v>3</v>
      </c>
    </row>
    <row r="9" spans="1:3">
      <c r="B9">
        <v>12</v>
      </c>
      <c r="C9">
        <v>4</v>
      </c>
    </row>
    <row r="10" spans="1:3">
      <c r="B10">
        <v>5</v>
      </c>
      <c r="C10">
        <v>9</v>
      </c>
    </row>
    <row r="11" spans="1:3">
      <c r="C11">
        <v>9</v>
      </c>
    </row>
    <row r="12" spans="1:3">
      <c r="C12">
        <v>9</v>
      </c>
    </row>
    <row r="13" spans="1:3">
      <c r="C13">
        <v>12</v>
      </c>
    </row>
    <row r="14" spans="1:3">
      <c r="A14" t="s">
        <v>1</v>
      </c>
      <c r="B14" s="1">
        <f>MODE(B2:B13)</f>
        <v>1</v>
      </c>
      <c r="C14" s="1">
        <f>MODE(C2:C13)</f>
        <v>9</v>
      </c>
    </row>
    <row r="15" spans="1:3">
      <c r="A15" t="s">
        <v>2</v>
      </c>
      <c r="B15" s="1">
        <f>MEDIAN(B2:B13)</f>
        <v>4</v>
      </c>
      <c r="C15" s="1">
        <f>MEDIAN(C2:C13)</f>
        <v>4.5</v>
      </c>
    </row>
    <row r="16" spans="1:3">
      <c r="A16" t="s">
        <v>3</v>
      </c>
      <c r="B16" s="1">
        <f>AVERAGE(B2:B13)</f>
        <v>4.5555555555555554</v>
      </c>
      <c r="C16" s="1">
        <f>AVERAGE(C2:C13)</f>
        <v>5.75</v>
      </c>
    </row>
    <row r="17" spans="1:7">
      <c r="A17" t="s">
        <v>4</v>
      </c>
      <c r="B17" s="1">
        <f>_xlfn.STDEV.P(B2:B13)</f>
        <v>3.3701668640229117</v>
      </c>
      <c r="C17" s="1">
        <f>_xlfn.STDEV.P(C2:C13)</f>
        <v>3.4910600109422352</v>
      </c>
    </row>
    <row r="18" spans="1:7">
      <c r="A18" t="s">
        <v>5</v>
      </c>
      <c r="B18" s="1">
        <f>AVEDEV(B2:B13)</f>
        <v>2.617283950617284</v>
      </c>
      <c r="C18" s="1">
        <f>AVEDEV(C2:C13)</f>
        <v>3.2083333333333335</v>
      </c>
    </row>
    <row r="20" spans="1:7">
      <c r="A20" s="2" t="s">
        <v>6</v>
      </c>
    </row>
    <row r="22" spans="1:7">
      <c r="B22" t="s">
        <v>11</v>
      </c>
      <c r="D22" t="s">
        <v>12</v>
      </c>
      <c r="F22" t="s">
        <v>13</v>
      </c>
    </row>
    <row r="23" spans="1:7">
      <c r="A23" t="s">
        <v>7</v>
      </c>
      <c r="B23" t="s">
        <v>8</v>
      </c>
      <c r="C23" t="s">
        <v>9</v>
      </c>
      <c r="D23" t="s">
        <v>8</v>
      </c>
      <c r="E23" t="s">
        <v>10</v>
      </c>
      <c r="F23" t="s">
        <v>8</v>
      </c>
      <c r="G23" t="s">
        <v>9</v>
      </c>
    </row>
    <row r="24" spans="1:7">
      <c r="A24">
        <v>2010</v>
      </c>
      <c r="B24">
        <v>5</v>
      </c>
      <c r="C24">
        <v>110</v>
      </c>
      <c r="D24">
        <v>100</v>
      </c>
      <c r="E24">
        <v>3</v>
      </c>
      <c r="F24">
        <v>30</v>
      </c>
      <c r="G24">
        <v>3</v>
      </c>
    </row>
    <row r="25" spans="1:7">
      <c r="A25">
        <v>2011</v>
      </c>
      <c r="B25">
        <v>6</v>
      </c>
      <c r="C25">
        <v>120</v>
      </c>
      <c r="D25">
        <v>120</v>
      </c>
      <c r="E25">
        <v>2</v>
      </c>
      <c r="F25">
        <v>40</v>
      </c>
      <c r="G25">
        <v>2</v>
      </c>
    </row>
    <row r="26" spans="1:7">
      <c r="A26">
        <v>2012</v>
      </c>
      <c r="B26">
        <v>8</v>
      </c>
      <c r="C26">
        <v>135</v>
      </c>
      <c r="D26">
        <v>110</v>
      </c>
      <c r="E26">
        <v>2</v>
      </c>
      <c r="F26">
        <v>60</v>
      </c>
      <c r="G26">
        <v>5</v>
      </c>
    </row>
    <row r="28" spans="1:7">
      <c r="A28" t="s">
        <v>14</v>
      </c>
      <c r="B28" t="s">
        <v>11</v>
      </c>
      <c r="D28" t="s">
        <v>12</v>
      </c>
      <c r="F28" t="s">
        <v>13</v>
      </c>
    </row>
    <row r="29" spans="1:7">
      <c r="A29">
        <v>2010</v>
      </c>
      <c r="B29" s="1">
        <f>B24/B$25</f>
        <v>0.83333333333333337</v>
      </c>
      <c r="C29" s="1"/>
      <c r="D29" s="1">
        <f t="shared" ref="C29:F29" si="0">D24/D$25</f>
        <v>0.83333333333333337</v>
      </c>
      <c r="E29" s="1"/>
      <c r="F29" s="1">
        <f t="shared" si="0"/>
        <v>0.75</v>
      </c>
    </row>
    <row r="30" spans="1:7">
      <c r="A30">
        <v>2011</v>
      </c>
      <c r="B30" s="1">
        <f t="shared" ref="B30:F31" si="1">B25/B$25</f>
        <v>1</v>
      </c>
      <c r="C30" s="1"/>
      <c r="D30" s="1">
        <f t="shared" si="1"/>
        <v>1</v>
      </c>
      <c r="E30" s="1"/>
      <c r="F30" s="1">
        <f t="shared" si="1"/>
        <v>1</v>
      </c>
    </row>
    <row r="31" spans="1:7">
      <c r="A31">
        <v>2012</v>
      </c>
      <c r="B31" s="1">
        <f t="shared" si="1"/>
        <v>1.3333333333333333</v>
      </c>
      <c r="C31" s="1"/>
      <c r="D31" s="1">
        <f t="shared" si="1"/>
        <v>0.91666666666666663</v>
      </c>
      <c r="E31" s="1"/>
      <c r="F31" s="1">
        <f t="shared" si="1"/>
        <v>1.5</v>
      </c>
    </row>
    <row r="33" spans="1:6">
      <c r="A33" t="s">
        <v>15</v>
      </c>
    </row>
    <row r="34" spans="1:6">
      <c r="B34" t="s">
        <v>11</v>
      </c>
      <c r="D34" t="s">
        <v>12</v>
      </c>
      <c r="F34" t="s">
        <v>13</v>
      </c>
    </row>
    <row r="35" spans="1:6">
      <c r="A35">
        <v>2011</v>
      </c>
      <c r="B35">
        <f>B25*C25/($B$25*$C$25+$D$25*$E$25+$F$25*$G$25)</f>
        <v>0.69230769230769229</v>
      </c>
      <c r="D35">
        <f t="shared" ref="C35:F35" si="2">D25*E25/($B$25*$C$25+$D$25*$E$25+$F$25*$G$25)</f>
        <v>0.23076923076923078</v>
      </c>
      <c r="F35">
        <f t="shared" si="2"/>
        <v>7.6923076923076927E-2</v>
      </c>
    </row>
    <row r="37" spans="1:6">
      <c r="A37" t="s">
        <v>16</v>
      </c>
    </row>
    <row r="38" spans="1:6">
      <c r="A38">
        <v>2010</v>
      </c>
      <c r="B38">
        <f>$B$35*B29+$D$35*D29+$F$35*F29</f>
        <v>0.82692307692307698</v>
      </c>
    </row>
    <row r="39" spans="1:6">
      <c r="A39">
        <v>2011</v>
      </c>
      <c r="B39">
        <f t="shared" ref="B39:B40" si="3">$B$35*B30+$D$35*D30+$F$35*F30</f>
        <v>1</v>
      </c>
    </row>
    <row r="40" spans="1:6">
      <c r="A40">
        <v>2012</v>
      </c>
      <c r="B40">
        <f t="shared" si="3"/>
        <v>1.25</v>
      </c>
    </row>
    <row r="45" spans="1:6">
      <c r="A45" s="2" t="s">
        <v>17</v>
      </c>
    </row>
    <row r="46" spans="1:6">
      <c r="B46" t="s">
        <v>18</v>
      </c>
      <c r="C46" t="s">
        <v>19</v>
      </c>
    </row>
    <row r="47" spans="1:6">
      <c r="A47" t="s">
        <v>20</v>
      </c>
      <c r="B47">
        <v>19</v>
      </c>
      <c r="C47">
        <v>8</v>
      </c>
    </row>
    <row r="48" spans="1:6">
      <c r="A48" t="s">
        <v>21</v>
      </c>
      <c r="B48">
        <v>13</v>
      </c>
      <c r="C48">
        <v>4</v>
      </c>
    </row>
    <row r="49" spans="1:6">
      <c r="A49" t="s">
        <v>22</v>
      </c>
      <c r="B49">
        <v>8</v>
      </c>
      <c r="C49">
        <v>1</v>
      </c>
    </row>
    <row r="50" spans="1:6">
      <c r="A50" t="s">
        <v>23</v>
      </c>
      <c r="B50">
        <v>15.5</v>
      </c>
      <c r="C50">
        <v>5</v>
      </c>
    </row>
    <row r="51" spans="1:6">
      <c r="A51" t="s">
        <v>24</v>
      </c>
      <c r="B51">
        <v>16</v>
      </c>
      <c r="C51">
        <v>5</v>
      </c>
    </row>
    <row r="52" spans="1:6">
      <c r="A52" t="s">
        <v>25</v>
      </c>
      <c r="B52">
        <v>17</v>
      </c>
      <c r="C52">
        <v>7</v>
      </c>
    </row>
    <row r="53" spans="1:6">
      <c r="A53" t="s">
        <v>26</v>
      </c>
      <c r="B53">
        <v>22</v>
      </c>
      <c r="C53">
        <v>11</v>
      </c>
    </row>
    <row r="55" spans="1:6">
      <c r="A55" t="s">
        <v>27</v>
      </c>
    </row>
    <row r="56" spans="1:6">
      <c r="A56" t="s">
        <v>28</v>
      </c>
      <c r="B56" s="1">
        <f>SLOPE(B47:B53,C47:C53)</f>
        <v>1.368544600938967</v>
      </c>
    </row>
    <row r="57" spans="1:6">
      <c r="A57" t="s">
        <v>29</v>
      </c>
      <c r="B57" s="1">
        <f>INTERCEPT(B47:B53,C47:C53)</f>
        <v>7.7699530516431938</v>
      </c>
    </row>
    <row r="59" spans="1:6">
      <c r="A59" t="s">
        <v>30</v>
      </c>
      <c r="B59" s="1">
        <f>CORREL(B47:B53,C47:C53)</f>
        <v>0.97897507374391979</v>
      </c>
    </row>
    <row r="60" spans="1:6">
      <c r="A60" t="s">
        <v>31</v>
      </c>
      <c r="B60" s="1">
        <f>B59*B59</f>
        <v>0.95839219501191319</v>
      </c>
    </row>
    <row r="62" spans="1:6">
      <c r="A62" s="2" t="s">
        <v>32</v>
      </c>
    </row>
    <row r="63" spans="1:6">
      <c r="B63" t="s">
        <v>18</v>
      </c>
      <c r="C63" t="s">
        <v>36</v>
      </c>
      <c r="D63" t="s">
        <v>37</v>
      </c>
      <c r="E63" t="s">
        <v>41</v>
      </c>
      <c r="F63" t="s">
        <v>42</v>
      </c>
    </row>
    <row r="64" spans="1:6">
      <c r="A64">
        <v>10</v>
      </c>
      <c r="B64" s="3" t="str">
        <f>CONCATENATE(A64, " - ",A65)</f>
        <v>10 - 20</v>
      </c>
      <c r="C64">
        <v>3</v>
      </c>
      <c r="D64">
        <f>C64</f>
        <v>3</v>
      </c>
      <c r="E64">
        <f>(A64+A65)/2*C64</f>
        <v>45</v>
      </c>
      <c r="F64">
        <f>E64</f>
        <v>45</v>
      </c>
    </row>
    <row r="65" spans="1:6">
      <c r="A65">
        <v>20</v>
      </c>
      <c r="B65" s="3" t="str">
        <f t="shared" ref="B65:B72" si="4">CONCATENATE(A65, " - ",A66)</f>
        <v>20 - 30</v>
      </c>
      <c r="C65">
        <v>11</v>
      </c>
      <c r="D65">
        <f>C65+D64</f>
        <v>14</v>
      </c>
      <c r="E65">
        <f t="shared" ref="E65:E72" si="5">(A65+A66)/2*C65</f>
        <v>275</v>
      </c>
      <c r="F65">
        <f>E65+F64</f>
        <v>320</v>
      </c>
    </row>
    <row r="66" spans="1:6">
      <c r="A66">
        <v>30</v>
      </c>
      <c r="B66" s="3" t="str">
        <f t="shared" si="4"/>
        <v>30 - 40</v>
      </c>
      <c r="C66">
        <v>16</v>
      </c>
      <c r="D66">
        <f t="shared" ref="D66:D72" si="6">C66+D65</f>
        <v>30</v>
      </c>
      <c r="E66">
        <f t="shared" si="5"/>
        <v>560</v>
      </c>
      <c r="F66">
        <f t="shared" ref="F66:F72" si="7">E66+F65</f>
        <v>880</v>
      </c>
    </row>
    <row r="67" spans="1:6">
      <c r="A67">
        <v>40</v>
      </c>
      <c r="B67" s="3" t="str">
        <f t="shared" si="4"/>
        <v>40 - 50</v>
      </c>
      <c r="C67">
        <v>19</v>
      </c>
      <c r="D67">
        <f t="shared" si="6"/>
        <v>49</v>
      </c>
      <c r="E67">
        <f t="shared" si="5"/>
        <v>855</v>
      </c>
      <c r="F67">
        <f t="shared" si="7"/>
        <v>1735</v>
      </c>
    </row>
    <row r="68" spans="1:6">
      <c r="A68">
        <v>50</v>
      </c>
      <c r="B68" s="3" t="str">
        <f t="shared" si="4"/>
        <v>50 - 60</v>
      </c>
      <c r="C68">
        <v>23</v>
      </c>
      <c r="D68">
        <f t="shared" si="6"/>
        <v>72</v>
      </c>
      <c r="E68">
        <f t="shared" si="5"/>
        <v>1265</v>
      </c>
      <c r="F68">
        <f t="shared" si="7"/>
        <v>3000</v>
      </c>
    </row>
    <row r="69" spans="1:6">
      <c r="A69">
        <v>60</v>
      </c>
      <c r="B69" s="3" t="str">
        <f t="shared" si="4"/>
        <v>60 - 70</v>
      </c>
      <c r="C69">
        <v>11</v>
      </c>
      <c r="D69">
        <f t="shared" si="6"/>
        <v>83</v>
      </c>
      <c r="E69">
        <f t="shared" si="5"/>
        <v>715</v>
      </c>
      <c r="F69">
        <f t="shared" si="7"/>
        <v>3715</v>
      </c>
    </row>
    <row r="70" spans="1:6">
      <c r="A70">
        <v>70</v>
      </c>
      <c r="B70" s="3" t="str">
        <f t="shared" si="4"/>
        <v>70 - 80</v>
      </c>
      <c r="C70">
        <v>9</v>
      </c>
      <c r="D70">
        <f t="shared" si="6"/>
        <v>92</v>
      </c>
      <c r="E70">
        <f t="shared" si="5"/>
        <v>675</v>
      </c>
      <c r="F70">
        <f t="shared" si="7"/>
        <v>4390</v>
      </c>
    </row>
    <row r="71" spans="1:6">
      <c r="A71">
        <v>80</v>
      </c>
      <c r="B71" s="3" t="str">
        <f t="shared" si="4"/>
        <v>80 - 90</v>
      </c>
      <c r="C71">
        <v>5</v>
      </c>
      <c r="D71">
        <f t="shared" si="6"/>
        <v>97</v>
      </c>
      <c r="E71">
        <f t="shared" si="5"/>
        <v>425</v>
      </c>
      <c r="F71">
        <f t="shared" si="7"/>
        <v>4815</v>
      </c>
    </row>
    <row r="72" spans="1:6">
      <c r="A72">
        <v>90</v>
      </c>
      <c r="B72" s="3" t="str">
        <f t="shared" si="4"/>
        <v>90 - 100</v>
      </c>
      <c r="C72">
        <v>1</v>
      </c>
      <c r="D72">
        <f t="shared" si="6"/>
        <v>98</v>
      </c>
      <c r="E72">
        <f t="shared" si="5"/>
        <v>95</v>
      </c>
      <c r="F72">
        <f t="shared" si="7"/>
        <v>4910</v>
      </c>
    </row>
    <row r="73" spans="1:6">
      <c r="A73">
        <v>100</v>
      </c>
      <c r="B73" s="3"/>
    </row>
    <row r="74" spans="1:6">
      <c r="F74">
        <f>F72/2</f>
        <v>2455</v>
      </c>
    </row>
    <row r="75" spans="1:6">
      <c r="A75" t="s">
        <v>33</v>
      </c>
      <c r="B75" s="3" t="s">
        <v>34</v>
      </c>
    </row>
    <row r="76" spans="1:6">
      <c r="A76" t="s">
        <v>35</v>
      </c>
      <c r="B76" s="3" t="s">
        <v>39</v>
      </c>
      <c r="C76" t="s">
        <v>38</v>
      </c>
    </row>
    <row r="78" spans="1:6">
      <c r="A78" t="s">
        <v>40</v>
      </c>
      <c r="B78">
        <f>A68+(F74-F67)/(F68-F67)*10</f>
        <v>55.691699604743086</v>
      </c>
    </row>
    <row r="79" spans="1:6">
      <c r="B79" t="s">
        <v>18</v>
      </c>
      <c r="C79" t="s">
        <v>36</v>
      </c>
      <c r="D79" t="s">
        <v>37</v>
      </c>
      <c r="E79" t="s">
        <v>41</v>
      </c>
      <c r="F79" t="s">
        <v>42</v>
      </c>
    </row>
    <row r="80" spans="1:6">
      <c r="A80">
        <v>10</v>
      </c>
      <c r="B80" s="3" t="str">
        <f>CONCATENATE(A80," - ",A81)</f>
        <v>10 - 40</v>
      </c>
      <c r="C80">
        <f>SUM(C64:C66)</f>
        <v>30</v>
      </c>
      <c r="D80">
        <f>C80</f>
        <v>30</v>
      </c>
      <c r="E80">
        <f>(A80+A81)/2*C80</f>
        <v>750</v>
      </c>
      <c r="F80">
        <f>E80</f>
        <v>750</v>
      </c>
    </row>
    <row r="81" spans="1:6">
      <c r="A81">
        <v>40</v>
      </c>
      <c r="B81" s="3" t="str">
        <f t="shared" ref="B81:B82" si="8">CONCATENATE(A81," - ",A82)</f>
        <v>40 - 70</v>
      </c>
      <c r="C81">
        <f>SUM(C67:C69)</f>
        <v>53</v>
      </c>
      <c r="D81">
        <f>C81+D80</f>
        <v>83</v>
      </c>
      <c r="E81">
        <f t="shared" ref="E81:E82" si="9">(A81+A82)/2*C81</f>
        <v>2915</v>
      </c>
      <c r="F81">
        <f>E81+F80</f>
        <v>3665</v>
      </c>
    </row>
    <row r="82" spans="1:6">
      <c r="A82">
        <v>70</v>
      </c>
      <c r="B82" s="3" t="str">
        <f t="shared" si="8"/>
        <v>70 - 100</v>
      </c>
      <c r="C82">
        <f>SUM(C70:C72)</f>
        <v>15</v>
      </c>
      <c r="D82">
        <f>C82+D81</f>
        <v>98</v>
      </c>
      <c r="E82">
        <f t="shared" si="9"/>
        <v>1275</v>
      </c>
      <c r="F82">
        <f>E82+F81</f>
        <v>4940</v>
      </c>
    </row>
    <row r="83" spans="1:6">
      <c r="A83">
        <v>100</v>
      </c>
      <c r="B83" s="3"/>
    </row>
    <row r="84" spans="1:6">
      <c r="B84" t="s">
        <v>18</v>
      </c>
      <c r="C84" t="s">
        <v>36</v>
      </c>
      <c r="D84" t="s">
        <v>37</v>
      </c>
      <c r="E84" t="s">
        <v>41</v>
      </c>
      <c r="F84" t="s">
        <v>42</v>
      </c>
    </row>
    <row r="85" spans="1:6">
      <c r="D85">
        <v>0</v>
      </c>
      <c r="F85">
        <v>0</v>
      </c>
    </row>
    <row r="86" spans="1:6">
      <c r="B86" s="3" t="s">
        <v>43</v>
      </c>
      <c r="D86" s="4">
        <f>D80/D$82</f>
        <v>0.30612244897959184</v>
      </c>
      <c r="E86" s="4"/>
      <c r="F86" s="4">
        <f>F80/F$82</f>
        <v>0.15182186234817813</v>
      </c>
    </row>
    <row r="87" spans="1:6">
      <c r="B87" s="3" t="s">
        <v>44</v>
      </c>
      <c r="D87" s="4">
        <f>D81/D$82</f>
        <v>0.84693877551020413</v>
      </c>
      <c r="E87" s="4"/>
      <c r="F87" s="4">
        <f>F81/F$82</f>
        <v>0.7419028340080972</v>
      </c>
    </row>
    <row r="88" spans="1:6">
      <c r="B88" s="3" t="s">
        <v>45</v>
      </c>
      <c r="D88" s="4">
        <f>D82/D$82</f>
        <v>1</v>
      </c>
      <c r="E88" s="4"/>
      <c r="F88" s="4">
        <f>F82/F$82</f>
        <v>1</v>
      </c>
    </row>
    <row r="106" spans="1:2">
      <c r="A106" t="s">
        <v>47</v>
      </c>
    </row>
    <row r="107" spans="1:2">
      <c r="A107" t="s">
        <v>48</v>
      </c>
      <c r="B107" s="1">
        <f>D86*F86/2</f>
        <v>2.3238040155333387E-2</v>
      </c>
    </row>
    <row r="108" spans="1:2">
      <c r="A108" t="s">
        <v>49</v>
      </c>
      <c r="B108" s="1">
        <f>(F86+F87)*(D87-D86)/2</f>
        <v>0.24167045360654385</v>
      </c>
    </row>
    <row r="109" spans="1:2">
      <c r="A109" t="s">
        <v>50</v>
      </c>
      <c r="B109" s="1">
        <f>(F88+F87)*(D88-D87)/2</f>
        <v>0.1333088903577625</v>
      </c>
    </row>
    <row r="110" spans="1:2">
      <c r="A110" s="5" t="s">
        <v>51</v>
      </c>
      <c r="B110" s="1">
        <f>B109+B108+B107</f>
        <v>0.39821738411963969</v>
      </c>
    </row>
    <row r="111" spans="1:2">
      <c r="A111" s="5" t="s">
        <v>46</v>
      </c>
      <c r="B111" s="6">
        <f>1-2*B110</f>
        <v>0.20356523176072061</v>
      </c>
    </row>
    <row r="114" spans="1:2">
      <c r="A114" s="2" t="s">
        <v>52</v>
      </c>
    </row>
    <row r="115" spans="1:2">
      <c r="B115" t="s">
        <v>54</v>
      </c>
    </row>
    <row r="116" spans="1:2">
      <c r="A116" t="s">
        <v>59</v>
      </c>
      <c r="B116">
        <v>100</v>
      </c>
    </row>
    <row r="117" spans="1:2">
      <c r="A117" t="s">
        <v>53</v>
      </c>
      <c r="B117">
        <v>230</v>
      </c>
    </row>
    <row r="119" spans="1:2">
      <c r="A119" s="7" t="s">
        <v>55</v>
      </c>
    </row>
    <row r="120" spans="1:2">
      <c r="A120" s="7" t="s">
        <v>56</v>
      </c>
    </row>
    <row r="121" spans="1:2">
      <c r="A121" s="7" t="s">
        <v>57</v>
      </c>
    </row>
    <row r="122" spans="1:2">
      <c r="A122" s="7" t="s">
        <v>58</v>
      </c>
    </row>
    <row r="123" spans="1:2">
      <c r="A123" s="7" t="s">
        <v>60</v>
      </c>
    </row>
    <row r="124" spans="1:2">
      <c r="A124" s="7" t="s">
        <v>61</v>
      </c>
    </row>
    <row r="125" spans="1:2">
      <c r="A125" s="7" t="s">
        <v>62</v>
      </c>
    </row>
    <row r="126" spans="1:2">
      <c r="A126" s="9" t="s">
        <v>63</v>
      </c>
      <c r="B126" s="8">
        <f>(B117/B116)^(1/90)-1</f>
        <v>9.2975015290994723E-3</v>
      </c>
    </row>
    <row r="128" spans="1:2">
      <c r="A128" s="10" t="s">
        <v>64</v>
      </c>
    </row>
    <row r="129" spans="1:2">
      <c r="A129" t="s">
        <v>65</v>
      </c>
      <c r="B129">
        <f>B116*(1+B126)^30</f>
        <v>132.0006121795914</v>
      </c>
    </row>
    <row r="131" spans="1:2">
      <c r="A131" t="s">
        <v>66</v>
      </c>
    </row>
    <row r="132" spans="1:2">
      <c r="B132" s="11">
        <v>100000</v>
      </c>
    </row>
    <row r="133" spans="1:2">
      <c r="A133" t="s">
        <v>67</v>
      </c>
      <c r="B133" s="11">
        <f>B132*(1+5*3/100)</f>
        <v>114999.99999999999</v>
      </c>
    </row>
    <row r="135" spans="1:2">
      <c r="A135" t="s">
        <v>68</v>
      </c>
    </row>
    <row r="136" spans="1:2">
      <c r="A136" t="s">
        <v>63</v>
      </c>
      <c r="B136" s="4">
        <f>(2*B132/B132-1)/10</f>
        <v>0.1</v>
      </c>
    </row>
  </sheetData>
  <pageMargins left="0.75" right="0.75" top="1" bottom="1" header="0.5" footer="0.5"/>
  <pageSetup paperSize="9" orientation="portrait" horizontalDpi="4294967292" verticalDpi="4294967292"/>
  <ignoredErrors>
    <ignoredError sqref="E64 E65:E72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2015-12-09T19:46:09Z</dcterms:created>
  <dcterms:modified xsi:type="dcterms:W3CDTF">2015-12-09T21:09:49Z</dcterms:modified>
</cp:coreProperties>
</file>