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heek\Dropbox\HI TECH PLUS\Task 2 04.03.2023\"/>
    </mc:Choice>
  </mc:AlternateContent>
  <xr:revisionPtr revIDLastSave="0" documentId="13_ncr:1_{209CD4A2-A917-424C-A8EA-2FDFEC60973B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Raw data" sheetId="1" r:id="rId1"/>
    <sheet name="Summary" sheetId="2" r:id="rId2"/>
  </sheets>
  <definedNames>
    <definedName name="_xlnm._FilterDatabase" localSheetId="0" hidden="1">'Raw data'!$A$1:$V$534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8" i="2" l="1"/>
  <c r="E128" i="2"/>
  <c r="D128" i="2"/>
  <c r="C128" i="2"/>
  <c r="B128" i="2"/>
  <c r="E124" i="2"/>
  <c r="D124" i="2"/>
  <c r="C124" i="2"/>
  <c r="B124" i="2"/>
  <c r="B82" i="2"/>
  <c r="B90" i="2" s="1"/>
  <c r="B81" i="2"/>
  <c r="B89" i="2" s="1"/>
  <c r="B80" i="2"/>
  <c r="B88" i="2" s="1"/>
  <c r="B79" i="2"/>
  <c r="B87" i="2" s="1"/>
  <c r="E119" i="2"/>
  <c r="E118" i="2"/>
  <c r="D119" i="2"/>
  <c r="D118" i="2"/>
  <c r="C119" i="2"/>
  <c r="C118" i="2"/>
  <c r="B119" i="2"/>
  <c r="B118" i="2"/>
  <c r="D113" i="2"/>
  <c r="D112" i="2"/>
  <c r="C113" i="2"/>
  <c r="C112" i="2"/>
  <c r="B113" i="2"/>
  <c r="B112" i="2"/>
  <c r="B107" i="2"/>
  <c r="B106" i="2"/>
  <c r="B101" i="2"/>
  <c r="B100" i="2"/>
  <c r="B94" i="2"/>
  <c r="B95" i="2"/>
  <c r="E74" i="2"/>
  <c r="E73" i="2"/>
  <c r="E72" i="2"/>
  <c r="E71" i="2"/>
  <c r="D74" i="2"/>
  <c r="D73" i="2"/>
  <c r="D72" i="2"/>
  <c r="D71" i="2"/>
  <c r="C74" i="2"/>
  <c r="C73" i="2"/>
  <c r="C72" i="2"/>
  <c r="C71" i="2"/>
  <c r="B74" i="2"/>
  <c r="B73" i="2"/>
  <c r="B72" i="2"/>
  <c r="B71" i="2"/>
  <c r="D66" i="2"/>
  <c r="D65" i="2"/>
  <c r="D64" i="2"/>
  <c r="D63" i="2"/>
  <c r="C63" i="2"/>
  <c r="C66" i="2"/>
  <c r="C65" i="2"/>
  <c r="C64" i="2"/>
  <c r="B66" i="2"/>
  <c r="B65" i="2"/>
  <c r="B64" i="2"/>
  <c r="B63" i="2"/>
  <c r="D58" i="2"/>
  <c r="D57" i="2"/>
  <c r="D56" i="2"/>
  <c r="D55" i="2"/>
  <c r="C58" i="2"/>
  <c r="C57" i="2"/>
  <c r="C56" i="2"/>
  <c r="C55" i="2"/>
  <c r="B58" i="2"/>
  <c r="B57" i="2"/>
  <c r="B56" i="2"/>
  <c r="B55" i="2"/>
  <c r="B51" i="2"/>
  <c r="B48" i="2"/>
  <c r="B45" i="2"/>
  <c r="E173" i="2"/>
  <c r="E172" i="2"/>
  <c r="E171" i="2"/>
  <c r="E170" i="2"/>
  <c r="E169" i="2"/>
  <c r="E168" i="2"/>
  <c r="D173" i="2"/>
  <c r="D172" i="2"/>
  <c r="D171" i="2"/>
  <c r="D170" i="2"/>
  <c r="D169" i="2"/>
  <c r="D168" i="2"/>
  <c r="C173" i="2"/>
  <c r="C172" i="2"/>
  <c r="C171" i="2"/>
  <c r="C170" i="2"/>
  <c r="C169" i="2"/>
  <c r="C168" i="2"/>
  <c r="B172" i="2"/>
  <c r="B171" i="2"/>
  <c r="B170" i="2"/>
  <c r="B173" i="2"/>
  <c r="B169" i="2"/>
  <c r="B168" i="2"/>
  <c r="B162" i="2"/>
  <c r="C162" i="2"/>
  <c r="E163" i="2"/>
  <c r="E162" i="2"/>
  <c r="E161" i="2"/>
  <c r="E160" i="2"/>
  <c r="E159" i="2"/>
  <c r="E158" i="2"/>
  <c r="D163" i="2"/>
  <c r="D162" i="2"/>
  <c r="D161" i="2"/>
  <c r="D160" i="2"/>
  <c r="D159" i="2"/>
  <c r="C163" i="2"/>
  <c r="C161" i="2"/>
  <c r="C160" i="2"/>
  <c r="C159" i="2"/>
  <c r="B163" i="2"/>
  <c r="B161" i="2"/>
  <c r="B160" i="2"/>
  <c r="B159" i="2"/>
  <c r="D158" i="2"/>
  <c r="C158" i="2"/>
  <c r="B158" i="2"/>
  <c r="E153" i="2"/>
  <c r="D153" i="2"/>
  <c r="C153" i="2"/>
  <c r="B153" i="2"/>
  <c r="E152" i="2"/>
  <c r="D152" i="2"/>
  <c r="C152" i="2"/>
  <c r="B152" i="2"/>
  <c r="E151" i="2"/>
  <c r="D151" i="2"/>
  <c r="C151" i="2"/>
  <c r="B151" i="2"/>
  <c r="E150" i="2"/>
  <c r="D150" i="2"/>
  <c r="C150" i="2"/>
  <c r="B150" i="2"/>
  <c r="E149" i="2"/>
  <c r="D149" i="2"/>
  <c r="C149" i="2"/>
  <c r="B149" i="2"/>
  <c r="E148" i="2"/>
  <c r="D148" i="2"/>
  <c r="C148" i="2"/>
  <c r="B148" i="2"/>
  <c r="B136" i="2"/>
  <c r="B144" i="2" s="1"/>
  <c r="B135" i="2"/>
  <c r="B143" i="2" s="1"/>
  <c r="B134" i="2"/>
  <c r="B142" i="2" s="1"/>
  <c r="B133" i="2"/>
  <c r="B141" i="2" s="1"/>
  <c r="B132" i="2"/>
  <c r="B140" i="2" s="1"/>
  <c r="B131" i="2"/>
  <c r="B139" i="2" s="1"/>
  <c r="B33" i="2"/>
  <c r="B42" i="2"/>
  <c r="B39" i="2"/>
  <c r="B36" i="2"/>
  <c r="B30" i="2"/>
  <c r="B27" i="2"/>
  <c r="B24" i="2"/>
  <c r="B21" i="2"/>
  <c r="B20" i="2"/>
  <c r="B19" i="2"/>
  <c r="B16" i="2"/>
  <c r="B15" i="2"/>
  <c r="B14" i="2"/>
  <c r="B13" i="2"/>
  <c r="B10" i="2"/>
  <c r="B9" i="2"/>
  <c r="B8" i="2"/>
  <c r="B7" i="2"/>
  <c r="B6" i="2"/>
  <c r="B5" i="2"/>
  <c r="B4" i="2"/>
  <c r="B3" i="2"/>
  <c r="B2" i="2"/>
  <c r="G128" i="2" l="1"/>
  <c r="F124" i="2"/>
  <c r="B91" i="2"/>
  <c r="B83" i="2"/>
  <c r="E120" i="2"/>
  <c r="F118" i="2"/>
  <c r="F119" i="2"/>
  <c r="D120" i="2"/>
  <c r="C120" i="2"/>
  <c r="B120" i="2"/>
  <c r="D114" i="2"/>
  <c r="C114" i="2"/>
  <c r="E112" i="2"/>
  <c r="E113" i="2"/>
  <c r="B114" i="2"/>
  <c r="B108" i="2"/>
  <c r="B102" i="2"/>
  <c r="B96" i="2"/>
  <c r="E55" i="2"/>
  <c r="B59" i="2"/>
  <c r="B75" i="2"/>
  <c r="E75" i="2"/>
  <c r="D75" i="2"/>
  <c r="C75" i="2"/>
  <c r="F72" i="2"/>
  <c r="F73" i="2"/>
  <c r="F74" i="2"/>
  <c r="F71" i="2"/>
  <c r="D67" i="2"/>
  <c r="C67" i="2"/>
  <c r="E63" i="2"/>
  <c r="E64" i="2"/>
  <c r="E65" i="2"/>
  <c r="E66" i="2"/>
  <c r="B67" i="2"/>
  <c r="D59" i="2"/>
  <c r="C59" i="2"/>
  <c r="E56" i="2"/>
  <c r="E57" i="2"/>
  <c r="E58" i="2"/>
  <c r="F149" i="2"/>
  <c r="F148" i="2"/>
  <c r="E174" i="2"/>
  <c r="D174" i="2"/>
  <c r="F173" i="2"/>
  <c r="F172" i="2"/>
  <c r="F170" i="2"/>
  <c r="F169" i="2"/>
  <c r="F171" i="2"/>
  <c r="B174" i="2"/>
  <c r="F168" i="2"/>
  <c r="C174" i="2"/>
  <c r="E164" i="2"/>
  <c r="F162" i="2"/>
  <c r="D164" i="2"/>
  <c r="F163" i="2"/>
  <c r="F161" i="2"/>
  <c r="F160" i="2"/>
  <c r="C164" i="2"/>
  <c r="F159" i="2"/>
  <c r="F158" i="2"/>
  <c r="B164" i="2"/>
  <c r="F153" i="2"/>
  <c r="F152" i="2"/>
  <c r="C154" i="2"/>
  <c r="D154" i="2"/>
  <c r="E154" i="2"/>
  <c r="F151" i="2"/>
  <c r="F150" i="2"/>
  <c r="B154" i="2"/>
  <c r="F120" i="2" l="1"/>
  <c r="E114" i="2"/>
  <c r="F75" i="2"/>
  <c r="E59" i="2"/>
  <c r="E67" i="2"/>
  <c r="F174" i="2"/>
  <c r="F164" i="2"/>
  <c r="F154" i="2"/>
</calcChain>
</file>

<file path=xl/sharedStrings.xml><?xml version="1.0" encoding="utf-8"?>
<sst xmlns="http://schemas.openxmlformats.org/spreadsheetml/2006/main" count="7226" uniqueCount="700">
  <si>
    <t>Ticket Number</t>
  </si>
  <si>
    <t>Date Created</t>
  </si>
  <si>
    <t>Subject</t>
  </si>
  <si>
    <t>From</t>
  </si>
  <si>
    <t>From Email</t>
  </si>
  <si>
    <t>Priority</t>
  </si>
  <si>
    <t>Department</t>
  </si>
  <si>
    <t>Type</t>
  </si>
  <si>
    <t>Source</t>
  </si>
  <si>
    <t>Current Status</t>
  </si>
  <si>
    <t>Last Updated</t>
  </si>
  <si>
    <t>Due Date</t>
  </si>
  <si>
    <t>Overdue</t>
  </si>
  <si>
    <t>Answered</t>
  </si>
  <si>
    <t>Agent Assigned</t>
  </si>
  <si>
    <t>Team Assigned</t>
  </si>
  <si>
    <t>Thread Count</t>
  </si>
  <si>
    <t>Attachment Count</t>
  </si>
  <si>
    <t>Category</t>
  </si>
  <si>
    <t>Issue Origin</t>
  </si>
  <si>
    <t>Select Ticket Status Update</t>
  </si>
  <si>
    <t>System is busy.</t>
  </si>
  <si>
    <t>Roland Brown</t>
  </si>
  <si>
    <t>rbrown@yahoo.com</t>
  </si>
  <si>
    <t>Normal</t>
  </si>
  <si>
    <t>Internal Technical Department</t>
  </si>
  <si>
    <t>null</t>
  </si>
  <si>
    <t>Web</t>
  </si>
  <si>
    <t>Closed</t>
  </si>
  <si>
    <t>Jose Satary</t>
  </si>
  <si>
    <t>Hardware Team</t>
  </si>
  <si>
    <t>Issue with Workflow Administrator Responsibility</t>
  </si>
  <si>
    <t>Will Roberts</t>
  </si>
  <si>
    <t>wroberts@mailinator.com</t>
  </si>
  <si>
    <t>SAP JDE Support Department</t>
  </si>
  <si>
    <t>Incident / Problem</t>
  </si>
  <si>
    <t>Email</t>
  </si>
  <si>
    <t>Stellar Murad</t>
  </si>
  <si>
    <t>JDE Support Team</t>
  </si>
  <si>
    <t>New Ticket</t>
  </si>
  <si>
    <t>Error in Accessing Authority to HIRE</t>
  </si>
  <si>
    <t>Vic Vincent</t>
  </si>
  <si>
    <t>vic.vincent@yahoo.com</t>
  </si>
  <si>
    <t>Jared Smith</t>
  </si>
  <si>
    <t>JDE Display Error upon Clicking HR Professional</t>
  </si>
  <si>
    <t>Issue on report paths</t>
  </si>
  <si>
    <t>Kezia Richards</t>
  </si>
  <si>
    <t>keziar@gmail.com</t>
  </si>
  <si>
    <t>Close Ticket</t>
  </si>
  <si>
    <t>Timed out transactions in the worklist of approver</t>
  </si>
  <si>
    <t>Julius Wright</t>
  </si>
  <si>
    <t>jwirght@outlook.com</t>
  </si>
  <si>
    <t>Generating CHED_FT_2018 report</t>
  </si>
  <si>
    <t>Jasper John</t>
  </si>
  <si>
    <t>jasper.john@gmail.com</t>
  </si>
  <si>
    <t>SAP Support Team</t>
  </si>
  <si>
    <t>Request for instructions for post-cloning steps fo</t>
  </si>
  <si>
    <t>Ralph Rogers</t>
  </si>
  <si>
    <t>rrogers@yahoo.com</t>
  </si>
  <si>
    <t>Request</t>
  </si>
  <si>
    <t>Class Roster.</t>
  </si>
  <si>
    <t>JDE Slowdown 29 January 2019</t>
  </si>
  <si>
    <t>Emergency</t>
  </si>
  <si>
    <t>Query Report Scheduler Issue</t>
  </si>
  <si>
    <t>Aurora Miller</t>
  </si>
  <si>
    <t>aurora.miller@outlook.com</t>
  </si>
  <si>
    <t>Deferred Status AME Approval Expense Report</t>
  </si>
  <si>
    <t>Preparation for 9.2 Upgrade</t>
  </si>
  <si>
    <t>John Brown</t>
  </si>
  <si>
    <t>jbrown@outlook.com</t>
  </si>
  <si>
    <t>Error Message upon Clicking the Responsibility</t>
  </si>
  <si>
    <t>Class Permission of FOR 200-3 in UPLB</t>
  </si>
  <si>
    <t>High</t>
  </si>
  <si>
    <t>Dev Instance | Record View Issue</t>
  </si>
  <si>
    <t>Satya Prakash</t>
  </si>
  <si>
    <t>Approval Notification not forwarding</t>
  </si>
  <si>
    <t>Reah Junes</t>
  </si>
  <si>
    <t>rjunes@yahoo.com</t>
  </si>
  <si>
    <t>SQL ERROR</t>
  </si>
  <si>
    <t>Raya Musk</t>
  </si>
  <si>
    <t>JDE Slowdown 04 February 2019</t>
  </si>
  <si>
    <t>Error adding new tables on Audit Trail</t>
  </si>
  <si>
    <t>Kimberly Jones</t>
  </si>
  <si>
    <t>kjones@outlook.com</t>
  </si>
  <si>
    <t>Low</t>
  </si>
  <si>
    <t>Open</t>
  </si>
  <si>
    <t>NON-PROD</t>
  </si>
  <si>
    <t>PRODUCTION</t>
  </si>
  <si>
    <t>[SAP] Term Activate a Student</t>
  </si>
  <si>
    <t>Michelle Walters</t>
  </si>
  <si>
    <t>michelle.walters@yahoo.com</t>
  </si>
  <si>
    <t>Missing SPMS PMP 2016, 2017 and 2018</t>
  </si>
  <si>
    <t>Error in submitting updated Approved POs</t>
  </si>
  <si>
    <t>Cannot Access / Incorrect Data on Log In Page</t>
  </si>
  <si>
    <t>WGET.SH Error Encountered</t>
  </si>
  <si>
    <t>Development Instance (. 83 )</t>
  </si>
  <si>
    <t>Student is not appearing on the Classroster</t>
  </si>
  <si>
    <t>View PMP reports of all users</t>
  </si>
  <si>
    <t>Paul Jiggins</t>
  </si>
  <si>
    <t>pjiggins@yahoo.com</t>
  </si>
  <si>
    <t>Other</t>
  </si>
  <si>
    <t>Component Interface based Web Services ERROR</t>
  </si>
  <si>
    <t>Total unit passed</t>
  </si>
  <si>
    <t>VPN</t>
  </si>
  <si>
    <t>Auto Approve Salary</t>
  </si>
  <si>
    <t>Authority to Hire Page Disabled</t>
  </si>
  <si>
    <t>Error in submission of PPMP</t>
  </si>
  <si>
    <t>BATCH ELEMENT ENTRY ERROR</t>
  </si>
  <si>
    <t>Wilson Campus</t>
  </si>
  <si>
    <t>wilson.campus@yahoo.com</t>
  </si>
  <si>
    <t>Missing Contents in table</t>
  </si>
  <si>
    <t>JDE Prod Slowdown 21 Feb 2019</t>
  </si>
  <si>
    <t>Excel-to-ci</t>
  </si>
  <si>
    <t>Unable to add attachment in the Invoice</t>
  </si>
  <si>
    <t>Error Page upon log in to JDE Prod (04 Mar 2019)</t>
  </si>
  <si>
    <t>Request and Disable Account</t>
  </si>
  <si>
    <t>List of Master Data in SAP</t>
  </si>
  <si>
    <t>Excel-to-CI Incomplete Fields</t>
  </si>
  <si>
    <t>JDE Prod Slowdown (12 March 2019)</t>
  </si>
  <si>
    <t>Attach/Link an Approver Group to a Rule</t>
  </si>
  <si>
    <t>Authentication failed when running Reports</t>
  </si>
  <si>
    <t>JDE Prod Slowdown 19 March 2019</t>
  </si>
  <si>
    <t>CANNOT LOGIN IN SAP</t>
  </si>
  <si>
    <t>DEV Instance</t>
  </si>
  <si>
    <t>Deferred ReqJDEition Approvals</t>
  </si>
  <si>
    <t>Report Issue</t>
  </si>
  <si>
    <t>Deferred Purchase Order Approvals</t>
  </si>
  <si>
    <t>Deferred Internet Expenses (20 March 2019)</t>
  </si>
  <si>
    <t>enrolled students are not equal in class roster</t>
  </si>
  <si>
    <t>JDE Prod Slowdown 21 March 2019</t>
  </si>
  <si>
    <t>Error when filing Authority to Fill</t>
  </si>
  <si>
    <t>DEV NOT ACCESSIBLE</t>
  </si>
  <si>
    <t>Unable to log in to JDE Prod (28 March 2019)</t>
  </si>
  <si>
    <t>Maximum Number of Session Exceeded and Page Error</t>
  </si>
  <si>
    <t>Missing Project in App Design/DB</t>
  </si>
  <si>
    <t>Automatic approval of salary</t>
  </si>
  <si>
    <t>Login page Username field Issue (29 March 2019)</t>
  </si>
  <si>
    <t>SAP Dev Instance can’t be reached</t>
  </si>
  <si>
    <t>Error when creating Organization on TEST</t>
  </si>
  <si>
    <t>JDE Test Instance - Notification Search Criteria</t>
  </si>
  <si>
    <t>Reverse Payment with Loan Charge</t>
  </si>
  <si>
    <t>Bladimir Macdonald</t>
  </si>
  <si>
    <t>bmacdonald@outlook.com</t>
  </si>
  <si>
    <t>Cannot connect to PROD database</t>
  </si>
  <si>
    <t>Remove authentication</t>
  </si>
  <si>
    <t>Joseph Reynolds</t>
  </si>
  <si>
    <t>jreynolds@yahoo.com</t>
  </si>
  <si>
    <t>Help Desk Team</t>
  </si>
  <si>
    <t>JDE Prod Slowdown 04 April 2019</t>
  </si>
  <si>
    <t>JDE Test Instance - Workflow Background Process</t>
  </si>
  <si>
    <t>Error when opening Java Applet</t>
  </si>
  <si>
    <t>JDE Prod Error - Fail Web Server (08 Apr 2019)</t>
  </si>
  <si>
    <t>JDE Test Instance - Error Not setup as worker</t>
  </si>
  <si>
    <t>Authority to Fill Error using Dev &amp; Test Instance</t>
  </si>
  <si>
    <t>JDE Prod - Web Components Status (10 Apr 2019)</t>
  </si>
  <si>
    <t>Cheena Carols</t>
  </si>
  <si>
    <t>cheena.carols@mailinator.com</t>
  </si>
  <si>
    <t>PROD</t>
  </si>
  <si>
    <t>JDE Prod - DV Approval Issue (11-Apr-2019)</t>
  </si>
  <si>
    <t>Hung Concurrent Request: Open Budget Year</t>
  </si>
  <si>
    <t>Criminal case system</t>
  </si>
  <si>
    <t>Sheila Ryder</t>
  </si>
  <si>
    <t>sryder@mailinator.com</t>
  </si>
  <si>
    <t>JDE Prod Slowdown (17 Apr 2019)</t>
  </si>
  <si>
    <t>Authority to Fill Error</t>
  </si>
  <si>
    <t>[OAF] $Custom_TOP Path</t>
  </si>
  <si>
    <t>Winson Williams</t>
  </si>
  <si>
    <t>winson.williams@outlook.com</t>
  </si>
  <si>
    <t>JDE PROD - Request not completing (22 Apr 2019)</t>
  </si>
  <si>
    <t>UPOU cannot print SALN</t>
  </si>
  <si>
    <t>JDE PROD - Timeout Expense Report (22 Apr 2019)</t>
  </si>
  <si>
    <t>JDE PROD - Slowdown access (24 Apr 2019)</t>
  </si>
  <si>
    <t>JDE PROD - Error in updating AME setup</t>
  </si>
  <si>
    <t>testing email alerts</t>
  </si>
  <si>
    <t>Pradeep Sharma</t>
  </si>
  <si>
    <t>pradeep.sharma@outlook.com</t>
  </si>
  <si>
    <t>Phone</t>
  </si>
  <si>
    <t>Resolved</t>
  </si>
  <si>
    <t>JDE PROD - Slowdown access (29 Apr 2019)</t>
  </si>
  <si>
    <t>JDE PROD - Error in Workflow Background Process</t>
  </si>
  <si>
    <t>Request for patch application in DEV instance</t>
  </si>
  <si>
    <t>JDE PROD - Create Accounting-Completed Warning</t>
  </si>
  <si>
    <t>Portal problem</t>
  </si>
  <si>
    <t>JDE PROD - Error Page (03 May 2019)</t>
  </si>
  <si>
    <t>Application Cache Stock on queued</t>
  </si>
  <si>
    <t>JDE PROD - Requests not completing (06 May 2019)</t>
  </si>
  <si>
    <t>Verify Long-running SQL code</t>
  </si>
  <si>
    <t>Cannot print payslips and payroll reports</t>
  </si>
  <si>
    <t>Transactions are being deferred</t>
  </si>
  <si>
    <t>DEV Server unable to boot up</t>
  </si>
  <si>
    <t>Unable to received Email Notif. on PassChanged</t>
  </si>
  <si>
    <t>Expense Report Approval Hierarchy Issue</t>
  </si>
  <si>
    <t>Can't access Dev. Instance</t>
  </si>
  <si>
    <t>JDE PROD - Error status of transactions</t>
  </si>
  <si>
    <t>Cross-reg GWA Computation</t>
  </si>
  <si>
    <t>Faculty Roles for Viewing Query Report</t>
  </si>
  <si>
    <t>Removing access to the enrollment page</t>
  </si>
  <si>
    <t>JDE PROD Error Page issue (23 May 2019)</t>
  </si>
  <si>
    <t>JDE PROD - Different User Account (23 May 2019)</t>
  </si>
  <si>
    <t>DEVELOPMENT</t>
  </si>
  <si>
    <t>Error Loading Position List in Authority to Travel</t>
  </si>
  <si>
    <t>Missing Dynaform Names</t>
  </si>
  <si>
    <t>Atom Short</t>
  </si>
  <si>
    <t>atom.short@gmail.com</t>
  </si>
  <si>
    <t>Workday Team</t>
  </si>
  <si>
    <t>Database Access</t>
  </si>
  <si>
    <t>Request for Read-Only Access to PROD DB</t>
  </si>
  <si>
    <t>JDE PROD - Expense Report approval issue</t>
  </si>
  <si>
    <t>JDE PROD Invoice Approval Issue 29 May 2019</t>
  </si>
  <si>
    <t>COS Issue-Missing Remarks</t>
  </si>
  <si>
    <t>COS Issue-Application Error encountered</t>
  </si>
  <si>
    <t>oracle HRMS - Element Entry setup</t>
  </si>
  <si>
    <t>Workflow Notification won't start</t>
  </si>
  <si>
    <t>Cannot Terminate Assignment of an Employee</t>
  </si>
  <si>
    <t>Create specific function in the Responsibility</t>
  </si>
  <si>
    <t>Accounts</t>
  </si>
  <si>
    <t>Salary Basis</t>
  </si>
  <si>
    <t>Unable to Login in Prod Instance</t>
  </si>
  <si>
    <t>Cannot delete duplicate records of 3 employees</t>
  </si>
  <si>
    <t>Adding of subject enrollment issue</t>
  </si>
  <si>
    <t>Beacon solution account</t>
  </si>
  <si>
    <t>OpenVPN locked account</t>
  </si>
  <si>
    <t>JDE Test Instance not accessible</t>
  </si>
  <si>
    <t>JDE Error: You have encountered an unexpected....</t>
  </si>
  <si>
    <t>No student enrolled in class.</t>
  </si>
  <si>
    <t>JDE TEST Date Format</t>
  </si>
  <si>
    <t>MYSQL Server Access Configuration</t>
  </si>
  <si>
    <t>Request for VPN Account</t>
  </si>
  <si>
    <t>SAP Dev Instance not Accessible</t>
  </si>
  <si>
    <t>SALN Report blank</t>
  </si>
  <si>
    <t>Errors encountered during test instance</t>
  </si>
  <si>
    <t>Melody Thompson</t>
  </si>
  <si>
    <t>mthompson@yahoo.com</t>
  </si>
  <si>
    <t>We cannot find UP_FORM5_1.</t>
  </si>
  <si>
    <t>VPN Access</t>
  </si>
  <si>
    <t>Marvin Peters</t>
  </si>
  <si>
    <t>mpeters@outlook.com</t>
  </si>
  <si>
    <t>AWS Team</t>
  </si>
  <si>
    <t>Legal case system ERROR</t>
  </si>
  <si>
    <t>Legal case system - Criminal case</t>
  </si>
  <si>
    <t>Box unchecked under the processed button</t>
  </si>
  <si>
    <t>JDE PROD - Withdraw/ Cancel an approved ER</t>
  </si>
  <si>
    <t>Batch Process of student groups not working.</t>
  </si>
  <si>
    <t>Unable to tuition calc for the specific student.</t>
  </si>
  <si>
    <t>Setup of Earnings</t>
  </si>
  <si>
    <t>Can't run a general payroll under dev environment</t>
  </si>
  <si>
    <t>Appointment for REPS report error</t>
  </si>
  <si>
    <t>Error occurs in organization</t>
  </si>
  <si>
    <t>multitenant error</t>
  </si>
  <si>
    <t>JDE PROD - Bank Account Issue 8 July 2019</t>
  </si>
  <si>
    <t>SAP is not Accessible</t>
  </si>
  <si>
    <t>Enable Report Manager for all</t>
  </si>
  <si>
    <t>Quick Enroll Error</t>
  </si>
  <si>
    <t>Open VPN Accounts</t>
  </si>
  <si>
    <t>ERROR 504</t>
  </si>
  <si>
    <t>Batch Process Error</t>
  </si>
  <si>
    <t>SAP DEV INSTANCE</t>
  </si>
  <si>
    <t>Port Forwarding</t>
  </si>
  <si>
    <t>Jane Wilberts</t>
  </si>
  <si>
    <t>jwilberts@mailinator.com</t>
  </si>
  <si>
    <t>Network Team</t>
  </si>
  <si>
    <t>Rehab 260(OSI)Error</t>
  </si>
  <si>
    <t>Error Accesing SAP.EDU.PH</t>
  </si>
  <si>
    <t>VPN Account</t>
  </si>
  <si>
    <t>BPM Staging error</t>
  </si>
  <si>
    <t>TEST Instance: How to unchecked the required box</t>
  </si>
  <si>
    <t>OpenVPN Problem</t>
  </si>
  <si>
    <t>missing content on the ff Process Objects</t>
  </si>
  <si>
    <t>BPM - ProcessMaker Support Team</t>
  </si>
  <si>
    <t>TEST instance: Can't Copy Paste data in the field</t>
  </si>
  <si>
    <t>SQL Error Message</t>
  </si>
  <si>
    <t>Altering Position Type(List of Values)</t>
  </si>
  <si>
    <t>Troy Daniels</t>
  </si>
  <si>
    <t>troy.daniels@outlook.com</t>
  </si>
  <si>
    <t>PROD: Can't Delete records under Research fields</t>
  </si>
  <si>
    <t>Adding Flexfield</t>
  </si>
  <si>
    <t>Creation of VPN Account</t>
  </si>
  <si>
    <t>SQL Database Account PROD</t>
  </si>
  <si>
    <t>Beacon Support Ticket Account</t>
  </si>
  <si>
    <t xml:space="preserve">SAP Production Slowdown ( August 2, 2019 ) </t>
  </si>
  <si>
    <t>Error in process request.</t>
  </si>
  <si>
    <t>JDE Prod not available (08 August 2019)</t>
  </si>
  <si>
    <t>Can't Access ODSM</t>
  </si>
  <si>
    <t>Removing Student program/plan.</t>
  </si>
  <si>
    <t>Unable to Tuition Calculate the Student (UPMNL)</t>
  </si>
  <si>
    <t>Error on submitting Authority to Fill</t>
  </si>
  <si>
    <t>JDE PROD Slowdown 28 Aug 2019</t>
  </si>
  <si>
    <t>PROD: Find a specific table in Oracle</t>
  </si>
  <si>
    <t>JDE Prod Error in paying a DV</t>
  </si>
  <si>
    <t>Restart of Instances</t>
  </si>
  <si>
    <t>JDE Prod Error in validation of DV</t>
  </si>
  <si>
    <t>Issue with Journal Import via Journal Wizard</t>
  </si>
  <si>
    <t>Unable to get Term Begin Date. (14813,43)</t>
  </si>
  <si>
    <t>JDE TEST: Error in java applet</t>
  </si>
  <si>
    <t>PROD: Error in Procurement</t>
  </si>
  <si>
    <t>Riza Richardson</t>
  </si>
  <si>
    <t>rrichardson@mailinator.com</t>
  </si>
  <si>
    <t>Password Reset</t>
  </si>
  <si>
    <t>Tomi Yamamoto</t>
  </si>
  <si>
    <t>tyamamoto@gmail.com</t>
  </si>
  <si>
    <t>Query Manager Error</t>
  </si>
  <si>
    <t>Double Amount in eOR/View Customer Account</t>
  </si>
  <si>
    <t>Project Migration from DEV to PROD Instance</t>
  </si>
  <si>
    <t>DATA ERROR IN PRODUCTION INSTANCE</t>
  </si>
  <si>
    <t>PALO ALTO DEVICE NO LIGHTS ON LAN PORTS</t>
  </si>
  <si>
    <t>Test instance: APP-PAY-07722 Error</t>
  </si>
  <si>
    <t>JDE Test Instance Slowdown</t>
  </si>
  <si>
    <t>Unable to submit Certificates and Service Records</t>
  </si>
  <si>
    <t>TEST instance: Modify Employee Categories</t>
  </si>
  <si>
    <t>Duplicates Subject in EOR.</t>
  </si>
  <si>
    <t>Palo Alto Blocking internet of user</t>
  </si>
  <si>
    <t>Modifying of fields in External Learning</t>
  </si>
  <si>
    <t>JDE Prod Slowdown 02-Oct-2019</t>
  </si>
  <si>
    <t>JDE Prod DV approval issue</t>
  </si>
  <si>
    <t>Test Instance: Add new element under Entries</t>
  </si>
  <si>
    <t>Scheduled Payment Amount different from DV Amount</t>
  </si>
  <si>
    <t>Kenex Willows</t>
  </si>
  <si>
    <t>kwillows@yahoo.com</t>
  </si>
  <si>
    <t>AME Approval Udpdates not reflecting in the DB</t>
  </si>
  <si>
    <t>Slow to Inaccessible TEST Instance</t>
  </si>
  <si>
    <t>Deferred PO transactions</t>
  </si>
  <si>
    <t>UP Custom Application - Print Receipt Button</t>
  </si>
  <si>
    <t>Unable to print approved Certificate of Service</t>
  </si>
  <si>
    <t>JDE PROD Slowdown posting journal</t>
  </si>
  <si>
    <t>Patch Application to set up Web Services</t>
  </si>
  <si>
    <t>Requesting for on-site visit</t>
  </si>
  <si>
    <t>Error in Form 5.</t>
  </si>
  <si>
    <t>Sort Element Name Alphabetically</t>
  </si>
  <si>
    <t>DEV Instance not Accessible</t>
  </si>
  <si>
    <t>PROD: Error Value Scholar has been disabled</t>
  </si>
  <si>
    <t>APP-PAY-07010 Cannot insert assignment process</t>
  </si>
  <si>
    <t>Delete or Rollback a payroll run</t>
  </si>
  <si>
    <t>How to get Image in BI Publisher</t>
  </si>
  <si>
    <t>Integration Gateway</t>
  </si>
  <si>
    <t>Palo Alto Update</t>
  </si>
  <si>
    <t>PROD: Restrictions in assignment set</t>
  </si>
  <si>
    <t>DEV: Error on External Learning</t>
  </si>
  <si>
    <t>Dev DB Refresh From PROD Data</t>
  </si>
  <si>
    <t>PROD: Zero value in payroll run result</t>
  </si>
  <si>
    <t>CHANGE PASSWORD &amp; EMAIL CONFIRMATION</t>
  </si>
  <si>
    <t>Cannot Connect to VPN</t>
  </si>
  <si>
    <t>Relationship Module Message Error</t>
  </si>
  <si>
    <t>PROD: CoS - Record has been entered already</t>
  </si>
  <si>
    <t>Dev instance: Adding Extra Assignment Information</t>
  </si>
  <si>
    <t>VPN for Coloc Instances</t>
  </si>
  <si>
    <t>JDE TEST - slowdown</t>
  </si>
  <si>
    <t>JDE Prod Error Page upon login 20 Nov 2019</t>
  </si>
  <si>
    <t>SAP Production Downtime Issue - Nov 21, 22</t>
  </si>
  <si>
    <t>JDE Test: End date the multiple element entries</t>
  </si>
  <si>
    <t>3C Engine Not Working</t>
  </si>
  <si>
    <t>Request to access in Public</t>
  </si>
  <si>
    <t>Can't Login User Account</t>
  </si>
  <si>
    <t>Updating Description of course MCB 11.</t>
  </si>
  <si>
    <t>Can't Access My Account</t>
  </si>
  <si>
    <t>JDE Prod Error Page 04 Dec 2019</t>
  </si>
  <si>
    <t>Grade Roster Generation Error</t>
  </si>
  <si>
    <t>PO submission error in TEST Instance</t>
  </si>
  <si>
    <t>Request for reconfigure of Palo Alto</t>
  </si>
  <si>
    <t>Unable to access the CS 9.2</t>
  </si>
  <si>
    <t>JDE Prod Error Page 18 Dec 2019</t>
  </si>
  <si>
    <t>Faculty Cannot Post Grade</t>
  </si>
  <si>
    <t>PeopleSoft Restricted Service</t>
  </si>
  <si>
    <t>VPN Password</t>
  </si>
  <si>
    <t>Server Restart Request</t>
  </si>
  <si>
    <t>Slow loading in SAP - Jan 3, 6 2020</t>
  </si>
  <si>
    <t>Compatibility of Windows 10 on Palo alto</t>
  </si>
  <si>
    <t>Error on Finish Enrolling</t>
  </si>
  <si>
    <t>Booting Up SAP 9.2 in Globe Server​</t>
  </si>
  <si>
    <t>Unable to perform search after the restart</t>
  </si>
  <si>
    <t>Slow Loading of SAP Jan 10 2020</t>
  </si>
  <si>
    <t>PeopleTools 8.57 on Client Machine</t>
  </si>
  <si>
    <t>PeopleTools Client DPK</t>
  </si>
  <si>
    <t>GlobalProtect Connection</t>
  </si>
  <si>
    <t>Unable to connect to CS 9.2 Database from Win 10</t>
  </si>
  <si>
    <t>Node ping error [CS 9.2]</t>
  </si>
  <si>
    <t>Tuition Calculation Error</t>
  </si>
  <si>
    <t>IDLE Time</t>
  </si>
  <si>
    <t>Activation of Cost Managers</t>
  </si>
  <si>
    <t>SF Error</t>
  </si>
  <si>
    <t>ePLDT DEV Instance</t>
  </si>
  <si>
    <t>Reset of PALO ALTO</t>
  </si>
  <si>
    <t>Coloc Server is Down</t>
  </si>
  <si>
    <t>Set up and Configuration of ESET</t>
  </si>
  <si>
    <t>JDE Approval cannot be approved or transferred</t>
  </si>
  <si>
    <t>SQL Access Manager SQL Error</t>
  </si>
  <si>
    <t>Units Overload</t>
  </si>
  <si>
    <t>PROD: Correct Latest Start Date of Employee</t>
  </si>
  <si>
    <t>PROD: Slowdown of JDE in Production instance</t>
  </si>
  <si>
    <t>COS - Application Error</t>
  </si>
  <si>
    <t>Unable to startup the VNCServer</t>
  </si>
  <si>
    <t>Expense Report Stuck At AME Approval Process/Block</t>
  </si>
  <si>
    <t>PROD: Security changed in latest start date field</t>
  </si>
  <si>
    <t>Tagging Completion Error</t>
  </si>
  <si>
    <t>Can't Access Test Instance</t>
  </si>
  <si>
    <t>No search results returned in CS 9.2</t>
  </si>
  <si>
    <t>Separate Remittance Advices Setup</t>
  </si>
  <si>
    <t>Erick White</t>
  </si>
  <si>
    <t>ewhite@yahoo.com</t>
  </si>
  <si>
    <t>TEST</t>
  </si>
  <si>
    <t>PROD: Gray out fields, cannot input data</t>
  </si>
  <si>
    <t>Dev Instance Redirecting to Prod</t>
  </si>
  <si>
    <t>PO Approval Timeouts</t>
  </si>
  <si>
    <t>Personalization of iProcurement icons/button</t>
  </si>
  <si>
    <t>Application Designer in 9.0 PROD</t>
  </si>
  <si>
    <t>SMTP issue in SAP Prod</t>
  </si>
  <si>
    <t>PROD: Inactive Phase / Status: No Manager</t>
  </si>
  <si>
    <t>CS 9.2 Server Issue</t>
  </si>
  <si>
    <t>DV Approval</t>
  </si>
  <si>
    <t>JDE TEST: Error when updating email via SQL</t>
  </si>
  <si>
    <t>Error in Email of Ms. Eliza</t>
  </si>
  <si>
    <t>Grace Evans</t>
  </si>
  <si>
    <t>gevans@mailinator.com</t>
  </si>
  <si>
    <t>Auto creation of PO from Approved ReqJDEitions</t>
  </si>
  <si>
    <t>Server failed to start (Application Server)</t>
  </si>
  <si>
    <t>Processmaker 3.3.7 Production Upgrade</t>
  </si>
  <si>
    <t>External Learning - Navigation</t>
  </si>
  <si>
    <t>TEST: Cannot Save Batch Element with Costing</t>
  </si>
  <si>
    <t>test</t>
  </si>
  <si>
    <t>Jovan Brown</t>
  </si>
  <si>
    <t>jovan_brown@mailinator.com</t>
  </si>
  <si>
    <t>Run SQR file in CS 9.2</t>
  </si>
  <si>
    <t>COS- Application Error has occurred in your proces</t>
  </si>
  <si>
    <t>System Downtime</t>
  </si>
  <si>
    <t>Workspace Problem after BPM version Upgrade</t>
  </si>
  <si>
    <t>Willard Smith</t>
  </si>
  <si>
    <t>willard.smith@mailinator.com</t>
  </si>
  <si>
    <t>Altering Field - External Learning</t>
  </si>
  <si>
    <t>Processes are stock on queued</t>
  </si>
  <si>
    <t>Deferred PO Transactions</t>
  </si>
  <si>
    <t>Unable to boot the Application Server</t>
  </si>
  <si>
    <t>JDE Error Page After Prod Activity</t>
  </si>
  <si>
    <t>Renaming in JDE via Page Personalization</t>
  </si>
  <si>
    <t>Kian Rogers</t>
  </si>
  <si>
    <t>krogers@mailinator.com</t>
  </si>
  <si>
    <t>SAP PRODUCTION IS DOWN</t>
  </si>
  <si>
    <t>Disable "Sickness" and "Other"</t>
  </si>
  <si>
    <t>Adding "Leave Management" Menu</t>
  </si>
  <si>
    <t>Inactive session in Web Server</t>
  </si>
  <si>
    <t>Restart of Physical Server in Coloc</t>
  </si>
  <si>
    <t>Journal Import Error</t>
  </si>
  <si>
    <t>SAP NOT ACCESSIBLE</t>
  </si>
  <si>
    <t>Unable to add iSCSI Software Adapter</t>
  </si>
  <si>
    <t>Charles Thomas</t>
  </si>
  <si>
    <t>charles.thomas@outlook.com</t>
  </si>
  <si>
    <t>Request to restart again the SAP Dev Server</t>
  </si>
  <si>
    <t>Request ECI for the Student Advisor Page</t>
  </si>
  <si>
    <t>Find oracle table of Position Occupancy</t>
  </si>
  <si>
    <t>Laptop - Battery repair</t>
  </si>
  <si>
    <t>slow performance laptop</t>
  </si>
  <si>
    <t>Sophia Walker</t>
  </si>
  <si>
    <t>swalker@outlook.com</t>
  </si>
  <si>
    <t>Replace actual email in TEST instance</t>
  </si>
  <si>
    <t>ECI is not working in SAP 9.0</t>
  </si>
  <si>
    <t>Installation of empson printer and scanner</t>
  </si>
  <si>
    <t>Monique Smiths</t>
  </si>
  <si>
    <t>msmiths@yahoo.com</t>
  </si>
  <si>
    <t>Slow performance laptop</t>
  </si>
  <si>
    <t>Kenneth Greene</t>
  </si>
  <si>
    <t>k.greene@yahoo.com</t>
  </si>
  <si>
    <t>PALO ALTO CONFIGURATION</t>
  </si>
  <si>
    <t>App Engine not Posting</t>
  </si>
  <si>
    <t>Create Accounting Issues</t>
  </si>
  <si>
    <t>Unable to process Batch Term Activate</t>
  </si>
  <si>
    <t>Procedure or Document about Refreshing DB</t>
  </si>
  <si>
    <t>URL Attachment - Authority to Fill</t>
  </si>
  <si>
    <t>Microsoft Office Installation</t>
  </si>
  <si>
    <t>Zoom unable to install</t>
  </si>
  <si>
    <t>Error: Site Can't be reach</t>
  </si>
  <si>
    <t>Baliwag - Desktop Error</t>
  </si>
  <si>
    <t>Laptop Repair</t>
  </si>
  <si>
    <t>Replace actual emails in JDE test isntance</t>
  </si>
  <si>
    <t>Error in Grade Roster</t>
  </si>
  <si>
    <t>Notifications</t>
  </si>
  <si>
    <t>DV Approval Error</t>
  </si>
  <si>
    <t>Iphone support</t>
  </si>
  <si>
    <t>cannot see category in ticketing</t>
  </si>
  <si>
    <t>testing ticketing not appearing</t>
  </si>
  <si>
    <t>testing not working</t>
  </si>
  <si>
    <t>assdasd testing</t>
  </si>
  <si>
    <t>test using list</t>
  </si>
  <si>
    <t>Defective hardisk</t>
  </si>
  <si>
    <t>Paul Smith</t>
  </si>
  <si>
    <t>paul.smith@mailinator.com</t>
  </si>
  <si>
    <t>Error page in BEE spreadsheet Interface</t>
  </si>
  <si>
    <t>Error Page</t>
  </si>
  <si>
    <t>Rue Whitaker</t>
  </si>
  <si>
    <t>rue.whitaker@yahoo.com</t>
  </si>
  <si>
    <t>Error upon saving template</t>
  </si>
  <si>
    <t>Approval - Personal Information (Basic Details)</t>
  </si>
  <si>
    <t>Oracle Web ADI: Fatal Error</t>
  </si>
  <si>
    <t>Leave Management - Leave Balance Issue</t>
  </si>
  <si>
    <t>Cannot Terminate Employment</t>
  </si>
  <si>
    <t>Apply Patch</t>
  </si>
  <si>
    <t>Create Accounting Warning Error Messages</t>
  </si>
  <si>
    <t>Mark Jikkins</t>
  </si>
  <si>
    <t>ERROR FOR WINSCP APPLICATION</t>
  </si>
  <si>
    <t>OPENVPN Account</t>
  </si>
  <si>
    <t>Tasks and Targets Editing (SPMS)</t>
  </si>
  <si>
    <t>Unique Value for Transaction Flexfield Issue</t>
  </si>
  <si>
    <t>VPN accounts</t>
  </si>
  <si>
    <t>VPN accounts creation</t>
  </si>
  <si>
    <t>Salesforce Team</t>
  </si>
  <si>
    <t>ERROR 504 GATEWAY TIMEOUT</t>
  </si>
  <si>
    <t>Open IP ports</t>
  </si>
  <si>
    <t>Request additional storage</t>
  </si>
  <si>
    <t>ERROR 504 GATEWAY TIMEOUT AGAIN</t>
  </si>
  <si>
    <t>Port Issue After Patching Activity (23-AUG-20)</t>
  </si>
  <si>
    <t>Secure Connection Failed page - TEST Instance</t>
  </si>
  <si>
    <t>Web ADI Issue</t>
  </si>
  <si>
    <t>Open Ports fro FTP data connection</t>
  </si>
  <si>
    <t>New VPN Account</t>
  </si>
  <si>
    <t>Error still occured in BEE Spreadsheet page</t>
  </si>
  <si>
    <t>Open UDP ports 161 and 162</t>
  </si>
  <si>
    <t>Error in log-in</t>
  </si>
  <si>
    <t>Self Service - Legislative Information</t>
  </si>
  <si>
    <t>HP Printer not working</t>
  </si>
  <si>
    <t>Buffer Error in Class COST 110</t>
  </si>
  <si>
    <t>Create Accounting - Accounting Class Error</t>
  </si>
  <si>
    <t>No Success when Generating Reports</t>
  </si>
  <si>
    <t>Vacation Leave Issue</t>
  </si>
  <si>
    <t>Old System unit parts and unused laptops (beacon a</t>
  </si>
  <si>
    <t>HR Technical Analyzer Output</t>
  </si>
  <si>
    <t>Requesting a Server for Deployment</t>
  </si>
  <si>
    <t>Dell SoppotAssist has detected a failing component</t>
  </si>
  <si>
    <t>Paul Rivers</t>
  </si>
  <si>
    <t>privers@mailinator.com</t>
  </si>
  <si>
    <t>Desktop Service</t>
  </si>
  <si>
    <t>Cannot Generate report after DB Downgrade</t>
  </si>
  <si>
    <t>Error on My ReqJDEition Table</t>
  </si>
  <si>
    <t>Password Reset Issue (AY 2020-2021 1st Sem)</t>
  </si>
  <si>
    <t>ODSM Issue (AY 2020-2021 1st Sem)</t>
  </si>
  <si>
    <t>Login Issues(AY 2020-2021 1st Sem)</t>
  </si>
  <si>
    <t>Password Issue (AY 2020-2021 1st Sem)</t>
  </si>
  <si>
    <t>Login Issues (AY 2020-2021 1st Sem)</t>
  </si>
  <si>
    <t>Slow Performance issue (AY 2020-2021 1st Sem)</t>
  </si>
  <si>
    <t>Sending Email Notification (AY 2020-2021 1st Sem)</t>
  </si>
  <si>
    <t>Sophos Firewall Support</t>
  </si>
  <si>
    <t>Absence Duration</t>
  </si>
  <si>
    <t>9.2 Dev DB backup, then restore to 9.2 Test</t>
  </si>
  <si>
    <t>Customized SQL script in report - Internet Details</t>
  </si>
  <si>
    <t>Process multiple payroll runs of Employees</t>
  </si>
  <si>
    <t>VPN Setup</t>
  </si>
  <si>
    <t>Google Drive not working</t>
  </si>
  <si>
    <t>Application of Leave Error</t>
  </si>
  <si>
    <t>Microsoft Office Installation and Firmware update</t>
  </si>
  <si>
    <t>APP-SQLAP-10000 in Payables Module</t>
  </si>
  <si>
    <t>Training Process Name</t>
  </si>
  <si>
    <t>Laptop running slow</t>
  </si>
  <si>
    <t>communication error with SQL client(HRIS system)</t>
  </si>
  <si>
    <t>laptop memory upgrade</t>
  </si>
  <si>
    <t>VPN password reset</t>
  </si>
  <si>
    <t>Demo Units for Pullout</t>
  </si>
  <si>
    <t>New VPN account</t>
  </si>
  <si>
    <t>Request Status 'No Manager'</t>
  </si>
  <si>
    <t>Java loads but won't launch applet</t>
  </si>
  <si>
    <t>Can't Access PROD Instance</t>
  </si>
  <si>
    <t>Java Web Start Implementation</t>
  </si>
  <si>
    <t>Deletion of NID data in Add/Update a Person Module</t>
  </si>
  <si>
    <t>ITDC Servers not accessible</t>
  </si>
  <si>
    <t>JDE Downtime (Post Issue Ticket)</t>
  </si>
  <si>
    <t>STUCK PR and PPMP Approval</t>
  </si>
  <si>
    <t>Windows Error</t>
  </si>
  <si>
    <t>license is not yet activated / reflected in fortic</t>
  </si>
  <si>
    <t>LOGIN ISSUE</t>
  </si>
  <si>
    <t>Slowdown in JDE Prod</t>
  </si>
  <si>
    <t>Slow performance and defective dell battery</t>
  </si>
  <si>
    <t>Rex Farris</t>
  </si>
  <si>
    <t>rfarris@yahoo.com</t>
  </si>
  <si>
    <t>OS Installation for DOT Client</t>
  </si>
  <si>
    <t>100% usage Disk (Windows 10)</t>
  </si>
  <si>
    <t>Belle Garner</t>
  </si>
  <si>
    <t>belle.garner@mailinator.com</t>
  </si>
  <si>
    <t>Applying Withholding Tax</t>
  </si>
  <si>
    <t>11/25/2020 8:34PM LOGIN ISSUE</t>
  </si>
  <si>
    <t>11/25/2020 1:41PM LOGIN ISSUE</t>
  </si>
  <si>
    <t>11/26/2020 9:10PM LOGIN ISSUE</t>
  </si>
  <si>
    <t>12/01/2020 11:58AM ODSM Login Issue</t>
  </si>
  <si>
    <t>12/01/2020 12:00PM "bea.jolt" login error</t>
  </si>
  <si>
    <t>12/03/2020 7:45-7:55 Slow Performance</t>
  </si>
  <si>
    <t>12/03/2020 11:37AM ODSM Issue</t>
  </si>
  <si>
    <t>Clear Cache Browser Concern</t>
  </si>
  <si>
    <t>SPMS Report</t>
  </si>
  <si>
    <t>[ODSM] cannot extract LDIF file</t>
  </si>
  <si>
    <t>HR Technical Analyzer in TEST</t>
  </si>
  <si>
    <t>Error upon sending notification.</t>
  </si>
  <si>
    <t>RetroPay Report not displaying in PDF</t>
  </si>
  <si>
    <t>Request to update the Privacy Policy Link</t>
  </si>
  <si>
    <t>OPEN VPN ACCOUNT LOCKED</t>
  </si>
  <si>
    <t>Open VPN Authenticator App Setup</t>
  </si>
  <si>
    <t>Errors in ODSM</t>
  </si>
  <si>
    <t>End date element entries for 300 Employees</t>
  </si>
  <si>
    <t>View Leave Balance Error Page</t>
  </si>
  <si>
    <t>SPMS - Approver's Page</t>
  </si>
  <si>
    <t>Instance Connection Details</t>
  </si>
  <si>
    <t>Change Password</t>
  </si>
  <si>
    <t>Laptop has been experiencing more crashes</t>
  </si>
  <si>
    <t>ISO copying problem</t>
  </si>
  <si>
    <t>JDE Slow Down</t>
  </si>
  <si>
    <t>UP Los Baños not included in PMP</t>
  </si>
  <si>
    <t>Personalization on Shopping Cart buttons</t>
  </si>
  <si>
    <t>Extraction of Data on ODSM.</t>
  </si>
  <si>
    <t>Contact Details Update (Landing Page)</t>
  </si>
  <si>
    <t>Slow Performance</t>
  </si>
  <si>
    <t>Past due balance posted in Student Center</t>
  </si>
  <si>
    <t>Error on ODSM.</t>
  </si>
  <si>
    <t>Received email notifs on 01-FEB-2021</t>
  </si>
  <si>
    <t>Revising the Contact Information</t>
  </si>
  <si>
    <t>OpenVPN error</t>
  </si>
  <si>
    <t>Person Analyzer</t>
  </si>
  <si>
    <t>JDE Slowdown</t>
  </si>
  <si>
    <t>Post Issue - Bind Failed / ODSM down</t>
  </si>
  <si>
    <t>Slow performance of SAP/SAP too long to load</t>
  </si>
  <si>
    <t>Post Issue - Can't login to SAP</t>
  </si>
  <si>
    <t>Cashier officer can't use search in SAP (UPCEB)</t>
  </si>
  <si>
    <t>Post Issue - SQL Access ManagerSQL</t>
  </si>
  <si>
    <t>Error appeared Maintain Schedule of Classes module</t>
  </si>
  <si>
    <t xml:space="preserve">Post Issue - Getting "No space left on device" </t>
  </si>
  <si>
    <t>Integration Broker Issue</t>
  </si>
  <si>
    <t>Integration Broker Issue (TEST)</t>
  </si>
  <si>
    <t>issues in UP General Payroll Scholars Report</t>
  </si>
  <si>
    <t>Closing Payables Accounting Period Issue</t>
  </si>
  <si>
    <t>Unable to Attach Update XML file in Data Def</t>
  </si>
  <si>
    <t>Person Analyzer for 132939</t>
  </si>
  <si>
    <t>Employee Legislative Information - Mismatch</t>
  </si>
  <si>
    <t>Tuition Calculation Issue</t>
  </si>
  <si>
    <t>Post Issue - SAP LOGIN ISSUES ENCOUNTERED</t>
  </si>
  <si>
    <t>Post Issue - SAP SLOW PERFORMANCE ISSUE</t>
  </si>
  <si>
    <t>Test Ticket</t>
  </si>
  <si>
    <t>Cherie Mercurie</t>
  </si>
  <si>
    <t>cmercurie@outlook.com</t>
  </si>
  <si>
    <t>JDE Payables UPMin Attachment</t>
  </si>
  <si>
    <t>[SAP] Page is not available</t>
  </si>
  <si>
    <t>Chedft_2018 Error Generating</t>
  </si>
  <si>
    <t>1900 emails from JDE workflow notif mailer 2/22/21</t>
  </si>
  <si>
    <t>Configuration related to web browser to open Java</t>
  </si>
  <si>
    <t>Special Leave Issues</t>
  </si>
  <si>
    <t>Appraisal Issue</t>
  </si>
  <si>
    <t>Loading upon saving Expression on Query Manager</t>
  </si>
  <si>
    <t>Creation of Separate nodes</t>
  </si>
  <si>
    <t>How to prevent our API to SQL injection</t>
  </si>
  <si>
    <t>How to whitelist domain name in SAP API</t>
  </si>
  <si>
    <t>How to override set-up in created element</t>
  </si>
  <si>
    <t>[Test Only]:::[SAP]Page not available</t>
  </si>
  <si>
    <t>[Test Only]:::SAP Reset Password</t>
  </si>
  <si>
    <t>Locked Out OpenVPN Account</t>
  </si>
  <si>
    <t>Error Uploading Template in Report Definition</t>
  </si>
  <si>
    <t>BEE Spreadsheet Issue</t>
  </si>
  <si>
    <t>Post Issue - SAP Slow Performance</t>
  </si>
  <si>
    <t>Tablespace Issue</t>
  </si>
  <si>
    <t>Expression output on Query Manager,</t>
  </si>
  <si>
    <t>Cloudflare blocked uploading xml</t>
  </si>
  <si>
    <t>Optimize the created Query.</t>
  </si>
  <si>
    <t>Cannot access JDE-SIT in MAC</t>
  </si>
  <si>
    <t>Display footer on generated report.</t>
  </si>
  <si>
    <t>Creation of User for Integration Broker permission</t>
  </si>
  <si>
    <t>How to run SQL package</t>
  </si>
  <si>
    <t>Cannot open attachment in JDE SIT</t>
  </si>
  <si>
    <t>FORTIGATE 200E Expiration.</t>
  </si>
  <si>
    <t>BPM Upgrade from 3.1 to 3.3</t>
  </si>
  <si>
    <t>Firewall policy migration</t>
  </si>
  <si>
    <t>[HELP] Update Process Maker</t>
  </si>
  <si>
    <t>GMP-infra</t>
  </si>
  <si>
    <t>1. Total Tickets per Team</t>
  </si>
  <si>
    <t>2. Total Tickets per Priority</t>
  </si>
  <si>
    <t>3. Total Tickets per Type</t>
  </si>
  <si>
    <t>4. Total Open Tickets</t>
  </si>
  <si>
    <t>5. Total Resolved Tickets</t>
  </si>
  <si>
    <t>6. Total Closed Tickets</t>
  </si>
  <si>
    <t>7. Total Open/Answered Tickets</t>
  </si>
  <si>
    <t>8. Total Tickets from “Email”</t>
  </si>
  <si>
    <t>9. Total Tickets from “Web”</t>
  </si>
  <si>
    <t>10. Total Tickets from “Phone”</t>
  </si>
  <si>
    <t>Null</t>
  </si>
  <si>
    <t>Incident/Problem</t>
  </si>
  <si>
    <t>Grand Total</t>
  </si>
  <si>
    <t xml:space="preserve">Normal </t>
  </si>
  <si>
    <t xml:space="preserve">null </t>
  </si>
  <si>
    <t>Sum of Attachment Count</t>
  </si>
  <si>
    <t>Sum of Thread Count</t>
  </si>
  <si>
    <t>11. Total Open/Un- Answered Tickets</t>
  </si>
  <si>
    <t>12. Total Resolved/ Answered Tickets</t>
  </si>
  <si>
    <t>13. Total Resolved/Un- Answered Tickets</t>
  </si>
  <si>
    <t>26. Total Tickets per Agent</t>
  </si>
  <si>
    <t>27. % of Total Tickets per Agent</t>
  </si>
  <si>
    <t>28. Priority of Total Tickets per Agent</t>
  </si>
  <si>
    <t>29. Ticket update of Total Tickets per Agent</t>
  </si>
  <si>
    <t>14. Total Tickets per Priority/Current Status</t>
  </si>
  <si>
    <t>15. Total Tickets per Priority/Type</t>
  </si>
  <si>
    <t>16. Total Tickets per Priority/Source</t>
  </si>
  <si>
    <t>30. Source of Total Tickets per Agent</t>
  </si>
  <si>
    <t>17. Total Tickets per Priority/Attachment Count</t>
  </si>
  <si>
    <t>18. % of Total Tickets per Priority/Attachment Count</t>
  </si>
  <si>
    <t>19. Total Tickets per Department</t>
  </si>
  <si>
    <t>20. Total Tickets per Department/Thread Count</t>
  </si>
  <si>
    <t>21. Total Tickets per Department/Attachment Count</t>
  </si>
  <si>
    <t>22. Total Tickets per Department/Category</t>
  </si>
  <si>
    <t>23. Total Tickets per Department/Priority</t>
  </si>
  <si>
    <t>Open Tickets</t>
  </si>
  <si>
    <t>24. Current Status:Open/Priority</t>
  </si>
  <si>
    <t>25. Current Status: Open/Agent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</si>
</sst>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9" fontId="0" fillId="0" borderId="5" xfId="1" applyFont="1" applyBorder="1" applyAlignment="1">
      <alignment horizontal="center"/>
    </xf>
    <xf numFmtId="10" fontId="0" fillId="0" borderId="0" xfId="0" applyNumberFormat="1"/>
    <xf numFmtId="9" fontId="0" fillId="0" borderId="7" xfId="1" applyFont="1" applyBorder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0" xfId="0" applyFill="1" applyBorder="1"/>
    <xf numFmtId="0" fontId="0" fillId="0" borderId="14" xfId="0" applyBorder="1"/>
    <xf numFmtId="0" fontId="0" fillId="0" borderId="1" xfId="0" applyBorder="1" applyAlignment="1">
      <alignment horizontal="center"/>
    </xf>
    <xf numFmtId="0" fontId="2" fillId="0" borderId="6" xfId="0" applyFont="1" applyFill="1" applyBorder="1"/>
    <xf numFmtId="0" fontId="2" fillId="0" borderId="1" xfId="0" applyFont="1" applyBorder="1"/>
    <xf numFmtId="0" fontId="2" fillId="0" borderId="12" xfId="0" applyFont="1" applyBorder="1"/>
    <xf numFmtId="0" fontId="2" fillId="0" borderId="5" xfId="0" applyFont="1" applyFill="1" applyBorder="1"/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18" xfId="0" applyFont="1" applyFill="1" applyBorder="1"/>
    <xf numFmtId="0" fontId="0" fillId="0" borderId="11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9" xfId="0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top"/>
    </xf>
    <xf numFmtId="0" fontId="2" fillId="0" borderId="24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0" xfId="0" applyFont="1" applyFill="1" applyBorder="1"/>
    <xf numFmtId="0" fontId="2" fillId="0" borderId="0" xfId="0" applyFont="1" applyBorder="1" applyAlignment="1">
      <alignment horizontal="center"/>
    </xf>
    <xf numFmtId="9" fontId="2" fillId="0" borderId="2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4"/>
  <sheetViews>
    <sheetView workbookViewId="0">
      <selection activeCell="P1" sqref="P1"/>
    </sheetView>
  </sheetViews>
  <sheetFormatPr defaultRowHeight="15" x14ac:dyDescent="0.25"/>
  <cols>
    <col min="1" max="1" width="4" bestFit="1" customWidth="1"/>
    <col min="2" max="2" width="14.140625" bestFit="1" customWidth="1"/>
    <col min="3" max="3" width="18.28515625" bestFit="1" customWidth="1"/>
    <col min="4" max="4" width="51.28515625" bestFit="1" customWidth="1"/>
    <col min="5" max="5" width="18.85546875" bestFit="1" customWidth="1"/>
    <col min="6" max="6" width="29" bestFit="1" customWidth="1"/>
    <col min="7" max="7" width="10.7109375" bestFit="1" customWidth="1"/>
    <col min="8" max="8" width="28.42578125" bestFit="1" customWidth="1"/>
    <col min="9" max="9" width="17.85546875" bestFit="1" customWidth="1"/>
    <col min="10" max="10" width="7" bestFit="1" customWidth="1"/>
    <col min="11" max="11" width="13.7109375" bestFit="1" customWidth="1"/>
    <col min="12" max="13" width="18.28515625" bestFit="1" customWidth="1"/>
    <col min="14" max="14" width="8.7109375" bestFit="1" customWidth="1"/>
    <col min="15" max="15" width="10" bestFit="1" customWidth="1"/>
    <col min="16" max="16" width="14.85546875" bestFit="1" customWidth="1"/>
    <col min="17" max="17" width="32.28515625" bestFit="1" customWidth="1"/>
    <col min="18" max="18" width="12.85546875" bestFit="1" customWidth="1"/>
    <col min="19" max="19" width="17.42578125" bestFit="1" customWidth="1"/>
    <col min="20" max="20" width="11" bestFit="1" customWidth="1"/>
    <col min="21" max="21" width="14.28515625" bestFit="1" customWidth="1"/>
    <col min="22" max="22" width="25.5703125" bestFit="1" customWidth="1"/>
  </cols>
  <sheetData>
    <row r="1" spans="1:2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s="1">
        <v>507</v>
      </c>
      <c r="B2">
        <v>2</v>
      </c>
      <c r="C2" s="2">
        <v>43311.252083333333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s="2">
        <v>43321.113194444442</v>
      </c>
      <c r="M2" s="2">
        <v>43313.252083333333</v>
      </c>
      <c r="N2">
        <v>0</v>
      </c>
      <c r="O2">
        <v>1</v>
      </c>
      <c r="P2" t="s">
        <v>29</v>
      </c>
      <c r="Q2" t="s">
        <v>30</v>
      </c>
      <c r="R2">
        <v>3</v>
      </c>
      <c r="S2">
        <v>0</v>
      </c>
      <c r="T2" t="s">
        <v>26</v>
      </c>
      <c r="U2" t="s">
        <v>26</v>
      </c>
      <c r="V2" t="s">
        <v>26</v>
      </c>
    </row>
    <row r="3" spans="1:22" x14ac:dyDescent="0.25">
      <c r="A3" s="1">
        <v>489</v>
      </c>
      <c r="B3">
        <v>111100</v>
      </c>
      <c r="C3" s="2">
        <v>43496.969444444447</v>
      </c>
      <c r="D3" t="s">
        <v>31</v>
      </c>
      <c r="E3" t="s">
        <v>32</v>
      </c>
      <c r="F3" t="s">
        <v>33</v>
      </c>
      <c r="G3" t="s">
        <v>24</v>
      </c>
      <c r="H3" t="s">
        <v>34</v>
      </c>
      <c r="I3" t="s">
        <v>35</v>
      </c>
      <c r="J3" t="s">
        <v>36</v>
      </c>
      <c r="K3" t="s">
        <v>28</v>
      </c>
      <c r="L3" s="2">
        <v>43556.604166666657</v>
      </c>
      <c r="M3" s="2">
        <v>43497.469444444447</v>
      </c>
      <c r="N3">
        <v>0</v>
      </c>
      <c r="O3">
        <v>1</v>
      </c>
      <c r="P3" t="s">
        <v>37</v>
      </c>
      <c r="Q3" t="s">
        <v>38</v>
      </c>
      <c r="R3">
        <v>8</v>
      </c>
      <c r="S3">
        <v>1</v>
      </c>
      <c r="T3" t="s">
        <v>26</v>
      </c>
      <c r="U3" t="s">
        <v>26</v>
      </c>
      <c r="V3" t="s">
        <v>39</v>
      </c>
    </row>
    <row r="4" spans="1:22" x14ac:dyDescent="0.25">
      <c r="A4" s="1">
        <v>495</v>
      </c>
      <c r="B4">
        <v>111101</v>
      </c>
      <c r="C4" s="2">
        <v>43496.984722222223</v>
      </c>
      <c r="D4" t="s">
        <v>40</v>
      </c>
      <c r="E4" t="s">
        <v>41</v>
      </c>
      <c r="F4" t="s">
        <v>42</v>
      </c>
      <c r="G4" t="s">
        <v>24</v>
      </c>
      <c r="H4" t="s">
        <v>34</v>
      </c>
      <c r="I4" t="s">
        <v>35</v>
      </c>
      <c r="J4" t="s">
        <v>36</v>
      </c>
      <c r="K4" t="s">
        <v>28</v>
      </c>
      <c r="L4" s="2">
        <v>43544.717361111107</v>
      </c>
      <c r="M4" s="2">
        <v>43497.484722222223</v>
      </c>
      <c r="N4">
        <v>0</v>
      </c>
      <c r="O4">
        <v>1</v>
      </c>
      <c r="P4" t="s">
        <v>43</v>
      </c>
      <c r="Q4" t="s">
        <v>38</v>
      </c>
      <c r="R4">
        <v>8</v>
      </c>
      <c r="S4">
        <v>1</v>
      </c>
      <c r="T4" t="s">
        <v>26</v>
      </c>
      <c r="U4" t="s">
        <v>26</v>
      </c>
      <c r="V4" t="s">
        <v>39</v>
      </c>
    </row>
    <row r="5" spans="1:22" x14ac:dyDescent="0.25">
      <c r="A5" s="1">
        <v>502</v>
      </c>
      <c r="B5">
        <v>111102</v>
      </c>
      <c r="C5" s="2">
        <v>43496.993750000001</v>
      </c>
      <c r="D5" t="s">
        <v>44</v>
      </c>
      <c r="E5" t="s">
        <v>41</v>
      </c>
      <c r="F5" t="s">
        <v>42</v>
      </c>
      <c r="G5" t="s">
        <v>24</v>
      </c>
      <c r="H5" t="s">
        <v>34</v>
      </c>
      <c r="I5" t="s">
        <v>35</v>
      </c>
      <c r="J5" t="s">
        <v>36</v>
      </c>
      <c r="K5" t="s">
        <v>28</v>
      </c>
      <c r="L5" s="2">
        <v>43529.74722222222</v>
      </c>
      <c r="M5" s="2">
        <v>43497.493750000001</v>
      </c>
      <c r="N5">
        <v>0</v>
      </c>
      <c r="O5">
        <v>1</v>
      </c>
      <c r="P5" t="s">
        <v>43</v>
      </c>
      <c r="Q5" t="s">
        <v>38</v>
      </c>
      <c r="R5">
        <v>6</v>
      </c>
      <c r="S5">
        <v>2</v>
      </c>
      <c r="T5" t="s">
        <v>26</v>
      </c>
      <c r="U5" t="s">
        <v>26</v>
      </c>
      <c r="V5" t="s">
        <v>39</v>
      </c>
    </row>
    <row r="6" spans="1:22" x14ac:dyDescent="0.25">
      <c r="A6" s="1">
        <v>506</v>
      </c>
      <c r="B6">
        <v>111103</v>
      </c>
      <c r="C6" s="2">
        <v>43497</v>
      </c>
      <c r="D6" t="s">
        <v>45</v>
      </c>
      <c r="E6" t="s">
        <v>46</v>
      </c>
      <c r="F6" t="s">
        <v>47</v>
      </c>
      <c r="G6" t="s">
        <v>24</v>
      </c>
      <c r="H6" t="s">
        <v>34</v>
      </c>
      <c r="I6" t="s">
        <v>35</v>
      </c>
      <c r="J6" t="s">
        <v>36</v>
      </c>
      <c r="K6" t="s">
        <v>28</v>
      </c>
      <c r="L6" s="2">
        <v>43498.813888888893</v>
      </c>
      <c r="M6" s="2">
        <v>43497.5</v>
      </c>
      <c r="N6">
        <v>0</v>
      </c>
      <c r="O6">
        <v>1</v>
      </c>
      <c r="P6" t="s">
        <v>29</v>
      </c>
      <c r="Q6" t="s">
        <v>38</v>
      </c>
      <c r="R6">
        <v>8</v>
      </c>
      <c r="S6">
        <v>1</v>
      </c>
      <c r="T6" t="s">
        <v>26</v>
      </c>
      <c r="U6" t="s">
        <v>26</v>
      </c>
      <c r="V6" t="s">
        <v>48</v>
      </c>
    </row>
    <row r="7" spans="1:22" x14ac:dyDescent="0.25">
      <c r="A7" s="1">
        <v>482</v>
      </c>
      <c r="B7">
        <v>111104</v>
      </c>
      <c r="C7" s="2">
        <v>43497.017361111109</v>
      </c>
      <c r="D7" t="s">
        <v>49</v>
      </c>
      <c r="E7" t="s">
        <v>50</v>
      </c>
      <c r="F7" t="s">
        <v>51</v>
      </c>
      <c r="G7" t="s">
        <v>24</v>
      </c>
      <c r="H7" t="s">
        <v>34</v>
      </c>
      <c r="I7" t="s">
        <v>35</v>
      </c>
      <c r="J7" t="s">
        <v>36</v>
      </c>
      <c r="K7" t="s">
        <v>28</v>
      </c>
      <c r="L7" s="2">
        <v>43565.748611111107</v>
      </c>
      <c r="M7" s="2">
        <v>43497.517361111109</v>
      </c>
      <c r="N7">
        <v>0</v>
      </c>
      <c r="O7">
        <v>1</v>
      </c>
      <c r="P7" t="s">
        <v>43</v>
      </c>
      <c r="Q7" t="s">
        <v>38</v>
      </c>
      <c r="R7">
        <v>6</v>
      </c>
      <c r="S7">
        <v>1</v>
      </c>
      <c r="T7" t="s">
        <v>26</v>
      </c>
      <c r="U7" t="s">
        <v>26</v>
      </c>
      <c r="V7" t="s">
        <v>39</v>
      </c>
    </row>
    <row r="8" spans="1:22" x14ac:dyDescent="0.25">
      <c r="A8" s="1">
        <v>504</v>
      </c>
      <c r="B8">
        <v>111105</v>
      </c>
      <c r="C8" s="2">
        <v>43497.030555555553</v>
      </c>
      <c r="D8" t="s">
        <v>52</v>
      </c>
      <c r="E8" t="s">
        <v>53</v>
      </c>
      <c r="F8" t="s">
        <v>54</v>
      </c>
      <c r="G8" t="s">
        <v>24</v>
      </c>
      <c r="H8" t="s">
        <v>34</v>
      </c>
      <c r="I8" t="s">
        <v>35</v>
      </c>
      <c r="J8" t="s">
        <v>36</v>
      </c>
      <c r="K8" t="s">
        <v>28</v>
      </c>
      <c r="L8" s="2">
        <v>43516.634027777778</v>
      </c>
      <c r="M8" s="2">
        <v>43497.530555555553</v>
      </c>
      <c r="N8">
        <v>0</v>
      </c>
      <c r="O8">
        <v>1</v>
      </c>
      <c r="P8" t="s">
        <v>29</v>
      </c>
      <c r="Q8" t="s">
        <v>55</v>
      </c>
      <c r="R8">
        <v>9</v>
      </c>
      <c r="S8">
        <v>1</v>
      </c>
      <c r="T8" t="s">
        <v>26</v>
      </c>
      <c r="U8" t="s">
        <v>26</v>
      </c>
      <c r="V8" t="s">
        <v>39</v>
      </c>
    </row>
    <row r="9" spans="1:22" x14ac:dyDescent="0.25">
      <c r="A9" s="1">
        <v>455</v>
      </c>
      <c r="B9">
        <v>111106</v>
      </c>
      <c r="C9" s="2">
        <v>43497.037499999999</v>
      </c>
      <c r="D9" t="s">
        <v>56</v>
      </c>
      <c r="E9" t="s">
        <v>57</v>
      </c>
      <c r="F9" t="s">
        <v>58</v>
      </c>
      <c r="G9" t="s">
        <v>24</v>
      </c>
      <c r="H9" t="s">
        <v>34</v>
      </c>
      <c r="I9" t="s">
        <v>59</v>
      </c>
      <c r="J9" t="s">
        <v>36</v>
      </c>
      <c r="K9" t="s">
        <v>28</v>
      </c>
      <c r="L9" s="2">
        <v>43637.757638888892</v>
      </c>
      <c r="M9" s="2">
        <v>43497.537499999999</v>
      </c>
      <c r="N9">
        <v>0</v>
      </c>
      <c r="O9">
        <v>1</v>
      </c>
      <c r="P9" t="s">
        <v>37</v>
      </c>
      <c r="Q9" t="s">
        <v>55</v>
      </c>
      <c r="R9">
        <v>7</v>
      </c>
      <c r="S9">
        <v>1</v>
      </c>
      <c r="T9" t="s">
        <v>26</v>
      </c>
      <c r="U9" t="s">
        <v>26</v>
      </c>
      <c r="V9" t="s">
        <v>48</v>
      </c>
    </row>
    <row r="10" spans="1:22" x14ac:dyDescent="0.25">
      <c r="A10" s="1">
        <v>488</v>
      </c>
      <c r="B10">
        <v>111107</v>
      </c>
      <c r="C10" s="2">
        <v>43497.04583333333</v>
      </c>
      <c r="D10" t="s">
        <v>60</v>
      </c>
      <c r="E10" t="s">
        <v>53</v>
      </c>
      <c r="F10" t="s">
        <v>54</v>
      </c>
      <c r="G10" t="s">
        <v>24</v>
      </c>
      <c r="H10" t="s">
        <v>34</v>
      </c>
      <c r="I10" t="s">
        <v>35</v>
      </c>
      <c r="J10" t="s">
        <v>36</v>
      </c>
      <c r="K10" t="s">
        <v>28</v>
      </c>
      <c r="L10" s="2">
        <v>43556.631944444453</v>
      </c>
      <c r="M10" t="s">
        <v>26</v>
      </c>
      <c r="N10">
        <v>0</v>
      </c>
      <c r="O10">
        <v>1</v>
      </c>
      <c r="P10" t="s">
        <v>37</v>
      </c>
      <c r="Q10" t="s">
        <v>55</v>
      </c>
      <c r="R10">
        <v>13</v>
      </c>
      <c r="S10">
        <v>2</v>
      </c>
      <c r="T10" t="s">
        <v>26</v>
      </c>
      <c r="U10" t="s">
        <v>26</v>
      </c>
      <c r="V10" t="s">
        <v>39</v>
      </c>
    </row>
    <row r="11" spans="1:22" x14ac:dyDescent="0.25">
      <c r="A11" s="1">
        <v>49</v>
      </c>
      <c r="B11">
        <v>111108</v>
      </c>
      <c r="C11" s="2">
        <v>43497.079861111109</v>
      </c>
      <c r="D11" t="s">
        <v>61</v>
      </c>
      <c r="E11" t="s">
        <v>50</v>
      </c>
      <c r="F11" t="s">
        <v>51</v>
      </c>
      <c r="G11" t="s">
        <v>62</v>
      </c>
      <c r="H11" t="s">
        <v>34</v>
      </c>
      <c r="I11" t="s">
        <v>35</v>
      </c>
      <c r="J11" t="s">
        <v>36</v>
      </c>
      <c r="K11" t="s">
        <v>28</v>
      </c>
      <c r="L11" s="2">
        <v>43556.635416666657</v>
      </c>
      <c r="M11" s="2">
        <v>43497.579861111109</v>
      </c>
      <c r="N11">
        <v>0</v>
      </c>
      <c r="O11">
        <v>1</v>
      </c>
      <c r="P11" t="s">
        <v>37</v>
      </c>
      <c r="Q11" t="s">
        <v>38</v>
      </c>
      <c r="R11">
        <v>15</v>
      </c>
      <c r="S11">
        <v>7</v>
      </c>
      <c r="T11" t="s">
        <v>26</v>
      </c>
      <c r="U11" t="s">
        <v>26</v>
      </c>
      <c r="V11" t="s">
        <v>39</v>
      </c>
    </row>
    <row r="12" spans="1:22" x14ac:dyDescent="0.25">
      <c r="A12" s="1">
        <v>487</v>
      </c>
      <c r="B12">
        <v>111109</v>
      </c>
      <c r="C12" s="2">
        <v>43497.085416666669</v>
      </c>
      <c r="D12" t="s">
        <v>63</v>
      </c>
      <c r="E12" t="s">
        <v>64</v>
      </c>
      <c r="F12" t="s">
        <v>65</v>
      </c>
      <c r="G12" t="s">
        <v>24</v>
      </c>
      <c r="H12" t="s">
        <v>34</v>
      </c>
      <c r="I12" t="s">
        <v>35</v>
      </c>
      <c r="J12" t="s">
        <v>36</v>
      </c>
      <c r="K12" t="s">
        <v>28</v>
      </c>
      <c r="L12" s="2">
        <v>43556.637499999997</v>
      </c>
      <c r="M12" s="2">
        <v>43497.585416666669</v>
      </c>
      <c r="N12">
        <v>0</v>
      </c>
      <c r="O12">
        <v>1</v>
      </c>
      <c r="P12" t="s">
        <v>37</v>
      </c>
      <c r="Q12" t="s">
        <v>55</v>
      </c>
      <c r="R12">
        <v>9</v>
      </c>
      <c r="S12">
        <v>2</v>
      </c>
      <c r="T12" t="s">
        <v>26</v>
      </c>
      <c r="U12" t="s">
        <v>26</v>
      </c>
      <c r="V12" t="s">
        <v>39</v>
      </c>
    </row>
    <row r="13" spans="1:22" x14ac:dyDescent="0.25">
      <c r="A13" s="1">
        <v>486</v>
      </c>
      <c r="B13">
        <v>111110</v>
      </c>
      <c r="C13" s="2">
        <v>43497.090277777781</v>
      </c>
      <c r="D13" t="s">
        <v>66</v>
      </c>
      <c r="E13" t="s">
        <v>32</v>
      </c>
      <c r="F13" t="s">
        <v>33</v>
      </c>
      <c r="G13" t="s">
        <v>24</v>
      </c>
      <c r="H13" t="s">
        <v>34</v>
      </c>
      <c r="I13" t="s">
        <v>35</v>
      </c>
      <c r="J13" t="s">
        <v>36</v>
      </c>
      <c r="K13" t="s">
        <v>28</v>
      </c>
      <c r="L13" s="2">
        <v>43556.642361111109</v>
      </c>
      <c r="M13" s="2">
        <v>43497.590277777781</v>
      </c>
      <c r="N13">
        <v>0</v>
      </c>
      <c r="O13">
        <v>1</v>
      </c>
      <c r="P13" t="s">
        <v>37</v>
      </c>
      <c r="Q13" t="s">
        <v>38</v>
      </c>
      <c r="R13">
        <v>7</v>
      </c>
      <c r="S13">
        <v>1</v>
      </c>
      <c r="T13" t="s">
        <v>26</v>
      </c>
      <c r="U13" t="s">
        <v>26</v>
      </c>
      <c r="V13" t="s">
        <v>39</v>
      </c>
    </row>
    <row r="14" spans="1:22" x14ac:dyDescent="0.25">
      <c r="A14" s="1">
        <v>485</v>
      </c>
      <c r="B14">
        <v>111111</v>
      </c>
      <c r="C14" s="2">
        <v>43497.095833333333</v>
      </c>
      <c r="D14" t="s">
        <v>67</v>
      </c>
      <c r="E14" t="s">
        <v>68</v>
      </c>
      <c r="F14" t="s">
        <v>69</v>
      </c>
      <c r="G14" t="s">
        <v>24</v>
      </c>
      <c r="H14" t="s">
        <v>34</v>
      </c>
      <c r="I14" t="s">
        <v>59</v>
      </c>
      <c r="J14" t="s">
        <v>36</v>
      </c>
      <c r="K14" t="s">
        <v>28</v>
      </c>
      <c r="L14" s="2">
        <v>43556.647916666669</v>
      </c>
      <c r="M14" s="2">
        <v>43497.595833333333</v>
      </c>
      <c r="N14">
        <v>0</v>
      </c>
      <c r="O14">
        <v>1</v>
      </c>
      <c r="P14" t="s">
        <v>37</v>
      </c>
      <c r="Q14" t="s">
        <v>55</v>
      </c>
      <c r="R14">
        <v>26</v>
      </c>
      <c r="S14">
        <v>7</v>
      </c>
      <c r="T14" t="s">
        <v>26</v>
      </c>
      <c r="U14" t="s">
        <v>26</v>
      </c>
      <c r="V14" t="s">
        <v>39</v>
      </c>
    </row>
    <row r="15" spans="1:22" x14ac:dyDescent="0.25">
      <c r="A15" s="1">
        <v>484</v>
      </c>
      <c r="B15">
        <v>111112</v>
      </c>
      <c r="C15" s="2">
        <v>43497.098611111112</v>
      </c>
      <c r="D15" t="s">
        <v>70</v>
      </c>
      <c r="E15" t="s">
        <v>41</v>
      </c>
      <c r="F15" t="s">
        <v>42</v>
      </c>
      <c r="G15" t="s">
        <v>24</v>
      </c>
      <c r="H15" t="s">
        <v>34</v>
      </c>
      <c r="I15" t="s">
        <v>35</v>
      </c>
      <c r="J15" t="s">
        <v>36</v>
      </c>
      <c r="K15" t="s">
        <v>28</v>
      </c>
      <c r="L15" s="2">
        <v>43556.647916666669</v>
      </c>
      <c r="M15" s="2">
        <v>43497.598611111112</v>
      </c>
      <c r="N15">
        <v>0</v>
      </c>
      <c r="O15">
        <v>1</v>
      </c>
      <c r="P15" t="s">
        <v>37</v>
      </c>
      <c r="Q15" t="s">
        <v>38</v>
      </c>
      <c r="R15">
        <v>8</v>
      </c>
      <c r="S15">
        <v>2</v>
      </c>
      <c r="T15" t="s">
        <v>26</v>
      </c>
      <c r="U15" t="s">
        <v>26</v>
      </c>
      <c r="V15" t="s">
        <v>39</v>
      </c>
    </row>
    <row r="16" spans="1:22" x14ac:dyDescent="0.25">
      <c r="A16" s="1">
        <v>117</v>
      </c>
      <c r="B16">
        <v>111114</v>
      </c>
      <c r="C16" s="2">
        <v>43497.425000000003</v>
      </c>
      <c r="D16" t="s">
        <v>71</v>
      </c>
      <c r="E16" t="s">
        <v>53</v>
      </c>
      <c r="F16" t="s">
        <v>54</v>
      </c>
      <c r="G16" t="s">
        <v>72</v>
      </c>
      <c r="H16" t="s">
        <v>34</v>
      </c>
      <c r="I16" t="s">
        <v>59</v>
      </c>
      <c r="J16" t="s">
        <v>27</v>
      </c>
      <c r="K16" t="s">
        <v>28</v>
      </c>
      <c r="L16" s="2">
        <v>43719.727083333331</v>
      </c>
      <c r="M16" t="s">
        <v>26</v>
      </c>
      <c r="N16">
        <v>0</v>
      </c>
      <c r="O16">
        <v>1</v>
      </c>
      <c r="P16" t="s">
        <v>43</v>
      </c>
      <c r="Q16" t="s">
        <v>55</v>
      </c>
      <c r="R16">
        <v>41</v>
      </c>
      <c r="S16">
        <v>5</v>
      </c>
      <c r="T16" t="s">
        <v>26</v>
      </c>
      <c r="U16" t="s">
        <v>26</v>
      </c>
      <c r="V16" t="s">
        <v>39</v>
      </c>
    </row>
    <row r="17" spans="1:22" x14ac:dyDescent="0.25">
      <c r="A17" s="1">
        <v>166</v>
      </c>
      <c r="B17">
        <v>111115</v>
      </c>
      <c r="C17" s="2">
        <v>43497.427083333343</v>
      </c>
      <c r="D17" t="s">
        <v>73</v>
      </c>
      <c r="E17" t="s">
        <v>68</v>
      </c>
      <c r="F17" t="s">
        <v>69</v>
      </c>
      <c r="G17" t="s">
        <v>72</v>
      </c>
      <c r="H17" t="s">
        <v>34</v>
      </c>
      <c r="I17" t="s">
        <v>35</v>
      </c>
      <c r="J17" t="s">
        <v>27</v>
      </c>
      <c r="K17" t="s">
        <v>28</v>
      </c>
      <c r="L17" s="2">
        <v>43510.619444444441</v>
      </c>
      <c r="M17" s="2">
        <v>43497.927083333343</v>
      </c>
      <c r="N17">
        <v>0</v>
      </c>
      <c r="O17">
        <v>1</v>
      </c>
      <c r="P17" t="s">
        <v>74</v>
      </c>
      <c r="Q17" t="s">
        <v>55</v>
      </c>
      <c r="R17">
        <v>14</v>
      </c>
      <c r="S17">
        <v>5</v>
      </c>
      <c r="T17" t="s">
        <v>26</v>
      </c>
      <c r="U17" t="s">
        <v>26</v>
      </c>
      <c r="V17" t="s">
        <v>39</v>
      </c>
    </row>
    <row r="18" spans="1:22" x14ac:dyDescent="0.25">
      <c r="A18" s="1">
        <v>162</v>
      </c>
      <c r="B18">
        <v>111116</v>
      </c>
      <c r="C18" s="2">
        <v>43497.499305555553</v>
      </c>
      <c r="D18" t="s">
        <v>75</v>
      </c>
      <c r="E18" t="s">
        <v>76</v>
      </c>
      <c r="F18" t="s">
        <v>77</v>
      </c>
      <c r="G18" t="s">
        <v>72</v>
      </c>
      <c r="H18" t="s">
        <v>34</v>
      </c>
      <c r="I18" t="s">
        <v>35</v>
      </c>
      <c r="J18" t="s">
        <v>27</v>
      </c>
      <c r="K18" t="s">
        <v>28</v>
      </c>
      <c r="L18" s="2">
        <v>43529.754861111112</v>
      </c>
      <c r="M18" s="2">
        <v>43497.999305555553</v>
      </c>
      <c r="N18">
        <v>0</v>
      </c>
      <c r="O18">
        <v>1</v>
      </c>
      <c r="P18" t="s">
        <v>43</v>
      </c>
      <c r="Q18" t="s">
        <v>38</v>
      </c>
      <c r="R18">
        <v>8</v>
      </c>
      <c r="S18">
        <v>4</v>
      </c>
      <c r="T18" t="s">
        <v>26</v>
      </c>
      <c r="U18" t="s">
        <v>26</v>
      </c>
      <c r="V18" t="s">
        <v>39</v>
      </c>
    </row>
    <row r="19" spans="1:22" x14ac:dyDescent="0.25">
      <c r="A19" s="1">
        <v>51</v>
      </c>
      <c r="B19">
        <v>111117</v>
      </c>
      <c r="C19" s="2">
        <v>43497.580555555563</v>
      </c>
      <c r="D19" t="s">
        <v>78</v>
      </c>
      <c r="E19" t="s">
        <v>64</v>
      </c>
      <c r="F19" t="s">
        <v>65</v>
      </c>
      <c r="G19" t="s">
        <v>62</v>
      </c>
      <c r="H19" t="s">
        <v>34</v>
      </c>
      <c r="I19" t="s">
        <v>35</v>
      </c>
      <c r="J19" t="s">
        <v>27</v>
      </c>
      <c r="K19" t="s">
        <v>28</v>
      </c>
      <c r="L19" s="2">
        <v>43516.606944444437</v>
      </c>
      <c r="M19" s="2">
        <v>43498.080555555563</v>
      </c>
      <c r="N19">
        <v>0</v>
      </c>
      <c r="O19">
        <v>1</v>
      </c>
      <c r="P19" t="s">
        <v>79</v>
      </c>
      <c r="Q19" t="s">
        <v>55</v>
      </c>
      <c r="R19">
        <v>18</v>
      </c>
      <c r="S19">
        <v>6</v>
      </c>
      <c r="T19" t="s">
        <v>26</v>
      </c>
      <c r="U19" t="s">
        <v>26</v>
      </c>
      <c r="V19" t="s">
        <v>39</v>
      </c>
    </row>
    <row r="20" spans="1:22" x14ac:dyDescent="0.25">
      <c r="A20" s="1">
        <v>50</v>
      </c>
      <c r="B20">
        <v>111118</v>
      </c>
      <c r="C20" s="2">
        <v>43500.419444444437</v>
      </c>
      <c r="D20" t="s">
        <v>80</v>
      </c>
      <c r="E20" t="s">
        <v>50</v>
      </c>
      <c r="F20" t="s">
        <v>51</v>
      </c>
      <c r="G20" t="s">
        <v>62</v>
      </c>
      <c r="H20" t="s">
        <v>34</v>
      </c>
      <c r="I20" t="s">
        <v>35</v>
      </c>
      <c r="J20" t="s">
        <v>27</v>
      </c>
      <c r="K20" t="s">
        <v>28</v>
      </c>
      <c r="L20" s="2">
        <v>43516.60833333333</v>
      </c>
      <c r="M20" s="2">
        <v>43500.919444444437</v>
      </c>
      <c r="N20">
        <v>0</v>
      </c>
      <c r="O20">
        <v>1</v>
      </c>
      <c r="P20" t="s">
        <v>74</v>
      </c>
      <c r="Q20" t="s">
        <v>38</v>
      </c>
      <c r="R20">
        <v>19</v>
      </c>
      <c r="S20">
        <v>15</v>
      </c>
      <c r="T20" t="s">
        <v>26</v>
      </c>
      <c r="U20" t="s">
        <v>26</v>
      </c>
      <c r="V20" t="s">
        <v>39</v>
      </c>
    </row>
    <row r="21" spans="1:22" x14ac:dyDescent="0.25">
      <c r="A21" s="1">
        <v>509</v>
      </c>
      <c r="B21">
        <v>111119</v>
      </c>
      <c r="C21" s="2">
        <v>43500.455555555563</v>
      </c>
      <c r="D21" t="s">
        <v>81</v>
      </c>
      <c r="E21" t="s">
        <v>82</v>
      </c>
      <c r="F21" t="s">
        <v>83</v>
      </c>
      <c r="G21" t="s">
        <v>84</v>
      </c>
      <c r="H21" t="s">
        <v>34</v>
      </c>
      <c r="I21" t="s">
        <v>35</v>
      </c>
      <c r="J21" t="s">
        <v>27</v>
      </c>
      <c r="K21" t="s">
        <v>85</v>
      </c>
      <c r="L21" s="2">
        <v>44284.588888888888</v>
      </c>
      <c r="M21" s="2">
        <v>44412.955555555563</v>
      </c>
      <c r="N21">
        <v>0</v>
      </c>
      <c r="O21">
        <v>0</v>
      </c>
      <c r="P21" t="s">
        <v>29</v>
      </c>
      <c r="Q21" t="s">
        <v>38</v>
      </c>
      <c r="R21">
        <v>76</v>
      </c>
      <c r="S21">
        <v>14</v>
      </c>
      <c r="T21" t="s">
        <v>86</v>
      </c>
      <c r="U21" t="s">
        <v>87</v>
      </c>
      <c r="V21" t="s">
        <v>39</v>
      </c>
    </row>
    <row r="22" spans="1:22" x14ac:dyDescent="0.25">
      <c r="A22" s="1">
        <v>116</v>
      </c>
      <c r="B22">
        <v>111120</v>
      </c>
      <c r="C22" s="2">
        <v>43502.404861111107</v>
      </c>
      <c r="D22" t="s">
        <v>88</v>
      </c>
      <c r="E22" t="s">
        <v>89</v>
      </c>
      <c r="F22" t="s">
        <v>90</v>
      </c>
      <c r="G22" t="s">
        <v>72</v>
      </c>
      <c r="H22" t="s">
        <v>34</v>
      </c>
      <c r="I22" t="s">
        <v>35</v>
      </c>
      <c r="J22" t="s">
        <v>27</v>
      </c>
      <c r="K22" t="s">
        <v>28</v>
      </c>
      <c r="L22" s="2">
        <v>43719.727083333331</v>
      </c>
      <c r="M22" t="s">
        <v>26</v>
      </c>
      <c r="N22">
        <v>0</v>
      </c>
      <c r="O22">
        <v>1</v>
      </c>
      <c r="P22" t="s">
        <v>43</v>
      </c>
      <c r="Q22" t="s">
        <v>55</v>
      </c>
      <c r="R22">
        <v>11</v>
      </c>
      <c r="S22">
        <v>4</v>
      </c>
      <c r="T22" t="s">
        <v>26</v>
      </c>
      <c r="U22" t="s">
        <v>26</v>
      </c>
      <c r="V22" t="s">
        <v>39</v>
      </c>
    </row>
    <row r="23" spans="1:22" x14ac:dyDescent="0.25">
      <c r="A23" s="1">
        <v>153</v>
      </c>
      <c r="B23">
        <v>111121</v>
      </c>
      <c r="C23" s="2">
        <v>43502.637499999997</v>
      </c>
      <c r="D23" t="s">
        <v>91</v>
      </c>
      <c r="E23" t="s">
        <v>41</v>
      </c>
      <c r="F23" t="s">
        <v>42</v>
      </c>
      <c r="G23" t="s">
        <v>72</v>
      </c>
      <c r="H23" t="s">
        <v>34</v>
      </c>
      <c r="I23" t="s">
        <v>35</v>
      </c>
      <c r="J23" t="s">
        <v>36</v>
      </c>
      <c r="K23" t="s">
        <v>28</v>
      </c>
      <c r="L23" s="2">
        <v>43559.728472222218</v>
      </c>
      <c r="M23" s="2">
        <v>44415.137499999997</v>
      </c>
      <c r="N23">
        <v>0</v>
      </c>
      <c r="O23">
        <v>1</v>
      </c>
      <c r="P23" t="s">
        <v>43</v>
      </c>
      <c r="Q23" t="s">
        <v>38</v>
      </c>
      <c r="R23">
        <v>18</v>
      </c>
      <c r="S23">
        <v>3</v>
      </c>
      <c r="T23" t="s">
        <v>26</v>
      </c>
      <c r="U23" t="s">
        <v>26</v>
      </c>
      <c r="V23" t="s">
        <v>39</v>
      </c>
    </row>
    <row r="24" spans="1:22" x14ac:dyDescent="0.25">
      <c r="A24" s="1">
        <v>159</v>
      </c>
      <c r="B24">
        <v>111122</v>
      </c>
      <c r="C24" s="2">
        <v>43502.683333333327</v>
      </c>
      <c r="D24" t="s">
        <v>92</v>
      </c>
      <c r="E24" t="s">
        <v>76</v>
      </c>
      <c r="F24" t="s">
        <v>77</v>
      </c>
      <c r="G24" t="s">
        <v>72</v>
      </c>
      <c r="H24" t="s">
        <v>34</v>
      </c>
      <c r="I24" t="s">
        <v>35</v>
      </c>
      <c r="J24" t="s">
        <v>27</v>
      </c>
      <c r="K24" t="s">
        <v>28</v>
      </c>
      <c r="L24" s="2">
        <v>43546.777083333327</v>
      </c>
      <c r="M24" t="s">
        <v>26</v>
      </c>
      <c r="N24">
        <v>0</v>
      </c>
      <c r="O24">
        <v>1</v>
      </c>
      <c r="P24" t="s">
        <v>43</v>
      </c>
      <c r="Q24" t="s">
        <v>38</v>
      </c>
      <c r="R24">
        <v>116</v>
      </c>
      <c r="S24">
        <v>37</v>
      </c>
      <c r="T24" t="s">
        <v>26</v>
      </c>
      <c r="U24" t="s">
        <v>26</v>
      </c>
      <c r="V24" t="s">
        <v>39</v>
      </c>
    </row>
    <row r="25" spans="1:22" x14ac:dyDescent="0.25">
      <c r="A25" s="1">
        <v>165</v>
      </c>
      <c r="B25">
        <v>111123</v>
      </c>
      <c r="C25" s="2">
        <v>43503.432638888888</v>
      </c>
      <c r="D25" t="s">
        <v>93</v>
      </c>
      <c r="E25" t="s">
        <v>82</v>
      </c>
      <c r="F25" t="s">
        <v>83</v>
      </c>
      <c r="G25" t="s">
        <v>72</v>
      </c>
      <c r="H25" t="s">
        <v>34</v>
      </c>
      <c r="I25" t="s">
        <v>35</v>
      </c>
      <c r="J25" t="s">
        <v>27</v>
      </c>
      <c r="K25" t="s">
        <v>28</v>
      </c>
      <c r="L25" s="2">
        <v>43516.681250000001</v>
      </c>
      <c r="M25" s="2">
        <v>43503.932638888888</v>
      </c>
      <c r="N25">
        <v>0</v>
      </c>
      <c r="O25">
        <v>1</v>
      </c>
      <c r="P25" t="s">
        <v>74</v>
      </c>
      <c r="Q25" t="s">
        <v>38</v>
      </c>
      <c r="R25">
        <v>6</v>
      </c>
      <c r="S25">
        <v>1</v>
      </c>
      <c r="T25" t="s">
        <v>26</v>
      </c>
      <c r="U25" t="s">
        <v>26</v>
      </c>
      <c r="V25" t="s">
        <v>39</v>
      </c>
    </row>
    <row r="26" spans="1:22" x14ac:dyDescent="0.25">
      <c r="A26" s="1">
        <v>546</v>
      </c>
      <c r="B26">
        <v>111124</v>
      </c>
      <c r="C26" s="2">
        <v>43504.406944444447</v>
      </c>
      <c r="D26" t="s">
        <v>94</v>
      </c>
      <c r="E26" t="s">
        <v>68</v>
      </c>
      <c r="F26" t="s">
        <v>69</v>
      </c>
      <c r="G26" t="s">
        <v>84</v>
      </c>
      <c r="H26" t="s">
        <v>34</v>
      </c>
      <c r="I26" t="s">
        <v>59</v>
      </c>
      <c r="J26" t="s">
        <v>27</v>
      </c>
      <c r="K26" t="s">
        <v>28</v>
      </c>
      <c r="L26" s="2">
        <v>43509.40625</v>
      </c>
      <c r="M26" s="2">
        <v>43504.906944444447</v>
      </c>
      <c r="N26">
        <v>0</v>
      </c>
      <c r="O26">
        <v>1</v>
      </c>
      <c r="P26" t="s">
        <v>79</v>
      </c>
      <c r="Q26" t="s">
        <v>55</v>
      </c>
      <c r="R26">
        <v>9</v>
      </c>
      <c r="S26">
        <v>3</v>
      </c>
      <c r="T26" t="s">
        <v>26</v>
      </c>
      <c r="U26" t="s">
        <v>26</v>
      </c>
      <c r="V26" t="s">
        <v>39</v>
      </c>
    </row>
    <row r="27" spans="1:22" x14ac:dyDescent="0.25">
      <c r="A27" s="1">
        <v>496</v>
      </c>
      <c r="B27">
        <v>111125</v>
      </c>
      <c r="C27" s="2">
        <v>43504.463888888888</v>
      </c>
      <c r="D27" t="s">
        <v>95</v>
      </c>
      <c r="E27" t="s">
        <v>64</v>
      </c>
      <c r="F27" t="s">
        <v>65</v>
      </c>
      <c r="G27" t="s">
        <v>24</v>
      </c>
      <c r="H27" t="s">
        <v>34</v>
      </c>
      <c r="I27" t="s">
        <v>59</v>
      </c>
      <c r="J27" t="s">
        <v>27</v>
      </c>
      <c r="K27" t="s">
        <v>28</v>
      </c>
      <c r="L27" s="2">
        <v>43543.722222222219</v>
      </c>
      <c r="M27" s="2">
        <v>43504.963888888888</v>
      </c>
      <c r="N27">
        <v>0</v>
      </c>
      <c r="O27">
        <v>1</v>
      </c>
      <c r="P27" t="s">
        <v>43</v>
      </c>
      <c r="Q27" t="s">
        <v>55</v>
      </c>
      <c r="R27">
        <v>8</v>
      </c>
      <c r="S27">
        <v>0</v>
      </c>
      <c r="T27" t="s">
        <v>26</v>
      </c>
      <c r="U27" t="s">
        <v>26</v>
      </c>
      <c r="V27" t="s">
        <v>39</v>
      </c>
    </row>
    <row r="28" spans="1:22" x14ac:dyDescent="0.25">
      <c r="A28" s="1">
        <v>505</v>
      </c>
      <c r="B28">
        <v>111126</v>
      </c>
      <c r="C28" s="2">
        <v>43508.698611111111</v>
      </c>
      <c r="D28" t="s">
        <v>96</v>
      </c>
      <c r="E28" t="s">
        <v>64</v>
      </c>
      <c r="F28" t="s">
        <v>65</v>
      </c>
      <c r="G28" t="s">
        <v>24</v>
      </c>
      <c r="H28" t="s">
        <v>34</v>
      </c>
      <c r="I28" t="s">
        <v>35</v>
      </c>
      <c r="J28" t="s">
        <v>27</v>
      </c>
      <c r="K28" t="s">
        <v>28</v>
      </c>
      <c r="L28" s="2">
        <v>43516.605555555558</v>
      </c>
      <c r="M28" s="2">
        <v>43509.198611111111</v>
      </c>
      <c r="N28">
        <v>0</v>
      </c>
      <c r="O28">
        <v>1</v>
      </c>
      <c r="P28" t="s">
        <v>29</v>
      </c>
      <c r="Q28" t="s">
        <v>55</v>
      </c>
      <c r="R28">
        <v>5</v>
      </c>
      <c r="S28">
        <v>1</v>
      </c>
      <c r="T28" t="s">
        <v>26</v>
      </c>
      <c r="U28" t="s">
        <v>26</v>
      </c>
      <c r="V28" t="s">
        <v>39</v>
      </c>
    </row>
    <row r="29" spans="1:22" x14ac:dyDescent="0.25">
      <c r="A29" s="1">
        <v>492</v>
      </c>
      <c r="B29">
        <v>111127</v>
      </c>
      <c r="C29" s="2">
        <v>43509.665972222218</v>
      </c>
      <c r="D29" t="s">
        <v>97</v>
      </c>
      <c r="E29" t="s">
        <v>98</v>
      </c>
      <c r="F29" t="s">
        <v>99</v>
      </c>
      <c r="G29" t="s">
        <v>24</v>
      </c>
      <c r="H29" t="s">
        <v>34</v>
      </c>
      <c r="I29" t="s">
        <v>59</v>
      </c>
      <c r="J29" t="s">
        <v>100</v>
      </c>
      <c r="K29" t="s">
        <v>28</v>
      </c>
      <c r="L29" s="2">
        <v>43549.760416666657</v>
      </c>
      <c r="M29" s="2">
        <v>44422.165972222218</v>
      </c>
      <c r="N29">
        <v>0</v>
      </c>
      <c r="O29">
        <v>1</v>
      </c>
      <c r="P29" t="s">
        <v>43</v>
      </c>
      <c r="Q29" t="s">
        <v>38</v>
      </c>
      <c r="R29">
        <v>15</v>
      </c>
      <c r="S29">
        <v>4</v>
      </c>
      <c r="T29" t="s">
        <v>26</v>
      </c>
      <c r="U29" t="s">
        <v>26</v>
      </c>
      <c r="V29" t="s">
        <v>39</v>
      </c>
    </row>
    <row r="30" spans="1:22" x14ac:dyDescent="0.25">
      <c r="A30" s="1">
        <v>545</v>
      </c>
      <c r="B30">
        <v>111128</v>
      </c>
      <c r="C30" s="2">
        <v>43511.695833333331</v>
      </c>
      <c r="D30" t="s">
        <v>101</v>
      </c>
      <c r="E30" t="s">
        <v>68</v>
      </c>
      <c r="F30" t="s">
        <v>69</v>
      </c>
      <c r="G30" t="s">
        <v>84</v>
      </c>
      <c r="H30" t="s">
        <v>34</v>
      </c>
      <c r="I30" t="s">
        <v>59</v>
      </c>
      <c r="J30" t="s">
        <v>27</v>
      </c>
      <c r="K30" t="s">
        <v>28</v>
      </c>
      <c r="L30" s="2">
        <v>43529.754861111112</v>
      </c>
      <c r="M30" s="2">
        <v>43512.195833333331</v>
      </c>
      <c r="N30">
        <v>0</v>
      </c>
      <c r="O30">
        <v>1</v>
      </c>
      <c r="P30" t="s">
        <v>43</v>
      </c>
      <c r="Q30" t="s">
        <v>55</v>
      </c>
      <c r="R30">
        <v>21</v>
      </c>
      <c r="S30">
        <v>2</v>
      </c>
      <c r="T30" t="s">
        <v>26</v>
      </c>
      <c r="U30" t="s">
        <v>26</v>
      </c>
      <c r="V30" t="s">
        <v>39</v>
      </c>
    </row>
    <row r="31" spans="1:22" x14ac:dyDescent="0.25">
      <c r="A31" s="1">
        <v>164</v>
      </c>
      <c r="B31">
        <v>111129</v>
      </c>
      <c r="C31" s="2">
        <v>43514.411111111112</v>
      </c>
      <c r="D31" t="s">
        <v>102</v>
      </c>
      <c r="E31" t="s">
        <v>53</v>
      </c>
      <c r="F31" t="s">
        <v>54</v>
      </c>
      <c r="G31" t="s">
        <v>72</v>
      </c>
      <c r="H31" t="s">
        <v>34</v>
      </c>
      <c r="I31" t="s">
        <v>35</v>
      </c>
      <c r="J31" t="s">
        <v>27</v>
      </c>
      <c r="K31" t="s">
        <v>28</v>
      </c>
      <c r="L31" s="2">
        <v>43526.400000000001</v>
      </c>
      <c r="M31" s="2">
        <v>43514.911111111112</v>
      </c>
      <c r="N31">
        <v>0</v>
      </c>
      <c r="O31">
        <v>1</v>
      </c>
      <c r="P31" t="s">
        <v>43</v>
      </c>
      <c r="Q31" t="s">
        <v>55</v>
      </c>
      <c r="R31">
        <v>7</v>
      </c>
      <c r="S31">
        <v>6</v>
      </c>
      <c r="T31" t="s">
        <v>26</v>
      </c>
      <c r="U31" t="s">
        <v>26</v>
      </c>
      <c r="V31" t="s">
        <v>39</v>
      </c>
    </row>
    <row r="32" spans="1:22" x14ac:dyDescent="0.25">
      <c r="A32" s="1">
        <v>483</v>
      </c>
      <c r="B32">
        <v>111130</v>
      </c>
      <c r="C32" s="2">
        <v>43514.445833333331</v>
      </c>
      <c r="D32" t="s">
        <v>103</v>
      </c>
      <c r="E32" t="s">
        <v>50</v>
      </c>
      <c r="F32" t="s">
        <v>51</v>
      </c>
      <c r="G32" t="s">
        <v>24</v>
      </c>
      <c r="H32" t="s">
        <v>34</v>
      </c>
      <c r="I32" t="s">
        <v>59</v>
      </c>
      <c r="J32" t="s">
        <v>27</v>
      </c>
      <c r="K32" t="s">
        <v>28</v>
      </c>
      <c r="L32" s="2">
        <v>43556.652777777781</v>
      </c>
      <c r="M32" s="2">
        <v>43514.945833333331</v>
      </c>
      <c r="N32">
        <v>0</v>
      </c>
      <c r="O32">
        <v>1</v>
      </c>
      <c r="P32" t="s">
        <v>37</v>
      </c>
      <c r="Q32" t="s">
        <v>38</v>
      </c>
      <c r="R32">
        <v>12</v>
      </c>
      <c r="S32">
        <v>1</v>
      </c>
      <c r="T32" t="s">
        <v>26</v>
      </c>
      <c r="U32" t="s">
        <v>26</v>
      </c>
      <c r="V32" t="s">
        <v>39</v>
      </c>
    </row>
    <row r="33" spans="1:22" x14ac:dyDescent="0.25">
      <c r="A33" s="1">
        <v>161</v>
      </c>
      <c r="B33">
        <v>111131</v>
      </c>
      <c r="C33" s="2">
        <v>43515.46875</v>
      </c>
      <c r="D33" t="s">
        <v>104</v>
      </c>
      <c r="E33" t="s">
        <v>76</v>
      </c>
      <c r="F33" t="s">
        <v>77</v>
      </c>
      <c r="G33" t="s">
        <v>72</v>
      </c>
      <c r="H33" t="s">
        <v>34</v>
      </c>
      <c r="I33" t="s">
        <v>35</v>
      </c>
      <c r="J33" t="s">
        <v>27</v>
      </c>
      <c r="K33" t="s">
        <v>28</v>
      </c>
      <c r="L33" s="2">
        <v>43542.759027777778</v>
      </c>
      <c r="M33" s="2">
        <v>43515.96875</v>
      </c>
      <c r="N33">
        <v>0</v>
      </c>
      <c r="O33">
        <v>1</v>
      </c>
      <c r="P33" t="s">
        <v>43</v>
      </c>
      <c r="Q33" t="s">
        <v>38</v>
      </c>
      <c r="R33">
        <v>8</v>
      </c>
      <c r="S33">
        <v>1</v>
      </c>
      <c r="T33" t="s">
        <v>26</v>
      </c>
      <c r="U33" t="s">
        <v>26</v>
      </c>
      <c r="V33" t="s">
        <v>39</v>
      </c>
    </row>
    <row r="34" spans="1:22" x14ac:dyDescent="0.25">
      <c r="A34" s="1">
        <v>501</v>
      </c>
      <c r="B34">
        <v>111132</v>
      </c>
      <c r="C34" s="2">
        <v>43515.472916666673</v>
      </c>
      <c r="D34" t="s">
        <v>105</v>
      </c>
      <c r="E34" t="s">
        <v>98</v>
      </c>
      <c r="F34" t="s">
        <v>99</v>
      </c>
      <c r="G34" t="s">
        <v>24</v>
      </c>
      <c r="H34" t="s">
        <v>34</v>
      </c>
      <c r="I34" t="s">
        <v>35</v>
      </c>
      <c r="J34" t="s">
        <v>27</v>
      </c>
      <c r="K34" t="s">
        <v>28</v>
      </c>
      <c r="L34" s="2">
        <v>43529.755555555559</v>
      </c>
      <c r="M34" s="2">
        <v>43515.972916666673</v>
      </c>
      <c r="N34">
        <v>0</v>
      </c>
      <c r="O34">
        <v>1</v>
      </c>
      <c r="P34" t="s">
        <v>43</v>
      </c>
      <c r="Q34" t="s">
        <v>38</v>
      </c>
      <c r="R34">
        <v>24</v>
      </c>
      <c r="S34">
        <v>7</v>
      </c>
      <c r="T34" t="s">
        <v>26</v>
      </c>
      <c r="U34" t="s">
        <v>26</v>
      </c>
      <c r="V34" t="s">
        <v>39</v>
      </c>
    </row>
    <row r="35" spans="1:22" x14ac:dyDescent="0.25">
      <c r="A35" s="1">
        <v>163</v>
      </c>
      <c r="B35">
        <v>111133</v>
      </c>
      <c r="C35" s="2">
        <v>43515.661111111112</v>
      </c>
      <c r="D35" t="s">
        <v>106</v>
      </c>
      <c r="E35" t="s">
        <v>50</v>
      </c>
      <c r="F35" t="s">
        <v>51</v>
      </c>
      <c r="G35" t="s">
        <v>72</v>
      </c>
      <c r="H35" t="s">
        <v>34</v>
      </c>
      <c r="I35" t="s">
        <v>35</v>
      </c>
      <c r="J35" t="s">
        <v>27</v>
      </c>
      <c r="K35" t="s">
        <v>28</v>
      </c>
      <c r="L35" s="2">
        <v>43529.75277777778</v>
      </c>
      <c r="M35" s="2">
        <v>43516.161111111112</v>
      </c>
      <c r="N35">
        <v>0</v>
      </c>
      <c r="O35">
        <v>1</v>
      </c>
      <c r="P35" t="s">
        <v>43</v>
      </c>
      <c r="Q35" t="s">
        <v>38</v>
      </c>
      <c r="R35">
        <v>7</v>
      </c>
      <c r="S35">
        <v>1</v>
      </c>
      <c r="T35" t="s">
        <v>26</v>
      </c>
      <c r="U35" t="s">
        <v>26</v>
      </c>
      <c r="V35" t="s">
        <v>39</v>
      </c>
    </row>
    <row r="36" spans="1:22" x14ac:dyDescent="0.25">
      <c r="A36" s="1">
        <v>499</v>
      </c>
      <c r="B36">
        <v>111134</v>
      </c>
      <c r="C36" s="2">
        <v>43516.340277777781</v>
      </c>
      <c r="D36" t="s">
        <v>107</v>
      </c>
      <c r="E36" t="s">
        <v>108</v>
      </c>
      <c r="F36" t="s">
        <v>109</v>
      </c>
      <c r="G36" t="s">
        <v>24</v>
      </c>
      <c r="H36" t="s">
        <v>34</v>
      </c>
      <c r="I36" t="s">
        <v>35</v>
      </c>
      <c r="J36" t="s">
        <v>27</v>
      </c>
      <c r="K36" t="s">
        <v>28</v>
      </c>
      <c r="L36" s="2">
        <v>43537.665972222218</v>
      </c>
      <c r="M36" s="2">
        <v>43516.840277777781</v>
      </c>
      <c r="N36">
        <v>0</v>
      </c>
      <c r="O36">
        <v>1</v>
      </c>
      <c r="P36" t="s">
        <v>43</v>
      </c>
      <c r="Q36" t="s">
        <v>38</v>
      </c>
      <c r="R36">
        <v>7</v>
      </c>
      <c r="S36">
        <v>1</v>
      </c>
      <c r="T36" t="s">
        <v>26</v>
      </c>
      <c r="U36" t="s">
        <v>26</v>
      </c>
      <c r="V36" t="s">
        <v>39</v>
      </c>
    </row>
    <row r="37" spans="1:22" x14ac:dyDescent="0.25">
      <c r="A37" s="1">
        <v>498</v>
      </c>
      <c r="B37">
        <v>111135</v>
      </c>
      <c r="C37" s="2">
        <v>43516.36041666667</v>
      </c>
      <c r="D37" t="s">
        <v>110</v>
      </c>
      <c r="E37" t="s">
        <v>98</v>
      </c>
      <c r="F37" t="s">
        <v>99</v>
      </c>
      <c r="G37" t="s">
        <v>24</v>
      </c>
      <c r="H37" t="s">
        <v>34</v>
      </c>
      <c r="I37" t="s">
        <v>35</v>
      </c>
      <c r="J37" t="s">
        <v>27</v>
      </c>
      <c r="K37" t="s">
        <v>28</v>
      </c>
      <c r="L37" s="2">
        <v>43542.759722222218</v>
      </c>
      <c r="M37" s="2">
        <v>43516.86041666667</v>
      </c>
      <c r="N37">
        <v>0</v>
      </c>
      <c r="O37">
        <v>1</v>
      </c>
      <c r="P37" t="s">
        <v>43</v>
      </c>
      <c r="Q37" t="s">
        <v>38</v>
      </c>
      <c r="R37">
        <v>18</v>
      </c>
      <c r="S37">
        <v>4</v>
      </c>
      <c r="T37" t="s">
        <v>26</v>
      </c>
      <c r="U37" t="s">
        <v>26</v>
      </c>
      <c r="V37" t="s">
        <v>39</v>
      </c>
    </row>
    <row r="38" spans="1:22" x14ac:dyDescent="0.25">
      <c r="A38" s="1">
        <v>156</v>
      </c>
      <c r="B38">
        <v>111136</v>
      </c>
      <c r="C38" s="2">
        <v>43517.708333333343</v>
      </c>
      <c r="D38" t="s">
        <v>111</v>
      </c>
      <c r="E38" t="s">
        <v>50</v>
      </c>
      <c r="F38" t="s">
        <v>51</v>
      </c>
      <c r="G38" t="s">
        <v>72</v>
      </c>
      <c r="H38" t="s">
        <v>34</v>
      </c>
      <c r="I38" t="s">
        <v>35</v>
      </c>
      <c r="J38" t="s">
        <v>27</v>
      </c>
      <c r="K38" t="s">
        <v>28</v>
      </c>
      <c r="L38" s="2">
        <v>43552.736111111109</v>
      </c>
      <c r="M38" s="2">
        <v>43518.208333333343</v>
      </c>
      <c r="N38">
        <v>0</v>
      </c>
      <c r="O38">
        <v>1</v>
      </c>
      <c r="P38" t="s">
        <v>43</v>
      </c>
      <c r="Q38" t="s">
        <v>38</v>
      </c>
      <c r="R38">
        <v>35</v>
      </c>
      <c r="S38">
        <v>2</v>
      </c>
      <c r="T38" t="s">
        <v>26</v>
      </c>
      <c r="U38" t="s">
        <v>26</v>
      </c>
      <c r="V38" t="s">
        <v>39</v>
      </c>
    </row>
    <row r="39" spans="1:22" x14ac:dyDescent="0.25">
      <c r="A39" s="1">
        <v>503</v>
      </c>
      <c r="B39">
        <v>111137</v>
      </c>
      <c r="C39" s="2">
        <v>43522.484722222223</v>
      </c>
      <c r="D39" t="s">
        <v>112</v>
      </c>
      <c r="E39" t="s">
        <v>53</v>
      </c>
      <c r="F39" t="s">
        <v>54</v>
      </c>
      <c r="G39" t="s">
        <v>24</v>
      </c>
      <c r="H39" t="s">
        <v>34</v>
      </c>
      <c r="I39" t="s">
        <v>59</v>
      </c>
      <c r="J39" t="s">
        <v>27</v>
      </c>
      <c r="K39" t="s">
        <v>28</v>
      </c>
      <c r="L39" s="2">
        <v>43526.400000000001</v>
      </c>
      <c r="M39" s="2">
        <v>43522.984722222223</v>
      </c>
      <c r="N39">
        <v>0</v>
      </c>
      <c r="O39">
        <v>1</v>
      </c>
      <c r="P39" t="s">
        <v>43</v>
      </c>
      <c r="Q39" t="s">
        <v>55</v>
      </c>
      <c r="R39">
        <v>11</v>
      </c>
      <c r="S39">
        <v>11</v>
      </c>
      <c r="T39" t="s">
        <v>26</v>
      </c>
      <c r="U39" t="s">
        <v>26</v>
      </c>
      <c r="V39" t="s">
        <v>39</v>
      </c>
    </row>
    <row r="40" spans="1:22" x14ac:dyDescent="0.25">
      <c r="A40" s="1">
        <v>160</v>
      </c>
      <c r="B40">
        <v>111138</v>
      </c>
      <c r="C40" s="2">
        <v>43523.439583333333</v>
      </c>
      <c r="D40" t="s">
        <v>113</v>
      </c>
      <c r="E40" t="s">
        <v>50</v>
      </c>
      <c r="F40" t="s">
        <v>51</v>
      </c>
      <c r="G40" t="s">
        <v>72</v>
      </c>
      <c r="H40" t="s">
        <v>34</v>
      </c>
      <c r="I40" t="s">
        <v>35</v>
      </c>
      <c r="J40" t="s">
        <v>27</v>
      </c>
      <c r="K40" t="s">
        <v>28</v>
      </c>
      <c r="L40" s="2">
        <v>43544.71875</v>
      </c>
      <c r="M40" s="2">
        <v>43523.939583333333</v>
      </c>
      <c r="N40">
        <v>0</v>
      </c>
      <c r="O40">
        <v>1</v>
      </c>
      <c r="P40" t="s">
        <v>43</v>
      </c>
      <c r="Q40" t="s">
        <v>38</v>
      </c>
      <c r="R40">
        <v>9</v>
      </c>
      <c r="S40">
        <v>1</v>
      </c>
      <c r="T40" t="s">
        <v>26</v>
      </c>
      <c r="U40" t="s">
        <v>26</v>
      </c>
      <c r="V40" t="s">
        <v>39</v>
      </c>
    </row>
    <row r="41" spans="1:22" x14ac:dyDescent="0.25">
      <c r="A41" s="1">
        <v>494</v>
      </c>
      <c r="B41">
        <v>111139</v>
      </c>
      <c r="C41" s="2">
        <v>43528.378472222219</v>
      </c>
      <c r="D41" t="s">
        <v>114</v>
      </c>
      <c r="E41" t="s">
        <v>50</v>
      </c>
      <c r="F41" t="s">
        <v>51</v>
      </c>
      <c r="G41" t="s">
        <v>24</v>
      </c>
      <c r="H41" t="s">
        <v>34</v>
      </c>
      <c r="I41" t="s">
        <v>35</v>
      </c>
      <c r="J41" t="s">
        <v>27</v>
      </c>
      <c r="K41" t="s">
        <v>28</v>
      </c>
      <c r="L41" s="2">
        <v>43544.719444444447</v>
      </c>
      <c r="M41" s="2">
        <v>43528.878472222219</v>
      </c>
      <c r="N41">
        <v>0</v>
      </c>
      <c r="O41">
        <v>1</v>
      </c>
      <c r="P41" t="s">
        <v>43</v>
      </c>
      <c r="Q41" t="s">
        <v>38</v>
      </c>
      <c r="R41">
        <v>12</v>
      </c>
      <c r="S41">
        <v>1</v>
      </c>
      <c r="T41" t="s">
        <v>26</v>
      </c>
      <c r="U41" t="s">
        <v>26</v>
      </c>
      <c r="V41" t="s">
        <v>39</v>
      </c>
    </row>
    <row r="42" spans="1:22" x14ac:dyDescent="0.25">
      <c r="A42" s="1">
        <v>500</v>
      </c>
      <c r="B42">
        <v>111140</v>
      </c>
      <c r="C42" s="2">
        <v>43528.416666666657</v>
      </c>
      <c r="D42" t="s">
        <v>115</v>
      </c>
      <c r="E42" t="s">
        <v>64</v>
      </c>
      <c r="F42" t="s">
        <v>65</v>
      </c>
      <c r="G42" t="s">
        <v>24</v>
      </c>
      <c r="H42" t="s">
        <v>34</v>
      </c>
      <c r="I42" t="s">
        <v>59</v>
      </c>
      <c r="J42" t="s">
        <v>27</v>
      </c>
      <c r="K42" t="s">
        <v>28</v>
      </c>
      <c r="L42" s="2">
        <v>43532.738888888889</v>
      </c>
      <c r="M42" s="2">
        <v>43528.916666666657</v>
      </c>
      <c r="N42">
        <v>0</v>
      </c>
      <c r="O42">
        <v>1</v>
      </c>
      <c r="P42" t="s">
        <v>43</v>
      </c>
      <c r="Q42" t="s">
        <v>55</v>
      </c>
      <c r="R42">
        <v>9</v>
      </c>
      <c r="S42">
        <v>0</v>
      </c>
      <c r="T42" t="s">
        <v>26</v>
      </c>
      <c r="U42" t="s">
        <v>26</v>
      </c>
      <c r="V42" t="s">
        <v>39</v>
      </c>
    </row>
    <row r="43" spans="1:22" x14ac:dyDescent="0.25">
      <c r="A43" s="1">
        <v>490</v>
      </c>
      <c r="B43">
        <v>111141</v>
      </c>
      <c r="C43" s="2">
        <v>43529.553472222222</v>
      </c>
      <c r="D43" t="s">
        <v>116</v>
      </c>
      <c r="E43" t="s">
        <v>64</v>
      </c>
      <c r="F43" t="s">
        <v>65</v>
      </c>
      <c r="G43" t="s">
        <v>24</v>
      </c>
      <c r="H43" t="s">
        <v>34</v>
      </c>
      <c r="I43" t="s">
        <v>59</v>
      </c>
      <c r="J43" t="s">
        <v>27</v>
      </c>
      <c r="K43" t="s">
        <v>28</v>
      </c>
      <c r="L43" s="2">
        <v>43556.495138888888</v>
      </c>
      <c r="M43" s="2">
        <v>43530.053472222222</v>
      </c>
      <c r="N43">
        <v>0</v>
      </c>
      <c r="O43">
        <v>1</v>
      </c>
      <c r="P43" t="s">
        <v>43</v>
      </c>
      <c r="Q43" t="s">
        <v>55</v>
      </c>
      <c r="R43">
        <v>18</v>
      </c>
      <c r="S43">
        <v>4</v>
      </c>
      <c r="T43" t="s">
        <v>26</v>
      </c>
      <c r="U43" t="s">
        <v>26</v>
      </c>
      <c r="V43" t="s">
        <v>48</v>
      </c>
    </row>
    <row r="44" spans="1:22" x14ac:dyDescent="0.25">
      <c r="A44" s="1">
        <v>493</v>
      </c>
      <c r="B44">
        <v>111142</v>
      </c>
      <c r="C44" s="2">
        <v>43535.654166666667</v>
      </c>
      <c r="D44" t="s">
        <v>117</v>
      </c>
      <c r="E44" t="s">
        <v>68</v>
      </c>
      <c r="F44" t="s">
        <v>69</v>
      </c>
      <c r="G44" t="s">
        <v>24</v>
      </c>
      <c r="H44" t="s">
        <v>34</v>
      </c>
      <c r="I44" t="s">
        <v>35</v>
      </c>
      <c r="J44" t="s">
        <v>27</v>
      </c>
      <c r="K44" t="s">
        <v>28</v>
      </c>
      <c r="L44" s="2">
        <v>43546.77847222222</v>
      </c>
      <c r="M44" s="2">
        <v>43536.154166666667</v>
      </c>
      <c r="N44">
        <v>0</v>
      </c>
      <c r="O44">
        <v>1</v>
      </c>
      <c r="P44" t="s">
        <v>43</v>
      </c>
      <c r="Q44" t="s">
        <v>55</v>
      </c>
      <c r="R44">
        <v>10</v>
      </c>
      <c r="S44">
        <v>2</v>
      </c>
      <c r="T44" t="s">
        <v>26</v>
      </c>
      <c r="U44" t="s">
        <v>26</v>
      </c>
      <c r="V44" t="s">
        <v>39</v>
      </c>
    </row>
    <row r="45" spans="1:22" x14ac:dyDescent="0.25">
      <c r="A45" s="1">
        <v>158</v>
      </c>
      <c r="B45">
        <v>111143</v>
      </c>
      <c r="C45" s="2">
        <v>43536.647222222222</v>
      </c>
      <c r="D45" t="s">
        <v>118</v>
      </c>
      <c r="E45" t="s">
        <v>50</v>
      </c>
      <c r="F45" t="s">
        <v>51</v>
      </c>
      <c r="G45" t="s">
        <v>72</v>
      </c>
      <c r="H45" t="s">
        <v>34</v>
      </c>
      <c r="I45" t="s">
        <v>35</v>
      </c>
      <c r="J45" t="s">
        <v>27</v>
      </c>
      <c r="K45" t="s">
        <v>28</v>
      </c>
      <c r="L45" s="2">
        <v>43552.736111111109</v>
      </c>
      <c r="M45" s="2">
        <v>43537.147222222222</v>
      </c>
      <c r="N45">
        <v>0</v>
      </c>
      <c r="O45">
        <v>1</v>
      </c>
      <c r="P45" t="s">
        <v>43</v>
      </c>
      <c r="Q45" t="s">
        <v>38</v>
      </c>
      <c r="R45">
        <v>7</v>
      </c>
      <c r="S45">
        <v>2</v>
      </c>
      <c r="T45" t="s">
        <v>26</v>
      </c>
      <c r="U45" t="s">
        <v>26</v>
      </c>
      <c r="V45" t="s">
        <v>39</v>
      </c>
    </row>
    <row r="46" spans="1:22" x14ac:dyDescent="0.25">
      <c r="A46" s="1">
        <v>497</v>
      </c>
      <c r="B46">
        <v>111144</v>
      </c>
      <c r="C46" s="2">
        <v>43538.654166666667</v>
      </c>
      <c r="D46" t="s">
        <v>119</v>
      </c>
      <c r="E46" t="s">
        <v>98</v>
      </c>
      <c r="F46" t="s">
        <v>99</v>
      </c>
      <c r="G46" t="s">
        <v>24</v>
      </c>
      <c r="H46" t="s">
        <v>34</v>
      </c>
      <c r="I46" t="s">
        <v>59</v>
      </c>
      <c r="J46" t="s">
        <v>27</v>
      </c>
      <c r="K46" t="s">
        <v>28</v>
      </c>
      <c r="L46" s="2">
        <v>43543.720833333333</v>
      </c>
      <c r="M46" s="2">
        <v>43539.154166666667</v>
      </c>
      <c r="N46">
        <v>0</v>
      </c>
      <c r="O46">
        <v>1</v>
      </c>
      <c r="P46" t="s">
        <v>43</v>
      </c>
      <c r="Q46" t="s">
        <v>38</v>
      </c>
      <c r="R46">
        <v>7</v>
      </c>
      <c r="S46">
        <v>1</v>
      </c>
      <c r="T46" t="s">
        <v>26</v>
      </c>
      <c r="U46" t="s">
        <v>26</v>
      </c>
      <c r="V46" t="s">
        <v>39</v>
      </c>
    </row>
    <row r="47" spans="1:22" x14ac:dyDescent="0.25">
      <c r="A47" s="1">
        <v>472</v>
      </c>
      <c r="B47">
        <v>111145</v>
      </c>
      <c r="C47" s="2">
        <v>43542.549305555563</v>
      </c>
      <c r="D47" t="s">
        <v>120</v>
      </c>
      <c r="E47" t="s">
        <v>46</v>
      </c>
      <c r="F47" t="s">
        <v>47</v>
      </c>
      <c r="G47" t="s">
        <v>24</v>
      </c>
      <c r="H47" t="s">
        <v>34</v>
      </c>
      <c r="I47" t="s">
        <v>35</v>
      </c>
      <c r="J47" t="s">
        <v>27</v>
      </c>
      <c r="K47" t="s">
        <v>28</v>
      </c>
      <c r="L47" s="2">
        <v>43587.731249999997</v>
      </c>
      <c r="M47" s="2">
        <v>43543.049305555563</v>
      </c>
      <c r="N47">
        <v>0</v>
      </c>
      <c r="O47">
        <v>1</v>
      </c>
      <c r="P47" t="s">
        <v>43</v>
      </c>
      <c r="Q47" t="s">
        <v>38</v>
      </c>
      <c r="R47">
        <v>26</v>
      </c>
      <c r="S47">
        <v>3</v>
      </c>
      <c r="T47" t="s">
        <v>26</v>
      </c>
      <c r="U47" t="s">
        <v>26</v>
      </c>
      <c r="V47" t="s">
        <v>48</v>
      </c>
    </row>
    <row r="48" spans="1:22" x14ac:dyDescent="0.25">
      <c r="A48" s="1">
        <v>135</v>
      </c>
      <c r="B48">
        <v>111146</v>
      </c>
      <c r="C48" s="2">
        <v>43543.347916666673</v>
      </c>
      <c r="D48" t="s">
        <v>121</v>
      </c>
      <c r="E48" t="s">
        <v>50</v>
      </c>
      <c r="F48" t="s">
        <v>51</v>
      </c>
      <c r="G48" t="s">
        <v>72</v>
      </c>
      <c r="H48" t="s">
        <v>34</v>
      </c>
      <c r="I48" t="s">
        <v>35</v>
      </c>
      <c r="J48" t="s">
        <v>27</v>
      </c>
      <c r="K48" t="s">
        <v>28</v>
      </c>
      <c r="L48" s="2">
        <v>43647.724305555559</v>
      </c>
      <c r="M48" s="2">
        <v>43543.847916666673</v>
      </c>
      <c r="N48">
        <v>0</v>
      </c>
      <c r="O48">
        <v>1</v>
      </c>
      <c r="P48" t="s">
        <v>43</v>
      </c>
      <c r="Q48" t="s">
        <v>38</v>
      </c>
      <c r="R48">
        <v>35</v>
      </c>
      <c r="S48">
        <v>5</v>
      </c>
      <c r="T48" t="s">
        <v>26</v>
      </c>
      <c r="U48" t="s">
        <v>26</v>
      </c>
      <c r="V48" t="s">
        <v>39</v>
      </c>
    </row>
    <row r="49" spans="1:22" x14ac:dyDescent="0.25">
      <c r="A49" s="1">
        <v>35</v>
      </c>
      <c r="B49">
        <v>111147</v>
      </c>
      <c r="C49" s="2">
        <v>43543.40902777778</v>
      </c>
      <c r="D49" t="s">
        <v>122</v>
      </c>
      <c r="E49" t="s">
        <v>64</v>
      </c>
      <c r="F49" t="s">
        <v>65</v>
      </c>
      <c r="G49" t="s">
        <v>62</v>
      </c>
      <c r="H49" t="s">
        <v>34</v>
      </c>
      <c r="I49" t="s">
        <v>35</v>
      </c>
      <c r="J49" t="s">
        <v>27</v>
      </c>
      <c r="K49" t="s">
        <v>28</v>
      </c>
      <c r="L49" s="2">
        <v>43719.726388888892</v>
      </c>
      <c r="M49" s="2">
        <v>43543.90902777778</v>
      </c>
      <c r="N49">
        <v>0</v>
      </c>
      <c r="O49">
        <v>1</v>
      </c>
      <c r="P49" t="s">
        <v>43</v>
      </c>
      <c r="Q49" t="s">
        <v>55</v>
      </c>
      <c r="R49">
        <v>24</v>
      </c>
      <c r="S49">
        <v>9</v>
      </c>
      <c r="T49" t="s">
        <v>26</v>
      </c>
      <c r="U49" t="s">
        <v>26</v>
      </c>
      <c r="V49" t="s">
        <v>48</v>
      </c>
    </row>
    <row r="50" spans="1:22" x14ac:dyDescent="0.25">
      <c r="A50" s="1">
        <v>491</v>
      </c>
      <c r="B50">
        <v>111148</v>
      </c>
      <c r="C50" s="2">
        <v>43543.623611111107</v>
      </c>
      <c r="D50" t="s">
        <v>123</v>
      </c>
      <c r="E50" t="s">
        <v>64</v>
      </c>
      <c r="F50" t="s">
        <v>65</v>
      </c>
      <c r="G50" t="s">
        <v>24</v>
      </c>
      <c r="H50" t="s">
        <v>34</v>
      </c>
      <c r="I50" t="s">
        <v>59</v>
      </c>
      <c r="J50" t="s">
        <v>27</v>
      </c>
      <c r="K50" t="s">
        <v>28</v>
      </c>
      <c r="L50" s="2">
        <v>43551.719444444447</v>
      </c>
      <c r="M50" s="2">
        <v>43544.123611111107</v>
      </c>
      <c r="N50">
        <v>0</v>
      </c>
      <c r="O50">
        <v>1</v>
      </c>
      <c r="P50" t="s">
        <v>43</v>
      </c>
      <c r="Q50" t="s">
        <v>55</v>
      </c>
      <c r="R50">
        <v>6</v>
      </c>
      <c r="S50">
        <v>0</v>
      </c>
      <c r="T50" t="s">
        <v>26</v>
      </c>
      <c r="U50" t="s">
        <v>26</v>
      </c>
      <c r="V50" t="s">
        <v>39</v>
      </c>
    </row>
    <row r="51" spans="1:22" x14ac:dyDescent="0.25">
      <c r="A51" s="1">
        <v>152</v>
      </c>
      <c r="B51">
        <v>111149</v>
      </c>
      <c r="C51" s="2">
        <v>43544.488888888889</v>
      </c>
      <c r="D51" t="s">
        <v>124</v>
      </c>
      <c r="E51" t="s">
        <v>76</v>
      </c>
      <c r="F51" t="s">
        <v>77</v>
      </c>
      <c r="G51" t="s">
        <v>72</v>
      </c>
      <c r="H51" t="s">
        <v>34</v>
      </c>
      <c r="I51" t="s">
        <v>35</v>
      </c>
      <c r="J51" t="s">
        <v>27</v>
      </c>
      <c r="K51" t="s">
        <v>28</v>
      </c>
      <c r="L51" s="2">
        <v>43565.749305555553</v>
      </c>
      <c r="M51" s="2">
        <v>43544.988888888889</v>
      </c>
      <c r="N51">
        <v>0</v>
      </c>
      <c r="O51">
        <v>1</v>
      </c>
      <c r="P51" t="s">
        <v>43</v>
      </c>
      <c r="Q51" t="s">
        <v>38</v>
      </c>
      <c r="R51">
        <v>6</v>
      </c>
      <c r="S51">
        <v>2</v>
      </c>
      <c r="T51" t="s">
        <v>26</v>
      </c>
      <c r="U51" t="s">
        <v>26</v>
      </c>
      <c r="V51" t="s">
        <v>39</v>
      </c>
    </row>
    <row r="52" spans="1:22" x14ac:dyDescent="0.25">
      <c r="A52" s="1">
        <v>413</v>
      </c>
      <c r="B52">
        <v>111150</v>
      </c>
      <c r="C52" s="2">
        <v>43544.554166666669</v>
      </c>
      <c r="D52" t="s">
        <v>125</v>
      </c>
      <c r="E52" t="s">
        <v>64</v>
      </c>
      <c r="F52" t="s">
        <v>65</v>
      </c>
      <c r="G52" t="s">
        <v>24</v>
      </c>
      <c r="H52" t="s">
        <v>34</v>
      </c>
      <c r="I52" t="s">
        <v>35</v>
      </c>
      <c r="J52" t="s">
        <v>27</v>
      </c>
      <c r="K52" t="s">
        <v>28</v>
      </c>
      <c r="L52" s="2">
        <v>43719.725694444453</v>
      </c>
      <c r="M52" t="s">
        <v>26</v>
      </c>
      <c r="N52">
        <v>0</v>
      </c>
      <c r="O52">
        <v>1</v>
      </c>
      <c r="P52" t="s">
        <v>43</v>
      </c>
      <c r="Q52" t="s">
        <v>55</v>
      </c>
      <c r="R52">
        <v>26</v>
      </c>
      <c r="S52">
        <v>6</v>
      </c>
      <c r="T52" t="s">
        <v>26</v>
      </c>
      <c r="U52" t="s">
        <v>26</v>
      </c>
      <c r="V52" t="s">
        <v>48</v>
      </c>
    </row>
    <row r="53" spans="1:22" x14ac:dyDescent="0.25">
      <c r="A53" s="1">
        <v>151</v>
      </c>
      <c r="B53">
        <v>111151</v>
      </c>
      <c r="C53" s="2">
        <v>43544.55972222222</v>
      </c>
      <c r="D53" t="s">
        <v>126</v>
      </c>
      <c r="E53" t="s">
        <v>76</v>
      </c>
      <c r="F53" t="s">
        <v>77</v>
      </c>
      <c r="G53" t="s">
        <v>72</v>
      </c>
      <c r="H53" t="s">
        <v>34</v>
      </c>
      <c r="I53" t="s">
        <v>35</v>
      </c>
      <c r="J53" t="s">
        <v>27</v>
      </c>
      <c r="K53" t="s">
        <v>28</v>
      </c>
      <c r="L53" s="2">
        <v>43565.749305555553</v>
      </c>
      <c r="M53" s="2">
        <v>43545.05972222222</v>
      </c>
      <c r="N53">
        <v>0</v>
      </c>
      <c r="O53">
        <v>1</v>
      </c>
      <c r="P53" t="s">
        <v>43</v>
      </c>
      <c r="Q53" t="s">
        <v>38</v>
      </c>
      <c r="R53">
        <v>33</v>
      </c>
      <c r="S53">
        <v>9</v>
      </c>
      <c r="T53" t="s">
        <v>26</v>
      </c>
      <c r="U53" t="s">
        <v>26</v>
      </c>
      <c r="V53" t="s">
        <v>39</v>
      </c>
    </row>
    <row r="54" spans="1:22" x14ac:dyDescent="0.25">
      <c r="A54" s="1">
        <v>150</v>
      </c>
      <c r="B54">
        <v>111152</v>
      </c>
      <c r="C54" s="2">
        <v>43544.561111111107</v>
      </c>
      <c r="D54" t="s">
        <v>127</v>
      </c>
      <c r="E54" t="s">
        <v>50</v>
      </c>
      <c r="F54" t="s">
        <v>51</v>
      </c>
      <c r="G54" t="s">
        <v>72</v>
      </c>
      <c r="H54" t="s">
        <v>34</v>
      </c>
      <c r="I54" t="s">
        <v>35</v>
      </c>
      <c r="J54" t="s">
        <v>27</v>
      </c>
      <c r="K54" t="s">
        <v>28</v>
      </c>
      <c r="L54" s="2">
        <v>43565.761111111111</v>
      </c>
      <c r="M54" s="2">
        <v>43545.061111111107</v>
      </c>
      <c r="N54">
        <v>0</v>
      </c>
      <c r="O54">
        <v>1</v>
      </c>
      <c r="P54" t="s">
        <v>43</v>
      </c>
      <c r="Q54" t="s">
        <v>38</v>
      </c>
      <c r="R54">
        <v>25</v>
      </c>
      <c r="S54">
        <v>1</v>
      </c>
      <c r="T54" t="s">
        <v>26</v>
      </c>
      <c r="U54" t="s">
        <v>26</v>
      </c>
      <c r="V54" t="s">
        <v>48</v>
      </c>
    </row>
    <row r="55" spans="1:22" x14ac:dyDescent="0.25">
      <c r="A55" s="1">
        <v>412</v>
      </c>
      <c r="B55">
        <v>111153</v>
      </c>
      <c r="C55" s="2">
        <v>43544.65902777778</v>
      </c>
      <c r="D55" t="s">
        <v>128</v>
      </c>
      <c r="E55" t="s">
        <v>53</v>
      </c>
      <c r="F55" t="s">
        <v>54</v>
      </c>
      <c r="G55" t="s">
        <v>24</v>
      </c>
      <c r="H55" t="s">
        <v>34</v>
      </c>
      <c r="I55" t="s">
        <v>35</v>
      </c>
      <c r="J55" t="s">
        <v>27</v>
      </c>
      <c r="K55" t="s">
        <v>28</v>
      </c>
      <c r="L55" s="2">
        <v>43719.725694444453</v>
      </c>
      <c r="M55" t="s">
        <v>26</v>
      </c>
      <c r="N55">
        <v>0</v>
      </c>
      <c r="O55">
        <v>1</v>
      </c>
      <c r="P55" t="s">
        <v>43</v>
      </c>
      <c r="Q55" t="s">
        <v>55</v>
      </c>
      <c r="R55">
        <v>35</v>
      </c>
      <c r="S55">
        <v>8</v>
      </c>
      <c r="T55" t="s">
        <v>26</v>
      </c>
      <c r="U55" t="s">
        <v>26</v>
      </c>
      <c r="V55" t="s">
        <v>39</v>
      </c>
    </row>
    <row r="56" spans="1:22" x14ac:dyDescent="0.25">
      <c r="A56" s="1">
        <v>157</v>
      </c>
      <c r="B56">
        <v>111154</v>
      </c>
      <c r="C56" s="2">
        <v>43545.35</v>
      </c>
      <c r="D56" t="s">
        <v>129</v>
      </c>
      <c r="E56" t="s">
        <v>50</v>
      </c>
      <c r="F56" t="s">
        <v>51</v>
      </c>
      <c r="G56" t="s">
        <v>72</v>
      </c>
      <c r="H56" t="s">
        <v>34</v>
      </c>
      <c r="I56" t="s">
        <v>35</v>
      </c>
      <c r="J56" t="s">
        <v>27</v>
      </c>
      <c r="K56" t="s">
        <v>28</v>
      </c>
      <c r="L56" s="2">
        <v>43552.736111111109</v>
      </c>
      <c r="M56" s="2">
        <v>43545.85</v>
      </c>
      <c r="N56">
        <v>0</v>
      </c>
      <c r="O56">
        <v>1</v>
      </c>
      <c r="P56" t="s">
        <v>43</v>
      </c>
      <c r="Q56" t="s">
        <v>38</v>
      </c>
      <c r="R56">
        <v>12</v>
      </c>
      <c r="S56">
        <v>1</v>
      </c>
      <c r="T56" t="s">
        <v>26</v>
      </c>
      <c r="U56" t="s">
        <v>26</v>
      </c>
      <c r="V56" t="s">
        <v>39</v>
      </c>
    </row>
    <row r="57" spans="1:22" x14ac:dyDescent="0.25">
      <c r="A57" s="1">
        <v>479</v>
      </c>
      <c r="B57">
        <v>111155</v>
      </c>
      <c r="C57" s="2">
        <v>43546.387499999997</v>
      </c>
      <c r="D57" t="s">
        <v>130</v>
      </c>
      <c r="E57" t="s">
        <v>98</v>
      </c>
      <c r="F57" t="s">
        <v>99</v>
      </c>
      <c r="G57" t="s">
        <v>24</v>
      </c>
      <c r="H57" t="s">
        <v>34</v>
      </c>
      <c r="I57" t="s">
        <v>35</v>
      </c>
      <c r="J57" t="s">
        <v>27</v>
      </c>
      <c r="K57" t="s">
        <v>28</v>
      </c>
      <c r="L57" s="2">
        <v>43570.775694444441</v>
      </c>
      <c r="M57" s="2">
        <v>43546.887499999997</v>
      </c>
      <c r="N57">
        <v>0</v>
      </c>
      <c r="O57">
        <v>1</v>
      </c>
      <c r="P57" t="s">
        <v>43</v>
      </c>
      <c r="Q57" t="s">
        <v>38</v>
      </c>
      <c r="R57">
        <v>19</v>
      </c>
      <c r="S57">
        <v>3</v>
      </c>
      <c r="T57" t="s">
        <v>26</v>
      </c>
      <c r="U57" t="s">
        <v>26</v>
      </c>
      <c r="V57" t="s">
        <v>48</v>
      </c>
    </row>
    <row r="58" spans="1:22" x14ac:dyDescent="0.25">
      <c r="A58" s="1">
        <v>481</v>
      </c>
      <c r="B58">
        <v>111156</v>
      </c>
      <c r="C58" s="2">
        <v>43550.654166666667</v>
      </c>
      <c r="D58" t="s">
        <v>131</v>
      </c>
      <c r="E58" t="s">
        <v>64</v>
      </c>
      <c r="F58" t="s">
        <v>65</v>
      </c>
      <c r="G58" t="s">
        <v>24</v>
      </c>
      <c r="H58" t="s">
        <v>34</v>
      </c>
      <c r="I58" t="s">
        <v>35</v>
      </c>
      <c r="J58" t="s">
        <v>27</v>
      </c>
      <c r="K58" t="s">
        <v>28</v>
      </c>
      <c r="L58" s="2">
        <v>43565.75</v>
      </c>
      <c r="M58" s="2">
        <v>43551.154166666667</v>
      </c>
      <c r="N58">
        <v>0</v>
      </c>
      <c r="O58">
        <v>1</v>
      </c>
      <c r="P58" t="s">
        <v>43</v>
      </c>
      <c r="Q58" t="s">
        <v>55</v>
      </c>
      <c r="R58">
        <v>26</v>
      </c>
      <c r="S58">
        <v>9</v>
      </c>
      <c r="T58" t="s">
        <v>26</v>
      </c>
      <c r="U58" t="s">
        <v>26</v>
      </c>
      <c r="V58" t="s">
        <v>48</v>
      </c>
    </row>
    <row r="59" spans="1:22" x14ac:dyDescent="0.25">
      <c r="A59" s="1">
        <v>149</v>
      </c>
      <c r="B59">
        <v>111157</v>
      </c>
      <c r="C59" s="2">
        <v>43552.350694444453</v>
      </c>
      <c r="D59" t="s">
        <v>132</v>
      </c>
      <c r="E59" t="s">
        <v>50</v>
      </c>
      <c r="F59" t="s">
        <v>51</v>
      </c>
      <c r="G59" t="s">
        <v>72</v>
      </c>
      <c r="H59" t="s">
        <v>34</v>
      </c>
      <c r="I59" t="s">
        <v>35</v>
      </c>
      <c r="J59" t="s">
        <v>27</v>
      </c>
      <c r="K59" t="s">
        <v>28</v>
      </c>
      <c r="L59" s="2">
        <v>43585.411805555559</v>
      </c>
      <c r="M59" s="2">
        <v>43552.850694444453</v>
      </c>
      <c r="N59">
        <v>0</v>
      </c>
      <c r="O59">
        <v>1</v>
      </c>
      <c r="P59" t="s">
        <v>43</v>
      </c>
      <c r="Q59" t="s">
        <v>38</v>
      </c>
      <c r="R59">
        <v>21</v>
      </c>
      <c r="S59">
        <v>3</v>
      </c>
      <c r="T59" t="s">
        <v>26</v>
      </c>
      <c r="U59" t="s">
        <v>26</v>
      </c>
      <c r="V59" t="s">
        <v>39</v>
      </c>
    </row>
    <row r="60" spans="1:22" x14ac:dyDescent="0.25">
      <c r="A60" s="1">
        <v>155</v>
      </c>
      <c r="B60">
        <v>111158</v>
      </c>
      <c r="C60" s="2">
        <v>43552.432638888888</v>
      </c>
      <c r="D60" t="s">
        <v>133</v>
      </c>
      <c r="E60" t="s">
        <v>68</v>
      </c>
      <c r="F60" t="s">
        <v>69</v>
      </c>
      <c r="G60" t="s">
        <v>72</v>
      </c>
      <c r="H60" t="s">
        <v>34</v>
      </c>
      <c r="I60" t="s">
        <v>35</v>
      </c>
      <c r="J60" t="s">
        <v>27</v>
      </c>
      <c r="K60" t="s">
        <v>28</v>
      </c>
      <c r="L60" s="2">
        <v>43556.738888888889</v>
      </c>
      <c r="M60" s="2">
        <v>43552.932638888888</v>
      </c>
      <c r="N60">
        <v>0</v>
      </c>
      <c r="O60">
        <v>1</v>
      </c>
      <c r="P60" t="s">
        <v>43</v>
      </c>
      <c r="Q60" t="s">
        <v>55</v>
      </c>
      <c r="R60">
        <v>12</v>
      </c>
      <c r="S60">
        <v>1</v>
      </c>
      <c r="T60" t="s">
        <v>26</v>
      </c>
      <c r="U60" t="s">
        <v>26</v>
      </c>
      <c r="V60" t="s">
        <v>39</v>
      </c>
    </row>
    <row r="61" spans="1:22" x14ac:dyDescent="0.25">
      <c r="A61" s="1">
        <v>478</v>
      </c>
      <c r="B61">
        <v>111159</v>
      </c>
      <c r="C61" s="2">
        <v>43552.490277777782</v>
      </c>
      <c r="D61" t="s">
        <v>134</v>
      </c>
      <c r="E61" t="s">
        <v>68</v>
      </c>
      <c r="F61" t="s">
        <v>69</v>
      </c>
      <c r="G61" t="s">
        <v>24</v>
      </c>
      <c r="H61" t="s">
        <v>34</v>
      </c>
      <c r="I61" t="s">
        <v>35</v>
      </c>
      <c r="J61" t="s">
        <v>27</v>
      </c>
      <c r="K61" t="s">
        <v>28</v>
      </c>
      <c r="L61" s="2">
        <v>43571.746527777781</v>
      </c>
      <c r="M61" s="2">
        <v>43552.990277777782</v>
      </c>
      <c r="N61">
        <v>0</v>
      </c>
      <c r="O61">
        <v>1</v>
      </c>
      <c r="P61" t="s">
        <v>43</v>
      </c>
      <c r="Q61" t="s">
        <v>55</v>
      </c>
      <c r="R61">
        <v>22</v>
      </c>
      <c r="S61">
        <v>8</v>
      </c>
      <c r="T61" t="s">
        <v>26</v>
      </c>
      <c r="U61" t="s">
        <v>26</v>
      </c>
      <c r="V61" t="s">
        <v>39</v>
      </c>
    </row>
    <row r="62" spans="1:22" x14ac:dyDescent="0.25">
      <c r="A62" s="1">
        <v>477</v>
      </c>
      <c r="B62">
        <v>111160</v>
      </c>
      <c r="C62" s="2">
        <v>43552.651388888888</v>
      </c>
      <c r="D62" t="s">
        <v>135</v>
      </c>
      <c r="E62" t="s">
        <v>108</v>
      </c>
      <c r="F62" t="s">
        <v>109</v>
      </c>
      <c r="G62" t="s">
        <v>24</v>
      </c>
      <c r="H62" t="s">
        <v>34</v>
      </c>
      <c r="I62" t="s">
        <v>59</v>
      </c>
      <c r="J62" t="s">
        <v>27</v>
      </c>
      <c r="K62" t="s">
        <v>28</v>
      </c>
      <c r="L62" s="2">
        <v>43577.731944444437</v>
      </c>
      <c r="M62" s="2">
        <v>43553.151388888888</v>
      </c>
      <c r="N62">
        <v>0</v>
      </c>
      <c r="O62">
        <v>1</v>
      </c>
      <c r="P62" t="s">
        <v>43</v>
      </c>
      <c r="Q62" t="s">
        <v>38</v>
      </c>
      <c r="R62">
        <v>10</v>
      </c>
      <c r="S62">
        <v>4</v>
      </c>
      <c r="T62" t="s">
        <v>26</v>
      </c>
      <c r="U62" t="s">
        <v>26</v>
      </c>
      <c r="V62" t="s">
        <v>48</v>
      </c>
    </row>
    <row r="63" spans="1:22" x14ac:dyDescent="0.25">
      <c r="A63" s="1">
        <v>452</v>
      </c>
      <c r="B63">
        <v>111161</v>
      </c>
      <c r="C63" s="2">
        <v>43553.594444444447</v>
      </c>
      <c r="D63" t="s">
        <v>136</v>
      </c>
      <c r="E63" t="s">
        <v>50</v>
      </c>
      <c r="F63" t="s">
        <v>51</v>
      </c>
      <c r="G63" t="s">
        <v>24</v>
      </c>
      <c r="H63" t="s">
        <v>34</v>
      </c>
      <c r="I63" t="s">
        <v>35</v>
      </c>
      <c r="J63" t="s">
        <v>27</v>
      </c>
      <c r="K63" t="s">
        <v>28</v>
      </c>
      <c r="L63" s="2">
        <v>43647.727083333331</v>
      </c>
      <c r="M63" s="2">
        <v>43554.094444444447</v>
      </c>
      <c r="N63">
        <v>0</v>
      </c>
      <c r="O63">
        <v>1</v>
      </c>
      <c r="P63" t="s">
        <v>43</v>
      </c>
      <c r="Q63" t="s">
        <v>38</v>
      </c>
      <c r="R63">
        <v>20</v>
      </c>
      <c r="S63">
        <v>9</v>
      </c>
      <c r="T63" t="s">
        <v>26</v>
      </c>
      <c r="U63" t="s">
        <v>26</v>
      </c>
      <c r="V63" t="s">
        <v>48</v>
      </c>
    </row>
    <row r="64" spans="1:22" x14ac:dyDescent="0.25">
      <c r="A64" s="1">
        <v>154</v>
      </c>
      <c r="B64">
        <v>111162</v>
      </c>
      <c r="C64" s="2">
        <v>43556.472916666673</v>
      </c>
      <c r="D64" t="s">
        <v>137</v>
      </c>
      <c r="E64" t="s">
        <v>68</v>
      </c>
      <c r="F64" t="s">
        <v>69</v>
      </c>
      <c r="G64" t="s">
        <v>72</v>
      </c>
      <c r="H64" t="s">
        <v>34</v>
      </c>
      <c r="I64" t="s">
        <v>35</v>
      </c>
      <c r="J64" t="s">
        <v>27</v>
      </c>
      <c r="K64" t="s">
        <v>28</v>
      </c>
      <c r="L64" s="2">
        <v>43558.754861111112</v>
      </c>
      <c r="M64" s="2">
        <v>43556.972916666673</v>
      </c>
      <c r="N64">
        <v>0</v>
      </c>
      <c r="O64">
        <v>1</v>
      </c>
      <c r="P64" t="s">
        <v>43</v>
      </c>
      <c r="Q64" t="s">
        <v>55</v>
      </c>
      <c r="R64">
        <v>11</v>
      </c>
      <c r="S64">
        <v>2</v>
      </c>
      <c r="T64" t="s">
        <v>26</v>
      </c>
      <c r="U64" t="s">
        <v>26</v>
      </c>
      <c r="V64" t="s">
        <v>39</v>
      </c>
    </row>
    <row r="65" spans="1:22" x14ac:dyDescent="0.25">
      <c r="A65" s="1">
        <v>476</v>
      </c>
      <c r="B65">
        <v>111163</v>
      </c>
      <c r="C65" s="2">
        <v>43556.560416666667</v>
      </c>
      <c r="D65" t="s">
        <v>138</v>
      </c>
      <c r="E65" t="s">
        <v>46</v>
      </c>
      <c r="F65" t="s">
        <v>47</v>
      </c>
      <c r="G65" t="s">
        <v>24</v>
      </c>
      <c r="H65" t="s">
        <v>34</v>
      </c>
      <c r="I65" t="s">
        <v>35</v>
      </c>
      <c r="J65" t="s">
        <v>27</v>
      </c>
      <c r="K65" t="s">
        <v>28</v>
      </c>
      <c r="L65" s="2">
        <v>43577.731944444437</v>
      </c>
      <c r="M65" s="2">
        <v>43557.060416666667</v>
      </c>
      <c r="N65">
        <v>0</v>
      </c>
      <c r="O65">
        <v>1</v>
      </c>
      <c r="P65" t="s">
        <v>43</v>
      </c>
      <c r="Q65" t="s">
        <v>38</v>
      </c>
      <c r="R65">
        <v>16</v>
      </c>
      <c r="S65">
        <v>2</v>
      </c>
      <c r="T65" t="s">
        <v>26</v>
      </c>
      <c r="U65" t="s">
        <v>26</v>
      </c>
      <c r="V65" t="s">
        <v>39</v>
      </c>
    </row>
    <row r="66" spans="1:22" x14ac:dyDescent="0.25">
      <c r="A66" s="1">
        <v>471</v>
      </c>
      <c r="B66">
        <v>111164</v>
      </c>
      <c r="C66" s="2">
        <v>43557.661111111112</v>
      </c>
      <c r="D66" t="s">
        <v>139</v>
      </c>
      <c r="E66" t="s">
        <v>50</v>
      </c>
      <c r="F66" t="s">
        <v>51</v>
      </c>
      <c r="G66" t="s">
        <v>24</v>
      </c>
      <c r="H66" t="s">
        <v>34</v>
      </c>
      <c r="I66" t="s">
        <v>35</v>
      </c>
      <c r="J66" t="s">
        <v>27</v>
      </c>
      <c r="K66" t="s">
        <v>28</v>
      </c>
      <c r="L66" s="2">
        <v>43588.719444444447</v>
      </c>
      <c r="M66" s="2">
        <v>43558.161111111112</v>
      </c>
      <c r="N66">
        <v>0</v>
      </c>
      <c r="O66">
        <v>1</v>
      </c>
      <c r="P66" t="s">
        <v>43</v>
      </c>
      <c r="Q66" t="s">
        <v>38</v>
      </c>
      <c r="R66">
        <v>13</v>
      </c>
      <c r="S66">
        <v>4</v>
      </c>
      <c r="T66" t="s">
        <v>26</v>
      </c>
      <c r="U66" t="s">
        <v>26</v>
      </c>
      <c r="V66" t="s">
        <v>85</v>
      </c>
    </row>
    <row r="67" spans="1:22" x14ac:dyDescent="0.25">
      <c r="A67" s="1">
        <v>467</v>
      </c>
      <c r="B67">
        <v>111165</v>
      </c>
      <c r="C67" s="2">
        <v>43557.703472222223</v>
      </c>
      <c r="D67" t="s">
        <v>140</v>
      </c>
      <c r="E67" t="s">
        <v>141</v>
      </c>
      <c r="F67" t="s">
        <v>142</v>
      </c>
      <c r="G67" t="s">
        <v>24</v>
      </c>
      <c r="H67" t="s">
        <v>34</v>
      </c>
      <c r="I67" t="s">
        <v>35</v>
      </c>
      <c r="J67" t="s">
        <v>27</v>
      </c>
      <c r="K67" t="s">
        <v>28</v>
      </c>
      <c r="L67" s="2">
        <v>43606.759722222218</v>
      </c>
      <c r="M67" t="s">
        <v>26</v>
      </c>
      <c r="N67">
        <v>0</v>
      </c>
      <c r="O67">
        <v>1</v>
      </c>
      <c r="P67" t="s">
        <v>43</v>
      </c>
      <c r="Q67" t="s">
        <v>55</v>
      </c>
      <c r="R67">
        <v>23</v>
      </c>
      <c r="S67">
        <v>3</v>
      </c>
      <c r="T67" t="s">
        <v>26</v>
      </c>
      <c r="U67" t="s">
        <v>26</v>
      </c>
      <c r="V67" t="s">
        <v>39</v>
      </c>
    </row>
    <row r="68" spans="1:22" x14ac:dyDescent="0.25">
      <c r="A68" s="1">
        <v>480</v>
      </c>
      <c r="B68">
        <v>111166</v>
      </c>
      <c r="C68" s="2">
        <v>43558.425000000003</v>
      </c>
      <c r="D68" t="s">
        <v>143</v>
      </c>
      <c r="E68" t="s">
        <v>98</v>
      </c>
      <c r="F68" t="s">
        <v>99</v>
      </c>
      <c r="G68" t="s">
        <v>24</v>
      </c>
      <c r="H68" t="s">
        <v>34</v>
      </c>
      <c r="I68" t="s">
        <v>35</v>
      </c>
      <c r="J68" t="s">
        <v>27</v>
      </c>
      <c r="K68" t="s">
        <v>28</v>
      </c>
      <c r="L68" s="2">
        <v>43565.775000000001</v>
      </c>
      <c r="M68" s="2">
        <v>43558.925000000003</v>
      </c>
      <c r="N68">
        <v>0</v>
      </c>
      <c r="O68">
        <v>1</v>
      </c>
      <c r="P68" t="s">
        <v>43</v>
      </c>
      <c r="Q68" t="s">
        <v>38</v>
      </c>
      <c r="R68">
        <v>11</v>
      </c>
      <c r="S68">
        <v>5</v>
      </c>
      <c r="T68" t="s">
        <v>26</v>
      </c>
      <c r="U68" t="s">
        <v>26</v>
      </c>
      <c r="V68" t="s">
        <v>39</v>
      </c>
    </row>
    <row r="69" spans="1:22" x14ac:dyDescent="0.25">
      <c r="A69" s="1">
        <v>250</v>
      </c>
      <c r="B69">
        <v>111167</v>
      </c>
      <c r="C69" s="2">
        <v>43440.046527777777</v>
      </c>
      <c r="D69" t="s">
        <v>144</v>
      </c>
      <c r="E69" t="s">
        <v>145</v>
      </c>
      <c r="F69" t="s">
        <v>146</v>
      </c>
      <c r="G69" t="s">
        <v>24</v>
      </c>
      <c r="H69" t="s">
        <v>25</v>
      </c>
      <c r="I69" t="s">
        <v>59</v>
      </c>
      <c r="J69" t="s">
        <v>27</v>
      </c>
      <c r="K69" t="s">
        <v>28</v>
      </c>
      <c r="L69" s="2">
        <v>44168.729166666657</v>
      </c>
      <c r="M69" s="2">
        <v>43441.046527777777</v>
      </c>
      <c r="N69">
        <v>0</v>
      </c>
      <c r="O69">
        <v>1</v>
      </c>
      <c r="P69" t="s">
        <v>43</v>
      </c>
      <c r="Q69" t="s">
        <v>147</v>
      </c>
      <c r="R69">
        <v>2</v>
      </c>
      <c r="S69">
        <v>1</v>
      </c>
      <c r="T69" t="s">
        <v>26</v>
      </c>
      <c r="U69" t="s">
        <v>26</v>
      </c>
      <c r="V69" t="s">
        <v>39</v>
      </c>
    </row>
    <row r="70" spans="1:22" x14ac:dyDescent="0.25">
      <c r="A70" s="1">
        <v>41</v>
      </c>
      <c r="B70">
        <v>111168</v>
      </c>
      <c r="C70" s="2">
        <v>43559.666666666657</v>
      </c>
      <c r="D70" t="s">
        <v>148</v>
      </c>
      <c r="E70" t="s">
        <v>50</v>
      </c>
      <c r="F70" t="s">
        <v>51</v>
      </c>
      <c r="G70" t="s">
        <v>62</v>
      </c>
      <c r="H70" t="s">
        <v>34</v>
      </c>
      <c r="I70" t="s">
        <v>35</v>
      </c>
      <c r="J70" t="s">
        <v>27</v>
      </c>
      <c r="K70" t="s">
        <v>28</v>
      </c>
      <c r="L70" s="2">
        <v>43630.574999999997</v>
      </c>
      <c r="M70" s="2">
        <v>43560.166666666657</v>
      </c>
      <c r="N70">
        <v>0</v>
      </c>
      <c r="O70">
        <v>1</v>
      </c>
      <c r="P70" t="s">
        <v>43</v>
      </c>
      <c r="Q70" t="s">
        <v>38</v>
      </c>
      <c r="R70">
        <v>25</v>
      </c>
      <c r="S70">
        <v>5</v>
      </c>
      <c r="T70" t="s">
        <v>26</v>
      </c>
      <c r="U70" t="s">
        <v>26</v>
      </c>
      <c r="V70" t="s">
        <v>48</v>
      </c>
    </row>
    <row r="71" spans="1:22" x14ac:dyDescent="0.25">
      <c r="A71" s="1">
        <v>475</v>
      </c>
      <c r="B71">
        <v>111169</v>
      </c>
      <c r="C71" s="2">
        <v>43559.681944444441</v>
      </c>
      <c r="D71" t="s">
        <v>149</v>
      </c>
      <c r="E71" t="s">
        <v>50</v>
      </c>
      <c r="F71" t="s">
        <v>51</v>
      </c>
      <c r="G71" t="s">
        <v>24</v>
      </c>
      <c r="H71" t="s">
        <v>34</v>
      </c>
      <c r="I71" t="s">
        <v>35</v>
      </c>
      <c r="J71" t="s">
        <v>27</v>
      </c>
      <c r="K71" t="s">
        <v>28</v>
      </c>
      <c r="L71" s="2">
        <v>43577.731944444437</v>
      </c>
      <c r="M71" s="2">
        <v>43560.181944444441</v>
      </c>
      <c r="N71">
        <v>0</v>
      </c>
      <c r="O71">
        <v>1</v>
      </c>
      <c r="P71" t="s">
        <v>43</v>
      </c>
      <c r="Q71" t="s">
        <v>38</v>
      </c>
      <c r="R71">
        <v>14</v>
      </c>
      <c r="S71">
        <v>4</v>
      </c>
      <c r="T71" t="s">
        <v>26</v>
      </c>
      <c r="U71" t="s">
        <v>26</v>
      </c>
      <c r="V71" t="s">
        <v>39</v>
      </c>
    </row>
    <row r="72" spans="1:22" x14ac:dyDescent="0.25">
      <c r="A72" s="1">
        <v>474</v>
      </c>
      <c r="B72">
        <v>111170</v>
      </c>
      <c r="C72" s="2">
        <v>43560.636111111111</v>
      </c>
      <c r="D72" t="s">
        <v>150</v>
      </c>
      <c r="E72" t="s">
        <v>98</v>
      </c>
      <c r="F72" t="s">
        <v>99</v>
      </c>
      <c r="G72" t="s">
        <v>24</v>
      </c>
      <c r="H72" t="s">
        <v>34</v>
      </c>
      <c r="I72" t="s">
        <v>35</v>
      </c>
      <c r="J72" t="s">
        <v>27</v>
      </c>
      <c r="K72" t="s">
        <v>28</v>
      </c>
      <c r="L72" s="2">
        <v>43577.731944444437</v>
      </c>
      <c r="M72" s="2">
        <v>43561.136111111111</v>
      </c>
      <c r="N72">
        <v>0</v>
      </c>
      <c r="O72">
        <v>1</v>
      </c>
      <c r="P72" t="s">
        <v>43</v>
      </c>
      <c r="Q72" t="s">
        <v>38</v>
      </c>
      <c r="R72">
        <v>12</v>
      </c>
      <c r="S72">
        <v>4</v>
      </c>
      <c r="T72" t="s">
        <v>26</v>
      </c>
      <c r="U72" t="s">
        <v>26</v>
      </c>
      <c r="V72" t="s">
        <v>85</v>
      </c>
    </row>
    <row r="73" spans="1:22" x14ac:dyDescent="0.25">
      <c r="A73" s="1">
        <v>46</v>
      </c>
      <c r="B73">
        <v>111171</v>
      </c>
      <c r="C73" s="2">
        <v>43563.368750000001</v>
      </c>
      <c r="D73" t="s">
        <v>151</v>
      </c>
      <c r="E73" t="s">
        <v>50</v>
      </c>
      <c r="F73" t="s">
        <v>51</v>
      </c>
      <c r="G73" t="s">
        <v>62</v>
      </c>
      <c r="H73" t="s">
        <v>34</v>
      </c>
      <c r="I73" t="s">
        <v>35</v>
      </c>
      <c r="J73" t="s">
        <v>27</v>
      </c>
      <c r="K73" t="s">
        <v>28</v>
      </c>
      <c r="L73" s="2">
        <v>43584.712500000001</v>
      </c>
      <c r="M73" s="2">
        <v>43563.868750000001</v>
      </c>
      <c r="N73">
        <v>0</v>
      </c>
      <c r="O73">
        <v>1</v>
      </c>
      <c r="P73" t="s">
        <v>43</v>
      </c>
      <c r="Q73" t="s">
        <v>38</v>
      </c>
      <c r="R73">
        <v>15</v>
      </c>
      <c r="S73">
        <v>1</v>
      </c>
      <c r="T73" t="s">
        <v>26</v>
      </c>
      <c r="U73" t="s">
        <v>26</v>
      </c>
      <c r="V73" t="s">
        <v>39</v>
      </c>
    </row>
    <row r="74" spans="1:22" x14ac:dyDescent="0.25">
      <c r="A74" s="1">
        <v>420</v>
      </c>
      <c r="B74">
        <v>111172</v>
      </c>
      <c r="C74" s="2">
        <v>43563.387499999997</v>
      </c>
      <c r="D74" t="s">
        <v>152</v>
      </c>
      <c r="E74" t="s">
        <v>50</v>
      </c>
      <c r="F74" t="s">
        <v>51</v>
      </c>
      <c r="G74" t="s">
        <v>24</v>
      </c>
      <c r="H74" t="s">
        <v>34</v>
      </c>
      <c r="I74" t="s">
        <v>35</v>
      </c>
      <c r="J74" t="s">
        <v>27</v>
      </c>
      <c r="K74" t="s">
        <v>28</v>
      </c>
      <c r="L74" s="2">
        <v>43711.729861111111</v>
      </c>
      <c r="M74" t="s">
        <v>26</v>
      </c>
      <c r="N74">
        <v>0</v>
      </c>
      <c r="O74">
        <v>1</v>
      </c>
      <c r="P74" t="s">
        <v>43</v>
      </c>
      <c r="Q74" t="s">
        <v>38</v>
      </c>
      <c r="R74">
        <v>21</v>
      </c>
      <c r="S74">
        <v>4</v>
      </c>
      <c r="T74" t="s">
        <v>26</v>
      </c>
      <c r="U74" t="s">
        <v>26</v>
      </c>
      <c r="V74" t="s">
        <v>48</v>
      </c>
    </row>
    <row r="75" spans="1:22" x14ac:dyDescent="0.25">
      <c r="A75" s="1">
        <v>429</v>
      </c>
      <c r="B75">
        <v>111173</v>
      </c>
      <c r="C75" s="2">
        <v>43565.544444444437</v>
      </c>
      <c r="D75" t="s">
        <v>153</v>
      </c>
      <c r="E75" t="s">
        <v>98</v>
      </c>
      <c r="F75" t="s">
        <v>99</v>
      </c>
      <c r="G75" t="s">
        <v>24</v>
      </c>
      <c r="H75" t="s">
        <v>34</v>
      </c>
      <c r="I75" t="s">
        <v>35</v>
      </c>
      <c r="J75" t="s">
        <v>27</v>
      </c>
      <c r="K75" t="s">
        <v>28</v>
      </c>
      <c r="L75" s="2">
        <v>43704.709722222222</v>
      </c>
      <c r="M75" s="2">
        <v>43696.708333333343</v>
      </c>
      <c r="N75">
        <v>0</v>
      </c>
      <c r="O75">
        <v>1</v>
      </c>
      <c r="P75" t="s">
        <v>43</v>
      </c>
      <c r="Q75" t="s">
        <v>38</v>
      </c>
      <c r="R75">
        <v>11</v>
      </c>
      <c r="S75">
        <v>2</v>
      </c>
      <c r="T75" t="s">
        <v>26</v>
      </c>
      <c r="U75" t="s">
        <v>26</v>
      </c>
      <c r="V75" t="s">
        <v>39</v>
      </c>
    </row>
    <row r="76" spans="1:22" x14ac:dyDescent="0.25">
      <c r="A76" s="1">
        <v>254</v>
      </c>
      <c r="B76">
        <v>111174</v>
      </c>
      <c r="C76" s="2">
        <v>43565.615972222222</v>
      </c>
      <c r="D76" t="s">
        <v>154</v>
      </c>
      <c r="E76" t="s">
        <v>155</v>
      </c>
      <c r="F76" t="s">
        <v>156</v>
      </c>
      <c r="G76" t="s">
        <v>24</v>
      </c>
      <c r="H76" t="s">
        <v>34</v>
      </c>
      <c r="I76" t="s">
        <v>35</v>
      </c>
      <c r="J76" t="s">
        <v>27</v>
      </c>
      <c r="K76" t="s">
        <v>85</v>
      </c>
      <c r="L76" s="2">
        <v>44166.71875</v>
      </c>
      <c r="M76" s="2">
        <v>43570.615972222222</v>
      </c>
      <c r="N76">
        <v>1</v>
      </c>
      <c r="O76">
        <v>1</v>
      </c>
      <c r="P76" t="s">
        <v>79</v>
      </c>
      <c r="Q76" t="s">
        <v>38</v>
      </c>
      <c r="R76">
        <v>61</v>
      </c>
      <c r="S76">
        <v>0</v>
      </c>
      <c r="T76" t="s">
        <v>157</v>
      </c>
      <c r="U76" t="s">
        <v>87</v>
      </c>
      <c r="V76" t="s">
        <v>39</v>
      </c>
    </row>
    <row r="77" spans="1:22" x14ac:dyDescent="0.25">
      <c r="A77" s="1">
        <v>470</v>
      </c>
      <c r="B77">
        <v>111175</v>
      </c>
      <c r="C77" s="2">
        <v>43566.444444444453</v>
      </c>
      <c r="D77" t="s">
        <v>158</v>
      </c>
      <c r="E77" t="s">
        <v>50</v>
      </c>
      <c r="F77" t="s">
        <v>51</v>
      </c>
      <c r="G77" t="s">
        <v>24</v>
      </c>
      <c r="H77" t="s">
        <v>34</v>
      </c>
      <c r="I77" t="s">
        <v>35</v>
      </c>
      <c r="J77" t="s">
        <v>27</v>
      </c>
      <c r="K77" t="s">
        <v>28</v>
      </c>
      <c r="L77" s="2">
        <v>43591.780555555553</v>
      </c>
      <c r="M77" s="2">
        <v>43566.944444444453</v>
      </c>
      <c r="N77">
        <v>0</v>
      </c>
      <c r="O77">
        <v>1</v>
      </c>
      <c r="P77" t="s">
        <v>43</v>
      </c>
      <c r="Q77" t="s">
        <v>38</v>
      </c>
      <c r="R77">
        <v>8</v>
      </c>
      <c r="S77">
        <v>3</v>
      </c>
      <c r="T77" t="s">
        <v>26</v>
      </c>
      <c r="U77" t="s">
        <v>26</v>
      </c>
      <c r="V77" t="s">
        <v>48</v>
      </c>
    </row>
    <row r="78" spans="1:22" x14ac:dyDescent="0.25">
      <c r="A78" s="1">
        <v>469</v>
      </c>
      <c r="B78">
        <v>111176</v>
      </c>
      <c r="C78" s="2">
        <v>43567.497916666667</v>
      </c>
      <c r="D78" t="s">
        <v>159</v>
      </c>
      <c r="E78" t="s">
        <v>82</v>
      </c>
      <c r="F78" t="s">
        <v>83</v>
      </c>
      <c r="G78" t="s">
        <v>24</v>
      </c>
      <c r="H78" t="s">
        <v>34</v>
      </c>
      <c r="I78" t="s">
        <v>35</v>
      </c>
      <c r="J78" t="s">
        <v>27</v>
      </c>
      <c r="K78" t="s">
        <v>28</v>
      </c>
      <c r="L78" s="2">
        <v>43594.71875</v>
      </c>
      <c r="M78" s="2">
        <v>43591.708333333343</v>
      </c>
      <c r="N78">
        <v>0</v>
      </c>
      <c r="O78">
        <v>1</v>
      </c>
      <c r="P78" t="s">
        <v>43</v>
      </c>
      <c r="Q78" t="s">
        <v>38</v>
      </c>
      <c r="R78">
        <v>37</v>
      </c>
      <c r="S78">
        <v>1</v>
      </c>
      <c r="T78" t="s">
        <v>26</v>
      </c>
      <c r="U78" t="s">
        <v>26</v>
      </c>
      <c r="V78" t="s">
        <v>39</v>
      </c>
    </row>
    <row r="79" spans="1:22" x14ac:dyDescent="0.25">
      <c r="A79" s="1">
        <v>110</v>
      </c>
      <c r="B79">
        <v>111177</v>
      </c>
      <c r="C79" s="2">
        <v>43482.041666666657</v>
      </c>
      <c r="D79" t="s">
        <v>160</v>
      </c>
      <c r="E79" t="s">
        <v>161</v>
      </c>
      <c r="F79" t="s">
        <v>162</v>
      </c>
      <c r="G79" t="s">
        <v>72</v>
      </c>
      <c r="H79" t="s">
        <v>25</v>
      </c>
      <c r="I79" t="s">
        <v>35</v>
      </c>
      <c r="J79" t="s">
        <v>27</v>
      </c>
      <c r="K79" t="s">
        <v>28</v>
      </c>
      <c r="L79" s="2">
        <v>43739.450694444437</v>
      </c>
      <c r="M79" s="2">
        <v>43483.041666666657</v>
      </c>
      <c r="N79">
        <v>0</v>
      </c>
      <c r="O79">
        <v>1</v>
      </c>
      <c r="P79" t="s">
        <v>37</v>
      </c>
      <c r="Q79" t="s">
        <v>147</v>
      </c>
      <c r="R79">
        <v>6</v>
      </c>
      <c r="S79">
        <v>0</v>
      </c>
      <c r="T79" t="s">
        <v>26</v>
      </c>
      <c r="U79" t="s">
        <v>26</v>
      </c>
      <c r="V79" t="s">
        <v>39</v>
      </c>
    </row>
    <row r="80" spans="1:22" x14ac:dyDescent="0.25">
      <c r="A80" s="1">
        <v>48</v>
      </c>
      <c r="B80">
        <v>111178</v>
      </c>
      <c r="C80" s="2">
        <v>43572.474999999999</v>
      </c>
      <c r="D80" t="s">
        <v>163</v>
      </c>
      <c r="E80" t="s">
        <v>50</v>
      </c>
      <c r="F80" t="s">
        <v>51</v>
      </c>
      <c r="G80" t="s">
        <v>62</v>
      </c>
      <c r="H80" t="s">
        <v>34</v>
      </c>
      <c r="I80" t="s">
        <v>35</v>
      </c>
      <c r="J80" t="s">
        <v>27</v>
      </c>
      <c r="K80" t="s">
        <v>28</v>
      </c>
      <c r="L80" s="2">
        <v>43579.734027777777</v>
      </c>
      <c r="M80" s="2">
        <v>43572.974999999999</v>
      </c>
      <c r="N80">
        <v>0</v>
      </c>
      <c r="O80">
        <v>1</v>
      </c>
      <c r="P80" t="s">
        <v>43</v>
      </c>
      <c r="Q80" t="s">
        <v>38</v>
      </c>
      <c r="R80">
        <v>13</v>
      </c>
      <c r="S80">
        <v>1</v>
      </c>
      <c r="T80" t="s">
        <v>26</v>
      </c>
      <c r="U80" t="s">
        <v>26</v>
      </c>
      <c r="V80" t="s">
        <v>39</v>
      </c>
    </row>
    <row r="81" spans="1:22" x14ac:dyDescent="0.25">
      <c r="A81" s="1">
        <v>468</v>
      </c>
      <c r="B81">
        <v>111179</v>
      </c>
      <c r="C81" s="2">
        <v>43572.544444444437</v>
      </c>
      <c r="D81" t="s">
        <v>164</v>
      </c>
      <c r="E81" t="s">
        <v>98</v>
      </c>
      <c r="F81" t="s">
        <v>99</v>
      </c>
      <c r="G81" t="s">
        <v>24</v>
      </c>
      <c r="H81" t="s">
        <v>34</v>
      </c>
      <c r="I81" t="s">
        <v>35</v>
      </c>
      <c r="J81" t="s">
        <v>27</v>
      </c>
      <c r="K81" t="s">
        <v>28</v>
      </c>
      <c r="L81" s="2">
        <v>43594.720833333333</v>
      </c>
      <c r="M81" s="2">
        <v>43573.044444444437</v>
      </c>
      <c r="N81">
        <v>0</v>
      </c>
      <c r="O81">
        <v>1</v>
      </c>
      <c r="P81" t="s">
        <v>43</v>
      </c>
      <c r="Q81" t="s">
        <v>38</v>
      </c>
      <c r="R81">
        <v>34</v>
      </c>
      <c r="S81">
        <v>5</v>
      </c>
      <c r="T81" t="s">
        <v>26</v>
      </c>
      <c r="U81" t="s">
        <v>26</v>
      </c>
      <c r="V81" t="s">
        <v>39</v>
      </c>
    </row>
    <row r="82" spans="1:22" x14ac:dyDescent="0.25">
      <c r="A82" s="1">
        <v>131</v>
      </c>
      <c r="B82">
        <v>111180</v>
      </c>
      <c r="C82" s="2">
        <v>43572.724999999999</v>
      </c>
      <c r="D82" t="s">
        <v>165</v>
      </c>
      <c r="E82" t="s">
        <v>166</v>
      </c>
      <c r="F82" t="s">
        <v>167</v>
      </c>
      <c r="G82" t="s">
        <v>72</v>
      </c>
      <c r="H82" t="s">
        <v>34</v>
      </c>
      <c r="I82" t="s">
        <v>59</v>
      </c>
      <c r="J82" t="s">
        <v>27</v>
      </c>
      <c r="K82" t="s">
        <v>28</v>
      </c>
      <c r="L82" s="2">
        <v>43655.730555555558</v>
      </c>
      <c r="M82" s="2">
        <v>43573.224999999999</v>
      </c>
      <c r="N82">
        <v>0</v>
      </c>
      <c r="O82">
        <v>1</v>
      </c>
      <c r="P82" t="s">
        <v>43</v>
      </c>
      <c r="Q82" t="s">
        <v>38</v>
      </c>
      <c r="R82">
        <v>15</v>
      </c>
      <c r="S82">
        <v>1</v>
      </c>
      <c r="T82" t="s">
        <v>26</v>
      </c>
      <c r="U82" t="s">
        <v>26</v>
      </c>
      <c r="V82" t="s">
        <v>39</v>
      </c>
    </row>
    <row r="83" spans="1:22" x14ac:dyDescent="0.25">
      <c r="A83" s="1">
        <v>47</v>
      </c>
      <c r="B83">
        <v>111181</v>
      </c>
      <c r="C83" s="2">
        <v>43577.379861111112</v>
      </c>
      <c r="D83" t="s">
        <v>168</v>
      </c>
      <c r="E83" t="s">
        <v>50</v>
      </c>
      <c r="F83" t="s">
        <v>51</v>
      </c>
      <c r="G83" t="s">
        <v>62</v>
      </c>
      <c r="H83" t="s">
        <v>34</v>
      </c>
      <c r="I83" t="s">
        <v>35</v>
      </c>
      <c r="J83" t="s">
        <v>27</v>
      </c>
      <c r="K83" t="s">
        <v>28</v>
      </c>
      <c r="L83" s="2">
        <v>43579.734722222223</v>
      </c>
      <c r="M83" s="2">
        <v>43577.879861111112</v>
      </c>
      <c r="N83">
        <v>0</v>
      </c>
      <c r="O83">
        <v>1</v>
      </c>
      <c r="P83" t="s">
        <v>43</v>
      </c>
      <c r="Q83" t="s">
        <v>38</v>
      </c>
      <c r="R83">
        <v>18</v>
      </c>
      <c r="S83">
        <v>5</v>
      </c>
      <c r="T83" t="s">
        <v>26</v>
      </c>
      <c r="U83" t="s">
        <v>26</v>
      </c>
      <c r="V83" t="s">
        <v>39</v>
      </c>
    </row>
    <row r="84" spans="1:22" x14ac:dyDescent="0.25">
      <c r="A84" s="1">
        <v>147</v>
      </c>
      <c r="B84">
        <v>111182</v>
      </c>
      <c r="C84" s="2">
        <v>43577.473611111112</v>
      </c>
      <c r="D84" t="s">
        <v>169</v>
      </c>
      <c r="E84" t="s">
        <v>41</v>
      </c>
      <c r="F84" t="s">
        <v>42</v>
      </c>
      <c r="G84" t="s">
        <v>72</v>
      </c>
      <c r="H84" t="s">
        <v>34</v>
      </c>
      <c r="I84" t="s">
        <v>35</v>
      </c>
      <c r="J84" t="s">
        <v>36</v>
      </c>
      <c r="K84" t="s">
        <v>28</v>
      </c>
      <c r="L84" s="2">
        <v>43593.720833333333</v>
      </c>
      <c r="M84" s="2">
        <v>43577.973611111112</v>
      </c>
      <c r="N84">
        <v>0</v>
      </c>
      <c r="O84">
        <v>1</v>
      </c>
      <c r="P84" t="s">
        <v>43</v>
      </c>
      <c r="Q84" t="s">
        <v>38</v>
      </c>
      <c r="R84">
        <v>9</v>
      </c>
      <c r="S84">
        <v>4</v>
      </c>
      <c r="T84" t="s">
        <v>26</v>
      </c>
      <c r="U84" t="s">
        <v>26</v>
      </c>
      <c r="V84" t="s">
        <v>39</v>
      </c>
    </row>
    <row r="85" spans="1:22" x14ac:dyDescent="0.25">
      <c r="A85" s="1">
        <v>142</v>
      </c>
      <c r="B85">
        <v>111183</v>
      </c>
      <c r="C85" s="2">
        <v>43577.539583333331</v>
      </c>
      <c r="D85" t="s">
        <v>170</v>
      </c>
      <c r="E85" t="s">
        <v>50</v>
      </c>
      <c r="F85" t="s">
        <v>51</v>
      </c>
      <c r="G85" t="s">
        <v>72</v>
      </c>
      <c r="H85" t="s">
        <v>34</v>
      </c>
      <c r="I85" t="s">
        <v>35</v>
      </c>
      <c r="J85" t="s">
        <v>27</v>
      </c>
      <c r="K85" t="s">
        <v>28</v>
      </c>
      <c r="L85" s="2">
        <v>43620.71875</v>
      </c>
      <c r="M85" s="2">
        <v>43578.039583333331</v>
      </c>
      <c r="N85">
        <v>0</v>
      </c>
      <c r="O85">
        <v>1</v>
      </c>
      <c r="P85" t="s">
        <v>43</v>
      </c>
      <c r="Q85" t="s">
        <v>38</v>
      </c>
      <c r="R85">
        <v>61</v>
      </c>
      <c r="S85">
        <v>11</v>
      </c>
      <c r="T85" t="s">
        <v>26</v>
      </c>
      <c r="U85" t="s">
        <v>26</v>
      </c>
      <c r="V85" t="s">
        <v>48</v>
      </c>
    </row>
    <row r="86" spans="1:22" x14ac:dyDescent="0.25">
      <c r="A86" s="1">
        <v>45</v>
      </c>
      <c r="B86">
        <v>111184</v>
      </c>
      <c r="C86" s="2">
        <v>43579.595833333333</v>
      </c>
      <c r="D86" t="s">
        <v>171</v>
      </c>
      <c r="E86" t="s">
        <v>50</v>
      </c>
      <c r="F86" t="s">
        <v>51</v>
      </c>
      <c r="G86" t="s">
        <v>62</v>
      </c>
      <c r="H86" t="s">
        <v>34</v>
      </c>
      <c r="I86" t="s">
        <v>35</v>
      </c>
      <c r="J86" t="s">
        <v>27</v>
      </c>
      <c r="K86" t="s">
        <v>28</v>
      </c>
      <c r="L86" s="2">
        <v>43599.805555555547</v>
      </c>
      <c r="M86" s="2">
        <v>43580.095833333333</v>
      </c>
      <c r="N86">
        <v>0</v>
      </c>
      <c r="O86">
        <v>1</v>
      </c>
      <c r="P86" t="s">
        <v>43</v>
      </c>
      <c r="Q86" t="s">
        <v>38</v>
      </c>
      <c r="R86">
        <v>14</v>
      </c>
      <c r="S86">
        <v>1</v>
      </c>
      <c r="T86" t="s">
        <v>26</v>
      </c>
      <c r="U86" t="s">
        <v>26</v>
      </c>
      <c r="V86" t="s">
        <v>39</v>
      </c>
    </row>
    <row r="87" spans="1:22" x14ac:dyDescent="0.25">
      <c r="A87" s="1">
        <v>148</v>
      </c>
      <c r="B87">
        <v>111185</v>
      </c>
      <c r="C87" s="2">
        <v>43580.487500000003</v>
      </c>
      <c r="D87" t="s">
        <v>172</v>
      </c>
      <c r="E87" t="s">
        <v>50</v>
      </c>
      <c r="F87" t="s">
        <v>51</v>
      </c>
      <c r="G87" t="s">
        <v>72</v>
      </c>
      <c r="H87" t="s">
        <v>34</v>
      </c>
      <c r="I87" t="s">
        <v>35</v>
      </c>
      <c r="J87" t="s">
        <v>27</v>
      </c>
      <c r="K87" t="s">
        <v>28</v>
      </c>
      <c r="L87" s="2">
        <v>43591.746527777781</v>
      </c>
      <c r="M87" s="2">
        <v>43580.987500000003</v>
      </c>
      <c r="N87">
        <v>0</v>
      </c>
      <c r="O87">
        <v>1</v>
      </c>
      <c r="P87" t="s">
        <v>43</v>
      </c>
      <c r="Q87" t="s">
        <v>38</v>
      </c>
      <c r="R87">
        <v>11</v>
      </c>
      <c r="S87">
        <v>5</v>
      </c>
      <c r="T87" t="s">
        <v>26</v>
      </c>
      <c r="U87" t="s">
        <v>26</v>
      </c>
      <c r="V87" t="s">
        <v>48</v>
      </c>
    </row>
    <row r="88" spans="1:22" x14ac:dyDescent="0.25">
      <c r="A88" s="1">
        <v>473</v>
      </c>
      <c r="B88">
        <v>111186</v>
      </c>
      <c r="C88" s="2">
        <v>43580.675694444442</v>
      </c>
      <c r="D88" t="s">
        <v>173</v>
      </c>
      <c r="E88" t="s">
        <v>174</v>
      </c>
      <c r="F88" t="s">
        <v>175</v>
      </c>
      <c r="G88" t="s">
        <v>24</v>
      </c>
      <c r="H88" t="s">
        <v>25</v>
      </c>
      <c r="I88" t="s">
        <v>35</v>
      </c>
      <c r="J88" t="s">
        <v>176</v>
      </c>
      <c r="K88" t="s">
        <v>177</v>
      </c>
      <c r="L88" s="2">
        <v>43580.675694444442</v>
      </c>
      <c r="M88" s="2">
        <v>43581.175694444442</v>
      </c>
      <c r="N88">
        <v>1</v>
      </c>
      <c r="O88">
        <v>1</v>
      </c>
      <c r="P88" t="s">
        <v>29</v>
      </c>
      <c r="Q88" t="s">
        <v>30</v>
      </c>
      <c r="R88">
        <v>5</v>
      </c>
      <c r="S88">
        <v>0</v>
      </c>
      <c r="T88" t="s">
        <v>26</v>
      </c>
      <c r="U88" t="s">
        <v>26</v>
      </c>
      <c r="V88" t="s">
        <v>39</v>
      </c>
    </row>
    <row r="89" spans="1:22" x14ac:dyDescent="0.25">
      <c r="A89" s="1">
        <v>146</v>
      </c>
      <c r="B89">
        <v>111187</v>
      </c>
      <c r="C89" s="2">
        <v>43584.356249999997</v>
      </c>
      <c r="D89" t="s">
        <v>178</v>
      </c>
      <c r="E89" t="s">
        <v>50</v>
      </c>
      <c r="F89" t="s">
        <v>51</v>
      </c>
      <c r="G89" t="s">
        <v>72</v>
      </c>
      <c r="H89" t="s">
        <v>34</v>
      </c>
      <c r="I89" t="s">
        <v>35</v>
      </c>
      <c r="J89" t="s">
        <v>27</v>
      </c>
      <c r="K89" t="s">
        <v>28</v>
      </c>
      <c r="L89" s="2">
        <v>43595.729861111111</v>
      </c>
      <c r="M89" s="2">
        <v>43584.856249999997</v>
      </c>
      <c r="N89">
        <v>0</v>
      </c>
      <c r="O89">
        <v>1</v>
      </c>
      <c r="P89" t="s">
        <v>43</v>
      </c>
      <c r="Q89" t="s">
        <v>38</v>
      </c>
      <c r="R89">
        <v>10</v>
      </c>
      <c r="S89">
        <v>2</v>
      </c>
      <c r="T89" t="s">
        <v>26</v>
      </c>
      <c r="U89" t="s">
        <v>26</v>
      </c>
      <c r="V89" t="s">
        <v>39</v>
      </c>
    </row>
    <row r="90" spans="1:22" x14ac:dyDescent="0.25">
      <c r="A90" s="1">
        <v>44</v>
      </c>
      <c r="B90">
        <v>111188</v>
      </c>
      <c r="C90" s="2">
        <v>43584.637499999997</v>
      </c>
      <c r="D90" t="s">
        <v>179</v>
      </c>
      <c r="E90" t="s">
        <v>50</v>
      </c>
      <c r="F90" t="s">
        <v>51</v>
      </c>
      <c r="G90" t="s">
        <v>62</v>
      </c>
      <c r="H90" t="s">
        <v>34</v>
      </c>
      <c r="I90" t="s">
        <v>35</v>
      </c>
      <c r="J90" t="s">
        <v>27</v>
      </c>
      <c r="K90" t="s">
        <v>28</v>
      </c>
      <c r="L90" s="2">
        <v>43620.72152777778</v>
      </c>
      <c r="M90" s="2">
        <v>43585.137499999997</v>
      </c>
      <c r="N90">
        <v>0</v>
      </c>
      <c r="O90">
        <v>1</v>
      </c>
      <c r="P90" t="s">
        <v>43</v>
      </c>
      <c r="Q90" t="s">
        <v>38</v>
      </c>
      <c r="R90">
        <v>45</v>
      </c>
      <c r="S90">
        <v>3</v>
      </c>
      <c r="T90" t="s">
        <v>26</v>
      </c>
      <c r="U90" t="s">
        <v>26</v>
      </c>
      <c r="V90" t="s">
        <v>48</v>
      </c>
    </row>
    <row r="91" spans="1:22" x14ac:dyDescent="0.25">
      <c r="A91" s="1">
        <v>416</v>
      </c>
      <c r="B91">
        <v>111189</v>
      </c>
      <c r="C91" s="2">
        <v>43585.59652777778</v>
      </c>
      <c r="D91" t="s">
        <v>180</v>
      </c>
      <c r="E91" t="s">
        <v>76</v>
      </c>
      <c r="F91" t="s">
        <v>77</v>
      </c>
      <c r="G91" t="s">
        <v>24</v>
      </c>
      <c r="H91" t="s">
        <v>34</v>
      </c>
      <c r="I91" t="s">
        <v>59</v>
      </c>
      <c r="J91" t="s">
        <v>27</v>
      </c>
      <c r="K91" t="s">
        <v>28</v>
      </c>
      <c r="L91" s="2">
        <v>43714.726388888892</v>
      </c>
      <c r="M91" s="2">
        <v>43586.09652777778</v>
      </c>
      <c r="N91">
        <v>0</v>
      </c>
      <c r="O91">
        <v>1</v>
      </c>
      <c r="P91" t="s">
        <v>43</v>
      </c>
      <c r="Q91" t="s">
        <v>38</v>
      </c>
      <c r="R91">
        <v>20</v>
      </c>
      <c r="S91">
        <v>1</v>
      </c>
      <c r="T91" t="s">
        <v>26</v>
      </c>
      <c r="U91" t="s">
        <v>26</v>
      </c>
      <c r="V91" t="s">
        <v>39</v>
      </c>
    </row>
    <row r="92" spans="1:22" x14ac:dyDescent="0.25">
      <c r="A92" s="1">
        <v>438</v>
      </c>
      <c r="B92">
        <v>111190</v>
      </c>
      <c r="C92" s="2">
        <v>43585.650694444441</v>
      </c>
      <c r="D92" t="s">
        <v>181</v>
      </c>
      <c r="E92" t="s">
        <v>50</v>
      </c>
      <c r="F92" t="s">
        <v>51</v>
      </c>
      <c r="G92" t="s">
        <v>24</v>
      </c>
      <c r="H92" t="s">
        <v>34</v>
      </c>
      <c r="I92" t="s">
        <v>35</v>
      </c>
      <c r="J92" t="s">
        <v>27</v>
      </c>
      <c r="K92" t="s">
        <v>28</v>
      </c>
      <c r="L92" s="2">
        <v>43678.790972222218</v>
      </c>
      <c r="M92" s="2">
        <v>43586.150694444441</v>
      </c>
      <c r="N92">
        <v>0</v>
      </c>
      <c r="O92">
        <v>1</v>
      </c>
      <c r="P92" t="s">
        <v>43</v>
      </c>
      <c r="Q92" t="s">
        <v>38</v>
      </c>
      <c r="R92">
        <v>34</v>
      </c>
      <c r="S92">
        <v>8</v>
      </c>
      <c r="T92" t="s">
        <v>26</v>
      </c>
      <c r="U92" t="s">
        <v>26</v>
      </c>
      <c r="V92" t="s">
        <v>39</v>
      </c>
    </row>
    <row r="93" spans="1:22" x14ac:dyDescent="0.25">
      <c r="A93" s="1">
        <v>461</v>
      </c>
      <c r="B93">
        <v>111191</v>
      </c>
      <c r="C93" s="2">
        <v>43587.361111111109</v>
      </c>
      <c r="D93" t="s">
        <v>182</v>
      </c>
      <c r="E93" t="s">
        <v>108</v>
      </c>
      <c r="F93" t="s">
        <v>109</v>
      </c>
      <c r="G93" t="s">
        <v>24</v>
      </c>
      <c r="H93" t="s">
        <v>34</v>
      </c>
      <c r="I93" t="s">
        <v>35</v>
      </c>
      <c r="J93" t="s">
        <v>27</v>
      </c>
      <c r="K93" t="s">
        <v>28</v>
      </c>
      <c r="L93" s="2">
        <v>43623.734722222223</v>
      </c>
      <c r="M93" t="s">
        <v>26</v>
      </c>
      <c r="N93">
        <v>0</v>
      </c>
      <c r="O93">
        <v>1</v>
      </c>
      <c r="P93" t="s">
        <v>43</v>
      </c>
      <c r="Q93" t="s">
        <v>38</v>
      </c>
      <c r="R93">
        <v>15</v>
      </c>
      <c r="S93">
        <v>2</v>
      </c>
      <c r="T93" t="s">
        <v>26</v>
      </c>
      <c r="U93" t="s">
        <v>26</v>
      </c>
      <c r="V93" t="s">
        <v>39</v>
      </c>
    </row>
    <row r="94" spans="1:22" x14ac:dyDescent="0.25">
      <c r="A94" s="1">
        <v>463</v>
      </c>
      <c r="B94">
        <v>111192</v>
      </c>
      <c r="C94" s="2">
        <v>43588.470138888893</v>
      </c>
      <c r="D94" t="s">
        <v>183</v>
      </c>
      <c r="E94" t="s">
        <v>50</v>
      </c>
      <c r="F94" t="s">
        <v>51</v>
      </c>
      <c r="G94" t="s">
        <v>24</v>
      </c>
      <c r="H94" t="s">
        <v>34</v>
      </c>
      <c r="I94" t="s">
        <v>35</v>
      </c>
      <c r="J94" t="s">
        <v>27</v>
      </c>
      <c r="K94" t="s">
        <v>28</v>
      </c>
      <c r="L94" s="2">
        <v>43619.727083333331</v>
      </c>
      <c r="M94" s="2">
        <v>43588.970138888893</v>
      </c>
      <c r="N94">
        <v>0</v>
      </c>
      <c r="O94">
        <v>1</v>
      </c>
      <c r="P94" t="s">
        <v>43</v>
      </c>
      <c r="Q94" t="s">
        <v>38</v>
      </c>
      <c r="R94">
        <v>23</v>
      </c>
      <c r="S94">
        <v>4</v>
      </c>
      <c r="T94" t="s">
        <v>26</v>
      </c>
      <c r="U94" t="s">
        <v>26</v>
      </c>
      <c r="V94" t="s">
        <v>39</v>
      </c>
    </row>
    <row r="95" spans="1:22" x14ac:dyDescent="0.25">
      <c r="A95" s="1">
        <v>141</v>
      </c>
      <c r="B95">
        <v>111193</v>
      </c>
      <c r="C95" s="2">
        <v>43591.39166666667</v>
      </c>
      <c r="D95" t="s">
        <v>184</v>
      </c>
      <c r="E95" t="s">
        <v>64</v>
      </c>
      <c r="F95" t="s">
        <v>65</v>
      </c>
      <c r="G95" t="s">
        <v>72</v>
      </c>
      <c r="H95" t="s">
        <v>34</v>
      </c>
      <c r="I95" t="s">
        <v>35</v>
      </c>
      <c r="J95" t="s">
        <v>27</v>
      </c>
      <c r="K95" t="s">
        <v>28</v>
      </c>
      <c r="L95" s="2">
        <v>43623.734027777777</v>
      </c>
      <c r="M95" s="2">
        <v>43591.89166666667</v>
      </c>
      <c r="N95">
        <v>0</v>
      </c>
      <c r="O95">
        <v>1</v>
      </c>
      <c r="P95" t="s">
        <v>43</v>
      </c>
      <c r="Q95" t="s">
        <v>55</v>
      </c>
      <c r="R95">
        <v>11</v>
      </c>
      <c r="S95">
        <v>4</v>
      </c>
      <c r="T95" t="s">
        <v>26</v>
      </c>
      <c r="U95" t="s">
        <v>26</v>
      </c>
      <c r="V95" t="s">
        <v>48</v>
      </c>
    </row>
    <row r="96" spans="1:22" x14ac:dyDescent="0.25">
      <c r="A96" s="1">
        <v>145</v>
      </c>
      <c r="B96">
        <v>111194</v>
      </c>
      <c r="C96" s="2">
        <v>43591.700694444437</v>
      </c>
      <c r="D96" t="s">
        <v>185</v>
      </c>
      <c r="E96" t="s">
        <v>50</v>
      </c>
      <c r="F96" t="s">
        <v>51</v>
      </c>
      <c r="G96" t="s">
        <v>72</v>
      </c>
      <c r="H96" t="s">
        <v>34</v>
      </c>
      <c r="I96" t="s">
        <v>35</v>
      </c>
      <c r="J96" t="s">
        <v>27</v>
      </c>
      <c r="K96" t="s">
        <v>28</v>
      </c>
      <c r="L96" s="2">
        <v>43599.824305555558</v>
      </c>
      <c r="M96" s="2">
        <v>43592.200694444437</v>
      </c>
      <c r="N96">
        <v>0</v>
      </c>
      <c r="O96">
        <v>1</v>
      </c>
      <c r="P96" t="s">
        <v>43</v>
      </c>
      <c r="Q96" t="s">
        <v>38</v>
      </c>
      <c r="R96">
        <v>26</v>
      </c>
      <c r="S96">
        <v>5</v>
      </c>
      <c r="T96" t="s">
        <v>26</v>
      </c>
      <c r="U96" t="s">
        <v>26</v>
      </c>
      <c r="V96" t="s">
        <v>39</v>
      </c>
    </row>
    <row r="97" spans="1:22" x14ac:dyDescent="0.25">
      <c r="A97" s="1">
        <v>465</v>
      </c>
      <c r="B97">
        <v>111195</v>
      </c>
      <c r="C97" s="2">
        <v>43592.375</v>
      </c>
      <c r="D97" t="s">
        <v>186</v>
      </c>
      <c r="E97" t="s">
        <v>98</v>
      </c>
      <c r="F97" t="s">
        <v>99</v>
      </c>
      <c r="G97" t="s">
        <v>24</v>
      </c>
      <c r="H97" t="s">
        <v>34</v>
      </c>
      <c r="I97" t="s">
        <v>59</v>
      </c>
      <c r="J97" t="s">
        <v>27</v>
      </c>
      <c r="K97" t="s">
        <v>28</v>
      </c>
      <c r="L97" s="2">
        <v>43614.627083333333</v>
      </c>
      <c r="M97" s="2">
        <v>43592.875</v>
      </c>
      <c r="N97">
        <v>0</v>
      </c>
      <c r="O97">
        <v>1</v>
      </c>
      <c r="P97" t="s">
        <v>43</v>
      </c>
      <c r="Q97" t="s">
        <v>38</v>
      </c>
      <c r="R97">
        <v>17</v>
      </c>
      <c r="S97">
        <v>4</v>
      </c>
      <c r="T97" t="s">
        <v>26</v>
      </c>
      <c r="U97" t="s">
        <v>26</v>
      </c>
      <c r="V97" t="s">
        <v>39</v>
      </c>
    </row>
    <row r="98" spans="1:22" x14ac:dyDescent="0.25">
      <c r="A98" s="1">
        <v>446</v>
      </c>
      <c r="B98">
        <v>111197</v>
      </c>
      <c r="C98" s="2">
        <v>43593.434027777781</v>
      </c>
      <c r="D98" t="s">
        <v>187</v>
      </c>
      <c r="E98" t="s">
        <v>41</v>
      </c>
      <c r="F98" t="s">
        <v>42</v>
      </c>
      <c r="G98" t="s">
        <v>24</v>
      </c>
      <c r="H98" t="s">
        <v>34</v>
      </c>
      <c r="I98" t="s">
        <v>35</v>
      </c>
      <c r="J98" t="s">
        <v>36</v>
      </c>
      <c r="K98" t="s">
        <v>28</v>
      </c>
      <c r="L98" s="2">
        <v>43656.724305555559</v>
      </c>
      <c r="M98" s="2">
        <v>43651.708333333343</v>
      </c>
      <c r="N98">
        <v>0</v>
      </c>
      <c r="O98">
        <v>1</v>
      </c>
      <c r="P98" t="s">
        <v>43</v>
      </c>
      <c r="Q98" t="s">
        <v>38</v>
      </c>
      <c r="R98">
        <v>8</v>
      </c>
      <c r="S98">
        <v>1</v>
      </c>
      <c r="T98" t="s">
        <v>26</v>
      </c>
      <c r="U98" t="s">
        <v>26</v>
      </c>
      <c r="V98" t="s">
        <v>39</v>
      </c>
    </row>
    <row r="99" spans="1:22" x14ac:dyDescent="0.25">
      <c r="A99" s="1">
        <v>143</v>
      </c>
      <c r="B99">
        <v>111198</v>
      </c>
      <c r="C99" s="2">
        <v>43595.393750000003</v>
      </c>
      <c r="D99" t="s">
        <v>188</v>
      </c>
      <c r="E99" t="s">
        <v>76</v>
      </c>
      <c r="F99" t="s">
        <v>77</v>
      </c>
      <c r="G99" t="s">
        <v>72</v>
      </c>
      <c r="H99" t="s">
        <v>34</v>
      </c>
      <c r="I99" t="s">
        <v>35</v>
      </c>
      <c r="J99" t="s">
        <v>27</v>
      </c>
      <c r="K99" t="s">
        <v>28</v>
      </c>
      <c r="L99" s="2">
        <v>43619.728472222218</v>
      </c>
      <c r="M99" s="2">
        <v>43595.893750000003</v>
      </c>
      <c r="N99">
        <v>0</v>
      </c>
      <c r="O99">
        <v>1</v>
      </c>
      <c r="P99" t="s">
        <v>43</v>
      </c>
      <c r="Q99" t="s">
        <v>38</v>
      </c>
      <c r="R99">
        <v>13</v>
      </c>
      <c r="S99">
        <v>2</v>
      </c>
      <c r="T99" t="s">
        <v>26</v>
      </c>
      <c r="U99" t="s">
        <v>26</v>
      </c>
      <c r="V99" t="s">
        <v>39</v>
      </c>
    </row>
    <row r="100" spans="1:22" x14ac:dyDescent="0.25">
      <c r="A100" s="1">
        <v>144</v>
      </c>
      <c r="B100">
        <v>111199</v>
      </c>
      <c r="C100" s="2">
        <v>43599.40347222222</v>
      </c>
      <c r="D100" t="s">
        <v>189</v>
      </c>
      <c r="E100" t="s">
        <v>68</v>
      </c>
      <c r="F100" t="s">
        <v>69</v>
      </c>
      <c r="G100" t="s">
        <v>72</v>
      </c>
      <c r="H100" t="s">
        <v>34</v>
      </c>
      <c r="I100" t="s">
        <v>35</v>
      </c>
      <c r="J100" t="s">
        <v>27</v>
      </c>
      <c r="K100" t="s">
        <v>28</v>
      </c>
      <c r="L100" s="2">
        <v>43614.707638888889</v>
      </c>
      <c r="M100" s="2">
        <v>43599.90347222222</v>
      </c>
      <c r="N100">
        <v>0</v>
      </c>
      <c r="O100">
        <v>1</v>
      </c>
      <c r="P100" t="s">
        <v>43</v>
      </c>
      <c r="Q100" t="s">
        <v>55</v>
      </c>
      <c r="R100">
        <v>11</v>
      </c>
      <c r="S100">
        <v>3</v>
      </c>
      <c r="T100" t="s">
        <v>26</v>
      </c>
      <c r="U100" t="s">
        <v>26</v>
      </c>
      <c r="V100" t="s">
        <v>39</v>
      </c>
    </row>
    <row r="101" spans="1:22" x14ac:dyDescent="0.25">
      <c r="A101" s="1">
        <v>462</v>
      </c>
      <c r="B101">
        <v>111200</v>
      </c>
      <c r="C101" s="2">
        <v>43599.445833333331</v>
      </c>
      <c r="D101" t="s">
        <v>190</v>
      </c>
      <c r="E101" t="s">
        <v>68</v>
      </c>
      <c r="F101" t="s">
        <v>69</v>
      </c>
      <c r="G101" t="s">
        <v>24</v>
      </c>
      <c r="H101" t="s">
        <v>34</v>
      </c>
      <c r="I101" t="s">
        <v>35</v>
      </c>
      <c r="J101" t="s">
        <v>27</v>
      </c>
      <c r="K101" t="s">
        <v>28</v>
      </c>
      <c r="L101" s="2">
        <v>43619.746527777781</v>
      </c>
      <c r="M101" s="2">
        <v>43599.945833333331</v>
      </c>
      <c r="N101">
        <v>0</v>
      </c>
      <c r="O101">
        <v>1</v>
      </c>
      <c r="P101" t="s">
        <v>43</v>
      </c>
      <c r="Q101" t="s">
        <v>55</v>
      </c>
      <c r="R101">
        <v>25</v>
      </c>
      <c r="S101">
        <v>3</v>
      </c>
      <c r="T101" t="s">
        <v>26</v>
      </c>
      <c r="U101" t="s">
        <v>26</v>
      </c>
      <c r="V101" t="s">
        <v>48</v>
      </c>
    </row>
    <row r="102" spans="1:22" x14ac:dyDescent="0.25">
      <c r="A102" s="1">
        <v>122</v>
      </c>
      <c r="B102">
        <v>111201</v>
      </c>
      <c r="C102" s="2">
        <v>43599.666666666657</v>
      </c>
      <c r="D102" t="s">
        <v>191</v>
      </c>
      <c r="E102" t="s">
        <v>76</v>
      </c>
      <c r="F102" t="s">
        <v>77</v>
      </c>
      <c r="G102" t="s">
        <v>72</v>
      </c>
      <c r="H102" t="s">
        <v>34</v>
      </c>
      <c r="I102" t="s">
        <v>35</v>
      </c>
      <c r="J102" t="s">
        <v>27</v>
      </c>
      <c r="K102" t="s">
        <v>28</v>
      </c>
      <c r="L102" s="2">
        <v>43699.786805555559</v>
      </c>
      <c r="M102" s="2">
        <v>43696.708333333343</v>
      </c>
      <c r="N102">
        <v>0</v>
      </c>
      <c r="O102">
        <v>1</v>
      </c>
      <c r="P102" t="s">
        <v>43</v>
      </c>
      <c r="Q102" t="s">
        <v>38</v>
      </c>
      <c r="R102">
        <v>20</v>
      </c>
      <c r="S102">
        <v>3</v>
      </c>
      <c r="T102" t="s">
        <v>26</v>
      </c>
      <c r="U102" t="s">
        <v>26</v>
      </c>
      <c r="V102" t="s">
        <v>39</v>
      </c>
    </row>
    <row r="103" spans="1:22" x14ac:dyDescent="0.25">
      <c r="A103" s="1">
        <v>543</v>
      </c>
      <c r="B103">
        <v>111202</v>
      </c>
      <c r="C103" s="2">
        <v>43600.546527777777</v>
      </c>
      <c r="D103" t="s">
        <v>192</v>
      </c>
      <c r="E103" t="s">
        <v>53</v>
      </c>
      <c r="F103" t="s">
        <v>54</v>
      </c>
      <c r="G103" t="s">
        <v>84</v>
      </c>
      <c r="H103" t="s">
        <v>34</v>
      </c>
      <c r="I103" t="s">
        <v>35</v>
      </c>
      <c r="J103" t="s">
        <v>27</v>
      </c>
      <c r="K103" t="s">
        <v>28</v>
      </c>
      <c r="L103" s="2">
        <v>43630.577777777777</v>
      </c>
      <c r="M103" s="2">
        <v>43601.046527777777</v>
      </c>
      <c r="N103">
        <v>0</v>
      </c>
      <c r="O103">
        <v>1</v>
      </c>
      <c r="P103" t="s">
        <v>43</v>
      </c>
      <c r="Q103" t="s">
        <v>55</v>
      </c>
      <c r="R103">
        <v>14</v>
      </c>
      <c r="S103">
        <v>3</v>
      </c>
      <c r="T103" t="s">
        <v>26</v>
      </c>
      <c r="U103" t="s">
        <v>26</v>
      </c>
      <c r="V103" t="s">
        <v>48</v>
      </c>
    </row>
    <row r="104" spans="1:22" x14ac:dyDescent="0.25">
      <c r="A104" s="1">
        <v>130</v>
      </c>
      <c r="B104">
        <v>111203</v>
      </c>
      <c r="C104" s="2">
        <v>43600.595833333333</v>
      </c>
      <c r="D104" t="s">
        <v>193</v>
      </c>
      <c r="E104" t="s">
        <v>50</v>
      </c>
      <c r="F104" t="s">
        <v>51</v>
      </c>
      <c r="G104" t="s">
        <v>72</v>
      </c>
      <c r="H104" t="s">
        <v>34</v>
      </c>
      <c r="I104" t="s">
        <v>35</v>
      </c>
      <c r="J104" t="s">
        <v>27</v>
      </c>
      <c r="K104" t="s">
        <v>28</v>
      </c>
      <c r="L104" s="2">
        <v>43656.724999999999</v>
      </c>
      <c r="M104" s="2">
        <v>43601.095833333333</v>
      </c>
      <c r="N104">
        <v>0</v>
      </c>
      <c r="O104">
        <v>1</v>
      </c>
      <c r="P104" t="s">
        <v>43</v>
      </c>
      <c r="Q104" t="s">
        <v>38</v>
      </c>
      <c r="R104">
        <v>9</v>
      </c>
      <c r="S104">
        <v>2</v>
      </c>
      <c r="T104" t="s">
        <v>26</v>
      </c>
      <c r="U104" t="s">
        <v>26</v>
      </c>
      <c r="V104" t="s">
        <v>39</v>
      </c>
    </row>
    <row r="105" spans="1:22" x14ac:dyDescent="0.25">
      <c r="A105" s="1">
        <v>466</v>
      </c>
      <c r="B105">
        <v>111204</v>
      </c>
      <c r="C105" s="2">
        <v>43602.463194444441</v>
      </c>
      <c r="D105" t="s">
        <v>194</v>
      </c>
      <c r="E105" t="s">
        <v>53</v>
      </c>
      <c r="F105" t="s">
        <v>54</v>
      </c>
      <c r="G105" t="s">
        <v>24</v>
      </c>
      <c r="H105" t="s">
        <v>34</v>
      </c>
      <c r="I105" t="s">
        <v>59</v>
      </c>
      <c r="J105" t="s">
        <v>27</v>
      </c>
      <c r="K105" t="s">
        <v>28</v>
      </c>
      <c r="L105" s="2">
        <v>43613.557638888888</v>
      </c>
      <c r="M105" s="2">
        <v>43602.963194444441</v>
      </c>
      <c r="N105">
        <v>0</v>
      </c>
      <c r="O105">
        <v>1</v>
      </c>
      <c r="P105" t="s">
        <v>43</v>
      </c>
      <c r="Q105" t="s">
        <v>55</v>
      </c>
      <c r="R105">
        <v>15</v>
      </c>
      <c r="S105">
        <v>0</v>
      </c>
      <c r="T105" t="s">
        <v>26</v>
      </c>
      <c r="U105" t="s">
        <v>26</v>
      </c>
      <c r="V105" t="s">
        <v>48</v>
      </c>
    </row>
    <row r="106" spans="1:22" x14ac:dyDescent="0.25">
      <c r="A106" s="1">
        <v>544</v>
      </c>
      <c r="B106">
        <v>111205</v>
      </c>
      <c r="C106" s="2">
        <v>43602.647916666669</v>
      </c>
      <c r="D106" t="s">
        <v>195</v>
      </c>
      <c r="E106" t="s">
        <v>53</v>
      </c>
      <c r="F106" t="s">
        <v>54</v>
      </c>
      <c r="G106" t="s">
        <v>84</v>
      </c>
      <c r="H106" t="s">
        <v>34</v>
      </c>
      <c r="I106" t="s">
        <v>59</v>
      </c>
      <c r="J106" t="s">
        <v>27</v>
      </c>
      <c r="K106" t="s">
        <v>28</v>
      </c>
      <c r="L106" s="2">
        <v>43602.743750000001</v>
      </c>
      <c r="M106" s="2">
        <v>43603.147916666669</v>
      </c>
      <c r="N106">
        <v>0</v>
      </c>
      <c r="O106">
        <v>1</v>
      </c>
      <c r="P106" t="s">
        <v>43</v>
      </c>
      <c r="Q106" t="s">
        <v>55</v>
      </c>
      <c r="R106">
        <v>6</v>
      </c>
      <c r="S106">
        <v>2</v>
      </c>
      <c r="T106" t="s">
        <v>26</v>
      </c>
      <c r="U106" t="s">
        <v>26</v>
      </c>
      <c r="V106" t="s">
        <v>39</v>
      </c>
    </row>
    <row r="107" spans="1:22" x14ac:dyDescent="0.25">
      <c r="A107" s="1">
        <v>424</v>
      </c>
      <c r="B107">
        <v>111207</v>
      </c>
      <c r="C107" s="2">
        <v>43607.422222222223</v>
      </c>
      <c r="D107" t="s">
        <v>196</v>
      </c>
      <c r="E107" t="s">
        <v>53</v>
      </c>
      <c r="F107" t="s">
        <v>54</v>
      </c>
      <c r="G107" t="s">
        <v>24</v>
      </c>
      <c r="H107" t="s">
        <v>34</v>
      </c>
      <c r="I107" t="s">
        <v>59</v>
      </c>
      <c r="J107" t="s">
        <v>27</v>
      </c>
      <c r="K107" t="s">
        <v>28</v>
      </c>
      <c r="L107" s="2">
        <v>43705.526388888888</v>
      </c>
      <c r="M107" t="s">
        <v>26</v>
      </c>
      <c r="N107">
        <v>0</v>
      </c>
      <c r="O107">
        <v>1</v>
      </c>
      <c r="P107" t="s">
        <v>43</v>
      </c>
      <c r="Q107" t="s">
        <v>55</v>
      </c>
      <c r="R107">
        <v>39</v>
      </c>
      <c r="S107">
        <v>3</v>
      </c>
      <c r="T107" t="s">
        <v>26</v>
      </c>
      <c r="U107" t="s">
        <v>26</v>
      </c>
      <c r="V107" t="s">
        <v>48</v>
      </c>
    </row>
    <row r="108" spans="1:22" x14ac:dyDescent="0.25">
      <c r="A108" s="1">
        <v>445</v>
      </c>
      <c r="B108">
        <v>111208</v>
      </c>
      <c r="C108" s="2">
        <v>43608.52847222222</v>
      </c>
      <c r="D108" t="s">
        <v>197</v>
      </c>
      <c r="E108" t="s">
        <v>50</v>
      </c>
      <c r="F108" t="s">
        <v>51</v>
      </c>
      <c r="G108" t="s">
        <v>24</v>
      </c>
      <c r="H108" t="s">
        <v>34</v>
      </c>
      <c r="I108" t="s">
        <v>35</v>
      </c>
      <c r="J108" t="s">
        <v>27</v>
      </c>
      <c r="K108" t="s">
        <v>28</v>
      </c>
      <c r="L108" s="2">
        <v>43656.726388888892</v>
      </c>
      <c r="M108" s="2">
        <v>43651.708333333343</v>
      </c>
      <c r="N108">
        <v>0</v>
      </c>
      <c r="O108">
        <v>1</v>
      </c>
      <c r="P108" t="s">
        <v>43</v>
      </c>
      <c r="Q108" t="s">
        <v>38</v>
      </c>
      <c r="R108">
        <v>14</v>
      </c>
      <c r="S108">
        <v>1</v>
      </c>
      <c r="T108" t="s">
        <v>26</v>
      </c>
      <c r="U108" t="s">
        <v>26</v>
      </c>
      <c r="V108" t="s">
        <v>39</v>
      </c>
    </row>
    <row r="109" spans="1:22" x14ac:dyDescent="0.25">
      <c r="A109" s="1">
        <v>366</v>
      </c>
      <c r="B109">
        <v>111209</v>
      </c>
      <c r="C109" s="2">
        <v>43608.574999999997</v>
      </c>
      <c r="D109" t="s">
        <v>198</v>
      </c>
      <c r="E109" t="s">
        <v>50</v>
      </c>
      <c r="F109" t="s">
        <v>51</v>
      </c>
      <c r="G109" t="s">
        <v>24</v>
      </c>
      <c r="H109" t="s">
        <v>34</v>
      </c>
      <c r="I109" t="s">
        <v>35</v>
      </c>
      <c r="J109" t="s">
        <v>27</v>
      </c>
      <c r="K109" t="s">
        <v>28</v>
      </c>
      <c r="L109" s="2">
        <v>43844.729166666657</v>
      </c>
      <c r="M109" t="s">
        <v>26</v>
      </c>
      <c r="N109">
        <v>0</v>
      </c>
      <c r="O109">
        <v>1</v>
      </c>
      <c r="P109" t="s">
        <v>43</v>
      </c>
      <c r="Q109" t="s">
        <v>38</v>
      </c>
      <c r="R109">
        <v>17</v>
      </c>
      <c r="S109">
        <v>3</v>
      </c>
      <c r="T109" t="s">
        <v>157</v>
      </c>
      <c r="U109" t="s">
        <v>199</v>
      </c>
      <c r="V109" t="s">
        <v>39</v>
      </c>
    </row>
    <row r="110" spans="1:22" x14ac:dyDescent="0.25">
      <c r="A110" s="1">
        <v>40</v>
      </c>
      <c r="B110">
        <v>111210</v>
      </c>
      <c r="C110" s="2">
        <v>43612.449305555558</v>
      </c>
      <c r="D110" t="s">
        <v>200</v>
      </c>
      <c r="E110" t="s">
        <v>98</v>
      </c>
      <c r="F110" t="s">
        <v>99</v>
      </c>
      <c r="G110" t="s">
        <v>62</v>
      </c>
      <c r="H110" t="s">
        <v>34</v>
      </c>
      <c r="I110" t="s">
        <v>35</v>
      </c>
      <c r="J110" t="s">
        <v>27</v>
      </c>
      <c r="K110" t="s">
        <v>28</v>
      </c>
      <c r="L110" s="2">
        <v>43630.57916666667</v>
      </c>
      <c r="M110" s="2">
        <v>43626.708333333343</v>
      </c>
      <c r="N110">
        <v>0</v>
      </c>
      <c r="O110">
        <v>1</v>
      </c>
      <c r="P110" t="s">
        <v>43</v>
      </c>
      <c r="Q110" t="s">
        <v>38</v>
      </c>
      <c r="R110">
        <v>9</v>
      </c>
      <c r="S110">
        <v>5</v>
      </c>
      <c r="T110" t="s">
        <v>26</v>
      </c>
      <c r="U110" t="s">
        <v>26</v>
      </c>
      <c r="V110" t="s">
        <v>39</v>
      </c>
    </row>
    <row r="111" spans="1:22" x14ac:dyDescent="0.25">
      <c r="A111" s="1">
        <v>404</v>
      </c>
      <c r="B111">
        <v>111211</v>
      </c>
      <c r="C111" s="2">
        <v>43612.664583333331</v>
      </c>
      <c r="D111" t="s">
        <v>201</v>
      </c>
      <c r="E111" t="s">
        <v>202</v>
      </c>
      <c r="F111" t="s">
        <v>203</v>
      </c>
      <c r="G111" t="s">
        <v>24</v>
      </c>
      <c r="H111" t="s">
        <v>25</v>
      </c>
      <c r="I111" t="s">
        <v>35</v>
      </c>
      <c r="J111" t="s">
        <v>36</v>
      </c>
      <c r="K111" t="s">
        <v>28</v>
      </c>
      <c r="L111" s="2">
        <v>43739.447916666657</v>
      </c>
      <c r="M111" s="2">
        <v>43613.164583333331</v>
      </c>
      <c r="N111">
        <v>0</v>
      </c>
      <c r="O111">
        <v>1</v>
      </c>
      <c r="P111" t="s">
        <v>37</v>
      </c>
      <c r="Q111" t="s">
        <v>204</v>
      </c>
      <c r="R111">
        <v>7</v>
      </c>
      <c r="S111">
        <v>0</v>
      </c>
      <c r="T111" t="s">
        <v>26</v>
      </c>
      <c r="U111" t="s">
        <v>26</v>
      </c>
      <c r="V111" t="s">
        <v>39</v>
      </c>
    </row>
    <row r="112" spans="1:22" x14ac:dyDescent="0.25">
      <c r="A112" s="1">
        <v>454</v>
      </c>
      <c r="B112">
        <v>111212</v>
      </c>
      <c r="C112" s="2">
        <v>43613.469444444447</v>
      </c>
      <c r="D112" t="s">
        <v>205</v>
      </c>
      <c r="E112" t="s">
        <v>64</v>
      </c>
      <c r="F112" t="s">
        <v>65</v>
      </c>
      <c r="G112" t="s">
        <v>24</v>
      </c>
      <c r="H112" t="s">
        <v>34</v>
      </c>
      <c r="I112" t="s">
        <v>59</v>
      </c>
      <c r="J112" t="s">
        <v>27</v>
      </c>
      <c r="K112" t="s">
        <v>28</v>
      </c>
      <c r="L112" s="2">
        <v>43637.759722222218</v>
      </c>
      <c r="M112" s="2">
        <v>43613.969444444447</v>
      </c>
      <c r="N112">
        <v>0</v>
      </c>
      <c r="O112">
        <v>1</v>
      </c>
      <c r="P112" t="s">
        <v>37</v>
      </c>
      <c r="Q112" t="s">
        <v>55</v>
      </c>
      <c r="R112">
        <v>10</v>
      </c>
      <c r="S112">
        <v>0</v>
      </c>
      <c r="T112" t="s">
        <v>26</v>
      </c>
      <c r="U112" t="s">
        <v>26</v>
      </c>
      <c r="V112" t="s">
        <v>48</v>
      </c>
    </row>
    <row r="113" spans="1:22" x14ac:dyDescent="0.25">
      <c r="A113" s="1">
        <v>464</v>
      </c>
      <c r="B113">
        <v>111213</v>
      </c>
      <c r="C113" s="2">
        <v>43613.570833333331</v>
      </c>
      <c r="D113" t="s">
        <v>206</v>
      </c>
      <c r="E113" t="s">
        <v>32</v>
      </c>
      <c r="F113" t="s">
        <v>33</v>
      </c>
      <c r="G113" t="s">
        <v>24</v>
      </c>
      <c r="H113" t="s">
        <v>34</v>
      </c>
      <c r="I113" t="s">
        <v>59</v>
      </c>
      <c r="J113" t="s">
        <v>27</v>
      </c>
      <c r="K113" t="s">
        <v>28</v>
      </c>
      <c r="L113" s="2">
        <v>43616.745138888888</v>
      </c>
      <c r="M113" s="2">
        <v>43614.070833333331</v>
      </c>
      <c r="N113">
        <v>0</v>
      </c>
      <c r="O113">
        <v>1</v>
      </c>
      <c r="P113" t="s">
        <v>37</v>
      </c>
      <c r="Q113" t="s">
        <v>38</v>
      </c>
      <c r="R113">
        <v>14</v>
      </c>
      <c r="S113">
        <v>1</v>
      </c>
      <c r="T113" t="s">
        <v>26</v>
      </c>
      <c r="U113" t="s">
        <v>26</v>
      </c>
      <c r="V113" t="s">
        <v>48</v>
      </c>
    </row>
    <row r="114" spans="1:22" x14ac:dyDescent="0.25">
      <c r="A114" s="1">
        <v>415</v>
      </c>
      <c r="B114">
        <v>111214</v>
      </c>
      <c r="C114" s="2">
        <v>43613.597916666673</v>
      </c>
      <c r="D114" t="s">
        <v>207</v>
      </c>
      <c r="E114" t="s">
        <v>50</v>
      </c>
      <c r="F114" t="s">
        <v>51</v>
      </c>
      <c r="G114" t="s">
        <v>24</v>
      </c>
      <c r="H114" t="s">
        <v>34</v>
      </c>
      <c r="I114" t="s">
        <v>35</v>
      </c>
      <c r="J114" t="s">
        <v>27</v>
      </c>
      <c r="K114" t="s">
        <v>28</v>
      </c>
      <c r="L114" s="2">
        <v>43717.524305555547</v>
      </c>
      <c r="M114" s="2">
        <v>43714.708333333343</v>
      </c>
      <c r="N114">
        <v>0</v>
      </c>
      <c r="O114">
        <v>1</v>
      </c>
      <c r="P114" t="s">
        <v>43</v>
      </c>
      <c r="Q114" t="s">
        <v>38</v>
      </c>
      <c r="R114">
        <v>17</v>
      </c>
      <c r="S114">
        <v>5</v>
      </c>
      <c r="T114" t="s">
        <v>26</v>
      </c>
      <c r="U114" t="s">
        <v>26</v>
      </c>
      <c r="V114" t="s">
        <v>39</v>
      </c>
    </row>
    <row r="115" spans="1:22" x14ac:dyDescent="0.25">
      <c r="A115" s="1">
        <v>361</v>
      </c>
      <c r="B115">
        <v>111215</v>
      </c>
      <c r="C115" s="2">
        <v>43614.380555555559</v>
      </c>
      <c r="D115" t="s">
        <v>208</v>
      </c>
      <c r="E115" t="s">
        <v>50</v>
      </c>
      <c r="F115" t="s">
        <v>51</v>
      </c>
      <c r="G115" t="s">
        <v>24</v>
      </c>
      <c r="H115" t="s">
        <v>34</v>
      </c>
      <c r="I115" t="s">
        <v>35</v>
      </c>
      <c r="J115" t="s">
        <v>27</v>
      </c>
      <c r="K115" t="s">
        <v>28</v>
      </c>
      <c r="L115" s="2">
        <v>43846.719444444447</v>
      </c>
      <c r="M115" t="s">
        <v>26</v>
      </c>
      <c r="N115">
        <v>0</v>
      </c>
      <c r="O115">
        <v>1</v>
      </c>
      <c r="P115" t="s">
        <v>43</v>
      </c>
      <c r="Q115" t="s">
        <v>38</v>
      </c>
      <c r="R115">
        <v>15</v>
      </c>
      <c r="S115">
        <v>8</v>
      </c>
      <c r="T115" t="s">
        <v>157</v>
      </c>
      <c r="U115" t="s">
        <v>199</v>
      </c>
      <c r="V115" t="s">
        <v>39</v>
      </c>
    </row>
    <row r="116" spans="1:22" x14ac:dyDescent="0.25">
      <c r="A116" s="1">
        <v>138</v>
      </c>
      <c r="B116">
        <v>111216</v>
      </c>
      <c r="C116" s="2">
        <v>43614.672222222223</v>
      </c>
      <c r="D116" t="s">
        <v>209</v>
      </c>
      <c r="E116" t="s">
        <v>98</v>
      </c>
      <c r="F116" t="s">
        <v>99</v>
      </c>
      <c r="G116" t="s">
        <v>72</v>
      </c>
      <c r="H116" t="s">
        <v>34</v>
      </c>
      <c r="I116" t="s">
        <v>35</v>
      </c>
      <c r="J116" t="s">
        <v>27</v>
      </c>
      <c r="K116" t="s">
        <v>28</v>
      </c>
      <c r="L116" s="2">
        <v>43637.615972222222</v>
      </c>
      <c r="M116" s="2">
        <v>43636.760416666657</v>
      </c>
      <c r="N116">
        <v>0</v>
      </c>
      <c r="O116">
        <v>1</v>
      </c>
      <c r="P116" t="s">
        <v>43</v>
      </c>
      <c r="Q116" t="s">
        <v>38</v>
      </c>
      <c r="R116">
        <v>14</v>
      </c>
      <c r="S116">
        <v>3</v>
      </c>
      <c r="T116" t="s">
        <v>26</v>
      </c>
      <c r="U116" t="s">
        <v>26</v>
      </c>
      <c r="V116" t="s">
        <v>39</v>
      </c>
    </row>
    <row r="117" spans="1:22" x14ac:dyDescent="0.25">
      <c r="A117" s="1">
        <v>140</v>
      </c>
      <c r="B117">
        <v>111217</v>
      </c>
      <c r="C117" s="2">
        <v>43614.679166666669</v>
      </c>
      <c r="D117" t="s">
        <v>210</v>
      </c>
      <c r="E117" t="s">
        <v>98</v>
      </c>
      <c r="F117" t="s">
        <v>99</v>
      </c>
      <c r="G117" t="s">
        <v>72</v>
      </c>
      <c r="H117" t="s">
        <v>34</v>
      </c>
      <c r="I117" t="s">
        <v>35</v>
      </c>
      <c r="J117" t="s">
        <v>27</v>
      </c>
      <c r="K117" t="s">
        <v>28</v>
      </c>
      <c r="L117" s="2">
        <v>43630.584722222222</v>
      </c>
      <c r="M117" s="2">
        <v>43626.708333333343</v>
      </c>
      <c r="N117">
        <v>0</v>
      </c>
      <c r="O117">
        <v>1</v>
      </c>
      <c r="P117" t="s">
        <v>43</v>
      </c>
      <c r="Q117" t="s">
        <v>38</v>
      </c>
      <c r="R117">
        <v>8</v>
      </c>
      <c r="S117">
        <v>3</v>
      </c>
      <c r="T117" t="s">
        <v>26</v>
      </c>
      <c r="U117" t="s">
        <v>26</v>
      </c>
      <c r="V117" t="s">
        <v>39</v>
      </c>
    </row>
    <row r="118" spans="1:22" x14ac:dyDescent="0.25">
      <c r="A118" s="1">
        <v>43</v>
      </c>
      <c r="B118">
        <v>111219</v>
      </c>
      <c r="C118" s="2">
        <v>43616.482638888891</v>
      </c>
      <c r="D118" t="s">
        <v>211</v>
      </c>
      <c r="E118" t="s">
        <v>108</v>
      </c>
      <c r="F118" t="s">
        <v>109</v>
      </c>
      <c r="G118" t="s">
        <v>62</v>
      </c>
      <c r="H118" t="s">
        <v>34</v>
      </c>
      <c r="I118" t="s">
        <v>59</v>
      </c>
      <c r="J118" t="s">
        <v>27</v>
      </c>
      <c r="K118" t="s">
        <v>28</v>
      </c>
      <c r="L118" s="2">
        <v>43626.619444444441</v>
      </c>
      <c r="M118" s="2">
        <v>43626.708333333343</v>
      </c>
      <c r="N118">
        <v>0</v>
      </c>
      <c r="O118">
        <v>1</v>
      </c>
      <c r="P118" t="s">
        <v>43</v>
      </c>
      <c r="Q118" t="s">
        <v>38</v>
      </c>
      <c r="R118">
        <v>14</v>
      </c>
      <c r="S118">
        <v>6</v>
      </c>
      <c r="T118" t="s">
        <v>26</v>
      </c>
      <c r="U118" t="s">
        <v>26</v>
      </c>
      <c r="V118" t="s">
        <v>39</v>
      </c>
    </row>
    <row r="119" spans="1:22" x14ac:dyDescent="0.25">
      <c r="A119" s="1">
        <v>136</v>
      </c>
      <c r="B119">
        <v>111220</v>
      </c>
      <c r="C119" s="2">
        <v>43616.554861111108</v>
      </c>
      <c r="D119" t="s">
        <v>212</v>
      </c>
      <c r="E119" t="s">
        <v>41</v>
      </c>
      <c r="F119" t="s">
        <v>42</v>
      </c>
      <c r="G119" t="s">
        <v>72</v>
      </c>
      <c r="H119" t="s">
        <v>34</v>
      </c>
      <c r="I119" t="s">
        <v>35</v>
      </c>
      <c r="J119" t="s">
        <v>27</v>
      </c>
      <c r="K119" t="s">
        <v>28</v>
      </c>
      <c r="L119" s="2">
        <v>43637.755555555559</v>
      </c>
      <c r="M119" s="2">
        <v>43626.708333333343</v>
      </c>
      <c r="N119">
        <v>0</v>
      </c>
      <c r="O119">
        <v>1</v>
      </c>
      <c r="P119" t="s">
        <v>37</v>
      </c>
      <c r="Q119" t="s">
        <v>55</v>
      </c>
      <c r="R119">
        <v>17</v>
      </c>
      <c r="S119">
        <v>1</v>
      </c>
      <c r="T119" t="s">
        <v>26</v>
      </c>
      <c r="U119" t="s">
        <v>26</v>
      </c>
      <c r="V119" t="s">
        <v>39</v>
      </c>
    </row>
    <row r="120" spans="1:22" x14ac:dyDescent="0.25">
      <c r="A120" s="1">
        <v>139</v>
      </c>
      <c r="B120">
        <v>111221</v>
      </c>
      <c r="C120" s="2">
        <v>43619.399305555547</v>
      </c>
      <c r="D120" t="s">
        <v>213</v>
      </c>
      <c r="E120" t="s">
        <v>98</v>
      </c>
      <c r="F120" t="s">
        <v>99</v>
      </c>
      <c r="G120" t="s">
        <v>72</v>
      </c>
      <c r="H120" t="s">
        <v>34</v>
      </c>
      <c r="I120" t="s">
        <v>35</v>
      </c>
      <c r="J120" t="s">
        <v>27</v>
      </c>
      <c r="K120" t="s">
        <v>28</v>
      </c>
      <c r="L120" s="2">
        <v>43630.737500000003</v>
      </c>
      <c r="M120" s="2">
        <v>43629.770833333343</v>
      </c>
      <c r="N120">
        <v>0</v>
      </c>
      <c r="O120">
        <v>1</v>
      </c>
      <c r="P120" t="s">
        <v>43</v>
      </c>
      <c r="Q120" t="s">
        <v>38</v>
      </c>
      <c r="R120">
        <v>15</v>
      </c>
      <c r="S120">
        <v>6</v>
      </c>
      <c r="T120" t="s">
        <v>26</v>
      </c>
      <c r="U120" t="s">
        <v>26</v>
      </c>
      <c r="V120" t="s">
        <v>39</v>
      </c>
    </row>
    <row r="121" spans="1:22" x14ac:dyDescent="0.25">
      <c r="A121" s="1">
        <v>39</v>
      </c>
      <c r="B121">
        <v>111222</v>
      </c>
      <c r="C121" s="2">
        <v>43620.397916666669</v>
      </c>
      <c r="D121" t="s">
        <v>214</v>
      </c>
      <c r="E121" t="s">
        <v>108</v>
      </c>
      <c r="F121" t="s">
        <v>109</v>
      </c>
      <c r="G121" t="s">
        <v>62</v>
      </c>
      <c r="H121" t="s">
        <v>34</v>
      </c>
      <c r="I121" t="s">
        <v>35</v>
      </c>
      <c r="J121" t="s">
        <v>27</v>
      </c>
      <c r="K121" t="s">
        <v>28</v>
      </c>
      <c r="L121" s="2">
        <v>43630.588888888888</v>
      </c>
      <c r="M121" s="2">
        <v>43623.708333333343</v>
      </c>
      <c r="N121">
        <v>0</v>
      </c>
      <c r="O121">
        <v>1</v>
      </c>
      <c r="P121" t="s">
        <v>43</v>
      </c>
      <c r="Q121" t="s">
        <v>38</v>
      </c>
      <c r="R121">
        <v>25</v>
      </c>
      <c r="S121">
        <v>8</v>
      </c>
      <c r="T121" t="s">
        <v>26</v>
      </c>
      <c r="U121" t="s">
        <v>26</v>
      </c>
      <c r="V121" t="s">
        <v>39</v>
      </c>
    </row>
    <row r="122" spans="1:22" x14ac:dyDescent="0.25">
      <c r="A122" s="1">
        <v>460</v>
      </c>
      <c r="B122">
        <v>111223</v>
      </c>
      <c r="C122" s="2">
        <v>43620.411805555559</v>
      </c>
      <c r="D122" t="s">
        <v>215</v>
      </c>
      <c r="E122" t="s">
        <v>64</v>
      </c>
      <c r="F122" t="s">
        <v>65</v>
      </c>
      <c r="G122" t="s">
        <v>24</v>
      </c>
      <c r="H122" t="s">
        <v>34</v>
      </c>
      <c r="I122" t="s">
        <v>59</v>
      </c>
      <c r="J122" t="s">
        <v>27</v>
      </c>
      <c r="K122" t="s">
        <v>28</v>
      </c>
      <c r="L122" s="2">
        <v>43626.620138888888</v>
      </c>
      <c r="M122" s="2">
        <v>43620.911805555559</v>
      </c>
      <c r="N122">
        <v>0</v>
      </c>
      <c r="O122">
        <v>1</v>
      </c>
      <c r="P122" t="s">
        <v>43</v>
      </c>
      <c r="Q122" t="s">
        <v>55</v>
      </c>
      <c r="R122">
        <v>9</v>
      </c>
      <c r="S122">
        <v>0</v>
      </c>
      <c r="T122" t="s">
        <v>26</v>
      </c>
      <c r="U122" t="s">
        <v>26</v>
      </c>
      <c r="V122" t="s">
        <v>48</v>
      </c>
    </row>
    <row r="123" spans="1:22" x14ac:dyDescent="0.25">
      <c r="A123" s="1">
        <v>137</v>
      </c>
      <c r="B123">
        <v>111224</v>
      </c>
      <c r="C123" s="2">
        <v>43620.456944444442</v>
      </c>
      <c r="D123" t="s">
        <v>216</v>
      </c>
      <c r="E123" t="s">
        <v>108</v>
      </c>
      <c r="F123" t="s">
        <v>109</v>
      </c>
      <c r="G123" t="s">
        <v>72</v>
      </c>
      <c r="H123" t="s">
        <v>34</v>
      </c>
      <c r="I123" t="s">
        <v>35</v>
      </c>
      <c r="J123" t="s">
        <v>27</v>
      </c>
      <c r="K123" t="s">
        <v>28</v>
      </c>
      <c r="L123" s="2">
        <v>43637.685416666667</v>
      </c>
      <c r="M123" s="2">
        <v>43626.71875</v>
      </c>
      <c r="N123">
        <v>0</v>
      </c>
      <c r="O123">
        <v>1</v>
      </c>
      <c r="P123" t="s">
        <v>43</v>
      </c>
      <c r="Q123" t="s">
        <v>38</v>
      </c>
      <c r="R123">
        <v>8</v>
      </c>
      <c r="S123">
        <v>3</v>
      </c>
      <c r="T123" t="s">
        <v>26</v>
      </c>
      <c r="U123" t="s">
        <v>26</v>
      </c>
      <c r="V123" t="s">
        <v>39</v>
      </c>
    </row>
    <row r="124" spans="1:22" x14ac:dyDescent="0.25">
      <c r="A124" s="1">
        <v>42</v>
      </c>
      <c r="B124">
        <v>111225</v>
      </c>
      <c r="C124" s="2">
        <v>43622.359027777777</v>
      </c>
      <c r="D124" t="s">
        <v>217</v>
      </c>
      <c r="E124" t="s">
        <v>68</v>
      </c>
      <c r="F124" t="s">
        <v>69</v>
      </c>
      <c r="G124" t="s">
        <v>62</v>
      </c>
      <c r="H124" t="s">
        <v>34</v>
      </c>
      <c r="I124" t="s">
        <v>35</v>
      </c>
      <c r="J124" t="s">
        <v>27</v>
      </c>
      <c r="K124" t="s">
        <v>28</v>
      </c>
      <c r="L124" s="2">
        <v>43629.54583333333</v>
      </c>
      <c r="M124" s="2">
        <v>43622.859027777777</v>
      </c>
      <c r="N124">
        <v>0</v>
      </c>
      <c r="O124">
        <v>1</v>
      </c>
      <c r="P124" t="s">
        <v>43</v>
      </c>
      <c r="Q124" t="s">
        <v>55</v>
      </c>
      <c r="R124">
        <v>11</v>
      </c>
      <c r="S124">
        <v>1</v>
      </c>
      <c r="T124" t="s">
        <v>26</v>
      </c>
      <c r="U124" t="s">
        <v>26</v>
      </c>
      <c r="V124" t="s">
        <v>48</v>
      </c>
    </row>
    <row r="125" spans="1:22" x14ac:dyDescent="0.25">
      <c r="A125" s="1">
        <v>458</v>
      </c>
      <c r="B125">
        <v>111226</v>
      </c>
      <c r="C125" s="2">
        <v>43622.376388888893</v>
      </c>
      <c r="D125" t="s">
        <v>218</v>
      </c>
      <c r="E125" t="s">
        <v>98</v>
      </c>
      <c r="F125" t="s">
        <v>99</v>
      </c>
      <c r="G125" t="s">
        <v>24</v>
      </c>
      <c r="H125" t="s">
        <v>34</v>
      </c>
      <c r="I125" t="s">
        <v>35</v>
      </c>
      <c r="J125" t="s">
        <v>27</v>
      </c>
      <c r="K125" t="s">
        <v>28</v>
      </c>
      <c r="L125" s="2">
        <v>43635.759027777778</v>
      </c>
      <c r="M125" s="2">
        <v>43635.75</v>
      </c>
      <c r="N125">
        <v>0</v>
      </c>
      <c r="O125">
        <v>1</v>
      </c>
      <c r="P125" t="s">
        <v>43</v>
      </c>
      <c r="Q125" t="s">
        <v>38</v>
      </c>
      <c r="R125">
        <v>17</v>
      </c>
      <c r="S125">
        <v>8</v>
      </c>
      <c r="T125" t="s">
        <v>26</v>
      </c>
      <c r="U125" t="s">
        <v>26</v>
      </c>
      <c r="V125" t="s">
        <v>39</v>
      </c>
    </row>
    <row r="126" spans="1:22" x14ac:dyDescent="0.25">
      <c r="A126" s="1">
        <v>100</v>
      </c>
      <c r="B126">
        <v>111227</v>
      </c>
      <c r="C126" s="2">
        <v>43623.595833333333</v>
      </c>
      <c r="D126" t="s">
        <v>219</v>
      </c>
      <c r="E126" t="s">
        <v>64</v>
      </c>
      <c r="F126" t="s">
        <v>65</v>
      </c>
      <c r="G126" t="s">
        <v>72</v>
      </c>
      <c r="H126" t="s">
        <v>34</v>
      </c>
      <c r="I126" t="s">
        <v>35</v>
      </c>
      <c r="J126" t="s">
        <v>27</v>
      </c>
      <c r="K126" t="s">
        <v>28</v>
      </c>
      <c r="L126" s="2">
        <v>43790.745833333327</v>
      </c>
      <c r="M126" s="2">
        <v>43624.095833333333</v>
      </c>
      <c r="N126">
        <v>0</v>
      </c>
      <c r="O126">
        <v>1</v>
      </c>
      <c r="P126" t="s">
        <v>43</v>
      </c>
      <c r="Q126" t="s">
        <v>55</v>
      </c>
      <c r="R126">
        <v>32</v>
      </c>
      <c r="S126">
        <v>4</v>
      </c>
      <c r="T126" t="s">
        <v>26</v>
      </c>
      <c r="U126" t="s">
        <v>26</v>
      </c>
      <c r="V126" t="s">
        <v>48</v>
      </c>
    </row>
    <row r="127" spans="1:22" x14ac:dyDescent="0.25">
      <c r="A127" s="1">
        <v>450</v>
      </c>
      <c r="B127">
        <v>111228</v>
      </c>
      <c r="C127" s="2">
        <v>43626.603472222218</v>
      </c>
      <c r="D127" t="s">
        <v>220</v>
      </c>
      <c r="E127" t="s">
        <v>108</v>
      </c>
      <c r="F127" t="s">
        <v>109</v>
      </c>
      <c r="G127" t="s">
        <v>24</v>
      </c>
      <c r="H127" t="s">
        <v>34</v>
      </c>
      <c r="I127" t="s">
        <v>59</v>
      </c>
      <c r="J127" t="s">
        <v>27</v>
      </c>
      <c r="K127" t="s">
        <v>28</v>
      </c>
      <c r="L127" s="2">
        <v>43650.805555555547</v>
      </c>
      <c r="M127" s="2">
        <v>43627.103472222218</v>
      </c>
      <c r="N127">
        <v>0</v>
      </c>
      <c r="O127">
        <v>1</v>
      </c>
      <c r="P127" t="s">
        <v>43</v>
      </c>
      <c r="Q127" t="s">
        <v>38</v>
      </c>
      <c r="R127">
        <v>4</v>
      </c>
      <c r="S127">
        <v>0</v>
      </c>
      <c r="T127" t="s">
        <v>26</v>
      </c>
      <c r="U127" t="s">
        <v>26</v>
      </c>
      <c r="V127" t="s">
        <v>39</v>
      </c>
    </row>
    <row r="128" spans="1:22" x14ac:dyDescent="0.25">
      <c r="A128" s="1">
        <v>459</v>
      </c>
      <c r="B128">
        <v>111229</v>
      </c>
      <c r="C128" s="2">
        <v>43627.359722222223</v>
      </c>
      <c r="D128" t="s">
        <v>221</v>
      </c>
      <c r="E128" t="s">
        <v>98</v>
      </c>
      <c r="F128" t="s">
        <v>99</v>
      </c>
      <c r="G128" t="s">
        <v>24</v>
      </c>
      <c r="H128" t="s">
        <v>34</v>
      </c>
      <c r="I128" t="s">
        <v>59</v>
      </c>
      <c r="J128" t="s">
        <v>27</v>
      </c>
      <c r="K128" t="s">
        <v>28</v>
      </c>
      <c r="L128" s="2">
        <v>43629.734722222223</v>
      </c>
      <c r="M128" s="2">
        <v>43627.859722222223</v>
      </c>
      <c r="N128">
        <v>0</v>
      </c>
      <c r="O128">
        <v>1</v>
      </c>
      <c r="P128" t="s">
        <v>43</v>
      </c>
      <c r="Q128" t="s">
        <v>38</v>
      </c>
      <c r="R128">
        <v>11</v>
      </c>
      <c r="S128">
        <v>0</v>
      </c>
      <c r="T128" t="s">
        <v>26</v>
      </c>
      <c r="U128" t="s">
        <v>26</v>
      </c>
      <c r="V128" t="s">
        <v>39</v>
      </c>
    </row>
    <row r="129" spans="1:22" x14ac:dyDescent="0.25">
      <c r="A129" s="1">
        <v>453</v>
      </c>
      <c r="B129">
        <v>111230</v>
      </c>
      <c r="C129" s="2">
        <v>43627.419444444437</v>
      </c>
      <c r="D129" t="s">
        <v>222</v>
      </c>
      <c r="E129" t="s">
        <v>50</v>
      </c>
      <c r="F129" t="s">
        <v>51</v>
      </c>
      <c r="G129" t="s">
        <v>24</v>
      </c>
      <c r="H129" t="s">
        <v>34</v>
      </c>
      <c r="I129" t="s">
        <v>35</v>
      </c>
      <c r="J129" t="s">
        <v>27</v>
      </c>
      <c r="K129" t="s">
        <v>28</v>
      </c>
      <c r="L129" s="2">
        <v>43644.717361111107</v>
      </c>
      <c r="M129" s="2">
        <v>43627.919444444437</v>
      </c>
      <c r="N129">
        <v>0</v>
      </c>
      <c r="O129">
        <v>1</v>
      </c>
      <c r="P129" t="s">
        <v>43</v>
      </c>
      <c r="Q129" t="s">
        <v>38</v>
      </c>
      <c r="R129">
        <v>7</v>
      </c>
      <c r="S129">
        <v>1</v>
      </c>
      <c r="T129" t="s">
        <v>26</v>
      </c>
      <c r="U129" t="s">
        <v>26</v>
      </c>
      <c r="V129" t="s">
        <v>39</v>
      </c>
    </row>
    <row r="130" spans="1:22" x14ac:dyDescent="0.25">
      <c r="A130" s="1">
        <v>451</v>
      </c>
      <c r="B130">
        <v>111231</v>
      </c>
      <c r="C130" s="2">
        <v>43627.571527777778</v>
      </c>
      <c r="D130" t="s">
        <v>223</v>
      </c>
      <c r="E130" t="s">
        <v>98</v>
      </c>
      <c r="F130" t="s">
        <v>99</v>
      </c>
      <c r="G130" t="s">
        <v>24</v>
      </c>
      <c r="H130" t="s">
        <v>34</v>
      </c>
      <c r="I130" t="s">
        <v>35</v>
      </c>
      <c r="J130" t="s">
        <v>27</v>
      </c>
      <c r="K130" t="s">
        <v>28</v>
      </c>
      <c r="L130" s="2">
        <v>43647.728472222218</v>
      </c>
      <c r="M130" s="2">
        <v>43628.071527777778</v>
      </c>
      <c r="N130">
        <v>0</v>
      </c>
      <c r="O130">
        <v>1</v>
      </c>
      <c r="P130" t="s">
        <v>43</v>
      </c>
      <c r="Q130" t="s">
        <v>38</v>
      </c>
      <c r="R130">
        <v>12</v>
      </c>
      <c r="S130">
        <v>3</v>
      </c>
      <c r="T130" t="s">
        <v>26</v>
      </c>
      <c r="U130" t="s">
        <v>26</v>
      </c>
      <c r="V130" t="s">
        <v>39</v>
      </c>
    </row>
    <row r="131" spans="1:22" x14ac:dyDescent="0.25">
      <c r="A131" s="1">
        <v>457</v>
      </c>
      <c r="B131">
        <v>111232</v>
      </c>
      <c r="C131" s="2">
        <v>43627.6</v>
      </c>
      <c r="D131" t="s">
        <v>224</v>
      </c>
      <c r="E131" t="s">
        <v>53</v>
      </c>
      <c r="F131" t="s">
        <v>54</v>
      </c>
      <c r="G131" t="s">
        <v>24</v>
      </c>
      <c r="H131" t="s">
        <v>34</v>
      </c>
      <c r="I131" t="s">
        <v>59</v>
      </c>
      <c r="J131" t="s">
        <v>27</v>
      </c>
      <c r="K131" t="s">
        <v>28</v>
      </c>
      <c r="L131" s="2">
        <v>43635.762499999997</v>
      </c>
      <c r="M131" s="2">
        <v>43628.1</v>
      </c>
      <c r="N131">
        <v>0</v>
      </c>
      <c r="O131">
        <v>1</v>
      </c>
      <c r="P131" t="s">
        <v>43</v>
      </c>
      <c r="Q131" t="s">
        <v>55</v>
      </c>
      <c r="R131">
        <v>12</v>
      </c>
      <c r="S131">
        <v>2</v>
      </c>
      <c r="T131" t="s">
        <v>26</v>
      </c>
      <c r="U131" t="s">
        <v>26</v>
      </c>
      <c r="V131" t="s">
        <v>39</v>
      </c>
    </row>
    <row r="132" spans="1:22" x14ac:dyDescent="0.25">
      <c r="A132" s="1">
        <v>417</v>
      </c>
      <c r="B132">
        <v>111233</v>
      </c>
      <c r="C132" s="2">
        <v>43633.438888888893</v>
      </c>
      <c r="D132" t="s">
        <v>225</v>
      </c>
      <c r="E132" t="s">
        <v>50</v>
      </c>
      <c r="F132" t="s">
        <v>51</v>
      </c>
      <c r="G132" t="s">
        <v>24</v>
      </c>
      <c r="H132" t="s">
        <v>34</v>
      </c>
      <c r="I132" t="s">
        <v>35</v>
      </c>
      <c r="J132" t="s">
        <v>27</v>
      </c>
      <c r="K132" t="s">
        <v>28</v>
      </c>
      <c r="L132" s="2">
        <v>43712.42083333333</v>
      </c>
      <c r="M132" t="s">
        <v>26</v>
      </c>
      <c r="N132">
        <v>0</v>
      </c>
      <c r="O132">
        <v>1</v>
      </c>
      <c r="P132" t="s">
        <v>43</v>
      </c>
      <c r="Q132" t="s">
        <v>38</v>
      </c>
      <c r="R132">
        <v>10</v>
      </c>
      <c r="S132">
        <v>2</v>
      </c>
      <c r="T132" t="s">
        <v>26</v>
      </c>
      <c r="U132" t="s">
        <v>26</v>
      </c>
      <c r="V132" t="s">
        <v>48</v>
      </c>
    </row>
    <row r="133" spans="1:22" x14ac:dyDescent="0.25">
      <c r="A133" s="1">
        <v>403</v>
      </c>
      <c r="B133">
        <v>111234</v>
      </c>
      <c r="C133" s="2">
        <v>43635.472916666673</v>
      </c>
      <c r="D133" t="s">
        <v>226</v>
      </c>
      <c r="E133" t="s">
        <v>202</v>
      </c>
      <c r="F133" t="s">
        <v>203</v>
      </c>
      <c r="G133" t="s">
        <v>24</v>
      </c>
      <c r="H133" t="s">
        <v>25</v>
      </c>
      <c r="I133" t="s">
        <v>59</v>
      </c>
      <c r="J133" t="s">
        <v>176</v>
      </c>
      <c r="K133" t="s">
        <v>28</v>
      </c>
      <c r="L133" s="2">
        <v>43739.448611111111</v>
      </c>
      <c r="M133" s="2">
        <v>43636.708333333343</v>
      </c>
      <c r="N133">
        <v>0</v>
      </c>
      <c r="O133">
        <v>1</v>
      </c>
      <c r="P133" t="s">
        <v>37</v>
      </c>
      <c r="Q133" t="s">
        <v>147</v>
      </c>
      <c r="R133">
        <v>15</v>
      </c>
      <c r="S133">
        <v>0</v>
      </c>
      <c r="T133" t="s">
        <v>26</v>
      </c>
      <c r="U133" t="s">
        <v>26</v>
      </c>
      <c r="V133" t="s">
        <v>39</v>
      </c>
    </row>
    <row r="134" spans="1:22" x14ac:dyDescent="0.25">
      <c r="A134" s="1">
        <v>456</v>
      </c>
      <c r="B134">
        <v>111235</v>
      </c>
      <c r="C134" s="2">
        <v>43635.50277777778</v>
      </c>
      <c r="D134" t="s">
        <v>227</v>
      </c>
      <c r="E134" t="s">
        <v>50</v>
      </c>
      <c r="F134" t="s">
        <v>51</v>
      </c>
      <c r="G134" t="s">
        <v>24</v>
      </c>
      <c r="H134" t="s">
        <v>34</v>
      </c>
      <c r="I134" t="s">
        <v>59</v>
      </c>
      <c r="J134" t="s">
        <v>27</v>
      </c>
      <c r="K134" t="s">
        <v>28</v>
      </c>
      <c r="L134" s="2">
        <v>43637.574305555558</v>
      </c>
      <c r="M134" s="2">
        <v>43636.00277777778</v>
      </c>
      <c r="N134">
        <v>0</v>
      </c>
      <c r="O134">
        <v>1</v>
      </c>
      <c r="P134" t="s">
        <v>43</v>
      </c>
      <c r="Q134" t="s">
        <v>38</v>
      </c>
      <c r="R134">
        <v>7</v>
      </c>
      <c r="S134">
        <v>0</v>
      </c>
      <c r="T134" t="s">
        <v>26</v>
      </c>
      <c r="U134" t="s">
        <v>26</v>
      </c>
      <c r="V134" t="s">
        <v>48</v>
      </c>
    </row>
    <row r="135" spans="1:22" x14ac:dyDescent="0.25">
      <c r="A135" s="1">
        <v>542</v>
      </c>
      <c r="B135">
        <v>111236</v>
      </c>
      <c r="C135" s="2">
        <v>43635.541666666657</v>
      </c>
      <c r="D135" t="s">
        <v>228</v>
      </c>
      <c r="E135" t="s">
        <v>64</v>
      </c>
      <c r="F135" t="s">
        <v>65</v>
      </c>
      <c r="G135" t="s">
        <v>84</v>
      </c>
      <c r="H135" t="s">
        <v>34</v>
      </c>
      <c r="I135" t="s">
        <v>35</v>
      </c>
      <c r="J135" t="s">
        <v>27</v>
      </c>
      <c r="K135" t="s">
        <v>28</v>
      </c>
      <c r="L135" s="2">
        <v>43647.729861111111</v>
      </c>
      <c r="M135" s="2">
        <v>43636.041666666657</v>
      </c>
      <c r="N135">
        <v>0</v>
      </c>
      <c r="O135">
        <v>1</v>
      </c>
      <c r="P135" t="s">
        <v>43</v>
      </c>
      <c r="Q135" t="s">
        <v>55</v>
      </c>
      <c r="R135">
        <v>10</v>
      </c>
      <c r="S135">
        <v>2</v>
      </c>
      <c r="T135" t="s">
        <v>26</v>
      </c>
      <c r="U135" t="s">
        <v>26</v>
      </c>
      <c r="V135" t="s">
        <v>48</v>
      </c>
    </row>
    <row r="136" spans="1:22" x14ac:dyDescent="0.25">
      <c r="A136" s="1">
        <v>448</v>
      </c>
      <c r="B136">
        <v>111237</v>
      </c>
      <c r="C136" s="2">
        <v>43635.669444444437</v>
      </c>
      <c r="D136" t="s">
        <v>229</v>
      </c>
      <c r="E136" t="s">
        <v>98</v>
      </c>
      <c r="F136" t="s">
        <v>99</v>
      </c>
      <c r="G136" t="s">
        <v>24</v>
      </c>
      <c r="H136" t="s">
        <v>34</v>
      </c>
      <c r="I136" t="s">
        <v>35</v>
      </c>
      <c r="J136" t="s">
        <v>27</v>
      </c>
      <c r="K136" t="s">
        <v>28</v>
      </c>
      <c r="L136" s="2">
        <v>43651.724999999999</v>
      </c>
      <c r="M136" s="2">
        <v>43636.169444444437</v>
      </c>
      <c r="N136">
        <v>0</v>
      </c>
      <c r="O136">
        <v>1</v>
      </c>
      <c r="P136" t="s">
        <v>43</v>
      </c>
      <c r="Q136" t="s">
        <v>38</v>
      </c>
      <c r="R136">
        <v>13</v>
      </c>
      <c r="S136">
        <v>2</v>
      </c>
      <c r="T136" t="s">
        <v>26</v>
      </c>
      <c r="U136" t="s">
        <v>26</v>
      </c>
      <c r="V136" t="s">
        <v>48</v>
      </c>
    </row>
    <row r="137" spans="1:22" x14ac:dyDescent="0.25">
      <c r="A137" s="1">
        <v>449</v>
      </c>
      <c r="B137">
        <v>111238</v>
      </c>
      <c r="C137" s="2">
        <v>43636.379166666673</v>
      </c>
      <c r="D137" t="s">
        <v>230</v>
      </c>
      <c r="E137" t="s">
        <v>231</v>
      </c>
      <c r="F137" t="s">
        <v>232</v>
      </c>
      <c r="G137" t="s">
        <v>24</v>
      </c>
      <c r="H137" t="s">
        <v>34</v>
      </c>
      <c r="I137" t="s">
        <v>35</v>
      </c>
      <c r="J137" t="s">
        <v>27</v>
      </c>
      <c r="K137" t="s">
        <v>28</v>
      </c>
      <c r="L137" s="2">
        <v>43651.617361111108</v>
      </c>
      <c r="M137" s="2">
        <v>43636.879166666673</v>
      </c>
      <c r="N137">
        <v>0</v>
      </c>
      <c r="O137">
        <v>1</v>
      </c>
      <c r="P137" t="s">
        <v>43</v>
      </c>
      <c r="Q137" t="s">
        <v>38</v>
      </c>
      <c r="R137">
        <v>16</v>
      </c>
      <c r="S137">
        <v>8</v>
      </c>
      <c r="T137" t="s">
        <v>26</v>
      </c>
      <c r="U137" t="s">
        <v>26</v>
      </c>
      <c r="V137" t="s">
        <v>39</v>
      </c>
    </row>
    <row r="138" spans="1:22" x14ac:dyDescent="0.25">
      <c r="A138" s="1">
        <v>540</v>
      </c>
      <c r="B138">
        <v>111239</v>
      </c>
      <c r="C138" s="2">
        <v>43636.625</v>
      </c>
      <c r="D138" t="s">
        <v>233</v>
      </c>
      <c r="E138" t="s">
        <v>53</v>
      </c>
      <c r="F138" t="s">
        <v>54</v>
      </c>
      <c r="G138" t="s">
        <v>84</v>
      </c>
      <c r="H138" t="s">
        <v>34</v>
      </c>
      <c r="I138" t="s">
        <v>59</v>
      </c>
      <c r="J138" t="s">
        <v>27</v>
      </c>
      <c r="K138" t="s">
        <v>28</v>
      </c>
      <c r="L138" s="2">
        <v>43661.638194444437</v>
      </c>
      <c r="M138" s="2">
        <v>43637.125</v>
      </c>
      <c r="N138">
        <v>0</v>
      </c>
      <c r="O138">
        <v>1</v>
      </c>
      <c r="P138" t="s">
        <v>43</v>
      </c>
      <c r="Q138" t="s">
        <v>55</v>
      </c>
      <c r="R138">
        <v>9</v>
      </c>
      <c r="S138">
        <v>1</v>
      </c>
      <c r="T138" t="s">
        <v>26</v>
      </c>
      <c r="U138" t="s">
        <v>26</v>
      </c>
      <c r="V138" t="s">
        <v>48</v>
      </c>
    </row>
    <row r="139" spans="1:22" x14ac:dyDescent="0.25">
      <c r="A139" s="1">
        <v>134</v>
      </c>
      <c r="B139">
        <v>111240</v>
      </c>
      <c r="C139" s="2">
        <v>43640.558333333327</v>
      </c>
      <c r="D139" t="s">
        <v>234</v>
      </c>
      <c r="E139" t="s">
        <v>235</v>
      </c>
      <c r="F139" t="s">
        <v>236</v>
      </c>
      <c r="G139" t="s">
        <v>72</v>
      </c>
      <c r="H139" t="s">
        <v>34</v>
      </c>
      <c r="I139" t="s">
        <v>35</v>
      </c>
      <c r="J139" t="s">
        <v>27</v>
      </c>
      <c r="K139" t="s">
        <v>28</v>
      </c>
      <c r="L139" s="2">
        <v>43647.731249999997</v>
      </c>
      <c r="M139" s="2">
        <v>43641.058333333327</v>
      </c>
      <c r="N139">
        <v>0</v>
      </c>
      <c r="O139">
        <v>1</v>
      </c>
      <c r="P139" t="s">
        <v>43</v>
      </c>
      <c r="Q139" t="s">
        <v>237</v>
      </c>
      <c r="R139">
        <v>6</v>
      </c>
      <c r="S139">
        <v>1</v>
      </c>
      <c r="T139" t="s">
        <v>26</v>
      </c>
      <c r="U139" t="s">
        <v>26</v>
      </c>
      <c r="V139" t="s">
        <v>48</v>
      </c>
    </row>
    <row r="140" spans="1:22" x14ac:dyDescent="0.25">
      <c r="A140" s="1">
        <v>132</v>
      </c>
      <c r="B140">
        <v>111242</v>
      </c>
      <c r="C140" s="2">
        <v>43643.692361111112</v>
      </c>
      <c r="D140" t="s">
        <v>238</v>
      </c>
      <c r="E140" t="s">
        <v>161</v>
      </c>
      <c r="F140" t="s">
        <v>162</v>
      </c>
      <c r="G140" t="s">
        <v>72</v>
      </c>
      <c r="H140" t="s">
        <v>25</v>
      </c>
      <c r="I140" t="s">
        <v>35</v>
      </c>
      <c r="J140" t="s">
        <v>27</v>
      </c>
      <c r="K140" t="s">
        <v>85</v>
      </c>
      <c r="L140" s="2">
        <v>43651.423611111109</v>
      </c>
      <c r="M140" s="2">
        <v>43644.192361111112</v>
      </c>
      <c r="N140">
        <v>1</v>
      </c>
      <c r="O140">
        <v>0</v>
      </c>
      <c r="P140" t="s">
        <v>29</v>
      </c>
      <c r="Q140" t="s">
        <v>147</v>
      </c>
      <c r="R140">
        <v>3</v>
      </c>
      <c r="S140">
        <v>1</v>
      </c>
      <c r="T140" t="s">
        <v>26</v>
      </c>
      <c r="U140" t="s">
        <v>26</v>
      </c>
      <c r="V140" t="s">
        <v>39</v>
      </c>
    </row>
    <row r="141" spans="1:22" x14ac:dyDescent="0.25">
      <c r="A141" s="1">
        <v>133</v>
      </c>
      <c r="B141">
        <v>111243</v>
      </c>
      <c r="C141" s="2">
        <v>43643.709027777782</v>
      </c>
      <c r="D141" t="s">
        <v>239</v>
      </c>
      <c r="E141" t="s">
        <v>161</v>
      </c>
      <c r="F141" t="s">
        <v>162</v>
      </c>
      <c r="G141" t="s">
        <v>72</v>
      </c>
      <c r="H141" t="s">
        <v>25</v>
      </c>
      <c r="I141" t="s">
        <v>35</v>
      </c>
      <c r="J141" t="s">
        <v>27</v>
      </c>
      <c r="K141" t="s">
        <v>85</v>
      </c>
      <c r="L141" s="2">
        <v>43651.423611111109</v>
      </c>
      <c r="M141" s="2">
        <v>43644.209027777782</v>
      </c>
      <c r="N141">
        <v>1</v>
      </c>
      <c r="O141">
        <v>0</v>
      </c>
      <c r="P141" t="s">
        <v>43</v>
      </c>
      <c r="Q141" t="s">
        <v>147</v>
      </c>
      <c r="R141">
        <v>3</v>
      </c>
      <c r="S141">
        <v>0</v>
      </c>
      <c r="T141" t="s">
        <v>26</v>
      </c>
      <c r="U141" t="s">
        <v>26</v>
      </c>
      <c r="V141" t="s">
        <v>39</v>
      </c>
    </row>
    <row r="142" spans="1:22" x14ac:dyDescent="0.25">
      <c r="A142" s="1">
        <v>428</v>
      </c>
      <c r="B142">
        <v>111244</v>
      </c>
      <c r="C142" s="2">
        <v>43644.445138888892</v>
      </c>
      <c r="D142" t="s">
        <v>240</v>
      </c>
      <c r="E142" t="s">
        <v>231</v>
      </c>
      <c r="F142" t="s">
        <v>232</v>
      </c>
      <c r="G142" t="s">
        <v>24</v>
      </c>
      <c r="H142" t="s">
        <v>34</v>
      </c>
      <c r="I142" t="s">
        <v>35</v>
      </c>
      <c r="J142" t="s">
        <v>27</v>
      </c>
      <c r="K142" t="s">
        <v>28</v>
      </c>
      <c r="L142" s="2">
        <v>43704.711805555547</v>
      </c>
      <c r="M142" s="2">
        <v>43696.708333333343</v>
      </c>
      <c r="N142">
        <v>0</v>
      </c>
      <c r="O142">
        <v>1</v>
      </c>
      <c r="P142" t="s">
        <v>43</v>
      </c>
      <c r="Q142" t="s">
        <v>38</v>
      </c>
      <c r="R142">
        <v>10</v>
      </c>
      <c r="S142">
        <v>1</v>
      </c>
      <c r="T142" t="s">
        <v>26</v>
      </c>
      <c r="U142" t="s">
        <v>26</v>
      </c>
      <c r="V142" t="s">
        <v>48</v>
      </c>
    </row>
    <row r="143" spans="1:22" x14ac:dyDescent="0.25">
      <c r="A143" s="1">
        <v>447</v>
      </c>
      <c r="B143">
        <v>111245</v>
      </c>
      <c r="C143" s="2">
        <v>43644.640972222223</v>
      </c>
      <c r="D143" t="s">
        <v>241</v>
      </c>
      <c r="E143" t="s">
        <v>50</v>
      </c>
      <c r="F143" t="s">
        <v>51</v>
      </c>
      <c r="G143" t="s">
        <v>24</v>
      </c>
      <c r="H143" t="s">
        <v>34</v>
      </c>
      <c r="I143" t="s">
        <v>35</v>
      </c>
      <c r="J143" t="s">
        <v>27</v>
      </c>
      <c r="K143" t="s">
        <v>28</v>
      </c>
      <c r="L143" s="2">
        <v>43655.498611111107</v>
      </c>
      <c r="M143" s="2">
        <v>43648.708333333343</v>
      </c>
      <c r="N143">
        <v>0</v>
      </c>
      <c r="O143">
        <v>1</v>
      </c>
      <c r="P143" t="s">
        <v>43</v>
      </c>
      <c r="Q143" t="s">
        <v>38</v>
      </c>
      <c r="R143">
        <v>17</v>
      </c>
      <c r="S143">
        <v>3</v>
      </c>
      <c r="T143" t="s">
        <v>26</v>
      </c>
      <c r="U143" t="s">
        <v>26</v>
      </c>
      <c r="V143" t="s">
        <v>39</v>
      </c>
    </row>
    <row r="144" spans="1:22" x14ac:dyDescent="0.25">
      <c r="A144" s="1">
        <v>32</v>
      </c>
      <c r="B144">
        <v>111246</v>
      </c>
      <c r="C144" s="2">
        <v>43647.587500000001</v>
      </c>
      <c r="D144" t="s">
        <v>242</v>
      </c>
      <c r="E144" t="s">
        <v>53</v>
      </c>
      <c r="F144" t="s">
        <v>54</v>
      </c>
      <c r="G144" t="s">
        <v>62</v>
      </c>
      <c r="H144" t="s">
        <v>34</v>
      </c>
      <c r="I144" t="s">
        <v>35</v>
      </c>
      <c r="J144" t="s">
        <v>27</v>
      </c>
      <c r="K144" t="s">
        <v>28</v>
      </c>
      <c r="L144" s="2">
        <v>43760.758333333331</v>
      </c>
      <c r="M144" s="2">
        <v>43648.087500000001</v>
      </c>
      <c r="N144">
        <v>0</v>
      </c>
      <c r="O144">
        <v>1</v>
      </c>
      <c r="P144" t="s">
        <v>43</v>
      </c>
      <c r="Q144" t="s">
        <v>55</v>
      </c>
      <c r="R144">
        <v>14</v>
      </c>
      <c r="S144">
        <v>3</v>
      </c>
      <c r="T144" t="s">
        <v>26</v>
      </c>
      <c r="U144" t="s">
        <v>26</v>
      </c>
      <c r="V144" t="s">
        <v>48</v>
      </c>
    </row>
    <row r="145" spans="1:22" x14ac:dyDescent="0.25">
      <c r="A145" s="1">
        <v>129</v>
      </c>
      <c r="B145">
        <v>111247</v>
      </c>
      <c r="C145" s="2">
        <v>43649.451388888891</v>
      </c>
      <c r="D145" t="s">
        <v>243</v>
      </c>
      <c r="E145" t="s">
        <v>53</v>
      </c>
      <c r="F145" t="s">
        <v>54</v>
      </c>
      <c r="G145" t="s">
        <v>72</v>
      </c>
      <c r="H145" t="s">
        <v>34</v>
      </c>
      <c r="I145" t="s">
        <v>35</v>
      </c>
      <c r="J145" t="s">
        <v>27</v>
      </c>
      <c r="K145" t="s">
        <v>28</v>
      </c>
      <c r="L145" s="2">
        <v>43658.731249999997</v>
      </c>
      <c r="M145" s="2">
        <v>43649.951388888891</v>
      </c>
      <c r="N145">
        <v>0</v>
      </c>
      <c r="O145">
        <v>1</v>
      </c>
      <c r="P145" t="s">
        <v>43</v>
      </c>
      <c r="Q145" t="s">
        <v>55</v>
      </c>
      <c r="R145">
        <v>8</v>
      </c>
      <c r="S145">
        <v>2</v>
      </c>
      <c r="T145" t="s">
        <v>26</v>
      </c>
      <c r="U145" t="s">
        <v>26</v>
      </c>
      <c r="V145" t="s">
        <v>48</v>
      </c>
    </row>
    <row r="146" spans="1:22" x14ac:dyDescent="0.25">
      <c r="A146" s="1">
        <v>128</v>
      </c>
      <c r="B146">
        <v>111248</v>
      </c>
      <c r="C146" s="2">
        <v>43650.654166666667</v>
      </c>
      <c r="D146" t="s">
        <v>244</v>
      </c>
      <c r="E146" t="s">
        <v>108</v>
      </c>
      <c r="F146" t="s">
        <v>109</v>
      </c>
      <c r="G146" t="s">
        <v>72</v>
      </c>
      <c r="H146" t="s">
        <v>34</v>
      </c>
      <c r="I146" t="s">
        <v>35</v>
      </c>
      <c r="J146" t="s">
        <v>27</v>
      </c>
      <c r="K146" t="s">
        <v>28</v>
      </c>
      <c r="L146" s="2">
        <v>43661.728472222218</v>
      </c>
      <c r="M146" s="2">
        <v>43656.708333333343</v>
      </c>
      <c r="N146">
        <v>0</v>
      </c>
      <c r="O146">
        <v>1</v>
      </c>
      <c r="P146" t="s">
        <v>43</v>
      </c>
      <c r="Q146" t="s">
        <v>38</v>
      </c>
      <c r="R146">
        <v>9</v>
      </c>
      <c r="S146">
        <v>2</v>
      </c>
      <c r="T146" t="s">
        <v>26</v>
      </c>
      <c r="U146" t="s">
        <v>26</v>
      </c>
      <c r="V146" t="s">
        <v>39</v>
      </c>
    </row>
    <row r="147" spans="1:22" x14ac:dyDescent="0.25">
      <c r="A147" s="1">
        <v>427</v>
      </c>
      <c r="B147">
        <v>111249</v>
      </c>
      <c r="C147" s="2">
        <v>43650.728472222218</v>
      </c>
      <c r="D147" t="s">
        <v>245</v>
      </c>
      <c r="E147" t="s">
        <v>231</v>
      </c>
      <c r="F147" t="s">
        <v>232</v>
      </c>
      <c r="G147" t="s">
        <v>24</v>
      </c>
      <c r="H147" t="s">
        <v>34</v>
      </c>
      <c r="I147" t="s">
        <v>35</v>
      </c>
      <c r="J147" t="s">
        <v>27</v>
      </c>
      <c r="K147" t="s">
        <v>28</v>
      </c>
      <c r="L147" s="2">
        <v>43704.712500000001</v>
      </c>
      <c r="M147" s="2">
        <v>43696.708333333343</v>
      </c>
      <c r="N147">
        <v>0</v>
      </c>
      <c r="O147">
        <v>1</v>
      </c>
      <c r="P147" t="s">
        <v>43</v>
      </c>
      <c r="Q147" t="s">
        <v>38</v>
      </c>
      <c r="R147">
        <v>10</v>
      </c>
      <c r="S147">
        <v>4</v>
      </c>
      <c r="T147" t="s">
        <v>26</v>
      </c>
      <c r="U147" t="s">
        <v>26</v>
      </c>
      <c r="V147" t="s">
        <v>39</v>
      </c>
    </row>
    <row r="148" spans="1:22" x14ac:dyDescent="0.25">
      <c r="A148" s="1">
        <v>442</v>
      </c>
      <c r="B148">
        <v>111250</v>
      </c>
      <c r="C148" s="2">
        <v>43651.623611111107</v>
      </c>
      <c r="D148" t="s">
        <v>246</v>
      </c>
      <c r="E148" t="s">
        <v>98</v>
      </c>
      <c r="F148" t="s">
        <v>99</v>
      </c>
      <c r="G148" t="s">
        <v>24</v>
      </c>
      <c r="H148" t="s">
        <v>34</v>
      </c>
      <c r="I148" t="s">
        <v>59</v>
      </c>
      <c r="J148" t="s">
        <v>27</v>
      </c>
      <c r="K148" t="s">
        <v>28</v>
      </c>
      <c r="L148" s="2">
        <v>43661.726388888892</v>
      </c>
      <c r="M148" s="2">
        <v>43656.708333333343</v>
      </c>
      <c r="N148">
        <v>0</v>
      </c>
      <c r="O148">
        <v>1</v>
      </c>
      <c r="P148" t="s">
        <v>43</v>
      </c>
      <c r="Q148" t="s">
        <v>38</v>
      </c>
      <c r="R148">
        <v>16</v>
      </c>
      <c r="S148">
        <v>0</v>
      </c>
      <c r="T148" t="s">
        <v>26</v>
      </c>
      <c r="U148" t="s">
        <v>26</v>
      </c>
      <c r="V148" t="s">
        <v>39</v>
      </c>
    </row>
    <row r="149" spans="1:22" x14ac:dyDescent="0.25">
      <c r="A149" s="1">
        <v>440</v>
      </c>
      <c r="B149">
        <v>111251</v>
      </c>
      <c r="C149" s="2">
        <v>43654.436805555553</v>
      </c>
      <c r="D149" t="s">
        <v>247</v>
      </c>
      <c r="E149" t="s">
        <v>231</v>
      </c>
      <c r="F149" t="s">
        <v>232</v>
      </c>
      <c r="G149" t="s">
        <v>24</v>
      </c>
      <c r="H149" t="s">
        <v>34</v>
      </c>
      <c r="I149" t="s">
        <v>35</v>
      </c>
      <c r="J149" t="s">
        <v>27</v>
      </c>
      <c r="K149" t="s">
        <v>28</v>
      </c>
      <c r="L149" s="2">
        <v>43664.741666666669</v>
      </c>
      <c r="M149" s="2">
        <v>43659.697916666657</v>
      </c>
      <c r="N149">
        <v>0</v>
      </c>
      <c r="O149">
        <v>1</v>
      </c>
      <c r="P149" t="s">
        <v>43</v>
      </c>
      <c r="Q149" t="s">
        <v>38</v>
      </c>
      <c r="R149">
        <v>16</v>
      </c>
      <c r="S149">
        <v>7</v>
      </c>
      <c r="T149" t="s">
        <v>26</v>
      </c>
      <c r="U149" t="s">
        <v>26</v>
      </c>
      <c r="V149" t="s">
        <v>39</v>
      </c>
    </row>
    <row r="150" spans="1:22" x14ac:dyDescent="0.25">
      <c r="A150" s="1">
        <v>127</v>
      </c>
      <c r="B150">
        <v>111252</v>
      </c>
      <c r="C150" s="2">
        <v>43654.663888888892</v>
      </c>
      <c r="D150" t="s">
        <v>248</v>
      </c>
      <c r="E150" t="s">
        <v>202</v>
      </c>
      <c r="F150" t="s">
        <v>203</v>
      </c>
      <c r="G150" t="s">
        <v>72</v>
      </c>
      <c r="H150" t="s">
        <v>25</v>
      </c>
      <c r="I150" t="s">
        <v>35</v>
      </c>
      <c r="J150" t="s">
        <v>27</v>
      </c>
      <c r="K150" t="s">
        <v>28</v>
      </c>
      <c r="L150" s="2">
        <v>43664.729861111111</v>
      </c>
      <c r="M150" s="2">
        <v>43655.163888888892</v>
      </c>
      <c r="N150">
        <v>0</v>
      </c>
      <c r="O150">
        <v>1</v>
      </c>
      <c r="P150" t="s">
        <v>37</v>
      </c>
      <c r="Q150" t="s">
        <v>147</v>
      </c>
      <c r="R150">
        <v>14</v>
      </c>
      <c r="S150">
        <v>2</v>
      </c>
      <c r="T150" t="s">
        <v>26</v>
      </c>
      <c r="U150" t="s">
        <v>26</v>
      </c>
      <c r="V150" t="s">
        <v>39</v>
      </c>
    </row>
    <row r="151" spans="1:22" x14ac:dyDescent="0.25">
      <c r="A151" s="1">
        <v>418</v>
      </c>
      <c r="B151">
        <v>111253</v>
      </c>
      <c r="C151" s="2">
        <v>43654.692361111112</v>
      </c>
      <c r="D151" t="s">
        <v>249</v>
      </c>
      <c r="E151" t="s">
        <v>50</v>
      </c>
      <c r="F151" t="s">
        <v>51</v>
      </c>
      <c r="G151" t="s">
        <v>24</v>
      </c>
      <c r="H151" t="s">
        <v>34</v>
      </c>
      <c r="I151" t="s">
        <v>35</v>
      </c>
      <c r="J151" t="s">
        <v>27</v>
      </c>
      <c r="K151" t="s">
        <v>28</v>
      </c>
      <c r="L151" s="2">
        <v>43712.40347222222</v>
      </c>
      <c r="M151" t="s">
        <v>26</v>
      </c>
      <c r="N151">
        <v>0</v>
      </c>
      <c r="O151">
        <v>1</v>
      </c>
      <c r="P151" t="s">
        <v>43</v>
      </c>
      <c r="Q151" t="s">
        <v>38</v>
      </c>
      <c r="R151">
        <v>31</v>
      </c>
      <c r="S151">
        <v>10</v>
      </c>
      <c r="T151" t="s">
        <v>26</v>
      </c>
      <c r="U151" t="s">
        <v>26</v>
      </c>
      <c r="V151" t="s">
        <v>39</v>
      </c>
    </row>
    <row r="152" spans="1:22" x14ac:dyDescent="0.25">
      <c r="A152" s="1">
        <v>36</v>
      </c>
      <c r="B152">
        <v>111254</v>
      </c>
      <c r="C152" s="2">
        <v>43655.35833333333</v>
      </c>
      <c r="D152" t="s">
        <v>250</v>
      </c>
      <c r="E152" t="s">
        <v>53</v>
      </c>
      <c r="F152" t="s">
        <v>54</v>
      </c>
      <c r="G152" t="s">
        <v>62</v>
      </c>
      <c r="H152" t="s">
        <v>34</v>
      </c>
      <c r="I152" t="s">
        <v>35</v>
      </c>
      <c r="J152" t="s">
        <v>27</v>
      </c>
      <c r="K152" t="s">
        <v>28</v>
      </c>
      <c r="L152" s="2">
        <v>43719.724305555559</v>
      </c>
      <c r="M152" t="s">
        <v>26</v>
      </c>
      <c r="N152">
        <v>0</v>
      </c>
      <c r="O152">
        <v>1</v>
      </c>
      <c r="P152" t="s">
        <v>43</v>
      </c>
      <c r="Q152" t="s">
        <v>55</v>
      </c>
      <c r="R152">
        <v>21</v>
      </c>
      <c r="S152">
        <v>6</v>
      </c>
      <c r="T152" t="s">
        <v>26</v>
      </c>
      <c r="U152" t="s">
        <v>26</v>
      </c>
      <c r="V152" t="s">
        <v>48</v>
      </c>
    </row>
    <row r="153" spans="1:22" x14ac:dyDescent="0.25">
      <c r="A153" s="1">
        <v>443</v>
      </c>
      <c r="B153">
        <v>111255</v>
      </c>
      <c r="C153" s="2">
        <v>43655.51666666667</v>
      </c>
      <c r="D153" t="s">
        <v>251</v>
      </c>
      <c r="E153" t="s">
        <v>53</v>
      </c>
      <c r="F153" t="s">
        <v>54</v>
      </c>
      <c r="G153" t="s">
        <v>24</v>
      </c>
      <c r="H153" t="s">
        <v>34</v>
      </c>
      <c r="I153" t="s">
        <v>59</v>
      </c>
      <c r="J153" t="s">
        <v>27</v>
      </c>
      <c r="K153" t="s">
        <v>28</v>
      </c>
      <c r="L153" s="2">
        <v>43661.635416666657</v>
      </c>
      <c r="M153" s="2">
        <v>43656.01666666667</v>
      </c>
      <c r="N153">
        <v>0</v>
      </c>
      <c r="O153">
        <v>1</v>
      </c>
      <c r="P153" t="s">
        <v>43</v>
      </c>
      <c r="Q153" t="s">
        <v>55</v>
      </c>
      <c r="R153">
        <v>7</v>
      </c>
      <c r="S153">
        <v>1</v>
      </c>
      <c r="T153" t="s">
        <v>26</v>
      </c>
      <c r="U153" t="s">
        <v>26</v>
      </c>
      <c r="V153" t="s">
        <v>48</v>
      </c>
    </row>
    <row r="154" spans="1:22" x14ac:dyDescent="0.25">
      <c r="A154" s="1">
        <v>444</v>
      </c>
      <c r="B154">
        <v>111256</v>
      </c>
      <c r="C154" s="2">
        <v>43656.4375</v>
      </c>
      <c r="D154" t="s">
        <v>252</v>
      </c>
      <c r="E154" t="s">
        <v>68</v>
      </c>
      <c r="F154" t="s">
        <v>69</v>
      </c>
      <c r="G154" t="s">
        <v>24</v>
      </c>
      <c r="H154" t="s">
        <v>34</v>
      </c>
      <c r="I154" t="s">
        <v>35</v>
      </c>
      <c r="J154" t="s">
        <v>27</v>
      </c>
      <c r="K154" t="s">
        <v>28</v>
      </c>
      <c r="L154" s="2">
        <v>43661.594444444447</v>
      </c>
      <c r="M154" s="2">
        <v>43656.9375</v>
      </c>
      <c r="N154">
        <v>0</v>
      </c>
      <c r="O154">
        <v>1</v>
      </c>
      <c r="P154" t="s">
        <v>43</v>
      </c>
      <c r="Q154" t="s">
        <v>55</v>
      </c>
      <c r="R154">
        <v>8</v>
      </c>
      <c r="S154">
        <v>1</v>
      </c>
      <c r="T154" t="s">
        <v>26</v>
      </c>
      <c r="U154" t="s">
        <v>26</v>
      </c>
      <c r="V154" t="s">
        <v>48</v>
      </c>
    </row>
    <row r="155" spans="1:22" x14ac:dyDescent="0.25">
      <c r="A155" s="1">
        <v>541</v>
      </c>
      <c r="B155">
        <v>111257</v>
      </c>
      <c r="C155" s="2">
        <v>43656.473611111112</v>
      </c>
      <c r="D155" t="s">
        <v>253</v>
      </c>
      <c r="E155" t="s">
        <v>53</v>
      </c>
      <c r="F155" t="s">
        <v>54</v>
      </c>
      <c r="G155" t="s">
        <v>84</v>
      </c>
      <c r="H155" t="s">
        <v>34</v>
      </c>
      <c r="I155" t="s">
        <v>59</v>
      </c>
      <c r="J155" t="s">
        <v>27</v>
      </c>
      <c r="K155" t="s">
        <v>28</v>
      </c>
      <c r="L155" s="2">
        <v>43661.636805555558</v>
      </c>
      <c r="M155" s="2">
        <v>43656.973611111112</v>
      </c>
      <c r="N155">
        <v>0</v>
      </c>
      <c r="O155">
        <v>1</v>
      </c>
      <c r="P155" t="s">
        <v>43</v>
      </c>
      <c r="Q155" t="s">
        <v>237</v>
      </c>
      <c r="R155">
        <v>5</v>
      </c>
      <c r="S155">
        <v>0</v>
      </c>
      <c r="T155" t="s">
        <v>26</v>
      </c>
      <c r="U155" t="s">
        <v>26</v>
      </c>
      <c r="V155" t="s">
        <v>48</v>
      </c>
    </row>
    <row r="156" spans="1:22" x14ac:dyDescent="0.25">
      <c r="A156" s="1">
        <v>38</v>
      </c>
      <c r="B156">
        <v>111258</v>
      </c>
      <c r="C156" s="2">
        <v>43657.338194444441</v>
      </c>
      <c r="D156" t="s">
        <v>254</v>
      </c>
      <c r="E156" t="s">
        <v>235</v>
      </c>
      <c r="F156" t="s">
        <v>236</v>
      </c>
      <c r="G156" t="s">
        <v>62</v>
      </c>
      <c r="H156" t="s">
        <v>34</v>
      </c>
      <c r="I156" t="s">
        <v>35</v>
      </c>
      <c r="J156" t="s">
        <v>27</v>
      </c>
      <c r="K156" t="s">
        <v>28</v>
      </c>
      <c r="L156" s="2">
        <v>43663.742361111108</v>
      </c>
      <c r="M156" s="2">
        <v>43657.838194444441</v>
      </c>
      <c r="N156">
        <v>0</v>
      </c>
      <c r="O156">
        <v>1</v>
      </c>
      <c r="P156" t="s">
        <v>43</v>
      </c>
      <c r="Q156" t="s">
        <v>55</v>
      </c>
      <c r="R156">
        <v>10</v>
      </c>
      <c r="S156">
        <v>5</v>
      </c>
      <c r="T156" t="s">
        <v>26</v>
      </c>
      <c r="U156" t="s">
        <v>26</v>
      </c>
      <c r="V156" t="s">
        <v>48</v>
      </c>
    </row>
    <row r="157" spans="1:22" x14ac:dyDescent="0.25">
      <c r="A157" s="1">
        <v>414</v>
      </c>
      <c r="B157">
        <v>111259</v>
      </c>
      <c r="C157" s="2">
        <v>43661.503472222219</v>
      </c>
      <c r="D157" t="s">
        <v>255</v>
      </c>
      <c r="E157" t="s">
        <v>53</v>
      </c>
      <c r="F157" t="s">
        <v>54</v>
      </c>
      <c r="G157" t="s">
        <v>24</v>
      </c>
      <c r="H157" t="s">
        <v>34</v>
      </c>
      <c r="I157" t="s">
        <v>35</v>
      </c>
      <c r="J157" t="s">
        <v>27</v>
      </c>
      <c r="K157" t="s">
        <v>28</v>
      </c>
      <c r="L157" s="2">
        <v>43719.724999999999</v>
      </c>
      <c r="M157" t="s">
        <v>26</v>
      </c>
      <c r="N157">
        <v>0</v>
      </c>
      <c r="O157">
        <v>1</v>
      </c>
      <c r="P157" t="s">
        <v>43</v>
      </c>
      <c r="Q157" t="s">
        <v>55</v>
      </c>
      <c r="R157">
        <v>11</v>
      </c>
      <c r="S157">
        <v>4</v>
      </c>
      <c r="T157" t="s">
        <v>26</v>
      </c>
      <c r="U157" t="s">
        <v>26</v>
      </c>
      <c r="V157" t="s">
        <v>48</v>
      </c>
    </row>
    <row r="158" spans="1:22" x14ac:dyDescent="0.25">
      <c r="A158" s="1">
        <v>441</v>
      </c>
      <c r="B158">
        <v>111260</v>
      </c>
      <c r="C158" s="2">
        <v>43661.629166666673</v>
      </c>
      <c r="D158" t="s">
        <v>256</v>
      </c>
      <c r="E158" t="s">
        <v>141</v>
      </c>
      <c r="F158" t="s">
        <v>142</v>
      </c>
      <c r="G158" t="s">
        <v>24</v>
      </c>
      <c r="H158" t="s">
        <v>34</v>
      </c>
      <c r="I158" t="s">
        <v>35</v>
      </c>
      <c r="J158" t="s">
        <v>27</v>
      </c>
      <c r="K158" t="s">
        <v>28</v>
      </c>
      <c r="L158" s="2">
        <v>43663.743750000001</v>
      </c>
      <c r="M158" s="2">
        <v>43662.129166666673</v>
      </c>
      <c r="N158">
        <v>0</v>
      </c>
      <c r="O158">
        <v>1</v>
      </c>
      <c r="P158" t="s">
        <v>43</v>
      </c>
      <c r="Q158" t="s">
        <v>55</v>
      </c>
      <c r="R158">
        <v>9</v>
      </c>
      <c r="S158">
        <v>1</v>
      </c>
      <c r="T158" t="s">
        <v>26</v>
      </c>
      <c r="U158" t="s">
        <v>26</v>
      </c>
      <c r="V158" t="s">
        <v>48</v>
      </c>
    </row>
    <row r="159" spans="1:22" x14ac:dyDescent="0.25">
      <c r="A159" s="1">
        <v>108</v>
      </c>
      <c r="B159">
        <v>111261</v>
      </c>
      <c r="C159" s="2">
        <v>43662.449305555558</v>
      </c>
      <c r="D159" t="s">
        <v>257</v>
      </c>
      <c r="E159" t="s">
        <v>258</v>
      </c>
      <c r="F159" t="s">
        <v>259</v>
      </c>
      <c r="G159" t="s">
        <v>72</v>
      </c>
      <c r="H159" t="s">
        <v>25</v>
      </c>
      <c r="I159" t="s">
        <v>59</v>
      </c>
      <c r="J159" t="s">
        <v>27</v>
      </c>
      <c r="K159" t="s">
        <v>28</v>
      </c>
      <c r="L159" s="2">
        <v>43746.769444444442</v>
      </c>
      <c r="M159" s="2">
        <v>43662.949305555558</v>
      </c>
      <c r="N159">
        <v>0</v>
      </c>
      <c r="O159">
        <v>1</v>
      </c>
      <c r="P159" t="s">
        <v>37</v>
      </c>
      <c r="Q159" t="s">
        <v>260</v>
      </c>
      <c r="R159">
        <v>18</v>
      </c>
      <c r="S159">
        <v>1</v>
      </c>
      <c r="T159" t="s">
        <v>26</v>
      </c>
      <c r="U159" t="s">
        <v>26</v>
      </c>
      <c r="V159" t="s">
        <v>48</v>
      </c>
    </row>
    <row r="160" spans="1:22" x14ac:dyDescent="0.25">
      <c r="A160" s="1">
        <v>423</v>
      </c>
      <c r="B160">
        <v>111262</v>
      </c>
      <c r="C160" s="2">
        <v>43662.47152777778</v>
      </c>
      <c r="D160" t="s">
        <v>261</v>
      </c>
      <c r="E160" t="s">
        <v>53</v>
      </c>
      <c r="F160" t="s">
        <v>54</v>
      </c>
      <c r="G160" t="s">
        <v>24</v>
      </c>
      <c r="H160" t="s">
        <v>34</v>
      </c>
      <c r="I160" t="s">
        <v>35</v>
      </c>
      <c r="J160" t="s">
        <v>27</v>
      </c>
      <c r="K160" t="s">
        <v>28</v>
      </c>
      <c r="L160" s="2">
        <v>43706.709722222222</v>
      </c>
      <c r="M160" s="2">
        <v>43662.97152777778</v>
      </c>
      <c r="N160">
        <v>0</v>
      </c>
      <c r="O160">
        <v>1</v>
      </c>
      <c r="P160" t="s">
        <v>43</v>
      </c>
      <c r="Q160" t="s">
        <v>55</v>
      </c>
      <c r="R160">
        <v>23</v>
      </c>
      <c r="S160">
        <v>2</v>
      </c>
      <c r="T160" t="s">
        <v>26</v>
      </c>
      <c r="U160" t="s">
        <v>26</v>
      </c>
      <c r="V160" t="s">
        <v>39</v>
      </c>
    </row>
    <row r="161" spans="1:22" x14ac:dyDescent="0.25">
      <c r="A161" s="1">
        <v>435</v>
      </c>
      <c r="B161">
        <v>111263</v>
      </c>
      <c r="C161" s="2">
        <v>43662.478472222218</v>
      </c>
      <c r="D161" t="s">
        <v>262</v>
      </c>
      <c r="E161" t="s">
        <v>53</v>
      </c>
      <c r="F161" t="s">
        <v>54</v>
      </c>
      <c r="G161" t="s">
        <v>24</v>
      </c>
      <c r="H161" t="s">
        <v>34</v>
      </c>
      <c r="I161" t="s">
        <v>35</v>
      </c>
      <c r="J161" t="s">
        <v>27</v>
      </c>
      <c r="K161" t="s">
        <v>28</v>
      </c>
      <c r="L161" s="2">
        <v>43683.73333333333</v>
      </c>
      <c r="M161" s="2">
        <v>43662.978472222218</v>
      </c>
      <c r="N161">
        <v>0</v>
      </c>
      <c r="O161">
        <v>1</v>
      </c>
      <c r="P161" t="s">
        <v>43</v>
      </c>
      <c r="Q161" t="s">
        <v>55</v>
      </c>
      <c r="R161">
        <v>7</v>
      </c>
      <c r="S161">
        <v>2</v>
      </c>
      <c r="T161" t="s">
        <v>26</v>
      </c>
      <c r="U161" t="s">
        <v>26</v>
      </c>
      <c r="V161" t="s">
        <v>39</v>
      </c>
    </row>
    <row r="162" spans="1:22" x14ac:dyDescent="0.25">
      <c r="A162" s="1">
        <v>439</v>
      </c>
      <c r="B162">
        <v>111264</v>
      </c>
      <c r="C162" s="2">
        <v>43663.592361111107</v>
      </c>
      <c r="D162" t="s">
        <v>263</v>
      </c>
      <c r="E162" t="s">
        <v>141</v>
      </c>
      <c r="F162" t="s">
        <v>142</v>
      </c>
      <c r="G162" t="s">
        <v>24</v>
      </c>
      <c r="H162" t="s">
        <v>34</v>
      </c>
      <c r="I162" t="s">
        <v>35</v>
      </c>
      <c r="J162" t="s">
        <v>27</v>
      </c>
      <c r="K162" t="s">
        <v>28</v>
      </c>
      <c r="L162" s="2">
        <v>43675.736111111109</v>
      </c>
      <c r="M162" s="2">
        <v>43664.092361111107</v>
      </c>
      <c r="N162">
        <v>0</v>
      </c>
      <c r="O162">
        <v>1</v>
      </c>
      <c r="P162" t="s">
        <v>43</v>
      </c>
      <c r="Q162" t="s">
        <v>55</v>
      </c>
      <c r="R162">
        <v>8</v>
      </c>
      <c r="S162">
        <v>1</v>
      </c>
      <c r="T162" t="s">
        <v>26</v>
      </c>
      <c r="U162" t="s">
        <v>26</v>
      </c>
      <c r="V162" t="s">
        <v>39</v>
      </c>
    </row>
    <row r="163" spans="1:22" x14ac:dyDescent="0.25">
      <c r="A163" s="1">
        <v>33</v>
      </c>
      <c r="B163">
        <v>111265</v>
      </c>
      <c r="C163" s="2">
        <v>43664.584722222222</v>
      </c>
      <c r="D163" t="s">
        <v>264</v>
      </c>
      <c r="E163" t="s">
        <v>202</v>
      </c>
      <c r="F163" t="s">
        <v>203</v>
      </c>
      <c r="G163" t="s">
        <v>62</v>
      </c>
      <c r="H163" t="s">
        <v>25</v>
      </c>
      <c r="I163" t="s">
        <v>35</v>
      </c>
      <c r="J163" t="s">
        <v>27</v>
      </c>
      <c r="K163" t="s">
        <v>28</v>
      </c>
      <c r="L163" s="2">
        <v>43739.447222222218</v>
      </c>
      <c r="M163" s="2">
        <v>43665.084722222222</v>
      </c>
      <c r="N163">
        <v>0</v>
      </c>
      <c r="O163">
        <v>1</v>
      </c>
      <c r="P163" t="s">
        <v>37</v>
      </c>
      <c r="Q163" t="s">
        <v>147</v>
      </c>
      <c r="R163">
        <v>7</v>
      </c>
      <c r="S163">
        <v>0</v>
      </c>
      <c r="T163" t="s">
        <v>26</v>
      </c>
      <c r="U163" t="s">
        <v>26</v>
      </c>
      <c r="V163" t="s">
        <v>39</v>
      </c>
    </row>
    <row r="164" spans="1:22" x14ac:dyDescent="0.25">
      <c r="A164" s="1">
        <v>426</v>
      </c>
      <c r="B164">
        <v>111266</v>
      </c>
      <c r="C164" s="2">
        <v>43665.404166666667</v>
      </c>
      <c r="D164" t="s">
        <v>265</v>
      </c>
      <c r="E164" t="s">
        <v>231</v>
      </c>
      <c r="F164" t="s">
        <v>232</v>
      </c>
      <c r="G164" t="s">
        <v>24</v>
      </c>
      <c r="H164" t="s">
        <v>34</v>
      </c>
      <c r="I164" t="s">
        <v>35</v>
      </c>
      <c r="J164" t="s">
        <v>27</v>
      </c>
      <c r="K164" t="s">
        <v>28</v>
      </c>
      <c r="L164" s="2">
        <v>43704.713194444441</v>
      </c>
      <c r="M164" s="2">
        <v>43696.708333333343</v>
      </c>
      <c r="N164">
        <v>0</v>
      </c>
      <c r="O164">
        <v>1</v>
      </c>
      <c r="P164" t="s">
        <v>43</v>
      </c>
      <c r="Q164" t="s">
        <v>38</v>
      </c>
      <c r="R164">
        <v>9</v>
      </c>
      <c r="S164">
        <v>3</v>
      </c>
      <c r="T164" t="s">
        <v>26</v>
      </c>
      <c r="U164" t="s">
        <v>26</v>
      </c>
      <c r="V164" t="s">
        <v>39</v>
      </c>
    </row>
    <row r="165" spans="1:22" x14ac:dyDescent="0.25">
      <c r="A165" s="1">
        <v>126</v>
      </c>
      <c r="B165">
        <v>111269</v>
      </c>
      <c r="C165" s="2">
        <v>43669.462500000001</v>
      </c>
      <c r="D165" t="s">
        <v>266</v>
      </c>
      <c r="E165" t="s">
        <v>108</v>
      </c>
      <c r="F165" t="s">
        <v>109</v>
      </c>
      <c r="G165" t="s">
        <v>72</v>
      </c>
      <c r="H165" t="s">
        <v>34</v>
      </c>
      <c r="I165" t="s">
        <v>35</v>
      </c>
      <c r="J165" t="s">
        <v>27</v>
      </c>
      <c r="K165" t="s">
        <v>28</v>
      </c>
      <c r="L165" s="2">
        <v>43675.73541666667</v>
      </c>
      <c r="M165" s="2">
        <v>43669.962500000001</v>
      </c>
      <c r="N165">
        <v>0</v>
      </c>
      <c r="O165">
        <v>1</v>
      </c>
      <c r="P165" t="s">
        <v>43</v>
      </c>
      <c r="Q165" t="s">
        <v>38</v>
      </c>
      <c r="R165">
        <v>9</v>
      </c>
      <c r="S165">
        <v>2</v>
      </c>
      <c r="T165" t="s">
        <v>26</v>
      </c>
      <c r="U165" t="s">
        <v>26</v>
      </c>
      <c r="V165" t="s">
        <v>39</v>
      </c>
    </row>
    <row r="166" spans="1:22" x14ac:dyDescent="0.25">
      <c r="A166" s="1">
        <v>111</v>
      </c>
      <c r="B166">
        <v>111271</v>
      </c>
      <c r="C166" s="2">
        <v>43670.612500000003</v>
      </c>
      <c r="D166" t="s">
        <v>267</v>
      </c>
      <c r="E166" t="s">
        <v>202</v>
      </c>
      <c r="F166" t="s">
        <v>203</v>
      </c>
      <c r="G166" t="s">
        <v>72</v>
      </c>
      <c r="H166" t="s">
        <v>25</v>
      </c>
      <c r="I166" t="s">
        <v>35</v>
      </c>
      <c r="J166" t="s">
        <v>27</v>
      </c>
      <c r="K166" t="s">
        <v>28</v>
      </c>
      <c r="L166" s="2">
        <v>43739.447222222218</v>
      </c>
      <c r="M166" s="2">
        <v>43671.112500000003</v>
      </c>
      <c r="N166">
        <v>0</v>
      </c>
      <c r="O166">
        <v>1</v>
      </c>
      <c r="P166" t="s">
        <v>37</v>
      </c>
      <c r="Q166" t="s">
        <v>268</v>
      </c>
      <c r="R166">
        <v>9</v>
      </c>
      <c r="S166">
        <v>7</v>
      </c>
      <c r="T166" t="s">
        <v>26</v>
      </c>
      <c r="U166" t="s">
        <v>26</v>
      </c>
      <c r="V166" t="s">
        <v>39</v>
      </c>
    </row>
    <row r="167" spans="1:22" x14ac:dyDescent="0.25">
      <c r="A167" s="1">
        <v>425</v>
      </c>
      <c r="B167">
        <v>111272</v>
      </c>
      <c r="C167" s="2">
        <v>43671.636805555558</v>
      </c>
      <c r="D167" t="s">
        <v>269</v>
      </c>
      <c r="E167" t="s">
        <v>231</v>
      </c>
      <c r="F167" t="s">
        <v>232</v>
      </c>
      <c r="G167" t="s">
        <v>24</v>
      </c>
      <c r="H167" t="s">
        <v>34</v>
      </c>
      <c r="I167" t="s">
        <v>35</v>
      </c>
      <c r="J167" t="s">
        <v>27</v>
      </c>
      <c r="K167" t="s">
        <v>28</v>
      </c>
      <c r="L167" s="2">
        <v>43704.714583333327</v>
      </c>
      <c r="M167" s="2">
        <v>43696.708333333343</v>
      </c>
      <c r="N167">
        <v>0</v>
      </c>
      <c r="O167">
        <v>1</v>
      </c>
      <c r="P167" t="s">
        <v>43</v>
      </c>
      <c r="Q167" t="s">
        <v>38</v>
      </c>
      <c r="R167">
        <v>22</v>
      </c>
      <c r="S167">
        <v>8</v>
      </c>
      <c r="T167" t="s">
        <v>26</v>
      </c>
      <c r="U167" t="s">
        <v>26</v>
      </c>
      <c r="V167" t="s">
        <v>39</v>
      </c>
    </row>
    <row r="168" spans="1:22" x14ac:dyDescent="0.25">
      <c r="A168" s="1">
        <v>125</v>
      </c>
      <c r="B168">
        <v>111273</v>
      </c>
      <c r="C168" s="2">
        <v>43674.672222222223</v>
      </c>
      <c r="D168" t="s">
        <v>270</v>
      </c>
      <c r="E168" t="s">
        <v>64</v>
      </c>
      <c r="F168" t="s">
        <v>65</v>
      </c>
      <c r="G168" t="s">
        <v>72</v>
      </c>
      <c r="H168" t="s">
        <v>34</v>
      </c>
      <c r="I168" t="s">
        <v>35</v>
      </c>
      <c r="J168" t="s">
        <v>27</v>
      </c>
      <c r="K168" t="s">
        <v>28</v>
      </c>
      <c r="L168" s="2">
        <v>43683.355555555558</v>
      </c>
      <c r="M168" s="2">
        <v>43675.708333333343</v>
      </c>
      <c r="N168">
        <v>0</v>
      </c>
      <c r="O168">
        <v>1</v>
      </c>
      <c r="P168" t="s">
        <v>43</v>
      </c>
      <c r="Q168" t="s">
        <v>55</v>
      </c>
      <c r="R168">
        <v>10</v>
      </c>
      <c r="S168">
        <v>6</v>
      </c>
      <c r="T168" t="s">
        <v>26</v>
      </c>
      <c r="U168" t="s">
        <v>26</v>
      </c>
      <c r="V168" t="s">
        <v>39</v>
      </c>
    </row>
    <row r="169" spans="1:22" x14ac:dyDescent="0.25">
      <c r="A169" s="1">
        <v>433</v>
      </c>
      <c r="B169">
        <v>111274</v>
      </c>
      <c r="C169" s="2">
        <v>43675.425000000003</v>
      </c>
      <c r="D169" t="s">
        <v>271</v>
      </c>
      <c r="E169" t="s">
        <v>272</v>
      </c>
      <c r="F169" t="s">
        <v>273</v>
      </c>
      <c r="G169" t="s">
        <v>24</v>
      </c>
      <c r="H169" t="s">
        <v>34</v>
      </c>
      <c r="I169" t="s">
        <v>35</v>
      </c>
      <c r="J169" t="s">
        <v>27</v>
      </c>
      <c r="K169" t="s">
        <v>28</v>
      </c>
      <c r="L169" s="2">
        <v>43684.714583333327</v>
      </c>
      <c r="M169" s="2">
        <v>43679.708333333343</v>
      </c>
      <c r="N169">
        <v>0</v>
      </c>
      <c r="O169">
        <v>1</v>
      </c>
      <c r="P169" t="s">
        <v>43</v>
      </c>
      <c r="Q169" t="s">
        <v>38</v>
      </c>
      <c r="R169">
        <v>9</v>
      </c>
      <c r="S169">
        <v>3</v>
      </c>
      <c r="T169" t="s">
        <v>26</v>
      </c>
      <c r="U169" t="s">
        <v>26</v>
      </c>
      <c r="V169" t="s">
        <v>39</v>
      </c>
    </row>
    <row r="170" spans="1:22" x14ac:dyDescent="0.25">
      <c r="A170" s="1">
        <v>436</v>
      </c>
      <c r="B170">
        <v>111275</v>
      </c>
      <c r="C170" s="2">
        <v>43676.6</v>
      </c>
      <c r="D170" t="s">
        <v>274</v>
      </c>
      <c r="E170" t="s">
        <v>231</v>
      </c>
      <c r="F170" t="s">
        <v>232</v>
      </c>
      <c r="G170" t="s">
        <v>24</v>
      </c>
      <c r="H170" t="s">
        <v>34</v>
      </c>
      <c r="I170" t="s">
        <v>35</v>
      </c>
      <c r="J170" t="s">
        <v>27</v>
      </c>
      <c r="K170" t="s">
        <v>28</v>
      </c>
      <c r="L170" s="2">
        <v>43683.731944444437</v>
      </c>
      <c r="M170" s="2">
        <v>43677.791666666657</v>
      </c>
      <c r="N170">
        <v>0</v>
      </c>
      <c r="O170">
        <v>1</v>
      </c>
      <c r="P170" t="s">
        <v>43</v>
      </c>
      <c r="Q170" t="s">
        <v>38</v>
      </c>
      <c r="R170">
        <v>12</v>
      </c>
      <c r="S170">
        <v>5</v>
      </c>
      <c r="T170" t="s">
        <v>26</v>
      </c>
      <c r="U170" t="s">
        <v>26</v>
      </c>
      <c r="V170" t="s">
        <v>39</v>
      </c>
    </row>
    <row r="171" spans="1:22" x14ac:dyDescent="0.25">
      <c r="A171" s="1">
        <v>437</v>
      </c>
      <c r="B171">
        <v>111276</v>
      </c>
      <c r="C171" s="2">
        <v>43677.409722222219</v>
      </c>
      <c r="D171" t="s">
        <v>275</v>
      </c>
      <c r="E171" t="s">
        <v>272</v>
      </c>
      <c r="F171" t="s">
        <v>273</v>
      </c>
      <c r="G171" t="s">
        <v>24</v>
      </c>
      <c r="H171" t="s">
        <v>34</v>
      </c>
      <c r="I171" t="s">
        <v>35</v>
      </c>
      <c r="J171" t="s">
        <v>27</v>
      </c>
      <c r="K171" t="s">
        <v>28</v>
      </c>
      <c r="L171" s="2">
        <v>43683.731249999997</v>
      </c>
      <c r="M171" s="2">
        <v>43678.708333333343</v>
      </c>
      <c r="N171">
        <v>0</v>
      </c>
      <c r="O171">
        <v>1</v>
      </c>
      <c r="P171" t="s">
        <v>43</v>
      </c>
      <c r="Q171" t="s">
        <v>38</v>
      </c>
      <c r="R171">
        <v>16</v>
      </c>
      <c r="S171">
        <v>3</v>
      </c>
      <c r="T171" t="s">
        <v>26</v>
      </c>
      <c r="U171" t="s">
        <v>26</v>
      </c>
      <c r="V171" t="s">
        <v>39</v>
      </c>
    </row>
    <row r="172" spans="1:22" x14ac:dyDescent="0.25">
      <c r="A172" s="1">
        <v>434</v>
      </c>
      <c r="B172">
        <v>111277</v>
      </c>
      <c r="C172" s="2">
        <v>43677.44027777778</v>
      </c>
      <c r="D172" t="s">
        <v>276</v>
      </c>
      <c r="E172" t="s">
        <v>272</v>
      </c>
      <c r="F172" t="s">
        <v>273</v>
      </c>
      <c r="G172" t="s">
        <v>24</v>
      </c>
      <c r="H172" t="s">
        <v>34</v>
      </c>
      <c r="I172" t="s">
        <v>59</v>
      </c>
      <c r="J172" t="s">
        <v>27</v>
      </c>
      <c r="K172" t="s">
        <v>28</v>
      </c>
      <c r="L172" s="2">
        <v>43683.736805555563</v>
      </c>
      <c r="M172" s="2">
        <v>43677.94027777778</v>
      </c>
      <c r="N172">
        <v>0</v>
      </c>
      <c r="O172">
        <v>1</v>
      </c>
      <c r="P172" t="s">
        <v>43</v>
      </c>
      <c r="Q172" t="s">
        <v>237</v>
      </c>
      <c r="R172">
        <v>9</v>
      </c>
      <c r="S172">
        <v>0</v>
      </c>
      <c r="T172" t="s">
        <v>26</v>
      </c>
      <c r="U172" t="s">
        <v>26</v>
      </c>
      <c r="V172" t="s">
        <v>39</v>
      </c>
    </row>
    <row r="173" spans="1:22" x14ac:dyDescent="0.25">
      <c r="A173" s="1">
        <v>432</v>
      </c>
      <c r="B173">
        <v>111278</v>
      </c>
      <c r="C173" s="2">
        <v>43678.370138888888</v>
      </c>
      <c r="D173" t="s">
        <v>263</v>
      </c>
      <c r="E173" t="s">
        <v>50</v>
      </c>
      <c r="F173" t="s">
        <v>51</v>
      </c>
      <c r="G173" t="s">
        <v>24</v>
      </c>
      <c r="H173" t="s">
        <v>34</v>
      </c>
      <c r="I173" t="s">
        <v>59</v>
      </c>
      <c r="J173" t="s">
        <v>27</v>
      </c>
      <c r="K173" t="s">
        <v>28</v>
      </c>
      <c r="L173" s="2">
        <v>43690.600694444453</v>
      </c>
      <c r="M173" s="2">
        <v>43678.870138888888</v>
      </c>
      <c r="N173">
        <v>0</v>
      </c>
      <c r="O173">
        <v>1</v>
      </c>
      <c r="P173" t="s">
        <v>43</v>
      </c>
      <c r="Q173" t="s">
        <v>237</v>
      </c>
      <c r="R173">
        <v>5</v>
      </c>
      <c r="S173">
        <v>0</v>
      </c>
      <c r="T173" t="s">
        <v>26</v>
      </c>
      <c r="U173" t="s">
        <v>26</v>
      </c>
      <c r="V173" t="s">
        <v>39</v>
      </c>
    </row>
    <row r="174" spans="1:22" x14ac:dyDescent="0.25">
      <c r="A174" s="1">
        <v>431</v>
      </c>
      <c r="B174">
        <v>111279</v>
      </c>
      <c r="C174" s="2">
        <v>43678.416666666657</v>
      </c>
      <c r="D174" t="s">
        <v>277</v>
      </c>
      <c r="E174" t="s">
        <v>50</v>
      </c>
      <c r="F174" t="s">
        <v>51</v>
      </c>
      <c r="G174" t="s">
        <v>24</v>
      </c>
      <c r="H174" t="s">
        <v>34</v>
      </c>
      <c r="I174" t="s">
        <v>59</v>
      </c>
      <c r="J174" t="s">
        <v>27</v>
      </c>
      <c r="K174" t="s">
        <v>28</v>
      </c>
      <c r="L174" s="2">
        <v>43690.601388888892</v>
      </c>
      <c r="M174" s="2">
        <v>43678.916666666657</v>
      </c>
      <c r="N174">
        <v>0</v>
      </c>
      <c r="O174">
        <v>1</v>
      </c>
      <c r="P174" t="s">
        <v>43</v>
      </c>
      <c r="Q174" t="s">
        <v>38</v>
      </c>
      <c r="R174">
        <v>6</v>
      </c>
      <c r="S174">
        <v>0</v>
      </c>
      <c r="T174" t="s">
        <v>26</v>
      </c>
      <c r="U174" t="s">
        <v>26</v>
      </c>
      <c r="V174" t="s">
        <v>39</v>
      </c>
    </row>
    <row r="175" spans="1:22" x14ac:dyDescent="0.25">
      <c r="A175" s="1">
        <v>421</v>
      </c>
      <c r="B175">
        <v>111280</v>
      </c>
      <c r="C175" s="2">
        <v>43678.662499999999</v>
      </c>
      <c r="D175" t="s">
        <v>278</v>
      </c>
      <c r="E175" t="s">
        <v>50</v>
      </c>
      <c r="F175" t="s">
        <v>51</v>
      </c>
      <c r="G175" t="s">
        <v>24</v>
      </c>
      <c r="H175" t="s">
        <v>34</v>
      </c>
      <c r="I175" t="s">
        <v>59</v>
      </c>
      <c r="J175" t="s">
        <v>27</v>
      </c>
      <c r="K175" t="s">
        <v>28</v>
      </c>
      <c r="L175" s="2">
        <v>43710.729166666657</v>
      </c>
      <c r="M175" s="2">
        <v>43679.162499999999</v>
      </c>
      <c r="N175">
        <v>0</v>
      </c>
      <c r="O175">
        <v>1</v>
      </c>
      <c r="P175" t="s">
        <v>43</v>
      </c>
      <c r="Q175" t="s">
        <v>38</v>
      </c>
      <c r="R175">
        <v>9</v>
      </c>
      <c r="S175">
        <v>0</v>
      </c>
      <c r="T175" t="s">
        <v>26</v>
      </c>
      <c r="U175" t="s">
        <v>26</v>
      </c>
      <c r="V175" t="s">
        <v>39</v>
      </c>
    </row>
    <row r="176" spans="1:22" x14ac:dyDescent="0.25">
      <c r="A176" s="1">
        <v>124</v>
      </c>
      <c r="B176">
        <v>111281</v>
      </c>
      <c r="C176" s="2">
        <v>43679.615277777782</v>
      </c>
      <c r="D176" t="s">
        <v>279</v>
      </c>
      <c r="E176" t="s">
        <v>64</v>
      </c>
      <c r="F176" t="s">
        <v>65</v>
      </c>
      <c r="G176" t="s">
        <v>72</v>
      </c>
      <c r="H176" t="s">
        <v>34</v>
      </c>
      <c r="I176" t="s">
        <v>35</v>
      </c>
      <c r="J176" t="s">
        <v>27</v>
      </c>
      <c r="K176" t="s">
        <v>28</v>
      </c>
      <c r="L176" s="2">
        <v>43683.355555555558</v>
      </c>
      <c r="M176" t="s">
        <v>26</v>
      </c>
      <c r="N176">
        <v>0</v>
      </c>
      <c r="O176">
        <v>1</v>
      </c>
      <c r="P176" t="s">
        <v>43</v>
      </c>
      <c r="Q176" t="s">
        <v>55</v>
      </c>
      <c r="R176">
        <v>7</v>
      </c>
      <c r="S176">
        <v>2</v>
      </c>
      <c r="T176" t="s">
        <v>26</v>
      </c>
      <c r="U176" t="s">
        <v>26</v>
      </c>
      <c r="V176" t="s">
        <v>39</v>
      </c>
    </row>
    <row r="177" spans="1:22" x14ac:dyDescent="0.25">
      <c r="A177" s="1">
        <v>430</v>
      </c>
      <c r="B177">
        <v>111282</v>
      </c>
      <c r="C177" s="2">
        <v>43684.590277777781</v>
      </c>
      <c r="D177" t="s">
        <v>280</v>
      </c>
      <c r="E177" t="s">
        <v>53</v>
      </c>
      <c r="F177" t="s">
        <v>54</v>
      </c>
      <c r="G177" t="s">
        <v>24</v>
      </c>
      <c r="H177" t="s">
        <v>34</v>
      </c>
      <c r="I177" t="s">
        <v>35</v>
      </c>
      <c r="J177" t="s">
        <v>27</v>
      </c>
      <c r="K177" t="s">
        <v>28</v>
      </c>
      <c r="L177" s="2">
        <v>43697.709027777782</v>
      </c>
      <c r="M177" s="2">
        <v>43690.708333333343</v>
      </c>
      <c r="N177">
        <v>0</v>
      </c>
      <c r="O177">
        <v>1</v>
      </c>
      <c r="P177" t="s">
        <v>43</v>
      </c>
      <c r="Q177" t="s">
        <v>55</v>
      </c>
      <c r="R177">
        <v>13</v>
      </c>
      <c r="S177">
        <v>3</v>
      </c>
      <c r="T177" t="s">
        <v>26</v>
      </c>
      <c r="U177" t="s">
        <v>26</v>
      </c>
      <c r="V177" t="s">
        <v>39</v>
      </c>
    </row>
    <row r="178" spans="1:22" x14ac:dyDescent="0.25">
      <c r="A178" s="1">
        <v>37</v>
      </c>
      <c r="B178">
        <v>111283</v>
      </c>
      <c r="C178" s="2">
        <v>43685.303472222222</v>
      </c>
      <c r="D178" t="s">
        <v>281</v>
      </c>
      <c r="E178" t="s">
        <v>50</v>
      </c>
      <c r="F178" t="s">
        <v>51</v>
      </c>
      <c r="G178" t="s">
        <v>62</v>
      </c>
      <c r="H178" t="s">
        <v>34</v>
      </c>
      <c r="I178" t="s">
        <v>35</v>
      </c>
      <c r="J178" t="s">
        <v>27</v>
      </c>
      <c r="K178" t="s">
        <v>28</v>
      </c>
      <c r="L178" s="2">
        <v>43705.464583333327</v>
      </c>
      <c r="M178" s="2">
        <v>43685.803472222222</v>
      </c>
      <c r="N178">
        <v>0</v>
      </c>
      <c r="O178">
        <v>1</v>
      </c>
      <c r="P178" t="s">
        <v>43</v>
      </c>
      <c r="Q178" t="s">
        <v>38</v>
      </c>
      <c r="R178">
        <v>9</v>
      </c>
      <c r="S178">
        <v>1</v>
      </c>
      <c r="T178" t="s">
        <v>26</v>
      </c>
      <c r="U178" t="s">
        <v>26</v>
      </c>
      <c r="V178" t="s">
        <v>39</v>
      </c>
    </row>
    <row r="179" spans="1:22" x14ac:dyDescent="0.25">
      <c r="A179" s="1">
        <v>123</v>
      </c>
      <c r="B179">
        <v>111284</v>
      </c>
      <c r="C179" s="2">
        <v>43686.350694444453</v>
      </c>
      <c r="D179" t="s">
        <v>282</v>
      </c>
      <c r="E179" t="s">
        <v>235</v>
      </c>
      <c r="F179" t="s">
        <v>236</v>
      </c>
      <c r="G179" t="s">
        <v>72</v>
      </c>
      <c r="H179" t="s">
        <v>34</v>
      </c>
      <c r="I179" t="s">
        <v>35</v>
      </c>
      <c r="J179" t="s">
        <v>27</v>
      </c>
      <c r="K179" t="s">
        <v>28</v>
      </c>
      <c r="L179" s="2">
        <v>43697.711111111108</v>
      </c>
      <c r="M179" s="2">
        <v>43690.708333333343</v>
      </c>
      <c r="N179">
        <v>0</v>
      </c>
      <c r="O179">
        <v>1</v>
      </c>
      <c r="P179" t="s">
        <v>43</v>
      </c>
      <c r="Q179" t="s">
        <v>55</v>
      </c>
      <c r="R179">
        <v>11</v>
      </c>
      <c r="S179">
        <v>2</v>
      </c>
      <c r="T179" t="s">
        <v>26</v>
      </c>
      <c r="U179" t="s">
        <v>26</v>
      </c>
      <c r="V179" t="s">
        <v>39</v>
      </c>
    </row>
    <row r="180" spans="1:22" x14ac:dyDescent="0.25">
      <c r="A180" s="1">
        <v>534</v>
      </c>
      <c r="B180">
        <v>111285</v>
      </c>
      <c r="C180" s="2">
        <v>43686.545138888891</v>
      </c>
      <c r="D180" t="s">
        <v>283</v>
      </c>
      <c r="E180" t="s">
        <v>53</v>
      </c>
      <c r="F180" t="s">
        <v>54</v>
      </c>
      <c r="G180" t="s">
        <v>84</v>
      </c>
      <c r="H180" t="s">
        <v>34</v>
      </c>
      <c r="I180" t="s">
        <v>35</v>
      </c>
      <c r="J180" t="s">
        <v>27</v>
      </c>
      <c r="K180" t="s">
        <v>28</v>
      </c>
      <c r="L180" s="2">
        <v>43812.754166666673</v>
      </c>
      <c r="M180" s="2">
        <v>43687.045138888891</v>
      </c>
      <c r="N180">
        <v>0</v>
      </c>
      <c r="O180">
        <v>1</v>
      </c>
      <c r="P180" t="s">
        <v>43</v>
      </c>
      <c r="Q180" t="s">
        <v>55</v>
      </c>
      <c r="R180">
        <v>26</v>
      </c>
      <c r="S180">
        <v>2</v>
      </c>
      <c r="T180" t="s">
        <v>26</v>
      </c>
      <c r="U180" t="s">
        <v>26</v>
      </c>
      <c r="V180" t="s">
        <v>39</v>
      </c>
    </row>
    <row r="181" spans="1:22" x14ac:dyDescent="0.25">
      <c r="A181" s="1">
        <v>397</v>
      </c>
      <c r="B181">
        <v>111289</v>
      </c>
      <c r="C181" s="2">
        <v>43697.447222222218</v>
      </c>
      <c r="D181" t="s">
        <v>284</v>
      </c>
      <c r="E181" t="s">
        <v>141</v>
      </c>
      <c r="F181" t="s">
        <v>142</v>
      </c>
      <c r="G181" t="s">
        <v>24</v>
      </c>
      <c r="H181" t="s">
        <v>34</v>
      </c>
      <c r="I181" t="s">
        <v>35</v>
      </c>
      <c r="J181" t="s">
        <v>27</v>
      </c>
      <c r="K181" t="s">
        <v>28</v>
      </c>
      <c r="L181" s="2">
        <v>43753.718055555553</v>
      </c>
      <c r="M181" s="2">
        <v>43697.947222222218</v>
      </c>
      <c r="N181">
        <v>0</v>
      </c>
      <c r="O181">
        <v>1</v>
      </c>
      <c r="P181" t="s">
        <v>43</v>
      </c>
      <c r="Q181" t="s">
        <v>55</v>
      </c>
      <c r="R181">
        <v>16</v>
      </c>
      <c r="S181">
        <v>5</v>
      </c>
      <c r="T181" t="s">
        <v>26</v>
      </c>
      <c r="U181" t="s">
        <v>26</v>
      </c>
      <c r="V181" t="s">
        <v>39</v>
      </c>
    </row>
    <row r="182" spans="1:22" x14ac:dyDescent="0.25">
      <c r="A182" s="1">
        <v>419</v>
      </c>
      <c r="B182">
        <v>111290</v>
      </c>
      <c r="C182" s="2">
        <v>43700.676388888889</v>
      </c>
      <c r="D182" t="s">
        <v>285</v>
      </c>
      <c r="E182" t="s">
        <v>272</v>
      </c>
      <c r="F182" t="s">
        <v>273</v>
      </c>
      <c r="G182" t="s">
        <v>24</v>
      </c>
      <c r="H182" t="s">
        <v>34</v>
      </c>
      <c r="I182" t="s">
        <v>35</v>
      </c>
      <c r="J182" t="s">
        <v>27</v>
      </c>
      <c r="K182" t="s">
        <v>28</v>
      </c>
      <c r="L182" s="2">
        <v>43711.741666666669</v>
      </c>
      <c r="M182" s="2">
        <v>43706.708333333343</v>
      </c>
      <c r="N182">
        <v>0</v>
      </c>
      <c r="O182">
        <v>1</v>
      </c>
      <c r="P182" t="s">
        <v>43</v>
      </c>
      <c r="Q182" t="s">
        <v>38</v>
      </c>
      <c r="R182">
        <v>13</v>
      </c>
      <c r="S182">
        <v>4</v>
      </c>
      <c r="T182" t="s">
        <v>26</v>
      </c>
      <c r="U182" t="s">
        <v>26</v>
      </c>
      <c r="V182" t="s">
        <v>39</v>
      </c>
    </row>
    <row r="183" spans="1:22" x14ac:dyDescent="0.25">
      <c r="A183" s="1">
        <v>113</v>
      </c>
      <c r="B183">
        <v>111291</v>
      </c>
      <c r="C183" s="2">
        <v>43705.386805555558</v>
      </c>
      <c r="D183" t="s">
        <v>286</v>
      </c>
      <c r="E183" t="s">
        <v>50</v>
      </c>
      <c r="F183" t="s">
        <v>51</v>
      </c>
      <c r="G183" t="s">
        <v>72</v>
      </c>
      <c r="H183" t="s">
        <v>34</v>
      </c>
      <c r="I183" t="s">
        <v>35</v>
      </c>
      <c r="J183" t="s">
        <v>27</v>
      </c>
      <c r="K183" t="s">
        <v>28</v>
      </c>
      <c r="L183" s="2">
        <v>43727.725694444453</v>
      </c>
      <c r="M183" t="s">
        <v>26</v>
      </c>
      <c r="N183">
        <v>0</v>
      </c>
      <c r="O183">
        <v>1</v>
      </c>
      <c r="P183" t="s">
        <v>43</v>
      </c>
      <c r="Q183" t="s">
        <v>38</v>
      </c>
      <c r="R183">
        <v>12</v>
      </c>
      <c r="S183">
        <v>3</v>
      </c>
      <c r="T183" t="s">
        <v>26</v>
      </c>
      <c r="U183" t="s">
        <v>26</v>
      </c>
      <c r="V183" t="s">
        <v>39</v>
      </c>
    </row>
    <row r="184" spans="1:22" x14ac:dyDescent="0.25">
      <c r="A184" s="1">
        <v>422</v>
      </c>
      <c r="B184">
        <v>111293</v>
      </c>
      <c r="C184" s="2">
        <v>43707.368750000001</v>
      </c>
      <c r="D184" t="s">
        <v>287</v>
      </c>
      <c r="E184" t="s">
        <v>231</v>
      </c>
      <c r="F184" t="s">
        <v>232</v>
      </c>
      <c r="G184" t="s">
        <v>24</v>
      </c>
      <c r="H184" t="s">
        <v>34</v>
      </c>
      <c r="I184" t="s">
        <v>59</v>
      </c>
      <c r="J184" t="s">
        <v>27</v>
      </c>
      <c r="K184" t="s">
        <v>28</v>
      </c>
      <c r="L184" s="2">
        <v>43707.612500000003</v>
      </c>
      <c r="M184" s="2">
        <v>43707.708333333343</v>
      </c>
      <c r="N184">
        <v>0</v>
      </c>
      <c r="O184">
        <v>1</v>
      </c>
      <c r="P184" t="s">
        <v>43</v>
      </c>
      <c r="Q184" t="s">
        <v>38</v>
      </c>
      <c r="R184">
        <v>5</v>
      </c>
      <c r="S184">
        <v>0</v>
      </c>
      <c r="T184" t="s">
        <v>26</v>
      </c>
      <c r="U184" t="s">
        <v>26</v>
      </c>
      <c r="V184" t="s">
        <v>39</v>
      </c>
    </row>
    <row r="185" spans="1:22" x14ac:dyDescent="0.25">
      <c r="A185" s="1">
        <v>410</v>
      </c>
      <c r="B185">
        <v>111294</v>
      </c>
      <c r="C185" s="2">
        <v>43710.398611111108</v>
      </c>
      <c r="D185" t="s">
        <v>288</v>
      </c>
      <c r="E185" t="s">
        <v>50</v>
      </c>
      <c r="F185" t="s">
        <v>51</v>
      </c>
      <c r="G185" t="s">
        <v>24</v>
      </c>
      <c r="H185" t="s">
        <v>34</v>
      </c>
      <c r="I185" t="s">
        <v>35</v>
      </c>
      <c r="J185" t="s">
        <v>27</v>
      </c>
      <c r="K185" t="s">
        <v>28</v>
      </c>
      <c r="L185" s="2">
        <v>43726.72152777778</v>
      </c>
      <c r="M185" s="2">
        <v>43721.708333333343</v>
      </c>
      <c r="N185">
        <v>0</v>
      </c>
      <c r="O185">
        <v>1</v>
      </c>
      <c r="P185" t="s">
        <v>43</v>
      </c>
      <c r="Q185" t="s">
        <v>38</v>
      </c>
      <c r="R185">
        <v>20</v>
      </c>
      <c r="S185">
        <v>5</v>
      </c>
      <c r="T185" t="s">
        <v>26</v>
      </c>
      <c r="U185" t="s">
        <v>26</v>
      </c>
      <c r="V185" t="s">
        <v>39</v>
      </c>
    </row>
    <row r="186" spans="1:22" x14ac:dyDescent="0.25">
      <c r="A186" s="1">
        <v>535</v>
      </c>
      <c r="B186">
        <v>111295</v>
      </c>
      <c r="C186" s="2">
        <v>43710.717361111107</v>
      </c>
      <c r="D186" t="s">
        <v>289</v>
      </c>
      <c r="E186" t="s">
        <v>64</v>
      </c>
      <c r="F186" t="s">
        <v>65</v>
      </c>
      <c r="G186" t="s">
        <v>84</v>
      </c>
      <c r="H186" t="s">
        <v>34</v>
      </c>
      <c r="I186" t="s">
        <v>59</v>
      </c>
      <c r="J186" t="s">
        <v>27</v>
      </c>
      <c r="K186" t="s">
        <v>28</v>
      </c>
      <c r="L186" s="2">
        <v>43783.749305555553</v>
      </c>
      <c r="M186" s="2">
        <v>43711.217361111107</v>
      </c>
      <c r="N186">
        <v>0</v>
      </c>
      <c r="O186">
        <v>1</v>
      </c>
      <c r="P186" t="s">
        <v>43</v>
      </c>
      <c r="Q186" t="s">
        <v>55</v>
      </c>
      <c r="R186">
        <v>13</v>
      </c>
      <c r="S186">
        <v>0</v>
      </c>
      <c r="T186" t="s">
        <v>26</v>
      </c>
      <c r="U186" t="s">
        <v>26</v>
      </c>
      <c r="V186" t="s">
        <v>48</v>
      </c>
    </row>
    <row r="187" spans="1:22" x14ac:dyDescent="0.25">
      <c r="A187" s="1">
        <v>114</v>
      </c>
      <c r="B187">
        <v>111296</v>
      </c>
      <c r="C187" s="2">
        <v>43711.43472222222</v>
      </c>
      <c r="D187" t="s">
        <v>290</v>
      </c>
      <c r="E187" t="s">
        <v>50</v>
      </c>
      <c r="F187" t="s">
        <v>51</v>
      </c>
      <c r="G187" t="s">
        <v>72</v>
      </c>
      <c r="H187" t="s">
        <v>34</v>
      </c>
      <c r="I187" t="s">
        <v>35</v>
      </c>
      <c r="J187" t="s">
        <v>27</v>
      </c>
      <c r="K187" t="s">
        <v>28</v>
      </c>
      <c r="L187" s="2">
        <v>43726.722916666673</v>
      </c>
      <c r="M187" s="2">
        <v>43721.708333333343</v>
      </c>
      <c r="N187">
        <v>0</v>
      </c>
      <c r="O187">
        <v>1</v>
      </c>
      <c r="P187" t="s">
        <v>43</v>
      </c>
      <c r="Q187" t="s">
        <v>38</v>
      </c>
      <c r="R187">
        <v>19</v>
      </c>
      <c r="S187">
        <v>1</v>
      </c>
      <c r="T187" t="s">
        <v>26</v>
      </c>
      <c r="U187" t="s">
        <v>26</v>
      </c>
      <c r="V187" t="s">
        <v>39</v>
      </c>
    </row>
    <row r="188" spans="1:22" x14ac:dyDescent="0.25">
      <c r="A188" s="1">
        <v>112</v>
      </c>
      <c r="B188">
        <v>111297</v>
      </c>
      <c r="C188" s="2">
        <v>43717.446527777778</v>
      </c>
      <c r="D188" t="s">
        <v>291</v>
      </c>
      <c r="E188" t="s">
        <v>82</v>
      </c>
      <c r="F188" t="s">
        <v>83</v>
      </c>
      <c r="G188" t="s">
        <v>72</v>
      </c>
      <c r="H188" t="s">
        <v>34</v>
      </c>
      <c r="I188" t="s">
        <v>35</v>
      </c>
      <c r="J188" t="s">
        <v>27</v>
      </c>
      <c r="K188" t="s">
        <v>28</v>
      </c>
      <c r="L188" s="2">
        <v>43734.702777777777</v>
      </c>
      <c r="M188" s="2">
        <v>43731.729166666657</v>
      </c>
      <c r="N188">
        <v>0</v>
      </c>
      <c r="O188">
        <v>1</v>
      </c>
      <c r="P188" t="s">
        <v>43</v>
      </c>
      <c r="Q188" t="s">
        <v>38</v>
      </c>
      <c r="R188">
        <v>32</v>
      </c>
      <c r="S188">
        <v>8</v>
      </c>
      <c r="T188" t="s">
        <v>26</v>
      </c>
      <c r="U188" t="s">
        <v>26</v>
      </c>
      <c r="V188" t="s">
        <v>39</v>
      </c>
    </row>
    <row r="189" spans="1:22" x14ac:dyDescent="0.25">
      <c r="A189" s="1">
        <v>411</v>
      </c>
      <c r="B189">
        <v>111298</v>
      </c>
      <c r="C189" s="2">
        <v>43717.716666666667</v>
      </c>
      <c r="D189" t="s">
        <v>292</v>
      </c>
      <c r="E189" t="s">
        <v>141</v>
      </c>
      <c r="F189" t="s">
        <v>142</v>
      </c>
      <c r="G189" t="s">
        <v>24</v>
      </c>
      <c r="H189" t="s">
        <v>34</v>
      </c>
      <c r="I189" t="s">
        <v>35</v>
      </c>
      <c r="J189" t="s">
        <v>27</v>
      </c>
      <c r="K189" t="s">
        <v>28</v>
      </c>
      <c r="L189" s="2">
        <v>43725.708333333343</v>
      </c>
      <c r="M189" s="2">
        <v>43718.216666666667</v>
      </c>
      <c r="N189">
        <v>0</v>
      </c>
      <c r="O189">
        <v>1</v>
      </c>
      <c r="P189" t="s">
        <v>43</v>
      </c>
      <c r="Q189" t="s">
        <v>38</v>
      </c>
      <c r="R189">
        <v>10</v>
      </c>
      <c r="S189">
        <v>2</v>
      </c>
      <c r="T189" t="s">
        <v>26</v>
      </c>
      <c r="U189" t="s">
        <v>26</v>
      </c>
      <c r="V189" t="s">
        <v>39</v>
      </c>
    </row>
    <row r="190" spans="1:22" x14ac:dyDescent="0.25">
      <c r="A190" s="1">
        <v>115</v>
      </c>
      <c r="B190">
        <v>111299</v>
      </c>
      <c r="C190" s="2">
        <v>43718.395138888889</v>
      </c>
      <c r="D190" t="s">
        <v>293</v>
      </c>
      <c r="E190" t="s">
        <v>231</v>
      </c>
      <c r="F190" t="s">
        <v>232</v>
      </c>
      <c r="G190" t="s">
        <v>72</v>
      </c>
      <c r="H190" t="s">
        <v>34</v>
      </c>
      <c r="I190" t="s">
        <v>35</v>
      </c>
      <c r="J190" t="s">
        <v>27</v>
      </c>
      <c r="K190" t="s">
        <v>28</v>
      </c>
      <c r="L190" s="2">
        <v>43725.709722222222</v>
      </c>
      <c r="M190" s="2">
        <v>43718.895138888889</v>
      </c>
      <c r="N190">
        <v>0</v>
      </c>
      <c r="O190">
        <v>1</v>
      </c>
      <c r="P190" t="s">
        <v>43</v>
      </c>
      <c r="Q190" t="s">
        <v>38</v>
      </c>
      <c r="R190">
        <v>7</v>
      </c>
      <c r="S190">
        <v>1</v>
      </c>
      <c r="T190" t="s">
        <v>26</v>
      </c>
      <c r="U190" t="s">
        <v>26</v>
      </c>
      <c r="V190" t="s">
        <v>85</v>
      </c>
    </row>
    <row r="191" spans="1:22" x14ac:dyDescent="0.25">
      <c r="A191" s="1">
        <v>409</v>
      </c>
      <c r="B191">
        <v>111300</v>
      </c>
      <c r="C191" s="2">
        <v>43719.771527777782</v>
      </c>
      <c r="D191" t="s">
        <v>294</v>
      </c>
      <c r="E191" t="s">
        <v>295</v>
      </c>
      <c r="F191" t="s">
        <v>296</v>
      </c>
      <c r="G191" t="s">
        <v>24</v>
      </c>
      <c r="H191" t="s">
        <v>34</v>
      </c>
      <c r="I191" t="s">
        <v>35</v>
      </c>
      <c r="J191" t="s">
        <v>27</v>
      </c>
      <c r="K191" t="s">
        <v>28</v>
      </c>
      <c r="L191" s="2">
        <v>43728.345833333333</v>
      </c>
      <c r="M191" s="2">
        <v>43724.708333333343</v>
      </c>
      <c r="N191">
        <v>0</v>
      </c>
      <c r="O191">
        <v>1</v>
      </c>
      <c r="P191" t="s">
        <v>43</v>
      </c>
      <c r="Q191" t="s">
        <v>38</v>
      </c>
      <c r="R191">
        <v>13</v>
      </c>
      <c r="S191">
        <v>5</v>
      </c>
      <c r="T191" t="s">
        <v>26</v>
      </c>
      <c r="U191" t="s">
        <v>26</v>
      </c>
      <c r="V191" t="s">
        <v>39</v>
      </c>
    </row>
    <row r="192" spans="1:22" x14ac:dyDescent="0.25">
      <c r="A192" s="1">
        <v>104</v>
      </c>
      <c r="B192">
        <v>111301</v>
      </c>
      <c r="C192" s="2">
        <v>43725.419444444437</v>
      </c>
      <c r="D192" t="s">
        <v>297</v>
      </c>
      <c r="E192" t="s">
        <v>298</v>
      </c>
      <c r="F192" t="s">
        <v>299</v>
      </c>
      <c r="G192" t="s">
        <v>72</v>
      </c>
      <c r="H192" t="s">
        <v>25</v>
      </c>
      <c r="I192" t="s">
        <v>59</v>
      </c>
      <c r="J192" t="s">
        <v>27</v>
      </c>
      <c r="K192" t="s">
        <v>28</v>
      </c>
      <c r="L192" s="2">
        <v>43759.572916666657</v>
      </c>
      <c r="M192" s="2">
        <v>43725.919444444437</v>
      </c>
      <c r="N192">
        <v>0</v>
      </c>
      <c r="O192">
        <v>1</v>
      </c>
      <c r="P192" t="s">
        <v>37</v>
      </c>
      <c r="Q192" t="s">
        <v>260</v>
      </c>
      <c r="R192">
        <v>10</v>
      </c>
      <c r="S192">
        <v>2</v>
      </c>
      <c r="T192" t="s">
        <v>26</v>
      </c>
      <c r="U192" t="s">
        <v>26</v>
      </c>
      <c r="V192" t="s">
        <v>39</v>
      </c>
    </row>
    <row r="193" spans="1:22" x14ac:dyDescent="0.25">
      <c r="A193" s="1">
        <v>408</v>
      </c>
      <c r="B193">
        <v>111302</v>
      </c>
      <c r="C193" s="2">
        <v>43725.7</v>
      </c>
      <c r="D193" t="s">
        <v>300</v>
      </c>
      <c r="E193" t="s">
        <v>235</v>
      </c>
      <c r="F193" t="s">
        <v>236</v>
      </c>
      <c r="G193" t="s">
        <v>24</v>
      </c>
      <c r="H193" t="s">
        <v>34</v>
      </c>
      <c r="I193" t="s">
        <v>35</v>
      </c>
      <c r="J193" t="s">
        <v>27</v>
      </c>
      <c r="K193" t="s">
        <v>28</v>
      </c>
      <c r="L193" s="2">
        <v>43728.443749999999</v>
      </c>
      <c r="M193" s="2">
        <v>43726.2</v>
      </c>
      <c r="N193">
        <v>0</v>
      </c>
      <c r="O193">
        <v>1</v>
      </c>
      <c r="P193" t="s">
        <v>43</v>
      </c>
      <c r="Q193" t="s">
        <v>55</v>
      </c>
      <c r="R193">
        <v>8</v>
      </c>
      <c r="S193">
        <v>2</v>
      </c>
      <c r="T193" t="s">
        <v>26</v>
      </c>
      <c r="U193" t="s">
        <v>26</v>
      </c>
      <c r="V193" t="s">
        <v>48</v>
      </c>
    </row>
    <row r="194" spans="1:22" x14ac:dyDescent="0.25">
      <c r="A194" s="1">
        <v>378</v>
      </c>
      <c r="B194">
        <v>111303</v>
      </c>
      <c r="C194" s="2">
        <v>43727.394444444442</v>
      </c>
      <c r="D194" t="s">
        <v>301</v>
      </c>
      <c r="E194" t="s">
        <v>141</v>
      </c>
      <c r="F194" t="s">
        <v>142</v>
      </c>
      <c r="G194" t="s">
        <v>24</v>
      </c>
      <c r="H194" t="s">
        <v>34</v>
      </c>
      <c r="I194" t="s">
        <v>35</v>
      </c>
      <c r="J194" t="s">
        <v>27</v>
      </c>
      <c r="K194" t="s">
        <v>28</v>
      </c>
      <c r="L194" s="2">
        <v>43812.753472222219</v>
      </c>
      <c r="M194" s="2">
        <v>43727.894444444442</v>
      </c>
      <c r="N194">
        <v>0</v>
      </c>
      <c r="O194">
        <v>1</v>
      </c>
      <c r="P194" t="s">
        <v>43</v>
      </c>
      <c r="Q194" t="s">
        <v>55</v>
      </c>
      <c r="R194">
        <v>13</v>
      </c>
      <c r="S194">
        <v>1</v>
      </c>
      <c r="T194" t="s">
        <v>26</v>
      </c>
      <c r="U194" t="s">
        <v>26</v>
      </c>
      <c r="V194" t="s">
        <v>48</v>
      </c>
    </row>
    <row r="195" spans="1:22" x14ac:dyDescent="0.25">
      <c r="A195" s="1">
        <v>407</v>
      </c>
      <c r="B195">
        <v>111304</v>
      </c>
      <c r="C195" s="2">
        <v>43728.472916666673</v>
      </c>
      <c r="D195" t="s">
        <v>302</v>
      </c>
      <c r="E195" t="s">
        <v>141</v>
      </c>
      <c r="F195" t="s">
        <v>142</v>
      </c>
      <c r="G195" t="s">
        <v>24</v>
      </c>
      <c r="H195" t="s">
        <v>34</v>
      </c>
      <c r="I195" t="s">
        <v>59</v>
      </c>
      <c r="J195" t="s">
        <v>27</v>
      </c>
      <c r="K195" t="s">
        <v>28</v>
      </c>
      <c r="L195" s="2">
        <v>43734.70208333333</v>
      </c>
      <c r="M195" s="2">
        <v>43728.972916666673</v>
      </c>
      <c r="N195">
        <v>0</v>
      </c>
      <c r="O195">
        <v>1</v>
      </c>
      <c r="P195" t="s">
        <v>43</v>
      </c>
      <c r="Q195" t="s">
        <v>55</v>
      </c>
      <c r="R195">
        <v>6</v>
      </c>
      <c r="S195">
        <v>0</v>
      </c>
      <c r="T195" t="s">
        <v>26</v>
      </c>
      <c r="U195" t="s">
        <v>26</v>
      </c>
      <c r="V195" t="s">
        <v>39</v>
      </c>
    </row>
    <row r="196" spans="1:22" x14ac:dyDescent="0.25">
      <c r="A196" s="1">
        <v>401</v>
      </c>
      <c r="B196">
        <v>111305</v>
      </c>
      <c r="C196" s="2">
        <v>43728.679166666669</v>
      </c>
      <c r="D196" t="s">
        <v>303</v>
      </c>
      <c r="E196" t="s">
        <v>235</v>
      </c>
      <c r="F196" t="s">
        <v>236</v>
      </c>
      <c r="G196" t="s">
        <v>24</v>
      </c>
      <c r="H196" t="s">
        <v>34</v>
      </c>
      <c r="I196" t="s">
        <v>35</v>
      </c>
      <c r="J196" t="s">
        <v>27</v>
      </c>
      <c r="K196" t="s">
        <v>28</v>
      </c>
      <c r="L196" s="2">
        <v>43741.736805555563</v>
      </c>
      <c r="M196" s="2">
        <v>43729.179166666669</v>
      </c>
      <c r="N196">
        <v>0</v>
      </c>
      <c r="O196">
        <v>1</v>
      </c>
      <c r="P196" t="s">
        <v>43</v>
      </c>
      <c r="Q196" t="s">
        <v>55</v>
      </c>
      <c r="R196">
        <v>11</v>
      </c>
      <c r="S196">
        <v>1</v>
      </c>
      <c r="T196" t="s">
        <v>26</v>
      </c>
      <c r="U196" t="s">
        <v>26</v>
      </c>
      <c r="V196" t="s">
        <v>48</v>
      </c>
    </row>
    <row r="197" spans="1:22" x14ac:dyDescent="0.25">
      <c r="A197" s="1">
        <v>34</v>
      </c>
      <c r="B197">
        <v>111306</v>
      </c>
      <c r="C197" s="2">
        <v>43729.445138888892</v>
      </c>
      <c r="D197" t="s">
        <v>304</v>
      </c>
      <c r="E197" t="s">
        <v>298</v>
      </c>
      <c r="F197" t="s">
        <v>299</v>
      </c>
      <c r="G197" t="s">
        <v>62</v>
      </c>
      <c r="H197" t="s">
        <v>25</v>
      </c>
      <c r="I197" t="s">
        <v>35</v>
      </c>
      <c r="J197" t="s">
        <v>27</v>
      </c>
      <c r="K197" t="s">
        <v>28</v>
      </c>
      <c r="L197" s="2">
        <v>43735.711111111108</v>
      </c>
      <c r="M197" s="2">
        <v>43729.945138888892</v>
      </c>
      <c r="N197">
        <v>0</v>
      </c>
      <c r="O197">
        <v>1</v>
      </c>
      <c r="P197" t="s">
        <v>37</v>
      </c>
      <c r="Q197" t="s">
        <v>260</v>
      </c>
      <c r="R197">
        <v>11</v>
      </c>
      <c r="S197">
        <v>2</v>
      </c>
      <c r="T197" t="s">
        <v>26</v>
      </c>
      <c r="U197" t="s">
        <v>26</v>
      </c>
      <c r="V197" t="s">
        <v>39</v>
      </c>
    </row>
    <row r="198" spans="1:22" x14ac:dyDescent="0.25">
      <c r="A198" s="1">
        <v>406</v>
      </c>
      <c r="B198">
        <v>111307</v>
      </c>
      <c r="C198" s="2">
        <v>43733.573611111111</v>
      </c>
      <c r="D198" t="s">
        <v>305</v>
      </c>
      <c r="E198" t="s">
        <v>231</v>
      </c>
      <c r="F198" t="s">
        <v>232</v>
      </c>
      <c r="G198" t="s">
        <v>24</v>
      </c>
      <c r="H198" t="s">
        <v>34</v>
      </c>
      <c r="I198" t="s">
        <v>35</v>
      </c>
      <c r="J198" t="s">
        <v>27</v>
      </c>
      <c r="K198" t="s">
        <v>28</v>
      </c>
      <c r="L198" s="2">
        <v>43735.342361111107</v>
      </c>
      <c r="M198" s="2">
        <v>43734.708333333343</v>
      </c>
      <c r="N198">
        <v>0</v>
      </c>
      <c r="O198">
        <v>1</v>
      </c>
      <c r="P198" t="s">
        <v>43</v>
      </c>
      <c r="Q198" t="s">
        <v>38</v>
      </c>
      <c r="R198">
        <v>9</v>
      </c>
      <c r="S198">
        <v>5</v>
      </c>
      <c r="T198" t="s">
        <v>26</v>
      </c>
      <c r="U198" t="s">
        <v>26</v>
      </c>
      <c r="V198" t="s">
        <v>39</v>
      </c>
    </row>
    <row r="199" spans="1:22" x14ac:dyDescent="0.25">
      <c r="A199" s="1">
        <v>400</v>
      </c>
      <c r="B199">
        <v>111308</v>
      </c>
      <c r="C199" s="2">
        <v>43733.690972222219</v>
      </c>
      <c r="D199" t="s">
        <v>306</v>
      </c>
      <c r="E199" t="s">
        <v>50</v>
      </c>
      <c r="F199" t="s">
        <v>51</v>
      </c>
      <c r="G199" t="s">
        <v>24</v>
      </c>
      <c r="H199" t="s">
        <v>34</v>
      </c>
      <c r="I199" t="s">
        <v>35</v>
      </c>
      <c r="J199" t="s">
        <v>27</v>
      </c>
      <c r="K199" t="s">
        <v>28</v>
      </c>
      <c r="L199" s="2">
        <v>43745.71597222222</v>
      </c>
      <c r="M199" s="2">
        <v>43734.190972222219</v>
      </c>
      <c r="N199">
        <v>0</v>
      </c>
      <c r="O199">
        <v>1</v>
      </c>
      <c r="P199" t="s">
        <v>43</v>
      </c>
      <c r="Q199" t="s">
        <v>38</v>
      </c>
      <c r="R199">
        <v>7</v>
      </c>
      <c r="S199">
        <v>1</v>
      </c>
      <c r="T199" t="s">
        <v>26</v>
      </c>
      <c r="U199" t="s">
        <v>26</v>
      </c>
      <c r="V199" t="s">
        <v>39</v>
      </c>
    </row>
    <row r="200" spans="1:22" x14ac:dyDescent="0.25">
      <c r="A200" s="1">
        <v>402</v>
      </c>
      <c r="B200">
        <v>111309</v>
      </c>
      <c r="C200" s="2">
        <v>43734.375694444447</v>
      </c>
      <c r="D200" t="s">
        <v>307</v>
      </c>
      <c r="E200" t="s">
        <v>272</v>
      </c>
      <c r="F200" t="s">
        <v>273</v>
      </c>
      <c r="G200" t="s">
        <v>24</v>
      </c>
      <c r="H200" t="s">
        <v>34</v>
      </c>
      <c r="I200" t="s">
        <v>35</v>
      </c>
      <c r="J200" t="s">
        <v>27</v>
      </c>
      <c r="K200" t="s">
        <v>28</v>
      </c>
      <c r="L200" s="2">
        <v>43740.720833333333</v>
      </c>
      <c r="M200" s="2">
        <v>43735.708333333343</v>
      </c>
      <c r="N200">
        <v>0</v>
      </c>
      <c r="O200">
        <v>1</v>
      </c>
      <c r="P200" t="s">
        <v>43</v>
      </c>
      <c r="Q200" t="s">
        <v>38</v>
      </c>
      <c r="R200">
        <v>10</v>
      </c>
      <c r="S200">
        <v>3</v>
      </c>
      <c r="T200" t="s">
        <v>26</v>
      </c>
      <c r="U200" t="s">
        <v>26</v>
      </c>
      <c r="V200" t="s">
        <v>39</v>
      </c>
    </row>
    <row r="201" spans="1:22" x14ac:dyDescent="0.25">
      <c r="A201" s="1">
        <v>405</v>
      </c>
      <c r="B201">
        <v>111310</v>
      </c>
      <c r="C201" s="2">
        <v>43735.347222222219</v>
      </c>
      <c r="D201" t="s">
        <v>308</v>
      </c>
      <c r="E201" t="s">
        <v>231</v>
      </c>
      <c r="F201" t="s">
        <v>232</v>
      </c>
      <c r="G201" t="s">
        <v>24</v>
      </c>
      <c r="H201" t="s">
        <v>34</v>
      </c>
      <c r="I201" t="s">
        <v>59</v>
      </c>
      <c r="J201" t="s">
        <v>27</v>
      </c>
      <c r="K201" t="s">
        <v>28</v>
      </c>
      <c r="L201" s="2">
        <v>43735.725694444453</v>
      </c>
      <c r="M201" s="2">
        <v>43735.708333333343</v>
      </c>
      <c r="N201">
        <v>0</v>
      </c>
      <c r="O201">
        <v>1</v>
      </c>
      <c r="P201" t="s">
        <v>43</v>
      </c>
      <c r="Q201" t="s">
        <v>38</v>
      </c>
      <c r="R201">
        <v>6</v>
      </c>
      <c r="S201">
        <v>5</v>
      </c>
      <c r="T201" t="s">
        <v>26</v>
      </c>
      <c r="U201" t="s">
        <v>26</v>
      </c>
      <c r="V201" t="s">
        <v>39</v>
      </c>
    </row>
    <row r="202" spans="1:22" x14ac:dyDescent="0.25">
      <c r="A202" s="1">
        <v>398</v>
      </c>
      <c r="B202">
        <v>111311</v>
      </c>
      <c r="C202" s="2">
        <v>43738.421527777777</v>
      </c>
      <c r="D202" t="s">
        <v>309</v>
      </c>
      <c r="E202" t="s">
        <v>53</v>
      </c>
      <c r="F202" t="s">
        <v>54</v>
      </c>
      <c r="G202" t="s">
        <v>24</v>
      </c>
      <c r="H202" t="s">
        <v>34</v>
      </c>
      <c r="I202" t="s">
        <v>35</v>
      </c>
      <c r="J202" t="s">
        <v>27</v>
      </c>
      <c r="K202" t="s">
        <v>28</v>
      </c>
      <c r="L202" s="2">
        <v>43747.712500000001</v>
      </c>
      <c r="M202" s="2">
        <v>43738.921527777777</v>
      </c>
      <c r="N202">
        <v>0</v>
      </c>
      <c r="O202">
        <v>1</v>
      </c>
      <c r="P202" t="s">
        <v>43</v>
      </c>
      <c r="Q202" t="s">
        <v>55</v>
      </c>
      <c r="R202">
        <v>17</v>
      </c>
      <c r="S202">
        <v>3</v>
      </c>
      <c r="T202" t="s">
        <v>26</v>
      </c>
      <c r="U202" t="s">
        <v>26</v>
      </c>
      <c r="V202" t="s">
        <v>39</v>
      </c>
    </row>
    <row r="203" spans="1:22" x14ac:dyDescent="0.25">
      <c r="A203" s="1">
        <v>103</v>
      </c>
      <c r="B203">
        <v>111312</v>
      </c>
      <c r="C203" s="2">
        <v>43739.439583333333</v>
      </c>
      <c r="D203" t="s">
        <v>310</v>
      </c>
      <c r="E203" t="s">
        <v>298</v>
      </c>
      <c r="F203" t="s">
        <v>299</v>
      </c>
      <c r="G203" t="s">
        <v>72</v>
      </c>
      <c r="H203" t="s">
        <v>25</v>
      </c>
      <c r="I203" t="s">
        <v>35</v>
      </c>
      <c r="J203" t="s">
        <v>27</v>
      </c>
      <c r="K203" t="s">
        <v>28</v>
      </c>
      <c r="L203" s="2">
        <v>43759.573611111111</v>
      </c>
      <c r="M203" s="2">
        <v>43739.939583333333</v>
      </c>
      <c r="N203">
        <v>0</v>
      </c>
      <c r="O203">
        <v>1</v>
      </c>
      <c r="P203" t="s">
        <v>37</v>
      </c>
      <c r="Q203" t="s">
        <v>260</v>
      </c>
      <c r="R203">
        <v>4</v>
      </c>
      <c r="S203">
        <v>0</v>
      </c>
      <c r="T203" t="s">
        <v>26</v>
      </c>
      <c r="U203" t="s">
        <v>26</v>
      </c>
      <c r="V203" t="s">
        <v>39</v>
      </c>
    </row>
    <row r="204" spans="1:22" x14ac:dyDescent="0.25">
      <c r="A204" s="1">
        <v>395</v>
      </c>
      <c r="B204">
        <v>111313</v>
      </c>
      <c r="C204" s="2">
        <v>43740.652777777781</v>
      </c>
      <c r="D204" t="s">
        <v>311</v>
      </c>
      <c r="E204" t="s">
        <v>272</v>
      </c>
      <c r="F204" t="s">
        <v>273</v>
      </c>
      <c r="G204" t="s">
        <v>24</v>
      </c>
      <c r="H204" t="s">
        <v>34</v>
      </c>
      <c r="I204" t="s">
        <v>59</v>
      </c>
      <c r="J204" t="s">
        <v>27</v>
      </c>
      <c r="K204" t="s">
        <v>28</v>
      </c>
      <c r="L204" s="2">
        <v>43754.736111111109</v>
      </c>
      <c r="M204" s="2">
        <v>43752.291666666657</v>
      </c>
      <c r="N204">
        <v>0</v>
      </c>
      <c r="O204">
        <v>1</v>
      </c>
      <c r="P204" t="s">
        <v>43</v>
      </c>
      <c r="Q204" t="s">
        <v>38</v>
      </c>
      <c r="R204">
        <v>10</v>
      </c>
      <c r="S204">
        <v>3</v>
      </c>
      <c r="T204" t="s">
        <v>26</v>
      </c>
      <c r="U204" t="s">
        <v>26</v>
      </c>
      <c r="V204" t="s">
        <v>39</v>
      </c>
    </row>
    <row r="205" spans="1:22" x14ac:dyDescent="0.25">
      <c r="A205" s="1">
        <v>107</v>
      </c>
      <c r="B205">
        <v>111314</v>
      </c>
      <c r="C205" s="2">
        <v>43740.706944444442</v>
      </c>
      <c r="D205" t="s">
        <v>312</v>
      </c>
      <c r="E205" t="s">
        <v>50</v>
      </c>
      <c r="F205" t="s">
        <v>51</v>
      </c>
      <c r="G205" t="s">
        <v>72</v>
      </c>
      <c r="H205" t="s">
        <v>34</v>
      </c>
      <c r="I205" t="s">
        <v>35</v>
      </c>
      <c r="J205" t="s">
        <v>27</v>
      </c>
      <c r="K205" t="s">
        <v>28</v>
      </c>
      <c r="L205" s="2">
        <v>43747.477083333331</v>
      </c>
      <c r="M205" s="2">
        <v>43741.206944444442</v>
      </c>
      <c r="N205">
        <v>0</v>
      </c>
      <c r="O205">
        <v>1</v>
      </c>
      <c r="P205" t="s">
        <v>43</v>
      </c>
      <c r="Q205" t="s">
        <v>38</v>
      </c>
      <c r="R205">
        <v>8</v>
      </c>
      <c r="S205">
        <v>1</v>
      </c>
      <c r="T205" t="s">
        <v>26</v>
      </c>
      <c r="U205" t="s">
        <v>26</v>
      </c>
      <c r="V205" t="s">
        <v>39</v>
      </c>
    </row>
    <row r="206" spans="1:22" x14ac:dyDescent="0.25">
      <c r="A206" s="1">
        <v>391</v>
      </c>
      <c r="B206">
        <v>111315</v>
      </c>
      <c r="C206" s="2">
        <v>43741.345833333333</v>
      </c>
      <c r="D206" t="s">
        <v>313</v>
      </c>
      <c r="E206" t="s">
        <v>50</v>
      </c>
      <c r="F206" t="s">
        <v>51</v>
      </c>
      <c r="G206" t="s">
        <v>24</v>
      </c>
      <c r="H206" t="s">
        <v>34</v>
      </c>
      <c r="I206" t="s">
        <v>35</v>
      </c>
      <c r="J206" t="s">
        <v>27</v>
      </c>
      <c r="K206" t="s">
        <v>28</v>
      </c>
      <c r="L206" s="2">
        <v>43762.711111111108</v>
      </c>
      <c r="M206" s="2">
        <v>43759.708333333343</v>
      </c>
      <c r="N206">
        <v>0</v>
      </c>
      <c r="O206">
        <v>1</v>
      </c>
      <c r="P206" t="s">
        <v>43</v>
      </c>
      <c r="Q206" t="s">
        <v>38</v>
      </c>
      <c r="R206">
        <v>21</v>
      </c>
      <c r="S206">
        <v>5</v>
      </c>
      <c r="T206" t="s">
        <v>26</v>
      </c>
      <c r="U206" t="s">
        <v>26</v>
      </c>
      <c r="V206" t="s">
        <v>39</v>
      </c>
    </row>
    <row r="207" spans="1:22" x14ac:dyDescent="0.25">
      <c r="A207" s="1">
        <v>399</v>
      </c>
      <c r="B207">
        <v>111316</v>
      </c>
      <c r="C207" s="2">
        <v>43741.710416666669</v>
      </c>
      <c r="D207" t="s">
        <v>314</v>
      </c>
      <c r="E207" t="s">
        <v>231</v>
      </c>
      <c r="F207" t="s">
        <v>232</v>
      </c>
      <c r="G207" t="s">
        <v>24</v>
      </c>
      <c r="H207" t="s">
        <v>34</v>
      </c>
      <c r="I207" t="s">
        <v>59</v>
      </c>
      <c r="J207" t="s">
        <v>27</v>
      </c>
      <c r="K207" t="s">
        <v>28</v>
      </c>
      <c r="L207" s="2">
        <v>43745.724999999999</v>
      </c>
      <c r="M207" s="2">
        <v>43742.210416666669</v>
      </c>
      <c r="N207">
        <v>0</v>
      </c>
      <c r="O207">
        <v>1</v>
      </c>
      <c r="P207" t="s">
        <v>43</v>
      </c>
      <c r="Q207" t="s">
        <v>38</v>
      </c>
      <c r="R207">
        <v>6</v>
      </c>
      <c r="S207">
        <v>3</v>
      </c>
      <c r="T207" t="s">
        <v>26</v>
      </c>
      <c r="U207" t="s">
        <v>26</v>
      </c>
      <c r="V207" t="s">
        <v>39</v>
      </c>
    </row>
    <row r="208" spans="1:22" x14ac:dyDescent="0.25">
      <c r="A208" s="1">
        <v>109</v>
      </c>
      <c r="B208">
        <v>111317</v>
      </c>
      <c r="C208" s="2">
        <v>43742.513194444437</v>
      </c>
      <c r="D208" t="s">
        <v>315</v>
      </c>
      <c r="E208" t="s">
        <v>316</v>
      </c>
      <c r="F208" t="s">
        <v>317</v>
      </c>
      <c r="G208" t="s">
        <v>72</v>
      </c>
      <c r="H208" t="s">
        <v>34</v>
      </c>
      <c r="I208" t="s">
        <v>35</v>
      </c>
      <c r="J208" t="s">
        <v>27</v>
      </c>
      <c r="K208" t="s">
        <v>28</v>
      </c>
      <c r="L208" s="2">
        <v>43745.726388888892</v>
      </c>
      <c r="M208" s="2">
        <v>43745.708333333343</v>
      </c>
      <c r="N208">
        <v>0</v>
      </c>
      <c r="O208">
        <v>1</v>
      </c>
      <c r="P208" t="s">
        <v>43</v>
      </c>
      <c r="Q208" t="s">
        <v>38</v>
      </c>
      <c r="R208">
        <v>7</v>
      </c>
      <c r="S208">
        <v>4</v>
      </c>
      <c r="T208" t="s">
        <v>26</v>
      </c>
      <c r="U208" t="s">
        <v>26</v>
      </c>
      <c r="V208" t="s">
        <v>48</v>
      </c>
    </row>
    <row r="209" spans="1:22" x14ac:dyDescent="0.25">
      <c r="A209" s="1">
        <v>93</v>
      </c>
      <c r="B209">
        <v>111318</v>
      </c>
      <c r="C209" s="2">
        <v>43742.598611111112</v>
      </c>
      <c r="D209" t="s">
        <v>318</v>
      </c>
      <c r="E209" t="s">
        <v>76</v>
      </c>
      <c r="F209" t="s">
        <v>77</v>
      </c>
      <c r="G209" t="s">
        <v>72</v>
      </c>
      <c r="H209" t="s">
        <v>34</v>
      </c>
      <c r="I209" t="s">
        <v>35</v>
      </c>
      <c r="J209" t="s">
        <v>27</v>
      </c>
      <c r="K209" t="s">
        <v>28</v>
      </c>
      <c r="L209" s="2">
        <v>43845.720833333333</v>
      </c>
      <c r="M209" t="s">
        <v>26</v>
      </c>
      <c r="N209">
        <v>0</v>
      </c>
      <c r="O209">
        <v>1</v>
      </c>
      <c r="P209" t="s">
        <v>43</v>
      </c>
      <c r="Q209" t="s">
        <v>38</v>
      </c>
      <c r="R209">
        <v>24</v>
      </c>
      <c r="S209">
        <v>4</v>
      </c>
      <c r="T209" t="s">
        <v>157</v>
      </c>
      <c r="U209" t="s">
        <v>199</v>
      </c>
      <c r="V209" t="s">
        <v>39</v>
      </c>
    </row>
    <row r="210" spans="1:22" x14ac:dyDescent="0.25">
      <c r="A210" s="1">
        <v>394</v>
      </c>
      <c r="B210">
        <v>111319</v>
      </c>
      <c r="C210" s="2">
        <v>43745.565972222219</v>
      </c>
      <c r="D210" t="s">
        <v>319</v>
      </c>
      <c r="E210" t="s">
        <v>316</v>
      </c>
      <c r="F210" t="s">
        <v>317</v>
      </c>
      <c r="G210" t="s">
        <v>24</v>
      </c>
      <c r="H210" t="s">
        <v>34</v>
      </c>
      <c r="I210" t="s">
        <v>35</v>
      </c>
      <c r="J210" t="s">
        <v>27</v>
      </c>
      <c r="K210" t="s">
        <v>28</v>
      </c>
      <c r="L210" s="2">
        <v>43756.420138888891</v>
      </c>
      <c r="M210" s="2">
        <v>43746.065972222219</v>
      </c>
      <c r="N210">
        <v>0</v>
      </c>
      <c r="O210">
        <v>1</v>
      </c>
      <c r="P210" t="s">
        <v>43</v>
      </c>
      <c r="Q210" t="s">
        <v>38</v>
      </c>
      <c r="R210">
        <v>8</v>
      </c>
      <c r="S210">
        <v>2</v>
      </c>
      <c r="T210" t="s">
        <v>26</v>
      </c>
      <c r="U210" t="s">
        <v>26</v>
      </c>
      <c r="V210" t="s">
        <v>48</v>
      </c>
    </row>
    <row r="211" spans="1:22" x14ac:dyDescent="0.25">
      <c r="A211" s="1">
        <v>82</v>
      </c>
      <c r="B211">
        <v>111320</v>
      </c>
      <c r="C211" s="2">
        <v>43746.651388888888</v>
      </c>
      <c r="D211" t="s">
        <v>320</v>
      </c>
      <c r="E211" t="s">
        <v>76</v>
      </c>
      <c r="F211" t="s">
        <v>77</v>
      </c>
      <c r="G211" t="s">
        <v>72</v>
      </c>
      <c r="H211" t="s">
        <v>34</v>
      </c>
      <c r="I211" t="s">
        <v>35</v>
      </c>
      <c r="J211" t="s">
        <v>27</v>
      </c>
      <c r="K211" t="s">
        <v>28</v>
      </c>
      <c r="L211" s="2">
        <v>43958.558333333327</v>
      </c>
      <c r="M211" t="s">
        <v>26</v>
      </c>
      <c r="N211">
        <v>0</v>
      </c>
      <c r="O211">
        <v>1</v>
      </c>
      <c r="P211" t="s">
        <v>43</v>
      </c>
      <c r="Q211" t="s">
        <v>38</v>
      </c>
      <c r="R211">
        <v>55</v>
      </c>
      <c r="S211">
        <v>9</v>
      </c>
      <c r="T211" t="s">
        <v>157</v>
      </c>
      <c r="U211" t="s">
        <v>87</v>
      </c>
      <c r="V211" t="s">
        <v>39</v>
      </c>
    </row>
    <row r="212" spans="1:22" x14ac:dyDescent="0.25">
      <c r="A212" s="1">
        <v>106</v>
      </c>
      <c r="B212">
        <v>111321</v>
      </c>
      <c r="C212" s="2">
        <v>43747.397222222222</v>
      </c>
      <c r="D212" t="s">
        <v>321</v>
      </c>
      <c r="E212" t="s">
        <v>316</v>
      </c>
      <c r="F212" t="s">
        <v>317</v>
      </c>
      <c r="G212" t="s">
        <v>72</v>
      </c>
      <c r="H212" t="s">
        <v>34</v>
      </c>
      <c r="I212" t="s">
        <v>35</v>
      </c>
      <c r="J212" t="s">
        <v>27</v>
      </c>
      <c r="K212" t="s">
        <v>28</v>
      </c>
      <c r="L212" s="2">
        <v>43756.418749999997</v>
      </c>
      <c r="M212" s="2">
        <v>43755.708333333343</v>
      </c>
      <c r="N212">
        <v>0</v>
      </c>
      <c r="O212">
        <v>1</v>
      </c>
      <c r="P212" t="s">
        <v>43</v>
      </c>
      <c r="Q212" t="s">
        <v>38</v>
      </c>
      <c r="R212">
        <v>15</v>
      </c>
      <c r="S212">
        <v>6</v>
      </c>
      <c r="T212" t="s">
        <v>26</v>
      </c>
      <c r="U212" t="s">
        <v>26</v>
      </c>
      <c r="V212" t="s">
        <v>48</v>
      </c>
    </row>
    <row r="213" spans="1:22" x14ac:dyDescent="0.25">
      <c r="A213" s="1">
        <v>102</v>
      </c>
      <c r="B213">
        <v>111322</v>
      </c>
      <c r="C213" s="2">
        <v>43749.570833333331</v>
      </c>
      <c r="D213" t="s">
        <v>322</v>
      </c>
      <c r="E213" t="s">
        <v>272</v>
      </c>
      <c r="F213" t="s">
        <v>273</v>
      </c>
      <c r="G213" t="s">
        <v>72</v>
      </c>
      <c r="H213" t="s">
        <v>34</v>
      </c>
      <c r="I213" t="s">
        <v>35</v>
      </c>
      <c r="J213" t="s">
        <v>27</v>
      </c>
      <c r="K213" t="s">
        <v>28</v>
      </c>
      <c r="L213" s="2">
        <v>43759.748611111107</v>
      </c>
      <c r="M213" s="2">
        <v>43754.708333333343</v>
      </c>
      <c r="N213">
        <v>0</v>
      </c>
      <c r="O213">
        <v>1</v>
      </c>
      <c r="P213" t="s">
        <v>43</v>
      </c>
      <c r="Q213" t="s">
        <v>38</v>
      </c>
      <c r="R213">
        <v>14</v>
      </c>
      <c r="S213">
        <v>7</v>
      </c>
      <c r="T213" t="s">
        <v>26</v>
      </c>
      <c r="U213" t="s">
        <v>26</v>
      </c>
      <c r="V213" t="s">
        <v>39</v>
      </c>
    </row>
    <row r="214" spans="1:22" x14ac:dyDescent="0.25">
      <c r="A214" s="1">
        <v>393</v>
      </c>
      <c r="B214">
        <v>111323</v>
      </c>
      <c r="C214" s="2">
        <v>43749.571527777778</v>
      </c>
      <c r="D214" t="s">
        <v>323</v>
      </c>
      <c r="E214" t="s">
        <v>50</v>
      </c>
      <c r="F214" t="s">
        <v>51</v>
      </c>
      <c r="G214" t="s">
        <v>24</v>
      </c>
      <c r="H214" t="s">
        <v>34</v>
      </c>
      <c r="I214" t="s">
        <v>35</v>
      </c>
      <c r="J214" t="s">
        <v>27</v>
      </c>
      <c r="K214" t="s">
        <v>28</v>
      </c>
      <c r="L214" s="2">
        <v>43760.754166666673</v>
      </c>
      <c r="M214" s="2">
        <v>43750.071527777778</v>
      </c>
      <c r="N214">
        <v>0</v>
      </c>
      <c r="O214">
        <v>1</v>
      </c>
      <c r="P214" t="s">
        <v>43</v>
      </c>
      <c r="Q214" t="s">
        <v>38</v>
      </c>
      <c r="R214">
        <v>23</v>
      </c>
      <c r="S214">
        <v>3</v>
      </c>
      <c r="T214" t="s">
        <v>26</v>
      </c>
      <c r="U214" t="s">
        <v>26</v>
      </c>
      <c r="V214" t="s">
        <v>39</v>
      </c>
    </row>
    <row r="215" spans="1:22" x14ac:dyDescent="0.25">
      <c r="A215" s="1">
        <v>371</v>
      </c>
      <c r="B215">
        <v>111324</v>
      </c>
      <c r="C215" s="2">
        <v>43752.691666666673</v>
      </c>
      <c r="D215" t="s">
        <v>324</v>
      </c>
      <c r="E215" t="s">
        <v>50</v>
      </c>
      <c r="F215" t="s">
        <v>51</v>
      </c>
      <c r="G215" t="s">
        <v>24</v>
      </c>
      <c r="H215" t="s">
        <v>34</v>
      </c>
      <c r="I215" t="s">
        <v>35</v>
      </c>
      <c r="J215" t="s">
        <v>27</v>
      </c>
      <c r="K215" t="s">
        <v>28</v>
      </c>
      <c r="L215" s="2">
        <v>43822.65</v>
      </c>
      <c r="M215" s="2">
        <v>43753.191666666673</v>
      </c>
      <c r="N215">
        <v>0</v>
      </c>
      <c r="O215">
        <v>1</v>
      </c>
      <c r="P215" t="s">
        <v>43</v>
      </c>
      <c r="Q215" t="s">
        <v>38</v>
      </c>
      <c r="R215">
        <v>9</v>
      </c>
      <c r="S215">
        <v>3</v>
      </c>
      <c r="T215" t="s">
        <v>26</v>
      </c>
      <c r="U215" t="s">
        <v>26</v>
      </c>
      <c r="V215" t="s">
        <v>39</v>
      </c>
    </row>
    <row r="216" spans="1:22" x14ac:dyDescent="0.25">
      <c r="A216" s="1">
        <v>105</v>
      </c>
      <c r="B216">
        <v>111325</v>
      </c>
      <c r="C216" s="2">
        <v>43752.699305555558</v>
      </c>
      <c r="D216" t="s">
        <v>325</v>
      </c>
      <c r="E216" t="s">
        <v>298</v>
      </c>
      <c r="F216" t="s">
        <v>299</v>
      </c>
      <c r="G216" t="s">
        <v>72</v>
      </c>
      <c r="H216" t="s">
        <v>25</v>
      </c>
      <c r="I216" t="s">
        <v>59</v>
      </c>
      <c r="J216" t="s">
        <v>27</v>
      </c>
      <c r="K216" t="s">
        <v>28</v>
      </c>
      <c r="L216" s="2">
        <v>43759.572222222218</v>
      </c>
      <c r="M216" s="2">
        <v>43753.199305555558</v>
      </c>
      <c r="N216">
        <v>0</v>
      </c>
      <c r="O216">
        <v>1</v>
      </c>
      <c r="P216" t="s">
        <v>37</v>
      </c>
      <c r="Q216" t="s">
        <v>260</v>
      </c>
      <c r="R216">
        <v>4</v>
      </c>
      <c r="S216">
        <v>0</v>
      </c>
      <c r="T216" t="s">
        <v>26</v>
      </c>
      <c r="U216" t="s">
        <v>26</v>
      </c>
      <c r="V216" t="s">
        <v>39</v>
      </c>
    </row>
    <row r="217" spans="1:22" x14ac:dyDescent="0.25">
      <c r="A217" s="1">
        <v>373</v>
      </c>
      <c r="B217">
        <v>111326</v>
      </c>
      <c r="C217" s="2">
        <v>43752.700694444437</v>
      </c>
      <c r="D217" t="s">
        <v>326</v>
      </c>
      <c r="E217" t="s">
        <v>53</v>
      </c>
      <c r="F217" t="s">
        <v>54</v>
      </c>
      <c r="G217" t="s">
        <v>24</v>
      </c>
      <c r="H217" t="s">
        <v>34</v>
      </c>
      <c r="I217" t="s">
        <v>35</v>
      </c>
      <c r="J217" t="s">
        <v>27</v>
      </c>
      <c r="K217" t="s">
        <v>28</v>
      </c>
      <c r="L217" s="2">
        <v>43822.60833333333</v>
      </c>
      <c r="M217" s="2">
        <v>43753.200694444437</v>
      </c>
      <c r="N217">
        <v>0</v>
      </c>
      <c r="O217">
        <v>1</v>
      </c>
      <c r="P217" t="s">
        <v>43</v>
      </c>
      <c r="Q217" t="s">
        <v>55</v>
      </c>
      <c r="R217">
        <v>26</v>
      </c>
      <c r="S217">
        <v>7</v>
      </c>
      <c r="T217" t="s">
        <v>26</v>
      </c>
      <c r="U217" t="s">
        <v>26</v>
      </c>
      <c r="V217" t="s">
        <v>39</v>
      </c>
    </row>
    <row r="218" spans="1:22" x14ac:dyDescent="0.25">
      <c r="A218" s="1">
        <v>396</v>
      </c>
      <c r="B218">
        <v>111327</v>
      </c>
      <c r="C218" s="2">
        <v>43753.62777777778</v>
      </c>
      <c r="D218" t="s">
        <v>327</v>
      </c>
      <c r="E218" t="s">
        <v>231</v>
      </c>
      <c r="F218" t="s">
        <v>232</v>
      </c>
      <c r="G218" t="s">
        <v>24</v>
      </c>
      <c r="H218" t="s">
        <v>34</v>
      </c>
      <c r="I218" t="s">
        <v>59</v>
      </c>
      <c r="J218" t="s">
        <v>27</v>
      </c>
      <c r="K218" t="s">
        <v>28</v>
      </c>
      <c r="L218" s="2">
        <v>43754.558333333327</v>
      </c>
      <c r="M218" s="2">
        <v>43754.708333333343</v>
      </c>
      <c r="N218">
        <v>0</v>
      </c>
      <c r="O218">
        <v>1</v>
      </c>
      <c r="P218" t="s">
        <v>43</v>
      </c>
      <c r="Q218" t="s">
        <v>38</v>
      </c>
      <c r="R218">
        <v>6</v>
      </c>
      <c r="S218">
        <v>1</v>
      </c>
      <c r="T218" t="s">
        <v>26</v>
      </c>
      <c r="U218" t="s">
        <v>26</v>
      </c>
      <c r="V218" t="s">
        <v>39</v>
      </c>
    </row>
    <row r="219" spans="1:22" x14ac:dyDescent="0.25">
      <c r="A219" s="1">
        <v>386</v>
      </c>
      <c r="B219">
        <v>111328</v>
      </c>
      <c r="C219" s="2">
        <v>43755.496527777781</v>
      </c>
      <c r="D219" t="s">
        <v>328</v>
      </c>
      <c r="E219" t="s">
        <v>64</v>
      </c>
      <c r="F219" t="s">
        <v>65</v>
      </c>
      <c r="G219" t="s">
        <v>24</v>
      </c>
      <c r="H219" t="s">
        <v>34</v>
      </c>
      <c r="I219" t="s">
        <v>59</v>
      </c>
      <c r="J219" t="s">
        <v>27</v>
      </c>
      <c r="K219" t="s">
        <v>28</v>
      </c>
      <c r="L219" s="2">
        <v>43784.728472222218</v>
      </c>
      <c r="M219" s="2">
        <v>43755.996527777781</v>
      </c>
      <c r="N219">
        <v>0</v>
      </c>
      <c r="O219">
        <v>1</v>
      </c>
      <c r="P219" t="s">
        <v>43</v>
      </c>
      <c r="Q219" t="s">
        <v>55</v>
      </c>
      <c r="R219">
        <v>7</v>
      </c>
      <c r="S219">
        <v>1</v>
      </c>
      <c r="T219" t="s">
        <v>26</v>
      </c>
      <c r="U219" t="s">
        <v>26</v>
      </c>
      <c r="V219" t="s">
        <v>48</v>
      </c>
    </row>
    <row r="220" spans="1:22" x14ac:dyDescent="0.25">
      <c r="A220" s="1">
        <v>392</v>
      </c>
      <c r="B220">
        <v>111329</v>
      </c>
      <c r="C220" s="2">
        <v>43756.664583333331</v>
      </c>
      <c r="D220" t="s">
        <v>329</v>
      </c>
      <c r="E220" t="s">
        <v>231</v>
      </c>
      <c r="F220" t="s">
        <v>232</v>
      </c>
      <c r="G220" t="s">
        <v>24</v>
      </c>
      <c r="H220" t="s">
        <v>34</v>
      </c>
      <c r="I220" t="s">
        <v>35</v>
      </c>
      <c r="J220" t="s">
        <v>27</v>
      </c>
      <c r="K220" t="s">
        <v>28</v>
      </c>
      <c r="L220" s="2">
        <v>43762.709722222222</v>
      </c>
      <c r="M220" s="2">
        <v>43759.708333333343</v>
      </c>
      <c r="N220">
        <v>0</v>
      </c>
      <c r="O220">
        <v>1</v>
      </c>
      <c r="P220" t="s">
        <v>43</v>
      </c>
      <c r="Q220" t="s">
        <v>38</v>
      </c>
      <c r="R220">
        <v>9</v>
      </c>
      <c r="S220">
        <v>5</v>
      </c>
      <c r="T220" t="s">
        <v>26</v>
      </c>
      <c r="U220" t="s">
        <v>26</v>
      </c>
      <c r="V220" t="s">
        <v>39</v>
      </c>
    </row>
    <row r="221" spans="1:22" x14ac:dyDescent="0.25">
      <c r="A221" s="1">
        <v>390</v>
      </c>
      <c r="B221">
        <v>111330</v>
      </c>
      <c r="C221" s="2">
        <v>43759.725694444453</v>
      </c>
      <c r="D221" t="s">
        <v>330</v>
      </c>
      <c r="E221" t="s">
        <v>231</v>
      </c>
      <c r="F221" t="s">
        <v>232</v>
      </c>
      <c r="G221" t="s">
        <v>24</v>
      </c>
      <c r="H221" t="s">
        <v>34</v>
      </c>
      <c r="I221" t="s">
        <v>35</v>
      </c>
      <c r="J221" t="s">
        <v>27</v>
      </c>
      <c r="K221" t="s">
        <v>28</v>
      </c>
      <c r="L221" s="2">
        <v>43767.729166666657</v>
      </c>
      <c r="M221" s="2">
        <v>43762.708333333343</v>
      </c>
      <c r="N221">
        <v>0</v>
      </c>
      <c r="O221">
        <v>1</v>
      </c>
      <c r="P221" t="s">
        <v>43</v>
      </c>
      <c r="Q221" t="s">
        <v>38</v>
      </c>
      <c r="R221">
        <v>8</v>
      </c>
      <c r="S221">
        <v>4</v>
      </c>
      <c r="T221" t="s">
        <v>26</v>
      </c>
      <c r="U221" t="s">
        <v>26</v>
      </c>
      <c r="V221" t="s">
        <v>39</v>
      </c>
    </row>
    <row r="222" spans="1:22" x14ac:dyDescent="0.25">
      <c r="A222" s="1">
        <v>31</v>
      </c>
      <c r="B222">
        <v>111331</v>
      </c>
      <c r="C222" s="2">
        <v>43761.710416666669</v>
      </c>
      <c r="D222" t="s">
        <v>331</v>
      </c>
      <c r="E222" t="s">
        <v>231</v>
      </c>
      <c r="F222" t="s">
        <v>232</v>
      </c>
      <c r="G222" t="s">
        <v>62</v>
      </c>
      <c r="H222" t="s">
        <v>34</v>
      </c>
      <c r="I222" t="s">
        <v>35</v>
      </c>
      <c r="J222" t="s">
        <v>27</v>
      </c>
      <c r="K222" t="s">
        <v>28</v>
      </c>
      <c r="L222" s="2">
        <v>43773.65902777778</v>
      </c>
      <c r="M222" s="2">
        <v>43763.708333333343</v>
      </c>
      <c r="N222">
        <v>0</v>
      </c>
      <c r="O222">
        <v>1</v>
      </c>
      <c r="P222" t="s">
        <v>43</v>
      </c>
      <c r="Q222" t="s">
        <v>38</v>
      </c>
      <c r="R222">
        <v>30</v>
      </c>
      <c r="S222">
        <v>26</v>
      </c>
      <c r="T222" t="s">
        <v>26</v>
      </c>
      <c r="U222" t="s">
        <v>26</v>
      </c>
      <c r="V222" t="s">
        <v>39</v>
      </c>
    </row>
    <row r="223" spans="1:22" x14ac:dyDescent="0.25">
      <c r="A223" s="1">
        <v>388</v>
      </c>
      <c r="B223">
        <v>111332</v>
      </c>
      <c r="C223" s="2">
        <v>43763.427083333343</v>
      </c>
      <c r="D223" t="s">
        <v>332</v>
      </c>
      <c r="E223" t="s">
        <v>64</v>
      </c>
      <c r="F223" t="s">
        <v>65</v>
      </c>
      <c r="G223" t="s">
        <v>24</v>
      </c>
      <c r="H223" t="s">
        <v>34</v>
      </c>
      <c r="I223" t="s">
        <v>59</v>
      </c>
      <c r="J223" t="s">
        <v>27</v>
      </c>
      <c r="K223" t="s">
        <v>28</v>
      </c>
      <c r="L223" s="2">
        <v>43775.731249999997</v>
      </c>
      <c r="M223" s="2">
        <v>43763.927083333343</v>
      </c>
      <c r="N223">
        <v>0</v>
      </c>
      <c r="O223">
        <v>1</v>
      </c>
      <c r="P223" t="s">
        <v>43</v>
      </c>
      <c r="Q223" t="s">
        <v>55</v>
      </c>
      <c r="R223">
        <v>5</v>
      </c>
      <c r="S223">
        <v>0</v>
      </c>
      <c r="T223" t="s">
        <v>26</v>
      </c>
      <c r="U223" t="s">
        <v>26</v>
      </c>
      <c r="V223" t="s">
        <v>48</v>
      </c>
    </row>
    <row r="224" spans="1:22" x14ac:dyDescent="0.25">
      <c r="A224" s="1">
        <v>98</v>
      </c>
      <c r="B224">
        <v>111333</v>
      </c>
      <c r="C224" s="2">
        <v>43763.606249999997</v>
      </c>
      <c r="D224" t="s">
        <v>333</v>
      </c>
      <c r="E224" t="s">
        <v>68</v>
      </c>
      <c r="F224" t="s">
        <v>69</v>
      </c>
      <c r="G224" t="s">
        <v>72</v>
      </c>
      <c r="H224" t="s">
        <v>34</v>
      </c>
      <c r="I224" t="s">
        <v>35</v>
      </c>
      <c r="J224" t="s">
        <v>27</v>
      </c>
      <c r="K224" t="s">
        <v>28</v>
      </c>
      <c r="L224" s="2">
        <v>43803.743750000001</v>
      </c>
      <c r="M224" s="2">
        <v>43764.106249999997</v>
      </c>
      <c r="N224">
        <v>0</v>
      </c>
      <c r="O224">
        <v>1</v>
      </c>
      <c r="P224" t="s">
        <v>43</v>
      </c>
      <c r="Q224" t="s">
        <v>55</v>
      </c>
      <c r="R224">
        <v>15</v>
      </c>
      <c r="S224">
        <v>3</v>
      </c>
      <c r="T224" t="s">
        <v>26</v>
      </c>
      <c r="U224" t="s">
        <v>26</v>
      </c>
      <c r="V224" t="s">
        <v>48</v>
      </c>
    </row>
    <row r="225" spans="1:22" x14ac:dyDescent="0.25">
      <c r="A225" s="1">
        <v>101</v>
      </c>
      <c r="B225">
        <v>111334</v>
      </c>
      <c r="C225" s="2">
        <v>43763.621527777781</v>
      </c>
      <c r="D225" t="s">
        <v>334</v>
      </c>
      <c r="E225" t="s">
        <v>258</v>
      </c>
      <c r="F225" t="s">
        <v>259</v>
      </c>
      <c r="G225" t="s">
        <v>72</v>
      </c>
      <c r="H225" t="s">
        <v>25</v>
      </c>
      <c r="I225" t="s">
        <v>35</v>
      </c>
      <c r="J225" t="s">
        <v>27</v>
      </c>
      <c r="K225" t="s">
        <v>28</v>
      </c>
      <c r="L225" s="2">
        <v>43775.720138888893</v>
      </c>
      <c r="M225" s="2">
        <v>43764.121527777781</v>
      </c>
      <c r="N225">
        <v>0</v>
      </c>
      <c r="O225">
        <v>1</v>
      </c>
      <c r="P225" t="s">
        <v>37</v>
      </c>
      <c r="Q225" t="s">
        <v>260</v>
      </c>
      <c r="R225">
        <v>6</v>
      </c>
      <c r="S225">
        <v>0</v>
      </c>
      <c r="T225" t="s">
        <v>26</v>
      </c>
      <c r="U225" t="s">
        <v>26</v>
      </c>
      <c r="V225" t="s">
        <v>48</v>
      </c>
    </row>
    <row r="226" spans="1:22" x14ac:dyDescent="0.25">
      <c r="A226" s="1">
        <v>372</v>
      </c>
      <c r="B226">
        <v>111335</v>
      </c>
      <c r="C226" s="2">
        <v>43763.727777777778</v>
      </c>
      <c r="D226" t="s">
        <v>335</v>
      </c>
      <c r="E226" t="s">
        <v>231</v>
      </c>
      <c r="F226" t="s">
        <v>232</v>
      </c>
      <c r="G226" t="s">
        <v>24</v>
      </c>
      <c r="H226" t="s">
        <v>34</v>
      </c>
      <c r="I226" t="s">
        <v>59</v>
      </c>
      <c r="J226" t="s">
        <v>27</v>
      </c>
      <c r="K226" t="s">
        <v>28</v>
      </c>
      <c r="L226" s="2">
        <v>43822.631944444453</v>
      </c>
      <c r="M226" s="2">
        <v>43817.708333333343</v>
      </c>
      <c r="N226">
        <v>0</v>
      </c>
      <c r="O226">
        <v>1</v>
      </c>
      <c r="P226" t="s">
        <v>43</v>
      </c>
      <c r="Q226" t="s">
        <v>38</v>
      </c>
      <c r="R226">
        <v>17</v>
      </c>
      <c r="S226">
        <v>8</v>
      </c>
      <c r="T226" t="s">
        <v>26</v>
      </c>
      <c r="U226" t="s">
        <v>26</v>
      </c>
      <c r="V226" t="s">
        <v>39</v>
      </c>
    </row>
    <row r="227" spans="1:22" x14ac:dyDescent="0.25">
      <c r="A227" s="1">
        <v>365</v>
      </c>
      <c r="B227">
        <v>111336</v>
      </c>
      <c r="C227" s="2">
        <v>43763.731944444437</v>
      </c>
      <c r="D227" t="s">
        <v>336</v>
      </c>
      <c r="E227" t="s">
        <v>272</v>
      </c>
      <c r="F227" t="s">
        <v>273</v>
      </c>
      <c r="G227" t="s">
        <v>24</v>
      </c>
      <c r="H227" t="s">
        <v>34</v>
      </c>
      <c r="I227" t="s">
        <v>35</v>
      </c>
      <c r="J227" t="s">
        <v>27</v>
      </c>
      <c r="K227" t="s">
        <v>28</v>
      </c>
      <c r="L227" s="2">
        <v>43844.730555555558</v>
      </c>
      <c r="M227" t="s">
        <v>26</v>
      </c>
      <c r="N227">
        <v>0</v>
      </c>
      <c r="O227">
        <v>1</v>
      </c>
      <c r="P227" t="s">
        <v>43</v>
      </c>
      <c r="Q227" t="s">
        <v>38</v>
      </c>
      <c r="R227">
        <v>11</v>
      </c>
      <c r="S227">
        <v>6</v>
      </c>
      <c r="T227" t="s">
        <v>86</v>
      </c>
      <c r="U227" t="s">
        <v>199</v>
      </c>
      <c r="V227" t="s">
        <v>39</v>
      </c>
    </row>
    <row r="228" spans="1:22" x14ac:dyDescent="0.25">
      <c r="A228" s="1">
        <v>370</v>
      </c>
      <c r="B228">
        <v>111337</v>
      </c>
      <c r="C228" s="2">
        <v>43768.609722222223</v>
      </c>
      <c r="D228" t="s">
        <v>337</v>
      </c>
      <c r="E228" t="s">
        <v>64</v>
      </c>
      <c r="F228" t="s">
        <v>65</v>
      </c>
      <c r="G228" t="s">
        <v>24</v>
      </c>
      <c r="H228" t="s">
        <v>34</v>
      </c>
      <c r="I228" t="s">
        <v>59</v>
      </c>
      <c r="J228" t="s">
        <v>27</v>
      </c>
      <c r="K228" t="s">
        <v>28</v>
      </c>
      <c r="L228" s="2">
        <v>43833.73333333333</v>
      </c>
      <c r="M228" t="s">
        <v>26</v>
      </c>
      <c r="N228">
        <v>0</v>
      </c>
      <c r="O228">
        <v>1</v>
      </c>
      <c r="P228" t="s">
        <v>43</v>
      </c>
      <c r="Q228" t="s">
        <v>55</v>
      </c>
      <c r="R228">
        <v>20</v>
      </c>
      <c r="S228">
        <v>0</v>
      </c>
      <c r="T228" t="s">
        <v>26</v>
      </c>
      <c r="U228" t="s">
        <v>26</v>
      </c>
      <c r="V228" t="s">
        <v>39</v>
      </c>
    </row>
    <row r="229" spans="1:22" x14ac:dyDescent="0.25">
      <c r="A229" s="1">
        <v>381</v>
      </c>
      <c r="B229">
        <v>111338</v>
      </c>
      <c r="C229" s="2">
        <v>43768.703472222223</v>
      </c>
      <c r="D229" t="s">
        <v>338</v>
      </c>
      <c r="E229" t="s">
        <v>231</v>
      </c>
      <c r="F229" t="s">
        <v>232</v>
      </c>
      <c r="G229" t="s">
        <v>24</v>
      </c>
      <c r="H229" t="s">
        <v>34</v>
      </c>
      <c r="I229" t="s">
        <v>35</v>
      </c>
      <c r="J229" t="s">
        <v>27</v>
      </c>
      <c r="K229" t="s">
        <v>28</v>
      </c>
      <c r="L229" s="2">
        <v>43796.73333333333</v>
      </c>
      <c r="M229" s="2">
        <v>43791.708333333343</v>
      </c>
      <c r="N229">
        <v>0</v>
      </c>
      <c r="O229">
        <v>1</v>
      </c>
      <c r="P229" t="s">
        <v>43</v>
      </c>
      <c r="Q229" t="s">
        <v>38</v>
      </c>
      <c r="R229">
        <v>33</v>
      </c>
      <c r="S229">
        <v>20</v>
      </c>
      <c r="T229" t="s">
        <v>26</v>
      </c>
      <c r="U229" t="s">
        <v>26</v>
      </c>
      <c r="V229" t="s">
        <v>39</v>
      </c>
    </row>
    <row r="230" spans="1:22" x14ac:dyDescent="0.25">
      <c r="A230" s="1">
        <v>376</v>
      </c>
      <c r="B230">
        <v>111339</v>
      </c>
      <c r="C230" s="2">
        <v>43773.618750000001</v>
      </c>
      <c r="D230" t="s">
        <v>339</v>
      </c>
      <c r="E230" t="s">
        <v>235</v>
      </c>
      <c r="F230" t="s">
        <v>236</v>
      </c>
      <c r="G230" t="s">
        <v>24</v>
      </c>
      <c r="H230" t="s">
        <v>34</v>
      </c>
      <c r="I230" t="s">
        <v>35</v>
      </c>
      <c r="J230" t="s">
        <v>27</v>
      </c>
      <c r="K230" t="s">
        <v>28</v>
      </c>
      <c r="L230" s="2">
        <v>43817.445138888892</v>
      </c>
      <c r="M230" s="2">
        <v>43774.118750000001</v>
      </c>
      <c r="N230">
        <v>0</v>
      </c>
      <c r="O230">
        <v>1</v>
      </c>
      <c r="P230" t="s">
        <v>43</v>
      </c>
      <c r="Q230" t="s">
        <v>55</v>
      </c>
      <c r="R230">
        <v>20</v>
      </c>
      <c r="S230">
        <v>1</v>
      </c>
      <c r="T230" t="s">
        <v>26</v>
      </c>
      <c r="U230" t="s">
        <v>26</v>
      </c>
      <c r="V230" t="s">
        <v>48</v>
      </c>
    </row>
    <row r="231" spans="1:22" x14ac:dyDescent="0.25">
      <c r="A231" s="1">
        <v>389</v>
      </c>
      <c r="B231">
        <v>111340</v>
      </c>
      <c r="C231" s="2">
        <v>43774.447222222218</v>
      </c>
      <c r="D231" t="s">
        <v>340</v>
      </c>
      <c r="E231" t="s">
        <v>64</v>
      </c>
      <c r="F231" t="s">
        <v>65</v>
      </c>
      <c r="G231" t="s">
        <v>24</v>
      </c>
      <c r="H231" t="s">
        <v>34</v>
      </c>
      <c r="I231" t="s">
        <v>59</v>
      </c>
      <c r="J231" t="s">
        <v>27</v>
      </c>
      <c r="K231" t="s">
        <v>28</v>
      </c>
      <c r="L231" s="2">
        <v>43774.597222222219</v>
      </c>
      <c r="M231" s="2">
        <v>43774.947222222218</v>
      </c>
      <c r="N231">
        <v>0</v>
      </c>
      <c r="O231">
        <v>1</v>
      </c>
      <c r="P231" t="s">
        <v>43</v>
      </c>
      <c r="Q231" t="s">
        <v>237</v>
      </c>
      <c r="R231">
        <v>7</v>
      </c>
      <c r="S231">
        <v>0</v>
      </c>
      <c r="T231" t="s">
        <v>26</v>
      </c>
      <c r="U231" t="s">
        <v>26</v>
      </c>
      <c r="V231" t="s">
        <v>48</v>
      </c>
    </row>
    <row r="232" spans="1:22" x14ac:dyDescent="0.25">
      <c r="A232" s="1">
        <v>377</v>
      </c>
      <c r="B232">
        <v>111341</v>
      </c>
      <c r="C232" s="2">
        <v>43775.585416666669</v>
      </c>
      <c r="D232" t="s">
        <v>341</v>
      </c>
      <c r="E232" t="s">
        <v>235</v>
      </c>
      <c r="F232" t="s">
        <v>236</v>
      </c>
      <c r="G232" t="s">
        <v>24</v>
      </c>
      <c r="H232" t="s">
        <v>34</v>
      </c>
      <c r="I232" t="s">
        <v>35</v>
      </c>
      <c r="J232" t="s">
        <v>27</v>
      </c>
      <c r="K232" t="s">
        <v>28</v>
      </c>
      <c r="L232" s="2">
        <v>43812.76458333333</v>
      </c>
      <c r="M232" s="2">
        <v>43776.085416666669</v>
      </c>
      <c r="N232">
        <v>0</v>
      </c>
      <c r="O232">
        <v>1</v>
      </c>
      <c r="P232" t="s">
        <v>43</v>
      </c>
      <c r="Q232" t="s">
        <v>55</v>
      </c>
      <c r="R232">
        <v>18</v>
      </c>
      <c r="S232">
        <v>3</v>
      </c>
      <c r="T232" t="s">
        <v>26</v>
      </c>
      <c r="U232" t="s">
        <v>26</v>
      </c>
      <c r="V232" t="s">
        <v>48</v>
      </c>
    </row>
    <row r="233" spans="1:22" x14ac:dyDescent="0.25">
      <c r="A233" s="1">
        <v>382</v>
      </c>
      <c r="B233">
        <v>111342</v>
      </c>
      <c r="C233" s="2">
        <v>43775.757638888892</v>
      </c>
      <c r="D233" t="s">
        <v>342</v>
      </c>
      <c r="E233" t="s">
        <v>272</v>
      </c>
      <c r="F233" t="s">
        <v>273</v>
      </c>
      <c r="G233" t="s">
        <v>24</v>
      </c>
      <c r="H233" t="s">
        <v>34</v>
      </c>
      <c r="I233" t="s">
        <v>35</v>
      </c>
      <c r="J233" t="s">
        <v>27</v>
      </c>
      <c r="K233" t="s">
        <v>28</v>
      </c>
      <c r="L233" s="2">
        <v>43796.718055555553</v>
      </c>
      <c r="M233" s="2">
        <v>43790.708333333343</v>
      </c>
      <c r="N233">
        <v>0</v>
      </c>
      <c r="O233">
        <v>1</v>
      </c>
      <c r="P233" t="s">
        <v>43</v>
      </c>
      <c r="Q233" t="s">
        <v>38</v>
      </c>
      <c r="R233">
        <v>22</v>
      </c>
      <c r="S233">
        <v>11</v>
      </c>
      <c r="T233" t="s">
        <v>26</v>
      </c>
      <c r="U233" t="s">
        <v>26</v>
      </c>
      <c r="V233" t="s">
        <v>39</v>
      </c>
    </row>
    <row r="234" spans="1:22" x14ac:dyDescent="0.25">
      <c r="A234" s="1">
        <v>387</v>
      </c>
      <c r="B234">
        <v>111343</v>
      </c>
      <c r="C234" s="2">
        <v>43776.692361111112</v>
      </c>
      <c r="D234" t="s">
        <v>343</v>
      </c>
      <c r="E234" t="s">
        <v>231</v>
      </c>
      <c r="F234" t="s">
        <v>232</v>
      </c>
      <c r="G234" t="s">
        <v>24</v>
      </c>
      <c r="H234" t="s">
        <v>34</v>
      </c>
      <c r="I234" t="s">
        <v>59</v>
      </c>
      <c r="J234" t="s">
        <v>27</v>
      </c>
      <c r="K234" t="s">
        <v>28</v>
      </c>
      <c r="L234" s="2">
        <v>43777.667361111111</v>
      </c>
      <c r="M234" s="2">
        <v>43777.192361111112</v>
      </c>
      <c r="N234">
        <v>0</v>
      </c>
      <c r="O234">
        <v>1</v>
      </c>
      <c r="P234" t="s">
        <v>43</v>
      </c>
      <c r="Q234" t="s">
        <v>38</v>
      </c>
      <c r="R234">
        <v>4</v>
      </c>
      <c r="S234">
        <v>2</v>
      </c>
      <c r="T234" t="s">
        <v>26</v>
      </c>
      <c r="U234" t="s">
        <v>26</v>
      </c>
      <c r="V234" t="s">
        <v>39</v>
      </c>
    </row>
    <row r="235" spans="1:22" x14ac:dyDescent="0.25">
      <c r="A235" s="1">
        <v>384</v>
      </c>
      <c r="B235">
        <v>111344</v>
      </c>
      <c r="C235" s="2">
        <v>43784.602083333331</v>
      </c>
      <c r="D235" t="s">
        <v>344</v>
      </c>
      <c r="E235" t="s">
        <v>64</v>
      </c>
      <c r="F235" t="s">
        <v>65</v>
      </c>
      <c r="G235" t="s">
        <v>24</v>
      </c>
      <c r="H235" t="s">
        <v>34</v>
      </c>
      <c r="I235" t="s">
        <v>59</v>
      </c>
      <c r="J235" t="s">
        <v>27</v>
      </c>
      <c r="K235" t="s">
        <v>28</v>
      </c>
      <c r="L235" s="2">
        <v>43794.724999999999</v>
      </c>
      <c r="M235" s="2">
        <v>43785.102083333331</v>
      </c>
      <c r="N235">
        <v>0</v>
      </c>
      <c r="O235">
        <v>1</v>
      </c>
      <c r="P235" t="s">
        <v>43</v>
      </c>
      <c r="Q235" t="s">
        <v>237</v>
      </c>
      <c r="R235">
        <v>5</v>
      </c>
      <c r="S235">
        <v>0</v>
      </c>
      <c r="T235" t="s">
        <v>26</v>
      </c>
      <c r="U235" t="s">
        <v>26</v>
      </c>
      <c r="V235" t="s">
        <v>48</v>
      </c>
    </row>
    <row r="236" spans="1:22" x14ac:dyDescent="0.25">
      <c r="A236" s="1">
        <v>385</v>
      </c>
      <c r="B236">
        <v>111345</v>
      </c>
      <c r="C236" s="2">
        <v>43784.756944444453</v>
      </c>
      <c r="D236" t="s">
        <v>345</v>
      </c>
      <c r="E236" t="s">
        <v>76</v>
      </c>
      <c r="F236" t="s">
        <v>77</v>
      </c>
      <c r="G236" t="s">
        <v>24</v>
      </c>
      <c r="H236" t="s">
        <v>34</v>
      </c>
      <c r="I236" t="s">
        <v>35</v>
      </c>
      <c r="J236" t="s">
        <v>27</v>
      </c>
      <c r="K236" t="s">
        <v>28</v>
      </c>
      <c r="L236" s="2">
        <v>43790.739583333343</v>
      </c>
      <c r="M236" s="2">
        <v>43785.256944444453</v>
      </c>
      <c r="N236">
        <v>0</v>
      </c>
      <c r="O236">
        <v>1</v>
      </c>
      <c r="P236" t="s">
        <v>43</v>
      </c>
      <c r="Q236" t="s">
        <v>38</v>
      </c>
      <c r="R236">
        <v>7</v>
      </c>
      <c r="S236">
        <v>1</v>
      </c>
      <c r="T236" t="s">
        <v>26</v>
      </c>
      <c r="U236" t="s">
        <v>26</v>
      </c>
      <c r="V236" t="s">
        <v>39</v>
      </c>
    </row>
    <row r="237" spans="1:22" x14ac:dyDescent="0.25">
      <c r="A237" s="1">
        <v>99</v>
      </c>
      <c r="B237">
        <v>111346</v>
      </c>
      <c r="C237" s="2">
        <v>43789.50277777778</v>
      </c>
      <c r="D237" t="s">
        <v>346</v>
      </c>
      <c r="E237" t="s">
        <v>50</v>
      </c>
      <c r="F237" t="s">
        <v>51</v>
      </c>
      <c r="G237" t="s">
        <v>72</v>
      </c>
      <c r="H237" t="s">
        <v>34</v>
      </c>
      <c r="I237" t="s">
        <v>35</v>
      </c>
      <c r="J237" t="s">
        <v>27</v>
      </c>
      <c r="K237" t="s">
        <v>28</v>
      </c>
      <c r="L237" s="2">
        <v>43797.703472222223</v>
      </c>
      <c r="M237" s="2">
        <v>43790.00277777778</v>
      </c>
      <c r="N237">
        <v>0</v>
      </c>
      <c r="O237">
        <v>1</v>
      </c>
      <c r="P237" t="s">
        <v>43</v>
      </c>
      <c r="Q237" t="s">
        <v>38</v>
      </c>
      <c r="R237">
        <v>25</v>
      </c>
      <c r="S237">
        <v>2</v>
      </c>
      <c r="T237" t="s">
        <v>26</v>
      </c>
      <c r="U237" t="s">
        <v>26</v>
      </c>
      <c r="V237" t="s">
        <v>39</v>
      </c>
    </row>
    <row r="238" spans="1:22" x14ac:dyDescent="0.25">
      <c r="A238" s="1">
        <v>30</v>
      </c>
      <c r="B238">
        <v>111347</v>
      </c>
      <c r="C238" s="2">
        <v>43791.690972222219</v>
      </c>
      <c r="D238" t="s">
        <v>347</v>
      </c>
      <c r="E238" t="s">
        <v>68</v>
      </c>
      <c r="F238" t="s">
        <v>69</v>
      </c>
      <c r="G238" t="s">
        <v>62</v>
      </c>
      <c r="H238" t="s">
        <v>34</v>
      </c>
      <c r="I238" t="s">
        <v>35</v>
      </c>
      <c r="J238" t="s">
        <v>27</v>
      </c>
      <c r="K238" t="s">
        <v>28</v>
      </c>
      <c r="L238" s="2">
        <v>43811.47152777778</v>
      </c>
      <c r="M238" s="2">
        <v>43792.190972222219</v>
      </c>
      <c r="N238">
        <v>0</v>
      </c>
      <c r="O238">
        <v>1</v>
      </c>
      <c r="P238" t="s">
        <v>43</v>
      </c>
      <c r="Q238" t="s">
        <v>55</v>
      </c>
      <c r="R238">
        <v>6</v>
      </c>
      <c r="S238">
        <v>1</v>
      </c>
      <c r="T238" t="s">
        <v>26</v>
      </c>
      <c r="U238" t="s">
        <v>26</v>
      </c>
      <c r="V238" t="s">
        <v>39</v>
      </c>
    </row>
    <row r="239" spans="1:22" x14ac:dyDescent="0.25">
      <c r="A239" s="1">
        <v>383</v>
      </c>
      <c r="B239">
        <v>111348</v>
      </c>
      <c r="C239" s="2">
        <v>43794.62222222222</v>
      </c>
      <c r="D239" t="s">
        <v>348</v>
      </c>
      <c r="E239" t="s">
        <v>231</v>
      </c>
      <c r="F239" t="s">
        <v>232</v>
      </c>
      <c r="G239" t="s">
        <v>24</v>
      </c>
      <c r="H239" t="s">
        <v>34</v>
      </c>
      <c r="I239" t="s">
        <v>59</v>
      </c>
      <c r="J239" t="s">
        <v>27</v>
      </c>
      <c r="K239" t="s">
        <v>28</v>
      </c>
      <c r="L239" s="2">
        <v>43796.716666666667</v>
      </c>
      <c r="M239" s="2">
        <v>43795.12222222222</v>
      </c>
      <c r="N239">
        <v>0</v>
      </c>
      <c r="O239">
        <v>1</v>
      </c>
      <c r="P239" t="s">
        <v>43</v>
      </c>
      <c r="Q239" t="s">
        <v>38</v>
      </c>
      <c r="R239">
        <v>8</v>
      </c>
      <c r="S239">
        <v>5</v>
      </c>
      <c r="T239" t="s">
        <v>26</v>
      </c>
      <c r="U239" t="s">
        <v>26</v>
      </c>
      <c r="V239" t="s">
        <v>39</v>
      </c>
    </row>
    <row r="240" spans="1:22" x14ac:dyDescent="0.25">
      <c r="A240" s="1">
        <v>380</v>
      </c>
      <c r="B240">
        <v>111349</v>
      </c>
      <c r="C240" s="2">
        <v>43794.717361111107</v>
      </c>
      <c r="D240" t="s">
        <v>349</v>
      </c>
      <c r="E240" t="s">
        <v>64</v>
      </c>
      <c r="F240" t="s">
        <v>65</v>
      </c>
      <c r="G240" t="s">
        <v>24</v>
      </c>
      <c r="H240" t="s">
        <v>34</v>
      </c>
      <c r="I240" t="s">
        <v>35</v>
      </c>
      <c r="J240" t="s">
        <v>27</v>
      </c>
      <c r="K240" t="s">
        <v>28</v>
      </c>
      <c r="L240" s="2">
        <v>43801.729861111111</v>
      </c>
      <c r="M240" s="2">
        <v>43795.217361111107</v>
      </c>
      <c r="N240">
        <v>0</v>
      </c>
      <c r="O240">
        <v>1</v>
      </c>
      <c r="P240" t="s">
        <v>43</v>
      </c>
      <c r="Q240" t="s">
        <v>55</v>
      </c>
      <c r="R240">
        <v>5</v>
      </c>
      <c r="S240">
        <v>1</v>
      </c>
      <c r="T240" t="s">
        <v>26</v>
      </c>
      <c r="U240" t="s">
        <v>26</v>
      </c>
      <c r="V240" t="s">
        <v>39</v>
      </c>
    </row>
    <row r="241" spans="1:22" x14ac:dyDescent="0.25">
      <c r="A241" s="1">
        <v>379</v>
      </c>
      <c r="B241">
        <v>111350</v>
      </c>
      <c r="C241" s="2">
        <v>43795.739583333343</v>
      </c>
      <c r="D241" t="s">
        <v>350</v>
      </c>
      <c r="E241" t="s">
        <v>64</v>
      </c>
      <c r="F241" t="s">
        <v>65</v>
      </c>
      <c r="G241" t="s">
        <v>24</v>
      </c>
      <c r="H241" t="s">
        <v>34</v>
      </c>
      <c r="I241" t="s">
        <v>59</v>
      </c>
      <c r="J241" t="s">
        <v>27</v>
      </c>
      <c r="K241" t="s">
        <v>28</v>
      </c>
      <c r="L241" s="2">
        <v>43809.354166666657</v>
      </c>
      <c r="M241" s="2">
        <v>43796.239583333343</v>
      </c>
      <c r="N241">
        <v>0</v>
      </c>
      <c r="O241">
        <v>1</v>
      </c>
      <c r="P241" t="s">
        <v>43</v>
      </c>
      <c r="Q241" t="s">
        <v>55</v>
      </c>
      <c r="R241">
        <v>4</v>
      </c>
      <c r="S241">
        <v>0</v>
      </c>
      <c r="T241" t="s">
        <v>26</v>
      </c>
      <c r="U241" t="s">
        <v>26</v>
      </c>
      <c r="V241" t="s">
        <v>39</v>
      </c>
    </row>
    <row r="242" spans="1:22" x14ac:dyDescent="0.25">
      <c r="A242" s="1">
        <v>97</v>
      </c>
      <c r="B242">
        <v>111351</v>
      </c>
      <c r="C242" s="2">
        <v>43797.474305555559</v>
      </c>
      <c r="D242" t="s">
        <v>351</v>
      </c>
      <c r="E242" t="s">
        <v>235</v>
      </c>
      <c r="F242" t="s">
        <v>236</v>
      </c>
      <c r="G242" t="s">
        <v>72</v>
      </c>
      <c r="H242" t="s">
        <v>34</v>
      </c>
      <c r="I242" t="s">
        <v>35</v>
      </c>
      <c r="J242" t="s">
        <v>27</v>
      </c>
      <c r="K242" t="s">
        <v>28</v>
      </c>
      <c r="L242" s="2">
        <v>43803.745833333327</v>
      </c>
      <c r="M242" s="2">
        <v>43797.974305555559</v>
      </c>
      <c r="N242">
        <v>0</v>
      </c>
      <c r="O242">
        <v>1</v>
      </c>
      <c r="P242" t="s">
        <v>43</v>
      </c>
      <c r="Q242" t="s">
        <v>55</v>
      </c>
      <c r="R242">
        <v>8</v>
      </c>
      <c r="S242">
        <v>1</v>
      </c>
      <c r="T242" t="s">
        <v>26</v>
      </c>
      <c r="U242" t="s">
        <v>26</v>
      </c>
      <c r="V242" t="s">
        <v>48</v>
      </c>
    </row>
    <row r="243" spans="1:22" x14ac:dyDescent="0.25">
      <c r="A243" s="1">
        <v>374</v>
      </c>
      <c r="B243">
        <v>111352</v>
      </c>
      <c r="C243" s="2">
        <v>43798.450694444437</v>
      </c>
      <c r="D243" t="s">
        <v>352</v>
      </c>
      <c r="E243" t="s">
        <v>53</v>
      </c>
      <c r="F243" t="s">
        <v>54</v>
      </c>
      <c r="G243" t="s">
        <v>24</v>
      </c>
      <c r="H243" t="s">
        <v>34</v>
      </c>
      <c r="I243" t="s">
        <v>59</v>
      </c>
      <c r="J243" t="s">
        <v>27</v>
      </c>
      <c r="K243" t="s">
        <v>28</v>
      </c>
      <c r="L243" s="2">
        <v>43818.754166666673</v>
      </c>
      <c r="M243" s="2">
        <v>43798.950694444437</v>
      </c>
      <c r="N243">
        <v>0</v>
      </c>
      <c r="O243">
        <v>1</v>
      </c>
      <c r="P243" t="s">
        <v>43</v>
      </c>
      <c r="Q243" t="s">
        <v>55</v>
      </c>
      <c r="R243">
        <v>15</v>
      </c>
      <c r="S243">
        <v>1</v>
      </c>
      <c r="T243" t="s">
        <v>26</v>
      </c>
      <c r="U243" t="s">
        <v>26</v>
      </c>
      <c r="V243" t="s">
        <v>39</v>
      </c>
    </row>
    <row r="244" spans="1:22" x14ac:dyDescent="0.25">
      <c r="A244" s="1">
        <v>81</v>
      </c>
      <c r="B244">
        <v>111353</v>
      </c>
      <c r="C244" s="2">
        <v>43803.594444444447</v>
      </c>
      <c r="D244" t="s">
        <v>353</v>
      </c>
      <c r="E244" t="s">
        <v>235</v>
      </c>
      <c r="F244" t="s">
        <v>236</v>
      </c>
      <c r="G244" t="s">
        <v>72</v>
      </c>
      <c r="H244" t="s">
        <v>34</v>
      </c>
      <c r="I244" t="s">
        <v>35</v>
      </c>
      <c r="J244" t="s">
        <v>27</v>
      </c>
      <c r="K244" t="s">
        <v>28</v>
      </c>
      <c r="L244" s="2">
        <v>43962.720833333333</v>
      </c>
      <c r="M244" t="s">
        <v>26</v>
      </c>
      <c r="N244">
        <v>0</v>
      </c>
      <c r="O244">
        <v>1</v>
      </c>
      <c r="P244" t="s">
        <v>43</v>
      </c>
      <c r="Q244" t="s">
        <v>55</v>
      </c>
      <c r="R244">
        <v>79</v>
      </c>
      <c r="S244">
        <v>4</v>
      </c>
      <c r="T244" t="s">
        <v>157</v>
      </c>
      <c r="U244" t="s">
        <v>87</v>
      </c>
      <c r="V244" t="s">
        <v>39</v>
      </c>
    </row>
    <row r="245" spans="1:22" x14ac:dyDescent="0.25">
      <c r="A245" s="1">
        <v>375</v>
      </c>
      <c r="B245">
        <v>111354</v>
      </c>
      <c r="C245" s="2">
        <v>43803.671527777777</v>
      </c>
      <c r="D245" t="s">
        <v>354</v>
      </c>
      <c r="E245" t="s">
        <v>50</v>
      </c>
      <c r="F245" t="s">
        <v>51</v>
      </c>
      <c r="G245" t="s">
        <v>24</v>
      </c>
      <c r="H245" t="s">
        <v>34</v>
      </c>
      <c r="I245" t="s">
        <v>35</v>
      </c>
      <c r="J245" t="s">
        <v>27</v>
      </c>
      <c r="K245" t="s">
        <v>28</v>
      </c>
      <c r="L245" s="2">
        <v>43817.447916666657</v>
      </c>
      <c r="M245" s="2">
        <v>43804.171527777777</v>
      </c>
      <c r="N245">
        <v>0</v>
      </c>
      <c r="O245">
        <v>1</v>
      </c>
      <c r="P245" t="s">
        <v>43</v>
      </c>
      <c r="Q245" t="s">
        <v>38</v>
      </c>
      <c r="R245">
        <v>7</v>
      </c>
      <c r="S245">
        <v>1</v>
      </c>
      <c r="T245" t="s">
        <v>26</v>
      </c>
      <c r="U245" t="s">
        <v>26</v>
      </c>
      <c r="V245" t="s">
        <v>39</v>
      </c>
    </row>
    <row r="246" spans="1:22" x14ac:dyDescent="0.25">
      <c r="A246" s="1">
        <v>367</v>
      </c>
      <c r="B246">
        <v>111355</v>
      </c>
      <c r="C246" s="2">
        <v>43805.417361111111</v>
      </c>
      <c r="D246" t="s">
        <v>355</v>
      </c>
      <c r="E246" t="s">
        <v>53</v>
      </c>
      <c r="F246" t="s">
        <v>54</v>
      </c>
      <c r="G246" t="s">
        <v>24</v>
      </c>
      <c r="H246" t="s">
        <v>34</v>
      </c>
      <c r="I246" t="s">
        <v>35</v>
      </c>
      <c r="J246" t="s">
        <v>27</v>
      </c>
      <c r="K246" t="s">
        <v>28</v>
      </c>
      <c r="L246" s="2">
        <v>43840.754166666673</v>
      </c>
      <c r="M246" t="s">
        <v>26</v>
      </c>
      <c r="N246">
        <v>0</v>
      </c>
      <c r="O246">
        <v>1</v>
      </c>
      <c r="P246" t="s">
        <v>43</v>
      </c>
      <c r="Q246" t="s">
        <v>55</v>
      </c>
      <c r="R246">
        <v>16</v>
      </c>
      <c r="S246">
        <v>1</v>
      </c>
      <c r="T246" t="s">
        <v>157</v>
      </c>
      <c r="U246" t="s">
        <v>199</v>
      </c>
      <c r="V246" t="s">
        <v>39</v>
      </c>
    </row>
    <row r="247" spans="1:22" x14ac:dyDescent="0.25">
      <c r="A247" s="1">
        <v>350</v>
      </c>
      <c r="B247">
        <v>111356</v>
      </c>
      <c r="C247" s="2">
        <v>43805.617361111108</v>
      </c>
      <c r="D247" t="s">
        <v>356</v>
      </c>
      <c r="E247" t="s">
        <v>76</v>
      </c>
      <c r="F247" t="s">
        <v>77</v>
      </c>
      <c r="G247" t="s">
        <v>24</v>
      </c>
      <c r="H247" t="s">
        <v>34</v>
      </c>
      <c r="I247" t="s">
        <v>35</v>
      </c>
      <c r="J247" t="s">
        <v>27</v>
      </c>
      <c r="K247" t="s">
        <v>28</v>
      </c>
      <c r="L247" s="2">
        <v>43900.686805555553</v>
      </c>
      <c r="M247" t="s">
        <v>26</v>
      </c>
      <c r="N247">
        <v>0</v>
      </c>
      <c r="O247">
        <v>1</v>
      </c>
      <c r="P247" t="s">
        <v>43</v>
      </c>
      <c r="Q247" t="s">
        <v>38</v>
      </c>
      <c r="R247">
        <v>24</v>
      </c>
      <c r="S247">
        <v>7</v>
      </c>
      <c r="T247" t="s">
        <v>86</v>
      </c>
      <c r="U247" t="s">
        <v>199</v>
      </c>
      <c r="V247" t="s">
        <v>39</v>
      </c>
    </row>
    <row r="248" spans="1:22" x14ac:dyDescent="0.25">
      <c r="A248" s="1">
        <v>29</v>
      </c>
      <c r="B248">
        <v>111357</v>
      </c>
      <c r="C248" s="2">
        <v>43809.625</v>
      </c>
      <c r="D248" t="s">
        <v>357</v>
      </c>
      <c r="E248" t="s">
        <v>298</v>
      </c>
      <c r="F248" t="s">
        <v>299</v>
      </c>
      <c r="G248" t="s">
        <v>62</v>
      </c>
      <c r="H248" t="s">
        <v>25</v>
      </c>
      <c r="I248" t="s">
        <v>59</v>
      </c>
      <c r="J248" t="s">
        <v>27</v>
      </c>
      <c r="K248" t="s">
        <v>28</v>
      </c>
      <c r="L248" s="2">
        <v>43817.692361111112</v>
      </c>
      <c r="M248" s="2">
        <v>43810.125</v>
      </c>
      <c r="N248">
        <v>0</v>
      </c>
      <c r="O248">
        <v>1</v>
      </c>
      <c r="P248" t="s">
        <v>37</v>
      </c>
      <c r="Q248" t="s">
        <v>260</v>
      </c>
      <c r="R248">
        <v>4</v>
      </c>
      <c r="S248">
        <v>0</v>
      </c>
      <c r="T248" t="s">
        <v>26</v>
      </c>
      <c r="U248" t="s">
        <v>26</v>
      </c>
      <c r="V248" t="s">
        <v>39</v>
      </c>
    </row>
    <row r="249" spans="1:22" x14ac:dyDescent="0.25">
      <c r="A249" s="1">
        <v>96</v>
      </c>
      <c r="B249">
        <v>111358</v>
      </c>
      <c r="C249" s="2">
        <v>43810.590277777781</v>
      </c>
      <c r="D249" t="s">
        <v>358</v>
      </c>
      <c r="E249" t="s">
        <v>68</v>
      </c>
      <c r="F249" t="s">
        <v>69</v>
      </c>
      <c r="G249" t="s">
        <v>72</v>
      </c>
      <c r="H249" t="s">
        <v>34</v>
      </c>
      <c r="I249" t="s">
        <v>35</v>
      </c>
      <c r="J249" t="s">
        <v>27</v>
      </c>
      <c r="K249" t="s">
        <v>28</v>
      </c>
      <c r="L249" s="2">
        <v>43822.647222222222</v>
      </c>
      <c r="M249" s="2">
        <v>43811.090277777781</v>
      </c>
      <c r="N249">
        <v>0</v>
      </c>
      <c r="O249">
        <v>1</v>
      </c>
      <c r="P249" t="s">
        <v>43</v>
      </c>
      <c r="Q249" t="s">
        <v>237</v>
      </c>
      <c r="R249">
        <v>6</v>
      </c>
      <c r="S249">
        <v>1</v>
      </c>
      <c r="T249" t="s">
        <v>26</v>
      </c>
      <c r="U249" t="s">
        <v>26</v>
      </c>
      <c r="V249" t="s">
        <v>48</v>
      </c>
    </row>
    <row r="250" spans="1:22" x14ac:dyDescent="0.25">
      <c r="A250" s="1">
        <v>363</v>
      </c>
      <c r="B250">
        <v>111359</v>
      </c>
      <c r="C250" s="2">
        <v>43817.572916666657</v>
      </c>
      <c r="D250" t="s">
        <v>359</v>
      </c>
      <c r="E250" t="s">
        <v>50</v>
      </c>
      <c r="F250" t="s">
        <v>51</v>
      </c>
      <c r="G250" t="s">
        <v>24</v>
      </c>
      <c r="H250" t="s">
        <v>34</v>
      </c>
      <c r="I250" t="s">
        <v>35</v>
      </c>
      <c r="J250" t="s">
        <v>27</v>
      </c>
      <c r="K250" t="s">
        <v>28</v>
      </c>
      <c r="L250" s="2">
        <v>43845.719444444447</v>
      </c>
      <c r="M250" t="s">
        <v>26</v>
      </c>
      <c r="N250">
        <v>0</v>
      </c>
      <c r="O250">
        <v>1</v>
      </c>
      <c r="P250" t="s">
        <v>43</v>
      </c>
      <c r="Q250" t="s">
        <v>38</v>
      </c>
      <c r="R250">
        <v>14</v>
      </c>
      <c r="S250">
        <v>1</v>
      </c>
      <c r="T250" t="s">
        <v>157</v>
      </c>
      <c r="U250" t="s">
        <v>199</v>
      </c>
      <c r="V250" t="s">
        <v>39</v>
      </c>
    </row>
    <row r="251" spans="1:22" x14ac:dyDescent="0.25">
      <c r="A251" s="1">
        <v>95</v>
      </c>
      <c r="B251">
        <v>111360</v>
      </c>
      <c r="C251" s="2">
        <v>43818.375</v>
      </c>
      <c r="D251" t="s">
        <v>360</v>
      </c>
      <c r="E251" t="s">
        <v>64</v>
      </c>
      <c r="F251" t="s">
        <v>65</v>
      </c>
      <c r="G251" t="s">
        <v>72</v>
      </c>
      <c r="H251" t="s">
        <v>34</v>
      </c>
      <c r="I251" t="s">
        <v>35</v>
      </c>
      <c r="J251" t="s">
        <v>27</v>
      </c>
      <c r="K251" t="s">
        <v>28</v>
      </c>
      <c r="L251" s="2">
        <v>43836.728472222218</v>
      </c>
      <c r="M251" s="2">
        <v>43818.875</v>
      </c>
      <c r="N251">
        <v>0</v>
      </c>
      <c r="O251">
        <v>1</v>
      </c>
      <c r="P251" t="s">
        <v>43</v>
      </c>
      <c r="Q251" t="s">
        <v>55</v>
      </c>
      <c r="R251">
        <v>8</v>
      </c>
      <c r="S251">
        <v>3</v>
      </c>
      <c r="T251" t="s">
        <v>26</v>
      </c>
      <c r="U251" t="s">
        <v>26</v>
      </c>
      <c r="V251" t="s">
        <v>39</v>
      </c>
    </row>
    <row r="252" spans="1:22" x14ac:dyDescent="0.25">
      <c r="A252" s="1">
        <v>94</v>
      </c>
      <c r="B252">
        <v>111361</v>
      </c>
      <c r="C252" s="2">
        <v>43822.707638888889</v>
      </c>
      <c r="D252" t="s">
        <v>361</v>
      </c>
      <c r="E252" t="s">
        <v>68</v>
      </c>
      <c r="F252" t="s">
        <v>69</v>
      </c>
      <c r="G252" t="s">
        <v>72</v>
      </c>
      <c r="H252" t="s">
        <v>34</v>
      </c>
      <c r="I252" t="s">
        <v>35</v>
      </c>
      <c r="J252" t="s">
        <v>27</v>
      </c>
      <c r="K252" t="s">
        <v>28</v>
      </c>
      <c r="L252" s="2">
        <v>43838.443055555559</v>
      </c>
      <c r="M252" s="2">
        <v>43823.207638888889</v>
      </c>
      <c r="N252">
        <v>0</v>
      </c>
      <c r="O252">
        <v>1</v>
      </c>
      <c r="P252" t="s">
        <v>43</v>
      </c>
      <c r="Q252" t="s">
        <v>55</v>
      </c>
      <c r="R252">
        <v>12</v>
      </c>
      <c r="S252">
        <v>2</v>
      </c>
      <c r="T252" t="s">
        <v>26</v>
      </c>
      <c r="U252" t="s">
        <v>26</v>
      </c>
      <c r="V252" t="s">
        <v>48</v>
      </c>
    </row>
    <row r="253" spans="1:22" x14ac:dyDescent="0.25">
      <c r="A253" s="1">
        <v>362</v>
      </c>
      <c r="B253">
        <v>111362</v>
      </c>
      <c r="C253" s="2">
        <v>43825.42291666667</v>
      </c>
      <c r="D253" t="s">
        <v>362</v>
      </c>
      <c r="E253" t="s">
        <v>235</v>
      </c>
      <c r="F253" t="s">
        <v>236</v>
      </c>
      <c r="G253" t="s">
        <v>24</v>
      </c>
      <c r="H253" t="s">
        <v>34</v>
      </c>
      <c r="I253" t="s">
        <v>59</v>
      </c>
      <c r="J253" t="s">
        <v>27</v>
      </c>
      <c r="K253" t="s">
        <v>28</v>
      </c>
      <c r="L253" s="2">
        <v>43846.614583333343</v>
      </c>
      <c r="M253" t="s">
        <v>26</v>
      </c>
      <c r="N253">
        <v>0</v>
      </c>
      <c r="O253">
        <v>1</v>
      </c>
      <c r="P253" t="s">
        <v>43</v>
      </c>
      <c r="Q253" t="s">
        <v>237</v>
      </c>
      <c r="R253">
        <v>6</v>
      </c>
      <c r="S253">
        <v>0</v>
      </c>
      <c r="T253" t="s">
        <v>86</v>
      </c>
      <c r="U253" t="s">
        <v>199</v>
      </c>
      <c r="V253" t="s">
        <v>48</v>
      </c>
    </row>
    <row r="254" spans="1:22" x14ac:dyDescent="0.25">
      <c r="A254" s="1">
        <v>369</v>
      </c>
      <c r="B254">
        <v>111363</v>
      </c>
      <c r="C254" s="2">
        <v>43832.718055555553</v>
      </c>
      <c r="D254" t="s">
        <v>363</v>
      </c>
      <c r="E254" t="s">
        <v>68</v>
      </c>
      <c r="F254" t="s">
        <v>69</v>
      </c>
      <c r="G254" t="s">
        <v>24</v>
      </c>
      <c r="H254" t="s">
        <v>34</v>
      </c>
      <c r="I254" t="s">
        <v>59</v>
      </c>
      <c r="J254" t="s">
        <v>27</v>
      </c>
      <c r="K254" t="s">
        <v>28</v>
      </c>
      <c r="L254" s="2">
        <v>43837.461111111108</v>
      </c>
      <c r="M254" t="s">
        <v>26</v>
      </c>
      <c r="N254">
        <v>0</v>
      </c>
      <c r="O254">
        <v>1</v>
      </c>
      <c r="P254" t="s">
        <v>43</v>
      </c>
      <c r="Q254" t="s">
        <v>55</v>
      </c>
      <c r="R254">
        <v>7</v>
      </c>
      <c r="S254">
        <v>0</v>
      </c>
      <c r="T254" t="s">
        <v>86</v>
      </c>
      <c r="U254" t="s">
        <v>199</v>
      </c>
      <c r="V254" t="s">
        <v>48</v>
      </c>
    </row>
    <row r="255" spans="1:22" x14ac:dyDescent="0.25">
      <c r="A255" s="1">
        <v>28</v>
      </c>
      <c r="B255">
        <v>111364</v>
      </c>
      <c r="C255" s="2">
        <v>43833.456250000003</v>
      </c>
      <c r="D255" t="s">
        <v>364</v>
      </c>
      <c r="E255" t="s">
        <v>53</v>
      </c>
      <c r="F255" t="s">
        <v>54</v>
      </c>
      <c r="G255" t="s">
        <v>62</v>
      </c>
      <c r="H255" t="s">
        <v>34</v>
      </c>
      <c r="I255" t="s">
        <v>35</v>
      </c>
      <c r="J255" t="s">
        <v>27</v>
      </c>
      <c r="K255" t="s">
        <v>28</v>
      </c>
      <c r="L255" s="2">
        <v>43840.749305555553</v>
      </c>
      <c r="M255" t="s">
        <v>26</v>
      </c>
      <c r="N255">
        <v>0</v>
      </c>
      <c r="O255">
        <v>1</v>
      </c>
      <c r="P255" t="s">
        <v>43</v>
      </c>
      <c r="Q255" t="s">
        <v>55</v>
      </c>
      <c r="R255">
        <v>11</v>
      </c>
      <c r="S255">
        <v>4</v>
      </c>
      <c r="T255" t="s">
        <v>157</v>
      </c>
      <c r="U255" t="s">
        <v>199</v>
      </c>
      <c r="V255" t="s">
        <v>39</v>
      </c>
    </row>
    <row r="256" spans="1:22" x14ac:dyDescent="0.25">
      <c r="A256" s="1">
        <v>360</v>
      </c>
      <c r="B256">
        <v>111365</v>
      </c>
      <c r="C256" s="2">
        <v>43833.565972222219</v>
      </c>
      <c r="D256" t="s">
        <v>365</v>
      </c>
      <c r="E256" t="s">
        <v>298</v>
      </c>
      <c r="F256" t="s">
        <v>299</v>
      </c>
      <c r="G256" t="s">
        <v>24</v>
      </c>
      <c r="H256" t="s">
        <v>25</v>
      </c>
      <c r="I256" t="s">
        <v>59</v>
      </c>
      <c r="J256" t="s">
        <v>27</v>
      </c>
      <c r="K256" t="s">
        <v>28</v>
      </c>
      <c r="L256" s="2">
        <v>43857.739583333343</v>
      </c>
      <c r="M256" s="2">
        <v>43834.065972222219</v>
      </c>
      <c r="N256">
        <v>0</v>
      </c>
      <c r="O256">
        <v>1</v>
      </c>
      <c r="P256" t="s">
        <v>37</v>
      </c>
      <c r="Q256" t="s">
        <v>260</v>
      </c>
      <c r="R256">
        <v>8</v>
      </c>
      <c r="S256">
        <v>0</v>
      </c>
      <c r="T256" t="s">
        <v>26</v>
      </c>
      <c r="U256" t="s">
        <v>26</v>
      </c>
      <c r="V256" t="s">
        <v>39</v>
      </c>
    </row>
    <row r="257" spans="1:22" x14ac:dyDescent="0.25">
      <c r="A257" s="1">
        <v>27</v>
      </c>
      <c r="B257">
        <v>111366</v>
      </c>
      <c r="C257" s="2">
        <v>43833.584722222222</v>
      </c>
      <c r="D257" t="s">
        <v>366</v>
      </c>
      <c r="E257" t="s">
        <v>235</v>
      </c>
      <c r="F257" t="s">
        <v>236</v>
      </c>
      <c r="G257" t="s">
        <v>62</v>
      </c>
      <c r="H257" t="s">
        <v>34</v>
      </c>
      <c r="I257" t="s">
        <v>35</v>
      </c>
      <c r="J257" t="s">
        <v>27</v>
      </c>
      <c r="K257" t="s">
        <v>28</v>
      </c>
      <c r="L257" s="2">
        <v>43844.732638888891</v>
      </c>
      <c r="M257" t="s">
        <v>26</v>
      </c>
      <c r="N257">
        <v>0</v>
      </c>
      <c r="O257">
        <v>1</v>
      </c>
      <c r="P257" t="s">
        <v>43</v>
      </c>
      <c r="Q257" t="s">
        <v>55</v>
      </c>
      <c r="R257">
        <v>10</v>
      </c>
      <c r="S257">
        <v>2</v>
      </c>
      <c r="T257" t="s">
        <v>157</v>
      </c>
      <c r="U257" t="s">
        <v>199</v>
      </c>
      <c r="V257" t="s">
        <v>39</v>
      </c>
    </row>
    <row r="258" spans="1:22" x14ac:dyDescent="0.25">
      <c r="A258" s="1">
        <v>368</v>
      </c>
      <c r="B258">
        <v>111367</v>
      </c>
      <c r="C258" s="2">
        <v>43837.402777777781</v>
      </c>
      <c r="D258" t="s">
        <v>367</v>
      </c>
      <c r="E258" t="s">
        <v>68</v>
      </c>
      <c r="F258" t="s">
        <v>69</v>
      </c>
      <c r="G258" t="s">
        <v>24</v>
      </c>
      <c r="H258" t="s">
        <v>34</v>
      </c>
      <c r="I258" t="s">
        <v>59</v>
      </c>
      <c r="J258" t="s">
        <v>27</v>
      </c>
      <c r="K258" t="s">
        <v>28</v>
      </c>
      <c r="L258" s="2">
        <v>43838.701388888891</v>
      </c>
      <c r="M258" t="s">
        <v>26</v>
      </c>
      <c r="N258">
        <v>0</v>
      </c>
      <c r="O258">
        <v>1</v>
      </c>
      <c r="P258" t="s">
        <v>43</v>
      </c>
      <c r="Q258" t="s">
        <v>55</v>
      </c>
      <c r="R258">
        <v>8</v>
      </c>
      <c r="S258">
        <v>0</v>
      </c>
      <c r="T258" t="s">
        <v>86</v>
      </c>
      <c r="U258" t="s">
        <v>199</v>
      </c>
      <c r="V258" t="s">
        <v>48</v>
      </c>
    </row>
    <row r="259" spans="1:22" x14ac:dyDescent="0.25">
      <c r="A259" s="1">
        <v>358</v>
      </c>
      <c r="B259">
        <v>111368</v>
      </c>
      <c r="C259" s="2">
        <v>43838.57916666667</v>
      </c>
      <c r="D259" t="s">
        <v>368</v>
      </c>
      <c r="E259" t="s">
        <v>68</v>
      </c>
      <c r="F259" t="s">
        <v>69</v>
      </c>
      <c r="G259" t="s">
        <v>24</v>
      </c>
      <c r="H259" t="s">
        <v>34</v>
      </c>
      <c r="I259" t="s">
        <v>59</v>
      </c>
      <c r="J259" t="s">
        <v>27</v>
      </c>
      <c r="K259" t="s">
        <v>28</v>
      </c>
      <c r="L259" s="2">
        <v>43859.682638888888</v>
      </c>
      <c r="M259" t="s">
        <v>26</v>
      </c>
      <c r="N259">
        <v>0</v>
      </c>
      <c r="O259">
        <v>1</v>
      </c>
      <c r="P259" t="s">
        <v>43</v>
      </c>
      <c r="Q259" t="s">
        <v>55</v>
      </c>
      <c r="R259">
        <v>5</v>
      </c>
      <c r="S259">
        <v>0</v>
      </c>
      <c r="T259" t="s">
        <v>86</v>
      </c>
      <c r="U259" t="s">
        <v>199</v>
      </c>
      <c r="V259" t="s">
        <v>48</v>
      </c>
    </row>
    <row r="260" spans="1:22" x14ac:dyDescent="0.25">
      <c r="A260" s="1">
        <v>92</v>
      </c>
      <c r="B260">
        <v>111369</v>
      </c>
      <c r="C260" s="2">
        <v>43840.36041666667</v>
      </c>
      <c r="D260" t="s">
        <v>369</v>
      </c>
      <c r="E260" t="s">
        <v>53</v>
      </c>
      <c r="F260" t="s">
        <v>54</v>
      </c>
      <c r="G260" t="s">
        <v>72</v>
      </c>
      <c r="H260" t="s">
        <v>34</v>
      </c>
      <c r="I260" t="s">
        <v>35</v>
      </c>
      <c r="J260" t="s">
        <v>27</v>
      </c>
      <c r="K260" t="s">
        <v>28</v>
      </c>
      <c r="L260" s="2">
        <v>43857.736111111109</v>
      </c>
      <c r="M260" t="s">
        <v>26</v>
      </c>
      <c r="N260">
        <v>0</v>
      </c>
      <c r="O260">
        <v>1</v>
      </c>
      <c r="P260" t="s">
        <v>43</v>
      </c>
      <c r="Q260" t="s">
        <v>55</v>
      </c>
      <c r="R260">
        <v>8</v>
      </c>
      <c r="S260">
        <v>1</v>
      </c>
      <c r="T260" t="s">
        <v>157</v>
      </c>
      <c r="U260" t="s">
        <v>199</v>
      </c>
      <c r="V260" t="s">
        <v>39</v>
      </c>
    </row>
    <row r="261" spans="1:22" x14ac:dyDescent="0.25">
      <c r="A261" s="1">
        <v>364</v>
      </c>
      <c r="B261">
        <v>111370</v>
      </c>
      <c r="C261" s="2">
        <v>43841.655555555553</v>
      </c>
      <c r="D261" t="s">
        <v>370</v>
      </c>
      <c r="E261" t="s">
        <v>68</v>
      </c>
      <c r="F261" t="s">
        <v>69</v>
      </c>
      <c r="G261" t="s">
        <v>24</v>
      </c>
      <c r="H261" t="s">
        <v>34</v>
      </c>
      <c r="I261" t="s">
        <v>59</v>
      </c>
      <c r="J261" t="s">
        <v>27</v>
      </c>
      <c r="K261" t="s">
        <v>28</v>
      </c>
      <c r="L261" s="2">
        <v>43844.73333333333</v>
      </c>
      <c r="M261" t="s">
        <v>26</v>
      </c>
      <c r="N261">
        <v>0</v>
      </c>
      <c r="O261">
        <v>1</v>
      </c>
      <c r="P261" t="s">
        <v>43</v>
      </c>
      <c r="Q261" t="s">
        <v>55</v>
      </c>
      <c r="R261">
        <v>7</v>
      </c>
      <c r="S261">
        <v>1</v>
      </c>
      <c r="T261" t="s">
        <v>86</v>
      </c>
      <c r="U261" t="s">
        <v>199</v>
      </c>
      <c r="V261" t="s">
        <v>85</v>
      </c>
    </row>
    <row r="262" spans="1:22" x14ac:dyDescent="0.25">
      <c r="A262" s="1">
        <v>356</v>
      </c>
      <c r="B262">
        <v>111371</v>
      </c>
      <c r="C262" s="2">
        <v>43845.634722222218</v>
      </c>
      <c r="D262" t="s">
        <v>371</v>
      </c>
      <c r="E262" t="s">
        <v>68</v>
      </c>
      <c r="F262" t="s">
        <v>69</v>
      </c>
      <c r="G262" t="s">
        <v>24</v>
      </c>
      <c r="H262" t="s">
        <v>34</v>
      </c>
      <c r="I262" t="s">
        <v>59</v>
      </c>
      <c r="J262" t="s">
        <v>27</v>
      </c>
      <c r="K262" t="s">
        <v>28</v>
      </c>
      <c r="L262" s="2">
        <v>43878.372916666667</v>
      </c>
      <c r="M262" t="s">
        <v>26</v>
      </c>
      <c r="N262">
        <v>0</v>
      </c>
      <c r="O262">
        <v>1</v>
      </c>
      <c r="P262" t="s">
        <v>43</v>
      </c>
      <c r="Q262" t="s">
        <v>55</v>
      </c>
      <c r="R262">
        <v>5</v>
      </c>
      <c r="S262">
        <v>0</v>
      </c>
      <c r="T262" t="s">
        <v>86</v>
      </c>
      <c r="U262" t="s">
        <v>199</v>
      </c>
      <c r="V262" t="s">
        <v>48</v>
      </c>
    </row>
    <row r="263" spans="1:22" x14ac:dyDescent="0.25">
      <c r="A263" s="1">
        <v>349</v>
      </c>
      <c r="B263">
        <v>111372</v>
      </c>
      <c r="C263" s="2">
        <v>43846.430555555547</v>
      </c>
      <c r="D263" t="s">
        <v>372</v>
      </c>
      <c r="E263" t="s">
        <v>68</v>
      </c>
      <c r="F263" t="s">
        <v>69</v>
      </c>
      <c r="G263" t="s">
        <v>24</v>
      </c>
      <c r="H263" t="s">
        <v>34</v>
      </c>
      <c r="I263" t="s">
        <v>35</v>
      </c>
      <c r="J263" t="s">
        <v>27</v>
      </c>
      <c r="K263" t="s">
        <v>28</v>
      </c>
      <c r="L263" s="2">
        <v>43906.600694444453</v>
      </c>
      <c r="M263" t="s">
        <v>26</v>
      </c>
      <c r="N263">
        <v>0</v>
      </c>
      <c r="O263">
        <v>1</v>
      </c>
      <c r="P263" t="s">
        <v>43</v>
      </c>
      <c r="Q263" t="s">
        <v>237</v>
      </c>
      <c r="R263">
        <v>6</v>
      </c>
      <c r="S263">
        <v>2</v>
      </c>
      <c r="T263" t="s">
        <v>86</v>
      </c>
      <c r="U263" t="s">
        <v>199</v>
      </c>
      <c r="V263" t="s">
        <v>48</v>
      </c>
    </row>
    <row r="264" spans="1:22" x14ac:dyDescent="0.25">
      <c r="A264" s="1">
        <v>348</v>
      </c>
      <c r="B264">
        <v>111373</v>
      </c>
      <c r="C264" s="2">
        <v>43846.498611111107</v>
      </c>
      <c r="D264" t="s">
        <v>373</v>
      </c>
      <c r="E264" t="s">
        <v>68</v>
      </c>
      <c r="F264" t="s">
        <v>69</v>
      </c>
      <c r="G264" t="s">
        <v>24</v>
      </c>
      <c r="H264" t="s">
        <v>34</v>
      </c>
      <c r="I264" t="s">
        <v>59</v>
      </c>
      <c r="J264" t="s">
        <v>27</v>
      </c>
      <c r="K264" t="s">
        <v>28</v>
      </c>
      <c r="L264" s="2">
        <v>43908.739583333343</v>
      </c>
      <c r="M264" t="s">
        <v>26</v>
      </c>
      <c r="N264">
        <v>0</v>
      </c>
      <c r="O264">
        <v>1</v>
      </c>
      <c r="P264" t="s">
        <v>43</v>
      </c>
      <c r="Q264" t="s">
        <v>55</v>
      </c>
      <c r="R264">
        <v>11</v>
      </c>
      <c r="S264">
        <v>1</v>
      </c>
      <c r="T264" t="s">
        <v>86</v>
      </c>
      <c r="U264" t="s">
        <v>199</v>
      </c>
      <c r="V264" t="s">
        <v>48</v>
      </c>
    </row>
    <row r="265" spans="1:22" x14ac:dyDescent="0.25">
      <c r="A265" s="1">
        <v>355</v>
      </c>
      <c r="B265">
        <v>111374</v>
      </c>
      <c r="C265" s="2">
        <v>43850.728472222218</v>
      </c>
      <c r="D265" t="s">
        <v>374</v>
      </c>
      <c r="E265" t="s">
        <v>68</v>
      </c>
      <c r="F265" t="s">
        <v>69</v>
      </c>
      <c r="G265" t="s">
        <v>24</v>
      </c>
      <c r="H265" t="s">
        <v>34</v>
      </c>
      <c r="I265" t="s">
        <v>59</v>
      </c>
      <c r="J265" t="s">
        <v>27</v>
      </c>
      <c r="K265" t="s">
        <v>28</v>
      </c>
      <c r="L265" s="2">
        <v>43878.375694444447</v>
      </c>
      <c r="M265" t="s">
        <v>26</v>
      </c>
      <c r="N265">
        <v>0</v>
      </c>
      <c r="O265">
        <v>1</v>
      </c>
      <c r="P265" t="s">
        <v>43</v>
      </c>
      <c r="Q265" t="s">
        <v>55</v>
      </c>
      <c r="R265">
        <v>4</v>
      </c>
      <c r="S265">
        <v>0</v>
      </c>
      <c r="T265" t="s">
        <v>86</v>
      </c>
      <c r="U265" t="s">
        <v>199</v>
      </c>
      <c r="V265" t="s">
        <v>48</v>
      </c>
    </row>
    <row r="266" spans="1:22" x14ac:dyDescent="0.25">
      <c r="A266" s="1">
        <v>352</v>
      </c>
      <c r="B266">
        <v>111375</v>
      </c>
      <c r="C266" s="2">
        <v>43852.504166666673</v>
      </c>
      <c r="D266" t="s">
        <v>375</v>
      </c>
      <c r="E266" t="s">
        <v>64</v>
      </c>
      <c r="F266" t="s">
        <v>65</v>
      </c>
      <c r="G266" t="s">
        <v>24</v>
      </c>
      <c r="H266" t="s">
        <v>34</v>
      </c>
      <c r="I266" t="s">
        <v>35</v>
      </c>
      <c r="J266" t="s">
        <v>27</v>
      </c>
      <c r="K266" t="s">
        <v>28</v>
      </c>
      <c r="L266" s="2">
        <v>43885.74722222222</v>
      </c>
      <c r="M266" t="s">
        <v>26</v>
      </c>
      <c r="N266">
        <v>0</v>
      </c>
      <c r="O266">
        <v>1</v>
      </c>
      <c r="P266" t="s">
        <v>43</v>
      </c>
      <c r="Q266" t="s">
        <v>55</v>
      </c>
      <c r="R266">
        <v>23</v>
      </c>
      <c r="S266">
        <v>5</v>
      </c>
      <c r="T266" t="s">
        <v>157</v>
      </c>
      <c r="U266" t="s">
        <v>199</v>
      </c>
      <c r="V266" t="s">
        <v>48</v>
      </c>
    </row>
    <row r="267" spans="1:22" x14ac:dyDescent="0.25">
      <c r="A267" s="1">
        <v>359</v>
      </c>
      <c r="B267">
        <v>111376</v>
      </c>
      <c r="C267" s="2">
        <v>43854.398611111108</v>
      </c>
      <c r="D267" t="s">
        <v>376</v>
      </c>
      <c r="E267" t="s">
        <v>64</v>
      </c>
      <c r="F267" t="s">
        <v>65</v>
      </c>
      <c r="G267" t="s">
        <v>24</v>
      </c>
      <c r="H267" t="s">
        <v>34</v>
      </c>
      <c r="I267" t="s">
        <v>59</v>
      </c>
      <c r="J267" t="s">
        <v>27</v>
      </c>
      <c r="K267" t="s">
        <v>28</v>
      </c>
      <c r="L267" s="2">
        <v>43858.744444444441</v>
      </c>
      <c r="M267" t="s">
        <v>26</v>
      </c>
      <c r="N267">
        <v>0</v>
      </c>
      <c r="O267">
        <v>1</v>
      </c>
      <c r="P267" t="s">
        <v>43</v>
      </c>
      <c r="Q267" t="s">
        <v>55</v>
      </c>
      <c r="R267">
        <v>5</v>
      </c>
      <c r="S267">
        <v>0</v>
      </c>
      <c r="T267" t="s">
        <v>157</v>
      </c>
      <c r="U267" t="s">
        <v>199</v>
      </c>
      <c r="V267" t="s">
        <v>85</v>
      </c>
    </row>
    <row r="268" spans="1:22" x14ac:dyDescent="0.25">
      <c r="A268" s="1">
        <v>353</v>
      </c>
      <c r="B268">
        <v>111377</v>
      </c>
      <c r="C268" s="2">
        <v>43854.69027777778</v>
      </c>
      <c r="D268" t="s">
        <v>377</v>
      </c>
      <c r="E268" t="s">
        <v>76</v>
      </c>
      <c r="F268" t="s">
        <v>77</v>
      </c>
      <c r="G268" t="s">
        <v>24</v>
      </c>
      <c r="H268" t="s">
        <v>34</v>
      </c>
      <c r="I268" t="s">
        <v>59</v>
      </c>
      <c r="J268" t="s">
        <v>27</v>
      </c>
      <c r="K268" t="s">
        <v>28</v>
      </c>
      <c r="L268" s="2">
        <v>43882.728472222218</v>
      </c>
      <c r="M268" t="s">
        <v>26</v>
      </c>
      <c r="N268">
        <v>0</v>
      </c>
      <c r="O268">
        <v>1</v>
      </c>
      <c r="P268" t="s">
        <v>43</v>
      </c>
      <c r="Q268" t="s">
        <v>38</v>
      </c>
      <c r="R268">
        <v>22</v>
      </c>
      <c r="S268">
        <v>3</v>
      </c>
      <c r="T268" t="s">
        <v>157</v>
      </c>
      <c r="U268" t="s">
        <v>87</v>
      </c>
      <c r="V268" t="s">
        <v>39</v>
      </c>
    </row>
    <row r="269" spans="1:22" x14ac:dyDescent="0.25">
      <c r="A269" s="1">
        <v>91</v>
      </c>
      <c r="B269">
        <v>111378</v>
      </c>
      <c r="C269" s="2">
        <v>43857.588888888888</v>
      </c>
      <c r="D269" t="s">
        <v>378</v>
      </c>
      <c r="E269" t="s">
        <v>64</v>
      </c>
      <c r="F269" t="s">
        <v>65</v>
      </c>
      <c r="G269" t="s">
        <v>72</v>
      </c>
      <c r="H269" t="s">
        <v>34</v>
      </c>
      <c r="I269" t="s">
        <v>35</v>
      </c>
      <c r="J269" t="s">
        <v>27</v>
      </c>
      <c r="K269" t="s">
        <v>28</v>
      </c>
      <c r="L269" s="2">
        <v>43861.691666666673</v>
      </c>
      <c r="M269" t="s">
        <v>26</v>
      </c>
      <c r="N269">
        <v>0</v>
      </c>
      <c r="O269">
        <v>1</v>
      </c>
      <c r="P269" t="s">
        <v>43</v>
      </c>
      <c r="Q269" t="s">
        <v>55</v>
      </c>
      <c r="R269">
        <v>6</v>
      </c>
      <c r="S269">
        <v>5</v>
      </c>
      <c r="T269" t="s">
        <v>157</v>
      </c>
      <c r="U269" t="s">
        <v>199</v>
      </c>
      <c r="V269" t="s">
        <v>48</v>
      </c>
    </row>
    <row r="270" spans="1:22" x14ac:dyDescent="0.25">
      <c r="A270" s="1">
        <v>330</v>
      </c>
      <c r="B270">
        <v>111379</v>
      </c>
      <c r="C270" s="2">
        <v>43857.727777777778</v>
      </c>
      <c r="D270" t="s">
        <v>379</v>
      </c>
      <c r="E270" t="s">
        <v>64</v>
      </c>
      <c r="F270" t="s">
        <v>65</v>
      </c>
      <c r="G270" t="s">
        <v>24</v>
      </c>
      <c r="H270" t="s">
        <v>34</v>
      </c>
      <c r="I270" t="s">
        <v>59</v>
      </c>
      <c r="J270" t="s">
        <v>27</v>
      </c>
      <c r="K270" t="s">
        <v>28</v>
      </c>
      <c r="L270" s="2">
        <v>43998.744444444441</v>
      </c>
      <c r="M270" t="s">
        <v>26</v>
      </c>
      <c r="N270">
        <v>0</v>
      </c>
      <c r="O270">
        <v>1</v>
      </c>
      <c r="P270" t="s">
        <v>43</v>
      </c>
      <c r="Q270" t="s">
        <v>55</v>
      </c>
      <c r="R270">
        <v>9</v>
      </c>
      <c r="S270">
        <v>0</v>
      </c>
      <c r="T270" t="s">
        <v>86</v>
      </c>
      <c r="U270" t="s">
        <v>199</v>
      </c>
      <c r="V270" t="s">
        <v>39</v>
      </c>
    </row>
    <row r="271" spans="1:22" x14ac:dyDescent="0.25">
      <c r="A271" s="1">
        <v>90</v>
      </c>
      <c r="B271">
        <v>111380</v>
      </c>
      <c r="C271" s="2">
        <v>43860.441666666673</v>
      </c>
      <c r="D271" t="s">
        <v>380</v>
      </c>
      <c r="E271" t="s">
        <v>298</v>
      </c>
      <c r="F271" t="s">
        <v>299</v>
      </c>
      <c r="G271" t="s">
        <v>72</v>
      </c>
      <c r="H271" t="s">
        <v>25</v>
      </c>
      <c r="I271" t="s">
        <v>59</v>
      </c>
      <c r="J271" t="s">
        <v>27</v>
      </c>
      <c r="K271" t="s">
        <v>28</v>
      </c>
      <c r="L271" s="2">
        <v>43868.692361111112</v>
      </c>
      <c r="M271" s="2">
        <v>43860.941666666673</v>
      </c>
      <c r="N271">
        <v>0</v>
      </c>
      <c r="O271">
        <v>1</v>
      </c>
      <c r="P271" t="s">
        <v>37</v>
      </c>
      <c r="Q271" t="s">
        <v>260</v>
      </c>
      <c r="R271">
        <v>5</v>
      </c>
      <c r="S271">
        <v>0</v>
      </c>
      <c r="T271" t="s">
        <v>26</v>
      </c>
      <c r="U271" t="s">
        <v>26</v>
      </c>
      <c r="V271" t="s">
        <v>39</v>
      </c>
    </row>
    <row r="272" spans="1:22" x14ac:dyDescent="0.25">
      <c r="A272" s="1">
        <v>357</v>
      </c>
      <c r="B272">
        <v>111381</v>
      </c>
      <c r="C272" s="2">
        <v>43865.585416666669</v>
      </c>
      <c r="D272" t="s">
        <v>381</v>
      </c>
      <c r="E272" t="s">
        <v>64</v>
      </c>
      <c r="F272" t="s">
        <v>65</v>
      </c>
      <c r="G272" t="s">
        <v>24</v>
      </c>
      <c r="H272" t="s">
        <v>34</v>
      </c>
      <c r="I272" t="s">
        <v>35</v>
      </c>
      <c r="J272" t="s">
        <v>27</v>
      </c>
      <c r="K272" t="s">
        <v>28</v>
      </c>
      <c r="L272" s="2">
        <v>43872.738194444442</v>
      </c>
      <c r="M272" t="s">
        <v>26</v>
      </c>
      <c r="N272">
        <v>0</v>
      </c>
      <c r="O272">
        <v>1</v>
      </c>
      <c r="P272" t="s">
        <v>43</v>
      </c>
      <c r="Q272" t="s">
        <v>55</v>
      </c>
      <c r="R272">
        <v>6</v>
      </c>
      <c r="S272">
        <v>1</v>
      </c>
      <c r="T272" t="s">
        <v>86</v>
      </c>
      <c r="U272" t="s">
        <v>199</v>
      </c>
      <c r="V272" t="s">
        <v>48</v>
      </c>
    </row>
    <row r="273" spans="1:22" x14ac:dyDescent="0.25">
      <c r="A273" s="1">
        <v>76</v>
      </c>
      <c r="B273">
        <v>111382</v>
      </c>
      <c r="C273" s="2">
        <v>43868.647222222222</v>
      </c>
      <c r="D273" t="s">
        <v>382</v>
      </c>
      <c r="E273" t="s">
        <v>298</v>
      </c>
      <c r="F273" t="s">
        <v>299</v>
      </c>
      <c r="G273" t="s">
        <v>72</v>
      </c>
      <c r="H273" t="s">
        <v>25</v>
      </c>
      <c r="I273" t="s">
        <v>59</v>
      </c>
      <c r="J273" t="s">
        <v>27</v>
      </c>
      <c r="K273" t="s">
        <v>28</v>
      </c>
      <c r="L273" s="2">
        <v>44025.510416666657</v>
      </c>
      <c r="M273" s="2">
        <v>43869.147222222222</v>
      </c>
      <c r="N273">
        <v>0</v>
      </c>
      <c r="O273">
        <v>1</v>
      </c>
      <c r="P273" t="s">
        <v>43</v>
      </c>
      <c r="Q273" t="s">
        <v>260</v>
      </c>
      <c r="R273">
        <v>4</v>
      </c>
      <c r="S273">
        <v>0</v>
      </c>
      <c r="T273" t="s">
        <v>26</v>
      </c>
      <c r="U273" t="s">
        <v>26</v>
      </c>
      <c r="V273" t="s">
        <v>39</v>
      </c>
    </row>
    <row r="274" spans="1:22" x14ac:dyDescent="0.25">
      <c r="A274" s="1">
        <v>85</v>
      </c>
      <c r="B274">
        <v>111383</v>
      </c>
      <c r="C274" s="2">
        <v>43871.418749999997</v>
      </c>
      <c r="D274" t="s">
        <v>383</v>
      </c>
      <c r="E274" t="s">
        <v>316</v>
      </c>
      <c r="F274" t="s">
        <v>317</v>
      </c>
      <c r="G274" t="s">
        <v>72</v>
      </c>
      <c r="H274" t="s">
        <v>34</v>
      </c>
      <c r="I274" t="s">
        <v>35</v>
      </c>
      <c r="J274" t="s">
        <v>27</v>
      </c>
      <c r="K274" t="s">
        <v>28</v>
      </c>
      <c r="L274" s="2">
        <v>43929.714583333327</v>
      </c>
      <c r="M274" t="s">
        <v>26</v>
      </c>
      <c r="N274">
        <v>0</v>
      </c>
      <c r="O274">
        <v>1</v>
      </c>
      <c r="P274" t="s">
        <v>43</v>
      </c>
      <c r="Q274" t="s">
        <v>38</v>
      </c>
      <c r="R274">
        <v>17</v>
      </c>
      <c r="S274">
        <v>2</v>
      </c>
      <c r="T274" t="s">
        <v>157</v>
      </c>
      <c r="U274" t="s">
        <v>199</v>
      </c>
      <c r="V274" t="s">
        <v>39</v>
      </c>
    </row>
    <row r="275" spans="1:22" x14ac:dyDescent="0.25">
      <c r="A275" s="1">
        <v>26</v>
      </c>
      <c r="B275">
        <v>111384</v>
      </c>
      <c r="C275" s="2">
        <v>43871.46597222222</v>
      </c>
      <c r="D275" t="s">
        <v>384</v>
      </c>
      <c r="E275" t="s">
        <v>64</v>
      </c>
      <c r="F275" t="s">
        <v>65</v>
      </c>
      <c r="G275" t="s">
        <v>62</v>
      </c>
      <c r="H275" t="s">
        <v>34</v>
      </c>
      <c r="I275" t="s">
        <v>35</v>
      </c>
      <c r="J275" t="s">
        <v>27</v>
      </c>
      <c r="K275" t="s">
        <v>28</v>
      </c>
      <c r="L275" s="2">
        <v>43872.655555555553</v>
      </c>
      <c r="M275" t="s">
        <v>26</v>
      </c>
      <c r="N275">
        <v>0</v>
      </c>
      <c r="O275">
        <v>1</v>
      </c>
      <c r="P275" t="s">
        <v>43</v>
      </c>
      <c r="Q275" t="s">
        <v>237</v>
      </c>
      <c r="R275">
        <v>5</v>
      </c>
      <c r="S275">
        <v>2</v>
      </c>
      <c r="T275" t="s">
        <v>157</v>
      </c>
      <c r="U275" t="s">
        <v>87</v>
      </c>
      <c r="V275" t="s">
        <v>48</v>
      </c>
    </row>
    <row r="276" spans="1:22" x14ac:dyDescent="0.25">
      <c r="A276" s="1">
        <v>338</v>
      </c>
      <c r="B276">
        <v>111385</v>
      </c>
      <c r="C276" s="2">
        <v>43872.511111111111</v>
      </c>
      <c r="D276" t="s">
        <v>385</v>
      </c>
      <c r="E276" t="s">
        <v>64</v>
      </c>
      <c r="F276" t="s">
        <v>65</v>
      </c>
      <c r="G276" t="s">
        <v>24</v>
      </c>
      <c r="H276" t="s">
        <v>34</v>
      </c>
      <c r="I276" t="s">
        <v>35</v>
      </c>
      <c r="J276" t="s">
        <v>27</v>
      </c>
      <c r="K276" t="s">
        <v>28</v>
      </c>
      <c r="L276" s="2">
        <v>43962.729166666657</v>
      </c>
      <c r="M276" t="s">
        <v>26</v>
      </c>
      <c r="N276">
        <v>0</v>
      </c>
      <c r="O276">
        <v>1</v>
      </c>
      <c r="P276" t="s">
        <v>43</v>
      </c>
      <c r="Q276" t="s">
        <v>55</v>
      </c>
      <c r="R276">
        <v>45</v>
      </c>
      <c r="S276">
        <v>1</v>
      </c>
      <c r="T276" t="s">
        <v>157</v>
      </c>
      <c r="U276" t="s">
        <v>87</v>
      </c>
      <c r="V276" t="s">
        <v>48</v>
      </c>
    </row>
    <row r="277" spans="1:22" x14ac:dyDescent="0.25">
      <c r="A277" s="1">
        <v>351</v>
      </c>
      <c r="B277">
        <v>111386</v>
      </c>
      <c r="C277" s="2">
        <v>43873.591666666667</v>
      </c>
      <c r="D277" t="s">
        <v>386</v>
      </c>
      <c r="E277" t="s">
        <v>231</v>
      </c>
      <c r="F277" t="s">
        <v>232</v>
      </c>
      <c r="G277" t="s">
        <v>24</v>
      </c>
      <c r="H277" t="s">
        <v>34</v>
      </c>
      <c r="I277" t="s">
        <v>59</v>
      </c>
      <c r="J277" t="s">
        <v>27</v>
      </c>
      <c r="K277" t="s">
        <v>28</v>
      </c>
      <c r="L277" s="2">
        <v>43894.722222222219</v>
      </c>
      <c r="M277" t="s">
        <v>26</v>
      </c>
      <c r="N277">
        <v>0</v>
      </c>
      <c r="O277">
        <v>1</v>
      </c>
      <c r="P277" t="s">
        <v>43</v>
      </c>
      <c r="Q277" t="s">
        <v>38</v>
      </c>
      <c r="R277">
        <v>15</v>
      </c>
      <c r="S277">
        <v>4</v>
      </c>
      <c r="T277" t="s">
        <v>157</v>
      </c>
      <c r="U277" t="s">
        <v>199</v>
      </c>
      <c r="V277" t="s">
        <v>39</v>
      </c>
    </row>
    <row r="278" spans="1:22" x14ac:dyDescent="0.25">
      <c r="A278" s="1">
        <v>25</v>
      </c>
      <c r="B278">
        <v>111387</v>
      </c>
      <c r="C278" s="2">
        <v>43874.384027777778</v>
      </c>
      <c r="D278" t="s">
        <v>387</v>
      </c>
      <c r="E278" t="s">
        <v>231</v>
      </c>
      <c r="F278" t="s">
        <v>232</v>
      </c>
      <c r="G278" t="s">
        <v>62</v>
      </c>
      <c r="H278" t="s">
        <v>34</v>
      </c>
      <c r="I278" t="s">
        <v>35</v>
      </c>
      <c r="J278" t="s">
        <v>27</v>
      </c>
      <c r="K278" t="s">
        <v>28</v>
      </c>
      <c r="L278" s="2">
        <v>43879.585416666669</v>
      </c>
      <c r="M278" t="s">
        <v>26</v>
      </c>
      <c r="N278">
        <v>0</v>
      </c>
      <c r="O278">
        <v>1</v>
      </c>
      <c r="P278" t="s">
        <v>43</v>
      </c>
      <c r="Q278" t="s">
        <v>38</v>
      </c>
      <c r="R278">
        <v>10</v>
      </c>
      <c r="S278">
        <v>7</v>
      </c>
      <c r="T278" t="s">
        <v>157</v>
      </c>
      <c r="U278" t="s">
        <v>199</v>
      </c>
      <c r="V278" t="s">
        <v>39</v>
      </c>
    </row>
    <row r="279" spans="1:22" x14ac:dyDescent="0.25">
      <c r="A279" s="1">
        <v>346</v>
      </c>
      <c r="B279">
        <v>111388</v>
      </c>
      <c r="C279" s="2">
        <v>43874.476388888892</v>
      </c>
      <c r="D279" t="s">
        <v>388</v>
      </c>
      <c r="E279" t="s">
        <v>272</v>
      </c>
      <c r="F279" t="s">
        <v>273</v>
      </c>
      <c r="G279" t="s">
        <v>24</v>
      </c>
      <c r="H279" t="s">
        <v>34</v>
      </c>
      <c r="I279" t="s">
        <v>35</v>
      </c>
      <c r="J279" t="s">
        <v>27</v>
      </c>
      <c r="K279" t="s">
        <v>28</v>
      </c>
      <c r="L279" s="2">
        <v>43914.714583333327</v>
      </c>
      <c r="M279" t="s">
        <v>26</v>
      </c>
      <c r="N279">
        <v>0</v>
      </c>
      <c r="O279">
        <v>1</v>
      </c>
      <c r="P279" t="s">
        <v>43</v>
      </c>
      <c r="Q279" t="s">
        <v>38</v>
      </c>
      <c r="R279">
        <v>10</v>
      </c>
      <c r="S279">
        <v>4</v>
      </c>
      <c r="T279" t="s">
        <v>157</v>
      </c>
      <c r="U279" t="s">
        <v>199</v>
      </c>
      <c r="V279" t="s">
        <v>39</v>
      </c>
    </row>
    <row r="280" spans="1:22" x14ac:dyDescent="0.25">
      <c r="A280" s="1">
        <v>354</v>
      </c>
      <c r="B280">
        <v>111389</v>
      </c>
      <c r="C280" s="2">
        <v>43874.513888888891</v>
      </c>
      <c r="D280" t="s">
        <v>389</v>
      </c>
      <c r="E280" t="s">
        <v>68</v>
      </c>
      <c r="F280" t="s">
        <v>69</v>
      </c>
      <c r="G280" t="s">
        <v>24</v>
      </c>
      <c r="H280" t="s">
        <v>34</v>
      </c>
      <c r="I280" t="s">
        <v>35</v>
      </c>
      <c r="J280" t="s">
        <v>27</v>
      </c>
      <c r="K280" t="s">
        <v>28</v>
      </c>
      <c r="L280" s="2">
        <v>43878.416666666657</v>
      </c>
      <c r="M280" t="s">
        <v>26</v>
      </c>
      <c r="N280">
        <v>0</v>
      </c>
      <c r="O280">
        <v>1</v>
      </c>
      <c r="P280" t="s">
        <v>43</v>
      </c>
      <c r="Q280" t="s">
        <v>55</v>
      </c>
      <c r="R280">
        <v>7</v>
      </c>
      <c r="S280">
        <v>1</v>
      </c>
      <c r="T280" t="s">
        <v>86</v>
      </c>
      <c r="U280" t="s">
        <v>199</v>
      </c>
      <c r="V280" t="s">
        <v>39</v>
      </c>
    </row>
    <row r="281" spans="1:22" x14ac:dyDescent="0.25">
      <c r="A281" s="1">
        <v>83</v>
      </c>
      <c r="B281">
        <v>111390</v>
      </c>
      <c r="C281" s="2">
        <v>43879.461805555547</v>
      </c>
      <c r="D281" t="s">
        <v>390</v>
      </c>
      <c r="E281" t="s">
        <v>316</v>
      </c>
      <c r="F281" t="s">
        <v>317</v>
      </c>
      <c r="G281" t="s">
        <v>72</v>
      </c>
      <c r="H281" t="s">
        <v>34</v>
      </c>
      <c r="I281" t="s">
        <v>35</v>
      </c>
      <c r="J281" t="s">
        <v>27</v>
      </c>
      <c r="K281" t="s">
        <v>28</v>
      </c>
      <c r="L281" s="2">
        <v>43957.656944444447</v>
      </c>
      <c r="M281" t="s">
        <v>26</v>
      </c>
      <c r="N281">
        <v>0</v>
      </c>
      <c r="O281">
        <v>1</v>
      </c>
      <c r="P281" t="s">
        <v>43</v>
      </c>
      <c r="Q281" t="s">
        <v>38</v>
      </c>
      <c r="R281">
        <v>24</v>
      </c>
      <c r="S281">
        <v>2</v>
      </c>
      <c r="T281" t="s">
        <v>157</v>
      </c>
      <c r="U281" t="s">
        <v>87</v>
      </c>
      <c r="V281" t="s">
        <v>48</v>
      </c>
    </row>
    <row r="282" spans="1:22" x14ac:dyDescent="0.25">
      <c r="A282" s="1">
        <v>89</v>
      </c>
      <c r="B282">
        <v>111391</v>
      </c>
      <c r="C282" s="2">
        <v>43887.65</v>
      </c>
      <c r="D282" t="s">
        <v>391</v>
      </c>
      <c r="E282" t="s">
        <v>231</v>
      </c>
      <c r="F282" t="s">
        <v>232</v>
      </c>
      <c r="G282" t="s">
        <v>72</v>
      </c>
      <c r="H282" t="s">
        <v>34</v>
      </c>
      <c r="I282" t="s">
        <v>59</v>
      </c>
      <c r="J282" t="s">
        <v>27</v>
      </c>
      <c r="K282" t="s">
        <v>28</v>
      </c>
      <c r="L282" s="2">
        <v>43895.59097222222</v>
      </c>
      <c r="M282" t="s">
        <v>26</v>
      </c>
      <c r="N282">
        <v>0</v>
      </c>
      <c r="O282">
        <v>1</v>
      </c>
      <c r="P282" t="s">
        <v>43</v>
      </c>
      <c r="Q282" t="s">
        <v>38</v>
      </c>
      <c r="R282">
        <v>20</v>
      </c>
      <c r="S282">
        <v>10</v>
      </c>
      <c r="T282" t="s">
        <v>157</v>
      </c>
      <c r="U282" t="s">
        <v>199</v>
      </c>
      <c r="V282" t="s">
        <v>39</v>
      </c>
    </row>
    <row r="283" spans="1:22" x14ac:dyDescent="0.25">
      <c r="A283" s="1">
        <v>532</v>
      </c>
      <c r="B283">
        <v>111392</v>
      </c>
      <c r="C283" s="2">
        <v>43888.384722222218</v>
      </c>
      <c r="D283" t="s">
        <v>392</v>
      </c>
      <c r="E283" t="s">
        <v>53</v>
      </c>
      <c r="F283" t="s">
        <v>54</v>
      </c>
      <c r="G283" t="s">
        <v>84</v>
      </c>
      <c r="H283" t="s">
        <v>34</v>
      </c>
      <c r="I283" t="s">
        <v>35</v>
      </c>
      <c r="J283" t="s">
        <v>27</v>
      </c>
      <c r="K283" t="s">
        <v>28</v>
      </c>
      <c r="L283" s="2">
        <v>43923.724999999999</v>
      </c>
      <c r="M283" t="s">
        <v>26</v>
      </c>
      <c r="N283">
        <v>0</v>
      </c>
      <c r="O283">
        <v>1</v>
      </c>
      <c r="P283" t="s">
        <v>43</v>
      </c>
      <c r="Q283" t="s">
        <v>55</v>
      </c>
      <c r="R283">
        <v>25</v>
      </c>
      <c r="S283">
        <v>5</v>
      </c>
      <c r="T283" t="s">
        <v>157</v>
      </c>
      <c r="U283" t="s">
        <v>199</v>
      </c>
      <c r="V283" t="s">
        <v>39</v>
      </c>
    </row>
    <row r="284" spans="1:22" x14ac:dyDescent="0.25">
      <c r="A284" s="1">
        <v>88</v>
      </c>
      <c r="B284">
        <v>111393</v>
      </c>
      <c r="C284" s="2">
        <v>43889.574999999997</v>
      </c>
      <c r="D284" t="s">
        <v>393</v>
      </c>
      <c r="E284" t="s">
        <v>258</v>
      </c>
      <c r="F284" t="s">
        <v>259</v>
      </c>
      <c r="G284" t="s">
        <v>72</v>
      </c>
      <c r="H284" t="s">
        <v>34</v>
      </c>
      <c r="I284" t="s">
        <v>35</v>
      </c>
      <c r="J284" t="s">
        <v>27</v>
      </c>
      <c r="K284" t="s">
        <v>28</v>
      </c>
      <c r="L284" s="2">
        <v>43913.54583333333</v>
      </c>
      <c r="M284" t="s">
        <v>26</v>
      </c>
      <c r="N284">
        <v>0</v>
      </c>
      <c r="O284">
        <v>1</v>
      </c>
      <c r="P284" t="s">
        <v>43</v>
      </c>
      <c r="Q284" t="s">
        <v>38</v>
      </c>
      <c r="R284">
        <v>29</v>
      </c>
      <c r="S284">
        <v>3</v>
      </c>
      <c r="T284" t="s">
        <v>86</v>
      </c>
      <c r="U284" t="s">
        <v>199</v>
      </c>
      <c r="V284" t="s">
        <v>39</v>
      </c>
    </row>
    <row r="285" spans="1:22" x14ac:dyDescent="0.25">
      <c r="A285" s="1">
        <v>533</v>
      </c>
      <c r="B285">
        <v>111394</v>
      </c>
      <c r="C285" s="2">
        <v>43892.645138888889</v>
      </c>
      <c r="D285" t="s">
        <v>394</v>
      </c>
      <c r="E285" t="s">
        <v>68</v>
      </c>
      <c r="F285" t="s">
        <v>69</v>
      </c>
      <c r="G285" t="s">
        <v>84</v>
      </c>
      <c r="H285" t="s">
        <v>34</v>
      </c>
      <c r="I285" t="s">
        <v>59</v>
      </c>
      <c r="J285" t="s">
        <v>27</v>
      </c>
      <c r="K285" t="s">
        <v>28</v>
      </c>
      <c r="L285" s="2">
        <v>43893.740277777782</v>
      </c>
      <c r="M285" t="s">
        <v>26</v>
      </c>
      <c r="N285">
        <v>0</v>
      </c>
      <c r="O285">
        <v>1</v>
      </c>
      <c r="P285" t="s">
        <v>43</v>
      </c>
      <c r="Q285" t="s">
        <v>55</v>
      </c>
      <c r="R285">
        <v>7</v>
      </c>
      <c r="S285">
        <v>1</v>
      </c>
      <c r="T285" t="s">
        <v>86</v>
      </c>
      <c r="U285" t="s">
        <v>199</v>
      </c>
      <c r="V285" t="s">
        <v>39</v>
      </c>
    </row>
    <row r="286" spans="1:22" x14ac:dyDescent="0.25">
      <c r="A286" s="1">
        <v>508</v>
      </c>
      <c r="B286">
        <v>111395</v>
      </c>
      <c r="C286" s="2">
        <v>43892.67083333333</v>
      </c>
      <c r="D286" t="s">
        <v>395</v>
      </c>
      <c r="E286" t="s">
        <v>396</v>
      </c>
      <c r="F286" t="s">
        <v>397</v>
      </c>
      <c r="G286" t="s">
        <v>84</v>
      </c>
      <c r="H286" t="s">
        <v>34</v>
      </c>
      <c r="I286" t="s">
        <v>59</v>
      </c>
      <c r="J286" t="s">
        <v>27</v>
      </c>
      <c r="K286" t="s">
        <v>85</v>
      </c>
      <c r="L286" s="2">
        <v>44286.47152777778</v>
      </c>
      <c r="M286" s="2">
        <v>44805.17083333333</v>
      </c>
      <c r="N286">
        <v>0</v>
      </c>
      <c r="O286">
        <v>0</v>
      </c>
      <c r="P286" t="s">
        <v>29</v>
      </c>
      <c r="Q286" t="s">
        <v>38</v>
      </c>
      <c r="R286">
        <v>112</v>
      </c>
      <c r="S286">
        <v>21</v>
      </c>
      <c r="T286" t="s">
        <v>86</v>
      </c>
      <c r="U286" t="s">
        <v>398</v>
      </c>
      <c r="V286" t="s">
        <v>39</v>
      </c>
    </row>
    <row r="287" spans="1:22" x14ac:dyDescent="0.25">
      <c r="A287" s="1">
        <v>347</v>
      </c>
      <c r="B287">
        <v>111396</v>
      </c>
      <c r="C287" s="2">
        <v>43893.603472222218</v>
      </c>
      <c r="D287" t="s">
        <v>399</v>
      </c>
      <c r="E287" t="s">
        <v>231</v>
      </c>
      <c r="F287" t="s">
        <v>232</v>
      </c>
      <c r="G287" t="s">
        <v>24</v>
      </c>
      <c r="H287" t="s">
        <v>34</v>
      </c>
      <c r="I287" t="s">
        <v>35</v>
      </c>
      <c r="J287" t="s">
        <v>27</v>
      </c>
      <c r="K287" t="s">
        <v>28</v>
      </c>
      <c r="L287" s="2">
        <v>43914.714583333327</v>
      </c>
      <c r="M287" t="s">
        <v>26</v>
      </c>
      <c r="N287">
        <v>0</v>
      </c>
      <c r="O287">
        <v>1</v>
      </c>
      <c r="P287" t="s">
        <v>43</v>
      </c>
      <c r="Q287" t="s">
        <v>38</v>
      </c>
      <c r="R287">
        <v>11</v>
      </c>
      <c r="S287">
        <v>5</v>
      </c>
      <c r="T287" t="s">
        <v>157</v>
      </c>
      <c r="U287" t="s">
        <v>199</v>
      </c>
      <c r="V287" t="s">
        <v>39</v>
      </c>
    </row>
    <row r="288" spans="1:22" x14ac:dyDescent="0.25">
      <c r="A288" s="1">
        <v>345</v>
      </c>
      <c r="B288">
        <v>111397</v>
      </c>
      <c r="C288" s="2">
        <v>43894.542361111111</v>
      </c>
      <c r="D288" t="s">
        <v>400</v>
      </c>
      <c r="E288" t="s">
        <v>64</v>
      </c>
      <c r="F288" t="s">
        <v>65</v>
      </c>
      <c r="G288" t="s">
        <v>24</v>
      </c>
      <c r="H288" t="s">
        <v>34</v>
      </c>
      <c r="I288" t="s">
        <v>35</v>
      </c>
      <c r="J288" t="s">
        <v>27</v>
      </c>
      <c r="K288" t="s">
        <v>28</v>
      </c>
      <c r="L288" s="2">
        <v>43916.779166666667</v>
      </c>
      <c r="M288" t="s">
        <v>26</v>
      </c>
      <c r="N288">
        <v>0</v>
      </c>
      <c r="O288">
        <v>1</v>
      </c>
      <c r="P288" t="s">
        <v>43</v>
      </c>
      <c r="Q288" t="s">
        <v>55</v>
      </c>
      <c r="R288">
        <v>6</v>
      </c>
      <c r="S288">
        <v>2</v>
      </c>
      <c r="T288" t="s">
        <v>86</v>
      </c>
      <c r="U288" t="s">
        <v>199</v>
      </c>
      <c r="V288" t="s">
        <v>39</v>
      </c>
    </row>
    <row r="289" spans="1:22" x14ac:dyDescent="0.25">
      <c r="A289" s="1">
        <v>337</v>
      </c>
      <c r="B289">
        <v>111398</v>
      </c>
      <c r="C289" s="2">
        <v>43894.604861111111</v>
      </c>
      <c r="D289" t="s">
        <v>401</v>
      </c>
      <c r="E289" t="s">
        <v>76</v>
      </c>
      <c r="F289" t="s">
        <v>77</v>
      </c>
      <c r="G289" t="s">
        <v>24</v>
      </c>
      <c r="H289" t="s">
        <v>34</v>
      </c>
      <c r="I289" t="s">
        <v>59</v>
      </c>
      <c r="J289" t="s">
        <v>27</v>
      </c>
      <c r="K289" t="s">
        <v>28</v>
      </c>
      <c r="L289" s="2">
        <v>43972.734722222223</v>
      </c>
      <c r="M289" t="s">
        <v>26</v>
      </c>
      <c r="N289">
        <v>0</v>
      </c>
      <c r="O289">
        <v>1</v>
      </c>
      <c r="P289" t="s">
        <v>43</v>
      </c>
      <c r="Q289" t="s">
        <v>38</v>
      </c>
      <c r="R289">
        <v>26</v>
      </c>
      <c r="S289">
        <v>3</v>
      </c>
      <c r="T289" t="s">
        <v>86</v>
      </c>
      <c r="U289" t="s">
        <v>398</v>
      </c>
      <c r="V289" t="s">
        <v>39</v>
      </c>
    </row>
    <row r="290" spans="1:22" x14ac:dyDescent="0.25">
      <c r="A290" s="1">
        <v>303</v>
      </c>
      <c r="B290">
        <v>111399</v>
      </c>
      <c r="C290" s="2">
        <v>43896.523611111108</v>
      </c>
      <c r="D290" t="s">
        <v>402</v>
      </c>
      <c r="E290" t="s">
        <v>76</v>
      </c>
      <c r="F290" t="s">
        <v>77</v>
      </c>
      <c r="G290" t="s">
        <v>24</v>
      </c>
      <c r="H290" t="s">
        <v>34</v>
      </c>
      <c r="I290" t="s">
        <v>59</v>
      </c>
      <c r="J290" t="s">
        <v>27</v>
      </c>
      <c r="K290" t="s">
        <v>28</v>
      </c>
      <c r="L290" s="2">
        <v>44042.712500000001</v>
      </c>
      <c r="M290" s="2">
        <v>43897.023611111108</v>
      </c>
      <c r="N290">
        <v>0</v>
      </c>
      <c r="O290">
        <v>1</v>
      </c>
      <c r="P290" t="s">
        <v>43</v>
      </c>
      <c r="Q290" t="s">
        <v>38</v>
      </c>
      <c r="R290">
        <v>20</v>
      </c>
      <c r="S290">
        <v>1</v>
      </c>
      <c r="T290" t="s">
        <v>157</v>
      </c>
      <c r="U290" t="s">
        <v>87</v>
      </c>
      <c r="V290" t="s">
        <v>39</v>
      </c>
    </row>
    <row r="291" spans="1:22" x14ac:dyDescent="0.25">
      <c r="A291" s="1">
        <v>87</v>
      </c>
      <c r="B291">
        <v>111401</v>
      </c>
      <c r="C291" s="2">
        <v>43903.466666666667</v>
      </c>
      <c r="D291" t="s">
        <v>403</v>
      </c>
      <c r="E291" t="s">
        <v>68</v>
      </c>
      <c r="F291" t="s">
        <v>69</v>
      </c>
      <c r="G291" t="s">
        <v>72</v>
      </c>
      <c r="H291" t="s">
        <v>34</v>
      </c>
      <c r="I291" t="s">
        <v>35</v>
      </c>
      <c r="J291" t="s">
        <v>27</v>
      </c>
      <c r="K291" t="s">
        <v>28</v>
      </c>
      <c r="L291" s="2">
        <v>43914.713888888888</v>
      </c>
      <c r="M291" t="s">
        <v>26</v>
      </c>
      <c r="N291">
        <v>0</v>
      </c>
      <c r="O291">
        <v>1</v>
      </c>
      <c r="P291" t="s">
        <v>43</v>
      </c>
      <c r="Q291" t="s">
        <v>55</v>
      </c>
      <c r="R291">
        <v>19</v>
      </c>
      <c r="S291">
        <v>1</v>
      </c>
      <c r="T291" t="s">
        <v>157</v>
      </c>
      <c r="U291" t="s">
        <v>199</v>
      </c>
      <c r="V291" t="s">
        <v>39</v>
      </c>
    </row>
    <row r="292" spans="1:22" x14ac:dyDescent="0.25">
      <c r="A292" s="1">
        <v>344</v>
      </c>
      <c r="B292">
        <v>111402</v>
      </c>
      <c r="C292" s="2">
        <v>43907.376388888893</v>
      </c>
      <c r="D292" t="s">
        <v>404</v>
      </c>
      <c r="E292" t="s">
        <v>64</v>
      </c>
      <c r="F292" t="s">
        <v>65</v>
      </c>
      <c r="G292" t="s">
        <v>24</v>
      </c>
      <c r="H292" t="s">
        <v>34</v>
      </c>
      <c r="I292" t="s">
        <v>35</v>
      </c>
      <c r="J292" t="s">
        <v>27</v>
      </c>
      <c r="K292" t="s">
        <v>28</v>
      </c>
      <c r="L292" s="2">
        <v>43923.724305555559</v>
      </c>
      <c r="M292" t="s">
        <v>26</v>
      </c>
      <c r="N292">
        <v>0</v>
      </c>
      <c r="O292">
        <v>1</v>
      </c>
      <c r="P292" t="s">
        <v>43</v>
      </c>
      <c r="Q292" t="s">
        <v>55</v>
      </c>
      <c r="R292">
        <v>10</v>
      </c>
      <c r="S292">
        <v>2</v>
      </c>
      <c r="T292" t="s">
        <v>157</v>
      </c>
      <c r="U292" t="s">
        <v>199</v>
      </c>
      <c r="V292" t="s">
        <v>48</v>
      </c>
    </row>
    <row r="293" spans="1:22" x14ac:dyDescent="0.25">
      <c r="A293" s="1">
        <v>24</v>
      </c>
      <c r="B293">
        <v>111403</v>
      </c>
      <c r="C293" s="2">
        <v>43913.4</v>
      </c>
      <c r="D293" t="s">
        <v>405</v>
      </c>
      <c r="E293" t="s">
        <v>231</v>
      </c>
      <c r="F293" t="s">
        <v>232</v>
      </c>
      <c r="G293" t="s">
        <v>62</v>
      </c>
      <c r="H293" t="s">
        <v>34</v>
      </c>
      <c r="I293" t="s">
        <v>35</v>
      </c>
      <c r="J293" t="s">
        <v>27</v>
      </c>
      <c r="K293" t="s">
        <v>28</v>
      </c>
      <c r="L293" s="2">
        <v>43916.777777777781</v>
      </c>
      <c r="M293" t="s">
        <v>26</v>
      </c>
      <c r="N293">
        <v>0</v>
      </c>
      <c r="O293">
        <v>1</v>
      </c>
      <c r="P293" t="s">
        <v>43</v>
      </c>
      <c r="Q293" t="s">
        <v>38</v>
      </c>
      <c r="R293">
        <v>7</v>
      </c>
      <c r="S293">
        <v>2</v>
      </c>
      <c r="T293" t="s">
        <v>157</v>
      </c>
      <c r="U293" t="s">
        <v>199</v>
      </c>
      <c r="V293" t="s">
        <v>39</v>
      </c>
    </row>
    <row r="294" spans="1:22" x14ac:dyDescent="0.25">
      <c r="A294" s="1">
        <v>86</v>
      </c>
      <c r="B294">
        <v>111404</v>
      </c>
      <c r="C294" s="2">
        <v>43913.672222222223</v>
      </c>
      <c r="D294" t="s">
        <v>406</v>
      </c>
      <c r="E294" t="s">
        <v>68</v>
      </c>
      <c r="F294" t="s">
        <v>69</v>
      </c>
      <c r="G294" t="s">
        <v>72</v>
      </c>
      <c r="H294" t="s">
        <v>34</v>
      </c>
      <c r="I294" t="s">
        <v>35</v>
      </c>
      <c r="J294" t="s">
        <v>27</v>
      </c>
      <c r="K294" t="s">
        <v>28</v>
      </c>
      <c r="L294" s="2">
        <v>43923.723611111112</v>
      </c>
      <c r="M294" t="s">
        <v>26</v>
      </c>
      <c r="N294">
        <v>0</v>
      </c>
      <c r="O294">
        <v>1</v>
      </c>
      <c r="P294" t="s">
        <v>43</v>
      </c>
      <c r="Q294" t="s">
        <v>55</v>
      </c>
      <c r="R294">
        <v>6</v>
      </c>
      <c r="S294">
        <v>1</v>
      </c>
      <c r="T294" t="s">
        <v>86</v>
      </c>
      <c r="U294" t="s">
        <v>199</v>
      </c>
      <c r="V294" t="s">
        <v>48</v>
      </c>
    </row>
    <row r="295" spans="1:22" x14ac:dyDescent="0.25">
      <c r="A295" s="1">
        <v>529</v>
      </c>
      <c r="B295">
        <v>111405</v>
      </c>
      <c r="C295" s="2">
        <v>43924.395138888889</v>
      </c>
      <c r="D295" t="s">
        <v>407</v>
      </c>
      <c r="E295" t="s">
        <v>316</v>
      </c>
      <c r="F295" t="s">
        <v>317</v>
      </c>
      <c r="G295" t="s">
        <v>84</v>
      </c>
      <c r="H295" t="s">
        <v>34</v>
      </c>
      <c r="I295" t="s">
        <v>35</v>
      </c>
      <c r="J295" t="s">
        <v>27</v>
      </c>
      <c r="K295" t="s">
        <v>28</v>
      </c>
      <c r="L295" s="2">
        <v>43998.743750000001</v>
      </c>
      <c r="M295" t="s">
        <v>26</v>
      </c>
      <c r="N295">
        <v>0</v>
      </c>
      <c r="O295">
        <v>1</v>
      </c>
      <c r="P295" t="s">
        <v>43</v>
      </c>
      <c r="Q295" t="s">
        <v>38</v>
      </c>
      <c r="R295">
        <v>11</v>
      </c>
      <c r="S295">
        <v>4</v>
      </c>
      <c r="T295" t="s">
        <v>157</v>
      </c>
      <c r="U295" t="s">
        <v>87</v>
      </c>
      <c r="V295" t="s">
        <v>39</v>
      </c>
    </row>
    <row r="296" spans="1:22" x14ac:dyDescent="0.25">
      <c r="A296" s="1">
        <v>334</v>
      </c>
      <c r="B296">
        <v>111406</v>
      </c>
      <c r="C296" s="2">
        <v>43927.547222222223</v>
      </c>
      <c r="D296" t="s">
        <v>408</v>
      </c>
      <c r="E296" t="s">
        <v>231</v>
      </c>
      <c r="F296" t="s">
        <v>232</v>
      </c>
      <c r="G296" t="s">
        <v>24</v>
      </c>
      <c r="H296" t="s">
        <v>34</v>
      </c>
      <c r="I296" t="s">
        <v>35</v>
      </c>
      <c r="J296" t="s">
        <v>27</v>
      </c>
      <c r="K296" t="s">
        <v>28</v>
      </c>
      <c r="L296" s="2">
        <v>43992.728472222218</v>
      </c>
      <c r="M296" t="s">
        <v>26</v>
      </c>
      <c r="N296">
        <v>0</v>
      </c>
      <c r="O296">
        <v>1</v>
      </c>
      <c r="P296" t="s">
        <v>43</v>
      </c>
      <c r="Q296" t="s">
        <v>38</v>
      </c>
      <c r="R296">
        <v>25</v>
      </c>
      <c r="S296">
        <v>9</v>
      </c>
      <c r="T296" t="s">
        <v>86</v>
      </c>
      <c r="U296" t="s">
        <v>398</v>
      </c>
      <c r="V296" t="s">
        <v>39</v>
      </c>
    </row>
    <row r="297" spans="1:22" x14ac:dyDescent="0.25">
      <c r="A297" s="1">
        <v>322</v>
      </c>
      <c r="B297">
        <v>111407</v>
      </c>
      <c r="C297" s="2">
        <v>43928.792361111111</v>
      </c>
      <c r="D297" t="s">
        <v>409</v>
      </c>
      <c r="E297" t="s">
        <v>410</v>
      </c>
      <c r="F297" t="s">
        <v>411</v>
      </c>
      <c r="G297" t="s">
        <v>24</v>
      </c>
      <c r="H297" t="s">
        <v>25</v>
      </c>
      <c r="I297" t="s">
        <v>35</v>
      </c>
      <c r="J297" t="s">
        <v>27</v>
      </c>
      <c r="K297" t="s">
        <v>28</v>
      </c>
      <c r="L297" s="2">
        <v>44007.670138888891</v>
      </c>
      <c r="M297" s="2">
        <v>43929.292361111111</v>
      </c>
      <c r="N297">
        <v>0</v>
      </c>
      <c r="O297">
        <v>1</v>
      </c>
      <c r="P297" t="s">
        <v>43</v>
      </c>
      <c r="Q297" t="s">
        <v>260</v>
      </c>
      <c r="R297">
        <v>4</v>
      </c>
      <c r="S297">
        <v>0</v>
      </c>
      <c r="T297" t="s">
        <v>26</v>
      </c>
      <c r="U297" t="s">
        <v>87</v>
      </c>
      <c r="V297" t="s">
        <v>48</v>
      </c>
    </row>
    <row r="298" spans="1:22" x14ac:dyDescent="0.25">
      <c r="A298" s="1">
        <v>318</v>
      </c>
      <c r="B298">
        <v>111408</v>
      </c>
      <c r="C298" s="2">
        <v>43934.581250000003</v>
      </c>
      <c r="D298" t="s">
        <v>412</v>
      </c>
      <c r="E298" t="s">
        <v>76</v>
      </c>
      <c r="F298" t="s">
        <v>77</v>
      </c>
      <c r="G298" t="s">
        <v>24</v>
      </c>
      <c r="H298" t="s">
        <v>34</v>
      </c>
      <c r="I298" t="s">
        <v>35</v>
      </c>
      <c r="J298" t="s">
        <v>27</v>
      </c>
      <c r="K298" t="s">
        <v>28</v>
      </c>
      <c r="L298" s="2">
        <v>44021.354861111111</v>
      </c>
      <c r="M298" t="s">
        <v>26</v>
      </c>
      <c r="N298">
        <v>0</v>
      </c>
      <c r="O298">
        <v>1</v>
      </c>
      <c r="P298" t="s">
        <v>43</v>
      </c>
      <c r="Q298" t="s">
        <v>38</v>
      </c>
      <c r="R298">
        <v>19</v>
      </c>
      <c r="S298">
        <v>6</v>
      </c>
      <c r="T298" t="s">
        <v>86</v>
      </c>
      <c r="U298" t="s">
        <v>398</v>
      </c>
      <c r="V298" t="s">
        <v>39</v>
      </c>
    </row>
    <row r="299" spans="1:22" x14ac:dyDescent="0.25">
      <c r="A299" s="1">
        <v>84</v>
      </c>
      <c r="B299">
        <v>111409</v>
      </c>
      <c r="C299" s="2">
        <v>43936.490277777782</v>
      </c>
      <c r="D299" t="s">
        <v>413</v>
      </c>
      <c r="E299" t="s">
        <v>68</v>
      </c>
      <c r="F299" t="s">
        <v>69</v>
      </c>
      <c r="G299" t="s">
        <v>72</v>
      </c>
      <c r="H299" t="s">
        <v>34</v>
      </c>
      <c r="I299" t="s">
        <v>35</v>
      </c>
      <c r="J299" t="s">
        <v>27</v>
      </c>
      <c r="K299" t="s">
        <v>28</v>
      </c>
      <c r="L299" s="2">
        <v>43937.648611111108</v>
      </c>
      <c r="M299" t="s">
        <v>26</v>
      </c>
      <c r="N299">
        <v>0</v>
      </c>
      <c r="O299">
        <v>1</v>
      </c>
      <c r="P299" t="s">
        <v>43</v>
      </c>
      <c r="Q299" t="s">
        <v>237</v>
      </c>
      <c r="R299">
        <v>6</v>
      </c>
      <c r="S299">
        <v>1</v>
      </c>
      <c r="T299" t="s">
        <v>86</v>
      </c>
      <c r="U299" t="s">
        <v>199</v>
      </c>
      <c r="V299" t="s">
        <v>48</v>
      </c>
    </row>
    <row r="300" spans="1:22" x14ac:dyDescent="0.25">
      <c r="A300" s="1">
        <v>341</v>
      </c>
      <c r="B300">
        <v>111410</v>
      </c>
      <c r="C300" s="2">
        <v>43936.535416666673</v>
      </c>
      <c r="D300" t="s">
        <v>414</v>
      </c>
      <c r="E300" t="s">
        <v>174</v>
      </c>
      <c r="F300" t="s">
        <v>175</v>
      </c>
      <c r="G300" t="s">
        <v>24</v>
      </c>
      <c r="H300" t="s">
        <v>25</v>
      </c>
      <c r="I300" t="s">
        <v>35</v>
      </c>
      <c r="J300" t="s">
        <v>36</v>
      </c>
      <c r="K300" t="s">
        <v>28</v>
      </c>
      <c r="L300" s="2">
        <v>43950.729861111111</v>
      </c>
      <c r="M300" s="2">
        <v>43936.708333333343</v>
      </c>
      <c r="N300">
        <v>0</v>
      </c>
      <c r="O300">
        <v>1</v>
      </c>
      <c r="P300" t="s">
        <v>37</v>
      </c>
      <c r="Q300" t="s">
        <v>204</v>
      </c>
      <c r="R300">
        <v>13</v>
      </c>
      <c r="S300">
        <v>2</v>
      </c>
      <c r="T300" t="s">
        <v>26</v>
      </c>
      <c r="U300" t="s">
        <v>26</v>
      </c>
      <c r="V300" t="s">
        <v>48</v>
      </c>
    </row>
    <row r="301" spans="1:22" x14ac:dyDescent="0.25">
      <c r="A301" s="1">
        <v>307</v>
      </c>
      <c r="B301">
        <v>111411</v>
      </c>
      <c r="C301" s="2">
        <v>43936.745833333327</v>
      </c>
      <c r="D301" t="s">
        <v>415</v>
      </c>
      <c r="E301" t="s">
        <v>272</v>
      </c>
      <c r="F301" t="s">
        <v>273</v>
      </c>
      <c r="G301" t="s">
        <v>24</v>
      </c>
      <c r="H301" t="s">
        <v>34</v>
      </c>
      <c r="I301" t="s">
        <v>59</v>
      </c>
      <c r="J301" t="s">
        <v>27</v>
      </c>
      <c r="K301" t="s">
        <v>28</v>
      </c>
      <c r="L301" s="2">
        <v>44032.709722222222</v>
      </c>
      <c r="M301" t="s">
        <v>26</v>
      </c>
      <c r="N301">
        <v>0</v>
      </c>
      <c r="O301">
        <v>1</v>
      </c>
      <c r="P301" t="s">
        <v>43</v>
      </c>
      <c r="Q301" t="s">
        <v>38</v>
      </c>
      <c r="R301">
        <v>15</v>
      </c>
      <c r="S301">
        <v>7</v>
      </c>
      <c r="T301" t="s">
        <v>86</v>
      </c>
      <c r="U301" t="s">
        <v>398</v>
      </c>
      <c r="V301" t="s">
        <v>48</v>
      </c>
    </row>
    <row r="302" spans="1:22" x14ac:dyDescent="0.25">
      <c r="A302" s="1">
        <v>331</v>
      </c>
      <c r="B302">
        <v>111412</v>
      </c>
      <c r="C302" s="2">
        <v>43938.480555555558</v>
      </c>
      <c r="D302" t="s">
        <v>416</v>
      </c>
      <c r="E302" t="s">
        <v>231</v>
      </c>
      <c r="F302" t="s">
        <v>232</v>
      </c>
      <c r="G302" t="s">
        <v>24</v>
      </c>
      <c r="H302" t="s">
        <v>34</v>
      </c>
      <c r="I302" t="s">
        <v>35</v>
      </c>
      <c r="J302" t="s">
        <v>27</v>
      </c>
      <c r="K302" t="s">
        <v>28</v>
      </c>
      <c r="L302" s="2">
        <v>43998.743055555547</v>
      </c>
      <c r="M302" t="s">
        <v>26</v>
      </c>
      <c r="N302">
        <v>0</v>
      </c>
      <c r="O302">
        <v>1</v>
      </c>
      <c r="P302" t="s">
        <v>43</v>
      </c>
      <c r="Q302" t="s">
        <v>38</v>
      </c>
      <c r="R302">
        <v>10</v>
      </c>
      <c r="S302">
        <v>2</v>
      </c>
      <c r="T302" t="s">
        <v>86</v>
      </c>
      <c r="U302" t="s">
        <v>398</v>
      </c>
      <c r="V302" t="s">
        <v>48</v>
      </c>
    </row>
    <row r="303" spans="1:22" x14ac:dyDescent="0.25">
      <c r="A303" s="1">
        <v>342</v>
      </c>
      <c r="B303">
        <v>111413</v>
      </c>
      <c r="C303" s="2">
        <v>43938.770138888889</v>
      </c>
      <c r="D303" t="s">
        <v>417</v>
      </c>
      <c r="E303" t="s">
        <v>418</v>
      </c>
      <c r="F303" t="s">
        <v>419</v>
      </c>
      <c r="G303" t="s">
        <v>24</v>
      </c>
      <c r="H303" t="s">
        <v>25</v>
      </c>
      <c r="I303" t="s">
        <v>35</v>
      </c>
      <c r="J303" t="s">
        <v>27</v>
      </c>
      <c r="K303" t="s">
        <v>85</v>
      </c>
      <c r="L303" s="2">
        <v>43938.770138888889</v>
      </c>
      <c r="M303" s="2">
        <v>43939.270138888889</v>
      </c>
      <c r="N303">
        <v>1</v>
      </c>
      <c r="O303">
        <v>0</v>
      </c>
      <c r="P303" t="s">
        <v>29</v>
      </c>
      <c r="Q303" t="s">
        <v>147</v>
      </c>
      <c r="R303">
        <v>1</v>
      </c>
      <c r="S303">
        <v>0</v>
      </c>
      <c r="T303" t="s">
        <v>157</v>
      </c>
      <c r="U303" t="s">
        <v>87</v>
      </c>
      <c r="V303" t="s">
        <v>39</v>
      </c>
    </row>
    <row r="304" spans="1:22" x14ac:dyDescent="0.25">
      <c r="A304" s="1">
        <v>531</v>
      </c>
      <c r="B304">
        <v>111414</v>
      </c>
      <c r="C304" s="2">
        <v>43938.805555555547</v>
      </c>
      <c r="D304" t="s">
        <v>420</v>
      </c>
      <c r="E304" t="s">
        <v>68</v>
      </c>
      <c r="F304" t="s">
        <v>69</v>
      </c>
      <c r="G304" t="s">
        <v>84</v>
      </c>
      <c r="H304" t="s">
        <v>34</v>
      </c>
      <c r="I304" t="s">
        <v>59</v>
      </c>
      <c r="J304" t="s">
        <v>27</v>
      </c>
      <c r="K304" t="s">
        <v>85</v>
      </c>
      <c r="L304" s="2">
        <v>43983.455555555563</v>
      </c>
      <c r="M304" s="2">
        <v>44851.305555555547</v>
      </c>
      <c r="N304">
        <v>0</v>
      </c>
      <c r="O304">
        <v>0</v>
      </c>
      <c r="P304" t="s">
        <v>79</v>
      </c>
      <c r="Q304" t="s">
        <v>55</v>
      </c>
      <c r="R304">
        <v>7</v>
      </c>
      <c r="S304">
        <v>0</v>
      </c>
      <c r="T304" t="s">
        <v>86</v>
      </c>
      <c r="U304" t="s">
        <v>199</v>
      </c>
      <c r="V304" t="s">
        <v>39</v>
      </c>
    </row>
    <row r="305" spans="1:22" x14ac:dyDescent="0.25">
      <c r="A305" s="1">
        <v>332</v>
      </c>
      <c r="B305">
        <v>111415</v>
      </c>
      <c r="C305" s="2">
        <v>43941.541666666657</v>
      </c>
      <c r="D305" t="s">
        <v>421</v>
      </c>
      <c r="E305" t="s">
        <v>272</v>
      </c>
      <c r="F305" t="s">
        <v>273</v>
      </c>
      <c r="G305" t="s">
        <v>24</v>
      </c>
      <c r="H305" t="s">
        <v>34</v>
      </c>
      <c r="I305" t="s">
        <v>35</v>
      </c>
      <c r="J305" t="s">
        <v>27</v>
      </c>
      <c r="K305" t="s">
        <v>28</v>
      </c>
      <c r="L305" s="2">
        <v>43998.742361111108</v>
      </c>
      <c r="M305" t="s">
        <v>26</v>
      </c>
      <c r="N305">
        <v>0</v>
      </c>
      <c r="O305">
        <v>1</v>
      </c>
      <c r="P305" t="s">
        <v>43</v>
      </c>
      <c r="Q305" t="s">
        <v>38</v>
      </c>
      <c r="R305">
        <v>9</v>
      </c>
      <c r="S305">
        <v>6</v>
      </c>
      <c r="T305" t="s">
        <v>157</v>
      </c>
      <c r="U305" t="s">
        <v>87</v>
      </c>
      <c r="V305" t="s">
        <v>48</v>
      </c>
    </row>
    <row r="306" spans="1:22" x14ac:dyDescent="0.25">
      <c r="A306" s="1">
        <v>23</v>
      </c>
      <c r="B306">
        <v>111416</v>
      </c>
      <c r="C306" s="2">
        <v>43948.39166666667</v>
      </c>
      <c r="D306" t="s">
        <v>422</v>
      </c>
      <c r="E306" t="s">
        <v>64</v>
      </c>
      <c r="F306" t="s">
        <v>65</v>
      </c>
      <c r="G306" t="s">
        <v>62</v>
      </c>
      <c r="H306" t="s">
        <v>34</v>
      </c>
      <c r="I306" t="s">
        <v>35</v>
      </c>
      <c r="J306" t="s">
        <v>27</v>
      </c>
      <c r="K306" t="s">
        <v>28</v>
      </c>
      <c r="L306" s="2">
        <v>43955.716666666667</v>
      </c>
      <c r="M306" t="s">
        <v>26</v>
      </c>
      <c r="N306">
        <v>0</v>
      </c>
      <c r="O306">
        <v>1</v>
      </c>
      <c r="P306" t="s">
        <v>43</v>
      </c>
      <c r="Q306" t="s">
        <v>55</v>
      </c>
      <c r="R306">
        <v>5</v>
      </c>
      <c r="S306">
        <v>2</v>
      </c>
      <c r="T306" t="s">
        <v>157</v>
      </c>
      <c r="U306" t="s">
        <v>87</v>
      </c>
      <c r="V306" t="s">
        <v>39</v>
      </c>
    </row>
    <row r="307" spans="1:22" x14ac:dyDescent="0.25">
      <c r="A307" s="1">
        <v>78</v>
      </c>
      <c r="B307">
        <v>111417</v>
      </c>
      <c r="C307" s="2">
        <v>43950.322916666657</v>
      </c>
      <c r="D307" t="s">
        <v>423</v>
      </c>
      <c r="E307" t="s">
        <v>424</v>
      </c>
      <c r="F307" t="s">
        <v>425</v>
      </c>
      <c r="G307" t="s">
        <v>72</v>
      </c>
      <c r="H307" t="s">
        <v>25</v>
      </c>
      <c r="I307" t="s">
        <v>35</v>
      </c>
      <c r="J307" t="s">
        <v>27</v>
      </c>
      <c r="K307" t="s">
        <v>28</v>
      </c>
      <c r="L307" s="2">
        <v>44007.693749999999</v>
      </c>
      <c r="M307" s="2">
        <v>43950.822916666657</v>
      </c>
      <c r="N307">
        <v>0</v>
      </c>
      <c r="O307">
        <v>1</v>
      </c>
      <c r="P307" t="s">
        <v>43</v>
      </c>
      <c r="Q307" t="s">
        <v>268</v>
      </c>
      <c r="R307">
        <v>6</v>
      </c>
      <c r="S307">
        <v>4</v>
      </c>
      <c r="T307" t="s">
        <v>26</v>
      </c>
      <c r="U307" t="s">
        <v>87</v>
      </c>
      <c r="V307" t="s">
        <v>85</v>
      </c>
    </row>
    <row r="308" spans="1:22" x14ac:dyDescent="0.25">
      <c r="A308" s="1">
        <v>300</v>
      </c>
      <c r="B308">
        <v>111418</v>
      </c>
      <c r="C308" s="2">
        <v>43950.55972222222</v>
      </c>
      <c r="D308" t="s">
        <v>426</v>
      </c>
      <c r="E308" t="s">
        <v>272</v>
      </c>
      <c r="F308" t="s">
        <v>273</v>
      </c>
      <c r="G308" t="s">
        <v>24</v>
      </c>
      <c r="H308" t="s">
        <v>34</v>
      </c>
      <c r="I308" t="s">
        <v>35</v>
      </c>
      <c r="J308" t="s">
        <v>27</v>
      </c>
      <c r="K308" t="s">
        <v>28</v>
      </c>
      <c r="L308" s="2">
        <v>44046.508333333331</v>
      </c>
      <c r="M308" t="s">
        <v>26</v>
      </c>
      <c r="N308">
        <v>0</v>
      </c>
      <c r="O308">
        <v>1</v>
      </c>
      <c r="P308" t="s">
        <v>43</v>
      </c>
      <c r="Q308" t="s">
        <v>38</v>
      </c>
      <c r="R308">
        <v>7</v>
      </c>
      <c r="S308">
        <v>1</v>
      </c>
      <c r="T308" t="s">
        <v>86</v>
      </c>
      <c r="U308" t="s">
        <v>398</v>
      </c>
      <c r="V308" t="s">
        <v>48</v>
      </c>
    </row>
    <row r="309" spans="1:22" x14ac:dyDescent="0.25">
      <c r="A309" s="1">
        <v>339</v>
      </c>
      <c r="B309">
        <v>111419</v>
      </c>
      <c r="C309" s="2">
        <v>43951.788194444453</v>
      </c>
      <c r="D309" t="s">
        <v>427</v>
      </c>
      <c r="E309" t="s">
        <v>64</v>
      </c>
      <c r="F309" t="s">
        <v>65</v>
      </c>
      <c r="G309" t="s">
        <v>24</v>
      </c>
      <c r="H309" t="s">
        <v>34</v>
      </c>
      <c r="I309" t="s">
        <v>35</v>
      </c>
      <c r="J309" t="s">
        <v>27</v>
      </c>
      <c r="K309" t="s">
        <v>28</v>
      </c>
      <c r="L309" s="2">
        <v>43959.761111111111</v>
      </c>
      <c r="M309" t="s">
        <v>26</v>
      </c>
      <c r="N309">
        <v>0</v>
      </c>
      <c r="O309">
        <v>1</v>
      </c>
      <c r="P309" t="s">
        <v>43</v>
      </c>
      <c r="Q309" t="s">
        <v>55</v>
      </c>
      <c r="R309">
        <v>5</v>
      </c>
      <c r="S309">
        <v>1</v>
      </c>
      <c r="T309" t="s">
        <v>157</v>
      </c>
      <c r="U309" t="s">
        <v>87</v>
      </c>
      <c r="V309" t="s">
        <v>39</v>
      </c>
    </row>
    <row r="310" spans="1:22" x14ac:dyDescent="0.25">
      <c r="A310" s="1">
        <v>174</v>
      </c>
      <c r="B310">
        <v>111420</v>
      </c>
      <c r="C310" s="2">
        <v>43956.095833333333</v>
      </c>
      <c r="D310" t="s">
        <v>428</v>
      </c>
      <c r="E310" t="s">
        <v>295</v>
      </c>
      <c r="F310" t="s">
        <v>296</v>
      </c>
      <c r="G310" t="s">
        <v>24</v>
      </c>
      <c r="H310" t="s">
        <v>34</v>
      </c>
      <c r="I310" t="s">
        <v>35</v>
      </c>
      <c r="J310" t="s">
        <v>27</v>
      </c>
      <c r="K310" t="s">
        <v>85</v>
      </c>
      <c r="L310" s="2">
        <v>44293.620138888888</v>
      </c>
      <c r="M310" s="2">
        <v>43961.095833333333</v>
      </c>
      <c r="N310">
        <v>1</v>
      </c>
      <c r="O310">
        <v>0</v>
      </c>
      <c r="P310" t="s">
        <v>74</v>
      </c>
      <c r="Q310" t="s">
        <v>38</v>
      </c>
      <c r="R310">
        <v>179</v>
      </c>
      <c r="S310">
        <v>43</v>
      </c>
      <c r="T310" t="s">
        <v>157</v>
      </c>
      <c r="U310" t="s">
        <v>87</v>
      </c>
      <c r="V310" t="s">
        <v>39</v>
      </c>
    </row>
    <row r="311" spans="1:22" x14ac:dyDescent="0.25">
      <c r="A311" s="1">
        <v>340</v>
      </c>
      <c r="B311">
        <v>111421</v>
      </c>
      <c r="C311" s="2">
        <v>43958.623611111107</v>
      </c>
      <c r="D311" t="s">
        <v>429</v>
      </c>
      <c r="E311" t="s">
        <v>174</v>
      </c>
      <c r="F311" t="s">
        <v>175</v>
      </c>
      <c r="G311" t="s">
        <v>24</v>
      </c>
      <c r="H311" t="s">
        <v>34</v>
      </c>
      <c r="I311" t="s">
        <v>59</v>
      </c>
      <c r="J311" t="s">
        <v>27</v>
      </c>
      <c r="K311" t="s">
        <v>28</v>
      </c>
      <c r="L311" s="2">
        <v>43959.402777777781</v>
      </c>
      <c r="M311" t="s">
        <v>26</v>
      </c>
      <c r="N311">
        <v>0</v>
      </c>
      <c r="O311">
        <v>1</v>
      </c>
      <c r="P311" t="s">
        <v>43</v>
      </c>
      <c r="Q311" t="s">
        <v>55</v>
      </c>
      <c r="R311">
        <v>6</v>
      </c>
      <c r="S311">
        <v>0</v>
      </c>
      <c r="T311" t="s">
        <v>86</v>
      </c>
      <c r="U311" t="s">
        <v>199</v>
      </c>
      <c r="V311" t="s">
        <v>48</v>
      </c>
    </row>
    <row r="312" spans="1:22" x14ac:dyDescent="0.25">
      <c r="A312" s="1">
        <v>530</v>
      </c>
      <c r="B312">
        <v>111422</v>
      </c>
      <c r="C312" s="2">
        <v>43966.756944444453</v>
      </c>
      <c r="D312" t="s">
        <v>430</v>
      </c>
      <c r="E312" t="s">
        <v>316</v>
      </c>
      <c r="F312" t="s">
        <v>317</v>
      </c>
      <c r="G312" t="s">
        <v>84</v>
      </c>
      <c r="H312" t="s">
        <v>34</v>
      </c>
      <c r="I312" t="s">
        <v>35</v>
      </c>
      <c r="J312" t="s">
        <v>27</v>
      </c>
      <c r="K312" t="s">
        <v>28</v>
      </c>
      <c r="L312" s="2">
        <v>43998.741666666669</v>
      </c>
      <c r="M312" t="s">
        <v>26</v>
      </c>
      <c r="N312">
        <v>0</v>
      </c>
      <c r="O312">
        <v>1</v>
      </c>
      <c r="P312" t="s">
        <v>43</v>
      </c>
      <c r="Q312" t="s">
        <v>38</v>
      </c>
      <c r="R312">
        <v>9</v>
      </c>
      <c r="S312">
        <v>2</v>
      </c>
      <c r="T312" t="s">
        <v>157</v>
      </c>
      <c r="U312" t="s">
        <v>87</v>
      </c>
      <c r="V312" t="s">
        <v>39</v>
      </c>
    </row>
    <row r="313" spans="1:22" x14ac:dyDescent="0.25">
      <c r="A313" s="1">
        <v>327</v>
      </c>
      <c r="B313">
        <v>111423</v>
      </c>
      <c r="C313" s="2">
        <v>43971.618750000001</v>
      </c>
      <c r="D313" t="s">
        <v>431</v>
      </c>
      <c r="E313" t="s">
        <v>432</v>
      </c>
      <c r="F313" t="s">
        <v>433</v>
      </c>
      <c r="G313" t="s">
        <v>24</v>
      </c>
      <c r="H313" t="s">
        <v>34</v>
      </c>
      <c r="I313" t="s">
        <v>59</v>
      </c>
      <c r="J313" t="s">
        <v>27</v>
      </c>
      <c r="K313" t="s">
        <v>28</v>
      </c>
      <c r="L313" s="2">
        <v>44004.710416666669</v>
      </c>
      <c r="M313" t="s">
        <v>26</v>
      </c>
      <c r="N313">
        <v>0</v>
      </c>
      <c r="O313">
        <v>1</v>
      </c>
      <c r="P313" t="s">
        <v>43</v>
      </c>
      <c r="Q313" t="s">
        <v>38</v>
      </c>
      <c r="R313">
        <v>4</v>
      </c>
      <c r="S313">
        <v>3</v>
      </c>
      <c r="T313" t="s">
        <v>86</v>
      </c>
      <c r="U313" t="s">
        <v>398</v>
      </c>
      <c r="V313" t="s">
        <v>48</v>
      </c>
    </row>
    <row r="314" spans="1:22" x14ac:dyDescent="0.25">
      <c r="A314" s="1">
        <v>22</v>
      </c>
      <c r="B314">
        <v>111424</v>
      </c>
      <c r="C314" s="2">
        <v>43978.393055555563</v>
      </c>
      <c r="D314" t="s">
        <v>434</v>
      </c>
      <c r="E314" t="s">
        <v>64</v>
      </c>
      <c r="F314" t="s">
        <v>65</v>
      </c>
      <c r="G314" t="s">
        <v>62</v>
      </c>
      <c r="H314" t="s">
        <v>34</v>
      </c>
      <c r="I314" t="s">
        <v>35</v>
      </c>
      <c r="J314" t="s">
        <v>27</v>
      </c>
      <c r="K314" t="s">
        <v>28</v>
      </c>
      <c r="L314" s="2">
        <v>43992.725694444453</v>
      </c>
      <c r="M314" t="s">
        <v>26</v>
      </c>
      <c r="N314">
        <v>0</v>
      </c>
      <c r="O314">
        <v>1</v>
      </c>
      <c r="P314" t="s">
        <v>43</v>
      </c>
      <c r="Q314" t="s">
        <v>55</v>
      </c>
      <c r="R314">
        <v>12</v>
      </c>
      <c r="S314">
        <v>20</v>
      </c>
      <c r="T314" t="s">
        <v>157</v>
      </c>
      <c r="U314" t="s">
        <v>87</v>
      </c>
      <c r="V314" t="s">
        <v>39</v>
      </c>
    </row>
    <row r="315" spans="1:22" x14ac:dyDescent="0.25">
      <c r="A315" s="1">
        <v>301</v>
      </c>
      <c r="B315">
        <v>111425</v>
      </c>
      <c r="C315" s="2">
        <v>43978.59375</v>
      </c>
      <c r="D315" t="s">
        <v>435</v>
      </c>
      <c r="E315" t="s">
        <v>432</v>
      </c>
      <c r="F315" t="s">
        <v>433</v>
      </c>
      <c r="G315" t="s">
        <v>24</v>
      </c>
      <c r="H315" t="s">
        <v>34</v>
      </c>
      <c r="I315" t="s">
        <v>35</v>
      </c>
      <c r="J315" t="s">
        <v>27</v>
      </c>
      <c r="K315" t="s">
        <v>28</v>
      </c>
      <c r="L315" s="2">
        <v>44046.508333333331</v>
      </c>
      <c r="M315" s="2">
        <v>43979.09375</v>
      </c>
      <c r="N315">
        <v>0</v>
      </c>
      <c r="O315">
        <v>1</v>
      </c>
      <c r="P315" t="s">
        <v>43</v>
      </c>
      <c r="Q315" t="s">
        <v>38</v>
      </c>
      <c r="R315">
        <v>10</v>
      </c>
      <c r="S315">
        <v>3</v>
      </c>
      <c r="T315" t="s">
        <v>86</v>
      </c>
      <c r="U315" t="s">
        <v>398</v>
      </c>
      <c r="V315" t="s">
        <v>48</v>
      </c>
    </row>
    <row r="316" spans="1:22" x14ac:dyDescent="0.25">
      <c r="A316" s="1">
        <v>328</v>
      </c>
      <c r="B316">
        <v>111426</v>
      </c>
      <c r="C316" s="2">
        <v>43979.461805555547</v>
      </c>
      <c r="D316" t="s">
        <v>436</v>
      </c>
      <c r="E316" t="s">
        <v>432</v>
      </c>
      <c r="F316" t="s">
        <v>433</v>
      </c>
      <c r="G316" t="s">
        <v>24</v>
      </c>
      <c r="H316" t="s">
        <v>34</v>
      </c>
      <c r="I316" t="s">
        <v>59</v>
      </c>
      <c r="J316" t="s">
        <v>27</v>
      </c>
      <c r="K316" t="s">
        <v>28</v>
      </c>
      <c r="L316" s="2">
        <v>44004.709722222222</v>
      </c>
      <c r="M316" t="s">
        <v>26</v>
      </c>
      <c r="N316">
        <v>0</v>
      </c>
      <c r="O316">
        <v>1</v>
      </c>
      <c r="P316" t="s">
        <v>43</v>
      </c>
      <c r="Q316" t="s">
        <v>38</v>
      </c>
      <c r="R316">
        <v>4</v>
      </c>
      <c r="S316">
        <v>0</v>
      </c>
      <c r="T316" t="s">
        <v>86</v>
      </c>
      <c r="U316" t="s">
        <v>398</v>
      </c>
      <c r="V316" t="s">
        <v>48</v>
      </c>
    </row>
    <row r="317" spans="1:22" x14ac:dyDescent="0.25">
      <c r="A317" s="1">
        <v>528</v>
      </c>
      <c r="B317">
        <v>111427</v>
      </c>
      <c r="C317" s="2">
        <v>43980.520833333343</v>
      </c>
      <c r="D317" t="s">
        <v>437</v>
      </c>
      <c r="E317" t="s">
        <v>68</v>
      </c>
      <c r="F317" t="s">
        <v>69</v>
      </c>
      <c r="G317" t="s">
        <v>84</v>
      </c>
      <c r="H317" t="s">
        <v>34</v>
      </c>
      <c r="I317" t="s">
        <v>59</v>
      </c>
      <c r="J317" t="s">
        <v>27</v>
      </c>
      <c r="K317" t="s">
        <v>28</v>
      </c>
      <c r="L317" s="2">
        <v>44001.729861111111</v>
      </c>
      <c r="M317" t="s">
        <v>26</v>
      </c>
      <c r="N317">
        <v>0</v>
      </c>
      <c r="O317">
        <v>1</v>
      </c>
      <c r="P317" t="s">
        <v>43</v>
      </c>
      <c r="Q317" t="s">
        <v>55</v>
      </c>
      <c r="R317">
        <v>4</v>
      </c>
      <c r="S317">
        <v>0</v>
      </c>
      <c r="T317" t="s">
        <v>86</v>
      </c>
      <c r="U317" t="s">
        <v>199</v>
      </c>
      <c r="V317" t="s">
        <v>39</v>
      </c>
    </row>
    <row r="318" spans="1:22" x14ac:dyDescent="0.25">
      <c r="A318" s="1">
        <v>329</v>
      </c>
      <c r="B318">
        <v>111428</v>
      </c>
      <c r="C318" s="2">
        <v>43980.724305555559</v>
      </c>
      <c r="D318" t="s">
        <v>438</v>
      </c>
      <c r="E318" t="s">
        <v>64</v>
      </c>
      <c r="F318" t="s">
        <v>65</v>
      </c>
      <c r="G318" t="s">
        <v>24</v>
      </c>
      <c r="H318" t="s">
        <v>34</v>
      </c>
      <c r="I318" t="s">
        <v>59</v>
      </c>
      <c r="J318" t="s">
        <v>27</v>
      </c>
      <c r="K318" t="s">
        <v>28</v>
      </c>
      <c r="L318" s="2">
        <v>43999.592361111107</v>
      </c>
      <c r="M318" t="s">
        <v>26</v>
      </c>
      <c r="N318">
        <v>0</v>
      </c>
      <c r="O318">
        <v>1</v>
      </c>
      <c r="P318" t="s">
        <v>43</v>
      </c>
      <c r="Q318" t="s">
        <v>55</v>
      </c>
      <c r="R318">
        <v>5</v>
      </c>
      <c r="S318">
        <v>0</v>
      </c>
      <c r="T318" t="s">
        <v>86</v>
      </c>
      <c r="U318" t="s">
        <v>199</v>
      </c>
      <c r="V318" t="s">
        <v>48</v>
      </c>
    </row>
    <row r="319" spans="1:22" x14ac:dyDescent="0.25">
      <c r="A319" s="1">
        <v>252</v>
      </c>
      <c r="B319">
        <v>111429</v>
      </c>
      <c r="C319" s="2">
        <v>43983.818749999999</v>
      </c>
      <c r="D319" t="s">
        <v>439</v>
      </c>
      <c r="E319" t="s">
        <v>82</v>
      </c>
      <c r="F319" t="s">
        <v>83</v>
      </c>
      <c r="G319" t="s">
        <v>24</v>
      </c>
      <c r="H319" t="s">
        <v>34</v>
      </c>
      <c r="I319" t="s">
        <v>59</v>
      </c>
      <c r="J319" t="s">
        <v>27</v>
      </c>
      <c r="K319" t="s">
        <v>28</v>
      </c>
      <c r="L319" s="2">
        <v>44168.32916666667</v>
      </c>
      <c r="M319" s="2">
        <v>43984.318749999999</v>
      </c>
      <c r="N319">
        <v>0</v>
      </c>
      <c r="O319">
        <v>1</v>
      </c>
      <c r="P319" t="s">
        <v>43</v>
      </c>
      <c r="Q319" t="s">
        <v>38</v>
      </c>
      <c r="R319">
        <v>20</v>
      </c>
      <c r="S319">
        <v>0</v>
      </c>
      <c r="T319" t="s">
        <v>86</v>
      </c>
      <c r="U319" t="s">
        <v>398</v>
      </c>
      <c r="V319" t="s">
        <v>48</v>
      </c>
    </row>
    <row r="320" spans="1:22" x14ac:dyDescent="0.25">
      <c r="A320" s="1">
        <v>21</v>
      </c>
      <c r="B320">
        <v>111430</v>
      </c>
      <c r="C320" s="2">
        <v>43984.43472222222</v>
      </c>
      <c r="D320" t="s">
        <v>440</v>
      </c>
      <c r="E320" t="s">
        <v>64</v>
      </c>
      <c r="F320" t="s">
        <v>65</v>
      </c>
      <c r="G320" t="s">
        <v>62</v>
      </c>
      <c r="H320" t="s">
        <v>34</v>
      </c>
      <c r="I320" t="s">
        <v>35</v>
      </c>
      <c r="J320" t="s">
        <v>27</v>
      </c>
      <c r="K320" t="s">
        <v>28</v>
      </c>
      <c r="L320" s="2">
        <v>43998.740972222222</v>
      </c>
      <c r="M320" t="s">
        <v>26</v>
      </c>
      <c r="N320">
        <v>0</v>
      </c>
      <c r="O320">
        <v>1</v>
      </c>
      <c r="P320" t="s">
        <v>43</v>
      </c>
      <c r="Q320" t="s">
        <v>55</v>
      </c>
      <c r="R320">
        <v>11</v>
      </c>
      <c r="S320">
        <v>2</v>
      </c>
      <c r="T320" t="s">
        <v>157</v>
      </c>
      <c r="U320" t="s">
        <v>87</v>
      </c>
      <c r="V320" t="s">
        <v>48</v>
      </c>
    </row>
    <row r="321" spans="1:22" x14ac:dyDescent="0.25">
      <c r="A321" s="1">
        <v>335</v>
      </c>
      <c r="B321">
        <v>111431</v>
      </c>
      <c r="C321" s="2">
        <v>43984.813194444447</v>
      </c>
      <c r="D321" t="s">
        <v>441</v>
      </c>
      <c r="E321" t="s">
        <v>442</v>
      </c>
      <c r="F321" t="s">
        <v>443</v>
      </c>
      <c r="G321" t="s">
        <v>24</v>
      </c>
      <c r="H321" t="s">
        <v>25</v>
      </c>
      <c r="I321" t="s">
        <v>35</v>
      </c>
      <c r="J321" t="s">
        <v>36</v>
      </c>
      <c r="K321" t="s">
        <v>28</v>
      </c>
      <c r="L321" s="2">
        <v>43992.645138888889</v>
      </c>
      <c r="M321" s="2">
        <v>43985.708333333343</v>
      </c>
      <c r="N321">
        <v>0</v>
      </c>
      <c r="O321">
        <v>1</v>
      </c>
      <c r="P321" t="s">
        <v>37</v>
      </c>
      <c r="Q321" t="s">
        <v>204</v>
      </c>
      <c r="R321">
        <v>4</v>
      </c>
      <c r="S321">
        <v>0</v>
      </c>
      <c r="T321" t="s">
        <v>26</v>
      </c>
      <c r="U321" t="s">
        <v>87</v>
      </c>
      <c r="V321" t="s">
        <v>39</v>
      </c>
    </row>
    <row r="322" spans="1:22" x14ac:dyDescent="0.25">
      <c r="A322" s="1">
        <v>299</v>
      </c>
      <c r="B322">
        <v>111432</v>
      </c>
      <c r="C322" s="2">
        <v>43985.593055555553</v>
      </c>
      <c r="D322" t="s">
        <v>444</v>
      </c>
      <c r="E322" t="s">
        <v>64</v>
      </c>
      <c r="F322" t="s">
        <v>65</v>
      </c>
      <c r="G322" t="s">
        <v>24</v>
      </c>
      <c r="H322" t="s">
        <v>34</v>
      </c>
      <c r="I322" t="s">
        <v>59</v>
      </c>
      <c r="J322" t="s">
        <v>27</v>
      </c>
      <c r="K322" t="s">
        <v>28</v>
      </c>
      <c r="L322" s="2">
        <v>44048.711805555547</v>
      </c>
      <c r="M322" s="2">
        <v>43986.093055555553</v>
      </c>
      <c r="N322">
        <v>0</v>
      </c>
      <c r="O322">
        <v>1</v>
      </c>
      <c r="P322" t="s">
        <v>43</v>
      </c>
      <c r="Q322" t="s">
        <v>55</v>
      </c>
      <c r="R322">
        <v>5</v>
      </c>
      <c r="S322">
        <v>0</v>
      </c>
      <c r="T322" t="s">
        <v>86</v>
      </c>
      <c r="U322" t="s">
        <v>199</v>
      </c>
      <c r="V322" t="s">
        <v>39</v>
      </c>
    </row>
    <row r="323" spans="1:22" x14ac:dyDescent="0.25">
      <c r="A323" s="1">
        <v>527</v>
      </c>
      <c r="B323">
        <v>111433</v>
      </c>
      <c r="C323" s="2">
        <v>43985.607638888891</v>
      </c>
      <c r="D323" t="s">
        <v>445</v>
      </c>
      <c r="E323" t="s">
        <v>64</v>
      </c>
      <c r="F323" t="s">
        <v>65</v>
      </c>
      <c r="G323" t="s">
        <v>84</v>
      </c>
      <c r="H323" t="s">
        <v>34</v>
      </c>
      <c r="I323" t="s">
        <v>59</v>
      </c>
      <c r="J323" t="s">
        <v>27</v>
      </c>
      <c r="K323" t="s">
        <v>28</v>
      </c>
      <c r="L323" s="2">
        <v>44008.748611111107</v>
      </c>
      <c r="M323" t="s">
        <v>26</v>
      </c>
      <c r="N323">
        <v>0</v>
      </c>
      <c r="O323">
        <v>1</v>
      </c>
      <c r="P323" t="s">
        <v>43</v>
      </c>
      <c r="Q323" t="s">
        <v>55</v>
      </c>
      <c r="R323">
        <v>18</v>
      </c>
      <c r="S323">
        <v>3</v>
      </c>
      <c r="T323" t="s">
        <v>86</v>
      </c>
      <c r="U323" t="s">
        <v>199</v>
      </c>
      <c r="V323" t="s">
        <v>39</v>
      </c>
    </row>
    <row r="324" spans="1:22" x14ac:dyDescent="0.25">
      <c r="A324" s="1">
        <v>79</v>
      </c>
      <c r="B324">
        <v>111434</v>
      </c>
      <c r="C324" s="2">
        <v>43985.6875</v>
      </c>
      <c r="D324" t="s">
        <v>446</v>
      </c>
      <c r="E324" t="s">
        <v>231</v>
      </c>
      <c r="F324" t="s">
        <v>232</v>
      </c>
      <c r="G324" t="s">
        <v>72</v>
      </c>
      <c r="H324" t="s">
        <v>34</v>
      </c>
      <c r="I324" t="s">
        <v>59</v>
      </c>
      <c r="J324" t="s">
        <v>27</v>
      </c>
      <c r="K324" t="s">
        <v>28</v>
      </c>
      <c r="L324" s="2">
        <v>44006.652083333327</v>
      </c>
      <c r="M324" t="s">
        <v>26</v>
      </c>
      <c r="N324">
        <v>0</v>
      </c>
      <c r="O324">
        <v>1</v>
      </c>
      <c r="P324" t="s">
        <v>43</v>
      </c>
      <c r="Q324" t="s">
        <v>38</v>
      </c>
      <c r="R324">
        <v>16</v>
      </c>
      <c r="S324">
        <v>10</v>
      </c>
      <c r="T324" t="s">
        <v>157</v>
      </c>
      <c r="U324" t="s">
        <v>87</v>
      </c>
      <c r="V324" t="s">
        <v>39</v>
      </c>
    </row>
    <row r="325" spans="1:22" x14ac:dyDescent="0.25">
      <c r="A325" s="1">
        <v>312</v>
      </c>
      <c r="B325">
        <v>111435</v>
      </c>
      <c r="C325" s="2">
        <v>43987.753472222219</v>
      </c>
      <c r="D325" t="s">
        <v>447</v>
      </c>
      <c r="E325" t="s">
        <v>258</v>
      </c>
      <c r="F325" t="s">
        <v>259</v>
      </c>
      <c r="G325" t="s">
        <v>24</v>
      </c>
      <c r="H325" t="s">
        <v>25</v>
      </c>
      <c r="I325" t="s">
        <v>59</v>
      </c>
      <c r="J325" t="s">
        <v>176</v>
      </c>
      <c r="K325" t="s">
        <v>28</v>
      </c>
      <c r="L325" s="2">
        <v>44025.427777777782</v>
      </c>
      <c r="M325" s="2">
        <v>43988.708333333343</v>
      </c>
      <c r="N325">
        <v>0</v>
      </c>
      <c r="O325">
        <v>1</v>
      </c>
      <c r="P325" t="s">
        <v>43</v>
      </c>
      <c r="Q325" t="s">
        <v>260</v>
      </c>
      <c r="R325">
        <v>5</v>
      </c>
      <c r="S325">
        <v>0</v>
      </c>
      <c r="T325" t="s">
        <v>26</v>
      </c>
      <c r="U325" t="s">
        <v>87</v>
      </c>
      <c r="V325" t="s">
        <v>39</v>
      </c>
    </row>
    <row r="326" spans="1:22" x14ac:dyDescent="0.25">
      <c r="A326" s="1">
        <v>321</v>
      </c>
      <c r="B326">
        <v>111436</v>
      </c>
      <c r="C326" s="2">
        <v>43990.445138888892</v>
      </c>
      <c r="D326" t="s">
        <v>448</v>
      </c>
      <c r="E326" t="s">
        <v>449</v>
      </c>
      <c r="F326" t="s">
        <v>450</v>
      </c>
      <c r="G326" t="s">
        <v>24</v>
      </c>
      <c r="H326" t="s">
        <v>25</v>
      </c>
      <c r="I326" t="s">
        <v>35</v>
      </c>
      <c r="J326" t="s">
        <v>176</v>
      </c>
      <c r="K326" t="s">
        <v>28</v>
      </c>
      <c r="L326" s="2">
        <v>44007.67291666667</v>
      </c>
      <c r="M326" s="2">
        <v>43991.708333333343</v>
      </c>
      <c r="N326">
        <v>0</v>
      </c>
      <c r="O326">
        <v>1</v>
      </c>
      <c r="P326" t="s">
        <v>43</v>
      </c>
      <c r="Q326" t="s">
        <v>204</v>
      </c>
      <c r="R326">
        <v>5</v>
      </c>
      <c r="S326">
        <v>0</v>
      </c>
      <c r="T326" t="s">
        <v>26</v>
      </c>
      <c r="U326" t="s">
        <v>87</v>
      </c>
      <c r="V326" t="s">
        <v>39</v>
      </c>
    </row>
    <row r="327" spans="1:22" x14ac:dyDescent="0.25">
      <c r="A327" s="1">
        <v>80</v>
      </c>
      <c r="B327">
        <v>111437</v>
      </c>
      <c r="C327" s="2">
        <v>43990.482638888891</v>
      </c>
      <c r="D327" t="s">
        <v>451</v>
      </c>
      <c r="E327" t="s">
        <v>231</v>
      </c>
      <c r="F327" t="s">
        <v>232</v>
      </c>
      <c r="G327" t="s">
        <v>72</v>
      </c>
      <c r="H327" t="s">
        <v>34</v>
      </c>
      <c r="I327" t="s">
        <v>59</v>
      </c>
      <c r="J327" t="s">
        <v>27</v>
      </c>
      <c r="K327" t="s">
        <v>28</v>
      </c>
      <c r="L327" s="2">
        <v>43997.363194444442</v>
      </c>
      <c r="M327" t="s">
        <v>26</v>
      </c>
      <c r="N327">
        <v>0</v>
      </c>
      <c r="O327">
        <v>1</v>
      </c>
      <c r="P327" t="s">
        <v>43</v>
      </c>
      <c r="Q327" t="s">
        <v>38</v>
      </c>
      <c r="R327">
        <v>13</v>
      </c>
      <c r="S327">
        <v>2</v>
      </c>
      <c r="T327" t="s">
        <v>86</v>
      </c>
      <c r="U327" t="s">
        <v>398</v>
      </c>
      <c r="V327" t="s">
        <v>48</v>
      </c>
    </row>
    <row r="328" spans="1:22" x14ac:dyDescent="0.25">
      <c r="A328" s="1">
        <v>333</v>
      </c>
      <c r="B328">
        <v>111438</v>
      </c>
      <c r="C328" s="2">
        <v>43990.553472222222</v>
      </c>
      <c r="D328" t="s">
        <v>452</v>
      </c>
      <c r="E328" t="s">
        <v>53</v>
      </c>
      <c r="F328" t="s">
        <v>54</v>
      </c>
      <c r="G328" t="s">
        <v>24</v>
      </c>
      <c r="H328" t="s">
        <v>34</v>
      </c>
      <c r="I328" t="s">
        <v>35</v>
      </c>
      <c r="J328" t="s">
        <v>27</v>
      </c>
      <c r="K328" t="s">
        <v>28</v>
      </c>
      <c r="L328" s="2">
        <v>43998.740972222222</v>
      </c>
      <c r="M328" t="s">
        <v>26</v>
      </c>
      <c r="N328">
        <v>0</v>
      </c>
      <c r="O328">
        <v>1</v>
      </c>
      <c r="P328" t="s">
        <v>43</v>
      </c>
      <c r="Q328" t="s">
        <v>55</v>
      </c>
      <c r="R328">
        <v>8</v>
      </c>
      <c r="S328">
        <v>2</v>
      </c>
      <c r="T328" t="s">
        <v>157</v>
      </c>
      <c r="U328" t="s">
        <v>87</v>
      </c>
      <c r="V328" t="s">
        <v>39</v>
      </c>
    </row>
    <row r="329" spans="1:22" x14ac:dyDescent="0.25">
      <c r="A329" s="1">
        <v>336</v>
      </c>
      <c r="B329">
        <v>111439</v>
      </c>
      <c r="C329" s="2">
        <v>43991.477083333331</v>
      </c>
      <c r="D329" t="s">
        <v>453</v>
      </c>
      <c r="E329" t="s">
        <v>454</v>
      </c>
      <c r="F329" t="s">
        <v>455</v>
      </c>
      <c r="G329" t="s">
        <v>24</v>
      </c>
      <c r="H329" t="s">
        <v>25</v>
      </c>
      <c r="I329" t="s">
        <v>59</v>
      </c>
      <c r="J329" t="s">
        <v>176</v>
      </c>
      <c r="K329" t="s">
        <v>28</v>
      </c>
      <c r="L329" s="2">
        <v>43992.642361111109</v>
      </c>
      <c r="M329" s="2">
        <v>43992.708333333343</v>
      </c>
      <c r="N329">
        <v>0</v>
      </c>
      <c r="O329">
        <v>1</v>
      </c>
      <c r="P329" t="s">
        <v>37</v>
      </c>
      <c r="Q329" t="s">
        <v>147</v>
      </c>
      <c r="R329">
        <v>4</v>
      </c>
      <c r="S329">
        <v>0</v>
      </c>
      <c r="T329" t="s">
        <v>26</v>
      </c>
      <c r="U329" t="s">
        <v>87</v>
      </c>
      <c r="V329" t="s">
        <v>39</v>
      </c>
    </row>
    <row r="330" spans="1:22" x14ac:dyDescent="0.25">
      <c r="A330" s="1">
        <v>319</v>
      </c>
      <c r="B330">
        <v>111440</v>
      </c>
      <c r="C330" s="2">
        <v>43991.494444444441</v>
      </c>
      <c r="D330" t="s">
        <v>456</v>
      </c>
      <c r="E330" t="s">
        <v>457</v>
      </c>
      <c r="F330" t="s">
        <v>458</v>
      </c>
      <c r="G330" t="s">
        <v>24</v>
      </c>
      <c r="H330" t="s">
        <v>25</v>
      </c>
      <c r="I330" t="s">
        <v>35</v>
      </c>
      <c r="J330" t="s">
        <v>176</v>
      </c>
      <c r="K330" t="s">
        <v>28</v>
      </c>
      <c r="L330" s="2">
        <v>44011.739583333343</v>
      </c>
      <c r="M330" s="2">
        <v>43992.708333333343</v>
      </c>
      <c r="N330">
        <v>0</v>
      </c>
      <c r="O330">
        <v>1</v>
      </c>
      <c r="P330" t="s">
        <v>43</v>
      </c>
      <c r="Q330" t="s">
        <v>260</v>
      </c>
      <c r="R330">
        <v>4</v>
      </c>
      <c r="S330">
        <v>0</v>
      </c>
      <c r="T330" t="s">
        <v>26</v>
      </c>
      <c r="U330" t="s">
        <v>87</v>
      </c>
      <c r="V330" t="s">
        <v>39</v>
      </c>
    </row>
    <row r="331" spans="1:22" x14ac:dyDescent="0.25">
      <c r="A331" s="1">
        <v>320</v>
      </c>
      <c r="B331">
        <v>111441</v>
      </c>
      <c r="C331" s="2">
        <v>43996.446527777778</v>
      </c>
      <c r="D331" t="s">
        <v>459</v>
      </c>
      <c r="E331" t="s">
        <v>298</v>
      </c>
      <c r="F331" t="s">
        <v>299</v>
      </c>
      <c r="G331" t="s">
        <v>24</v>
      </c>
      <c r="H331" t="s">
        <v>25</v>
      </c>
      <c r="I331" t="s">
        <v>59</v>
      </c>
      <c r="J331" t="s">
        <v>27</v>
      </c>
      <c r="K331" t="s">
        <v>28</v>
      </c>
      <c r="L331" s="2">
        <v>44007.693055555559</v>
      </c>
      <c r="M331" s="2">
        <v>43996.946527777778</v>
      </c>
      <c r="N331">
        <v>0</v>
      </c>
      <c r="O331">
        <v>1</v>
      </c>
      <c r="P331" t="s">
        <v>43</v>
      </c>
      <c r="Q331" t="s">
        <v>260</v>
      </c>
      <c r="R331">
        <v>4</v>
      </c>
      <c r="S331">
        <v>0</v>
      </c>
      <c r="T331" t="s">
        <v>26</v>
      </c>
      <c r="U331" t="s">
        <v>87</v>
      </c>
      <c r="V331" t="s">
        <v>39</v>
      </c>
    </row>
    <row r="332" spans="1:22" x14ac:dyDescent="0.25">
      <c r="A332" s="1">
        <v>326</v>
      </c>
      <c r="B332">
        <v>111442</v>
      </c>
      <c r="C332" s="2">
        <v>43997.433333333327</v>
      </c>
      <c r="D332" t="s">
        <v>460</v>
      </c>
      <c r="E332" t="s">
        <v>64</v>
      </c>
      <c r="F332" t="s">
        <v>65</v>
      </c>
      <c r="G332" t="s">
        <v>24</v>
      </c>
      <c r="H332" t="s">
        <v>34</v>
      </c>
      <c r="I332" t="s">
        <v>35</v>
      </c>
      <c r="J332" t="s">
        <v>27</v>
      </c>
      <c r="K332" t="s">
        <v>28</v>
      </c>
      <c r="L332" s="2">
        <v>44005.404861111107</v>
      </c>
      <c r="M332" t="s">
        <v>26</v>
      </c>
      <c r="N332">
        <v>0</v>
      </c>
      <c r="O332">
        <v>1</v>
      </c>
      <c r="P332" t="s">
        <v>43</v>
      </c>
      <c r="Q332" t="s">
        <v>55</v>
      </c>
      <c r="R332">
        <v>8</v>
      </c>
      <c r="S332">
        <v>3</v>
      </c>
      <c r="T332" t="s">
        <v>157</v>
      </c>
      <c r="U332" t="s">
        <v>87</v>
      </c>
      <c r="V332" t="s">
        <v>48</v>
      </c>
    </row>
    <row r="333" spans="1:22" x14ac:dyDescent="0.25">
      <c r="A333" s="1">
        <v>302</v>
      </c>
      <c r="B333">
        <v>111443</v>
      </c>
      <c r="C333" s="2">
        <v>43997.497916666667</v>
      </c>
      <c r="D333" t="s">
        <v>461</v>
      </c>
      <c r="E333" t="s">
        <v>82</v>
      </c>
      <c r="F333" t="s">
        <v>83</v>
      </c>
      <c r="G333" t="s">
        <v>24</v>
      </c>
      <c r="H333" t="s">
        <v>34</v>
      </c>
      <c r="I333" t="s">
        <v>35</v>
      </c>
      <c r="J333" t="s">
        <v>27</v>
      </c>
      <c r="K333" t="s">
        <v>28</v>
      </c>
      <c r="L333" s="2">
        <v>44042.712500000001</v>
      </c>
      <c r="M333" t="s">
        <v>26</v>
      </c>
      <c r="N333">
        <v>0</v>
      </c>
      <c r="O333">
        <v>1</v>
      </c>
      <c r="P333" t="s">
        <v>43</v>
      </c>
      <c r="Q333" t="s">
        <v>38</v>
      </c>
      <c r="R333">
        <v>18</v>
      </c>
      <c r="S333">
        <v>1</v>
      </c>
      <c r="T333" t="s">
        <v>157</v>
      </c>
      <c r="U333" t="s">
        <v>87</v>
      </c>
      <c r="V333" t="s">
        <v>48</v>
      </c>
    </row>
    <row r="334" spans="1:22" x14ac:dyDescent="0.25">
      <c r="A334" s="1">
        <v>325</v>
      </c>
      <c r="B334">
        <v>111444</v>
      </c>
      <c r="C334" s="2">
        <v>43998.375694444447</v>
      </c>
      <c r="D334" t="s">
        <v>462</v>
      </c>
      <c r="E334" t="s">
        <v>64</v>
      </c>
      <c r="F334" t="s">
        <v>65</v>
      </c>
      <c r="G334" t="s">
        <v>24</v>
      </c>
      <c r="H334" t="s">
        <v>34</v>
      </c>
      <c r="I334" t="s">
        <v>35</v>
      </c>
      <c r="J334" t="s">
        <v>27</v>
      </c>
      <c r="K334" t="s">
        <v>28</v>
      </c>
      <c r="L334" s="2">
        <v>44005.750694444447</v>
      </c>
      <c r="M334" t="s">
        <v>26</v>
      </c>
      <c r="N334">
        <v>0</v>
      </c>
      <c r="O334">
        <v>1</v>
      </c>
      <c r="P334" t="s">
        <v>43</v>
      </c>
      <c r="Q334" t="s">
        <v>55</v>
      </c>
      <c r="R334">
        <v>15</v>
      </c>
      <c r="S334">
        <v>6</v>
      </c>
      <c r="T334" t="s">
        <v>157</v>
      </c>
      <c r="U334" t="s">
        <v>87</v>
      </c>
      <c r="V334" t="s">
        <v>48</v>
      </c>
    </row>
    <row r="335" spans="1:22" x14ac:dyDescent="0.25">
      <c r="A335" s="1">
        <v>519</v>
      </c>
      <c r="B335">
        <v>111445</v>
      </c>
      <c r="C335" s="2">
        <v>43998.393750000003</v>
      </c>
      <c r="D335" t="s">
        <v>463</v>
      </c>
      <c r="E335" t="s">
        <v>64</v>
      </c>
      <c r="F335" t="s">
        <v>65</v>
      </c>
      <c r="G335" t="s">
        <v>84</v>
      </c>
      <c r="H335" t="s">
        <v>34</v>
      </c>
      <c r="I335" t="s">
        <v>59</v>
      </c>
      <c r="J335" t="s">
        <v>27</v>
      </c>
      <c r="K335" t="s">
        <v>85</v>
      </c>
      <c r="L335" s="2">
        <v>44176.842361111107</v>
      </c>
      <c r="M335" s="2">
        <v>44910.893750000003</v>
      </c>
      <c r="N335">
        <v>0</v>
      </c>
      <c r="O335">
        <v>0</v>
      </c>
      <c r="P335" t="s">
        <v>29</v>
      </c>
      <c r="Q335" t="s">
        <v>55</v>
      </c>
      <c r="R335">
        <v>4</v>
      </c>
      <c r="S335">
        <v>0</v>
      </c>
      <c r="T335" t="s">
        <v>86</v>
      </c>
      <c r="U335" t="s">
        <v>199</v>
      </c>
      <c r="V335" t="s">
        <v>39</v>
      </c>
    </row>
    <row r="336" spans="1:22" x14ac:dyDescent="0.25">
      <c r="A336" s="1">
        <v>75</v>
      </c>
      <c r="B336">
        <v>111446</v>
      </c>
      <c r="C336" s="2">
        <v>44000.649305555547</v>
      </c>
      <c r="D336" t="s">
        <v>464</v>
      </c>
      <c r="E336" t="s">
        <v>272</v>
      </c>
      <c r="F336" t="s">
        <v>273</v>
      </c>
      <c r="G336" t="s">
        <v>72</v>
      </c>
      <c r="H336" t="s">
        <v>34</v>
      </c>
      <c r="I336" t="s">
        <v>35</v>
      </c>
      <c r="J336" t="s">
        <v>27</v>
      </c>
      <c r="K336" t="s">
        <v>28</v>
      </c>
      <c r="L336" s="2">
        <v>44042.710416666669</v>
      </c>
      <c r="M336" s="2">
        <v>44001.149305555547</v>
      </c>
      <c r="N336">
        <v>0</v>
      </c>
      <c r="O336">
        <v>1</v>
      </c>
      <c r="P336" t="s">
        <v>43</v>
      </c>
      <c r="Q336" t="s">
        <v>38</v>
      </c>
      <c r="R336">
        <v>5</v>
      </c>
      <c r="S336">
        <v>4</v>
      </c>
      <c r="T336" t="s">
        <v>157</v>
      </c>
      <c r="U336" t="s">
        <v>87</v>
      </c>
      <c r="V336" t="s">
        <v>39</v>
      </c>
    </row>
    <row r="337" spans="1:22" x14ac:dyDescent="0.25">
      <c r="A337" s="1">
        <v>324</v>
      </c>
      <c r="B337">
        <v>111447</v>
      </c>
      <c r="C337" s="2">
        <v>44000.710416666669</v>
      </c>
      <c r="D337" t="s">
        <v>465</v>
      </c>
      <c r="E337" t="s">
        <v>454</v>
      </c>
      <c r="F337" t="s">
        <v>455</v>
      </c>
      <c r="G337" t="s">
        <v>24</v>
      </c>
      <c r="H337" t="s">
        <v>25</v>
      </c>
      <c r="I337" t="s">
        <v>59</v>
      </c>
      <c r="J337" t="s">
        <v>176</v>
      </c>
      <c r="K337" t="s">
        <v>28</v>
      </c>
      <c r="L337" s="2">
        <v>44006.731944444437</v>
      </c>
      <c r="M337" s="2">
        <v>44001.708333333343</v>
      </c>
      <c r="N337">
        <v>0</v>
      </c>
      <c r="O337">
        <v>1</v>
      </c>
      <c r="P337" t="s">
        <v>43</v>
      </c>
      <c r="Q337" t="s">
        <v>147</v>
      </c>
      <c r="R337">
        <v>4</v>
      </c>
      <c r="S337">
        <v>0</v>
      </c>
      <c r="T337" t="s">
        <v>26</v>
      </c>
      <c r="U337" t="s">
        <v>87</v>
      </c>
      <c r="V337" t="s">
        <v>39</v>
      </c>
    </row>
    <row r="338" spans="1:22" x14ac:dyDescent="0.25">
      <c r="A338" s="1">
        <v>323</v>
      </c>
      <c r="B338">
        <v>111448</v>
      </c>
      <c r="C338" s="2">
        <v>44005.563194444447</v>
      </c>
      <c r="D338" t="s">
        <v>466</v>
      </c>
      <c r="E338" t="s">
        <v>449</v>
      </c>
      <c r="F338" t="s">
        <v>450</v>
      </c>
      <c r="G338" t="s">
        <v>24</v>
      </c>
      <c r="H338" t="s">
        <v>25</v>
      </c>
      <c r="I338" t="s">
        <v>59</v>
      </c>
      <c r="J338" t="s">
        <v>27</v>
      </c>
      <c r="K338" t="s">
        <v>28</v>
      </c>
      <c r="L338" s="2">
        <v>44007.632638888892</v>
      </c>
      <c r="M338" s="2">
        <v>44006.063194444447</v>
      </c>
      <c r="N338">
        <v>0</v>
      </c>
      <c r="O338">
        <v>1</v>
      </c>
      <c r="P338" t="s">
        <v>43</v>
      </c>
      <c r="Q338" t="s">
        <v>260</v>
      </c>
      <c r="R338">
        <v>5</v>
      </c>
      <c r="S338">
        <v>0</v>
      </c>
      <c r="T338" t="s">
        <v>26</v>
      </c>
      <c r="U338" t="s">
        <v>398</v>
      </c>
      <c r="V338" t="s">
        <v>48</v>
      </c>
    </row>
    <row r="339" spans="1:22" x14ac:dyDescent="0.25">
      <c r="A339" s="1">
        <v>304</v>
      </c>
      <c r="B339">
        <v>111449</v>
      </c>
      <c r="C339" s="2">
        <v>44005.616666666669</v>
      </c>
      <c r="D339" t="s">
        <v>467</v>
      </c>
      <c r="E339" t="s">
        <v>410</v>
      </c>
      <c r="F339" t="s">
        <v>411</v>
      </c>
      <c r="G339" t="s">
        <v>24</v>
      </c>
      <c r="H339" t="s">
        <v>25</v>
      </c>
      <c r="I339" t="s">
        <v>35</v>
      </c>
      <c r="J339" t="s">
        <v>27</v>
      </c>
      <c r="K339" t="s">
        <v>28</v>
      </c>
      <c r="L339" s="2">
        <v>44039.713194444441</v>
      </c>
      <c r="M339" s="2">
        <v>44006.116666666669</v>
      </c>
      <c r="N339">
        <v>0</v>
      </c>
      <c r="O339">
        <v>1</v>
      </c>
      <c r="P339" t="s">
        <v>43</v>
      </c>
      <c r="Q339" t="s">
        <v>260</v>
      </c>
      <c r="R339">
        <v>5</v>
      </c>
      <c r="S339">
        <v>0</v>
      </c>
      <c r="T339" t="s">
        <v>26</v>
      </c>
      <c r="U339" t="s">
        <v>87</v>
      </c>
      <c r="V339" t="s">
        <v>39</v>
      </c>
    </row>
    <row r="340" spans="1:22" x14ac:dyDescent="0.25">
      <c r="A340" s="1">
        <v>305</v>
      </c>
      <c r="B340">
        <v>111450</v>
      </c>
      <c r="C340" s="2">
        <v>44005.62222222222</v>
      </c>
      <c r="D340" t="s">
        <v>468</v>
      </c>
      <c r="E340" t="s">
        <v>410</v>
      </c>
      <c r="F340" t="s">
        <v>411</v>
      </c>
      <c r="G340" t="s">
        <v>24</v>
      </c>
      <c r="H340" t="s">
        <v>25</v>
      </c>
      <c r="I340" t="s">
        <v>59</v>
      </c>
      <c r="J340" t="s">
        <v>27</v>
      </c>
      <c r="K340" t="s">
        <v>28</v>
      </c>
      <c r="L340" s="2">
        <v>44039.712500000001</v>
      </c>
      <c r="M340" s="2">
        <v>44006.12222222222</v>
      </c>
      <c r="N340">
        <v>0</v>
      </c>
      <c r="O340">
        <v>1</v>
      </c>
      <c r="P340" t="s">
        <v>43</v>
      </c>
      <c r="Q340" t="s">
        <v>260</v>
      </c>
      <c r="R340">
        <v>4</v>
      </c>
      <c r="S340">
        <v>0</v>
      </c>
      <c r="T340" t="s">
        <v>26</v>
      </c>
      <c r="U340" t="s">
        <v>87</v>
      </c>
      <c r="V340" t="s">
        <v>39</v>
      </c>
    </row>
    <row r="341" spans="1:22" x14ac:dyDescent="0.25">
      <c r="A341" s="1">
        <v>20</v>
      </c>
      <c r="B341">
        <v>111451</v>
      </c>
      <c r="C341" s="2">
        <v>44013.383333333331</v>
      </c>
      <c r="D341" t="s">
        <v>469</v>
      </c>
      <c r="E341" t="s">
        <v>454</v>
      </c>
      <c r="F341" t="s">
        <v>455</v>
      </c>
      <c r="G341" t="s">
        <v>62</v>
      </c>
      <c r="H341" t="s">
        <v>25</v>
      </c>
      <c r="I341" t="s">
        <v>35</v>
      </c>
      <c r="J341" t="s">
        <v>176</v>
      </c>
      <c r="K341" t="s">
        <v>28</v>
      </c>
      <c r="L341" s="2">
        <v>44021.636111111111</v>
      </c>
      <c r="M341" s="2">
        <v>44014.708333333343</v>
      </c>
      <c r="N341">
        <v>0</v>
      </c>
      <c r="O341">
        <v>1</v>
      </c>
      <c r="P341" t="s">
        <v>43</v>
      </c>
      <c r="Q341" t="s">
        <v>260</v>
      </c>
      <c r="R341">
        <v>4</v>
      </c>
      <c r="S341">
        <v>0</v>
      </c>
      <c r="T341" t="s">
        <v>86</v>
      </c>
      <c r="U341" t="s">
        <v>199</v>
      </c>
      <c r="V341" t="s">
        <v>39</v>
      </c>
    </row>
    <row r="342" spans="1:22" x14ac:dyDescent="0.25">
      <c r="A342" s="1">
        <v>310</v>
      </c>
      <c r="B342">
        <v>111452</v>
      </c>
      <c r="C342" s="2">
        <v>44013.693749999999</v>
      </c>
      <c r="D342" t="s">
        <v>470</v>
      </c>
      <c r="E342" t="s">
        <v>231</v>
      </c>
      <c r="F342" t="s">
        <v>232</v>
      </c>
      <c r="G342" t="s">
        <v>24</v>
      </c>
      <c r="H342" t="s">
        <v>34</v>
      </c>
      <c r="I342" t="s">
        <v>59</v>
      </c>
      <c r="J342" t="s">
        <v>27</v>
      </c>
      <c r="K342" t="s">
        <v>28</v>
      </c>
      <c r="L342" s="2">
        <v>44027.727777777778</v>
      </c>
      <c r="M342" s="2">
        <v>44014.193749999999</v>
      </c>
      <c r="N342">
        <v>0</v>
      </c>
      <c r="O342">
        <v>1</v>
      </c>
      <c r="P342" t="s">
        <v>43</v>
      </c>
      <c r="Q342" t="s">
        <v>38</v>
      </c>
      <c r="R342">
        <v>24</v>
      </c>
      <c r="S342">
        <v>4</v>
      </c>
      <c r="T342" t="s">
        <v>86</v>
      </c>
      <c r="U342" t="s">
        <v>398</v>
      </c>
      <c r="V342" t="s">
        <v>48</v>
      </c>
    </row>
    <row r="343" spans="1:22" x14ac:dyDescent="0.25">
      <c r="A343" s="1">
        <v>309</v>
      </c>
      <c r="B343">
        <v>111455</v>
      </c>
      <c r="C343" s="2">
        <v>44014.361805555563</v>
      </c>
      <c r="D343" t="s">
        <v>471</v>
      </c>
      <c r="E343" t="s">
        <v>53</v>
      </c>
      <c r="F343" t="s">
        <v>54</v>
      </c>
      <c r="G343" t="s">
        <v>24</v>
      </c>
      <c r="H343" t="s">
        <v>34</v>
      </c>
      <c r="I343" t="s">
        <v>35</v>
      </c>
      <c r="J343" t="s">
        <v>27</v>
      </c>
      <c r="K343" t="s">
        <v>28</v>
      </c>
      <c r="L343" s="2">
        <v>44027.729166666657</v>
      </c>
      <c r="M343" s="2">
        <v>44014.861805555563</v>
      </c>
      <c r="N343">
        <v>0</v>
      </c>
      <c r="O343">
        <v>1</v>
      </c>
      <c r="P343" t="s">
        <v>43</v>
      </c>
      <c r="Q343" t="s">
        <v>55</v>
      </c>
      <c r="R343">
        <v>10</v>
      </c>
      <c r="S343">
        <v>3</v>
      </c>
      <c r="T343" t="s">
        <v>157</v>
      </c>
      <c r="U343" t="s">
        <v>87</v>
      </c>
      <c r="V343" t="s">
        <v>39</v>
      </c>
    </row>
    <row r="344" spans="1:22" x14ac:dyDescent="0.25">
      <c r="A344" s="1">
        <v>77</v>
      </c>
      <c r="B344">
        <v>111456</v>
      </c>
      <c r="C344" s="2">
        <v>44014.507638888892</v>
      </c>
      <c r="D344" t="s">
        <v>472</v>
      </c>
      <c r="E344" t="s">
        <v>258</v>
      </c>
      <c r="F344" t="s">
        <v>259</v>
      </c>
      <c r="G344" t="s">
        <v>72</v>
      </c>
      <c r="H344" t="s">
        <v>34</v>
      </c>
      <c r="I344" t="s">
        <v>59</v>
      </c>
      <c r="J344" t="s">
        <v>27</v>
      </c>
      <c r="K344" t="s">
        <v>28</v>
      </c>
      <c r="L344" s="2">
        <v>44018.73333333333</v>
      </c>
      <c r="M344" t="s">
        <v>26</v>
      </c>
      <c r="N344">
        <v>0</v>
      </c>
      <c r="O344">
        <v>1</v>
      </c>
      <c r="P344" t="s">
        <v>43</v>
      </c>
      <c r="Q344" t="s">
        <v>38</v>
      </c>
      <c r="R344">
        <v>4</v>
      </c>
      <c r="S344">
        <v>1</v>
      </c>
      <c r="T344" t="s">
        <v>86</v>
      </c>
      <c r="U344" t="s">
        <v>398</v>
      </c>
      <c r="V344" t="s">
        <v>48</v>
      </c>
    </row>
    <row r="345" spans="1:22" x14ac:dyDescent="0.25">
      <c r="A345" s="1">
        <v>193</v>
      </c>
      <c r="B345">
        <v>111457</v>
      </c>
      <c r="C345" s="2">
        <v>44019.560416666667</v>
      </c>
      <c r="D345" t="s">
        <v>473</v>
      </c>
      <c r="E345" t="s">
        <v>82</v>
      </c>
      <c r="F345" t="s">
        <v>83</v>
      </c>
      <c r="G345" t="s">
        <v>24</v>
      </c>
      <c r="H345" t="s">
        <v>34</v>
      </c>
      <c r="I345" t="s">
        <v>35</v>
      </c>
      <c r="J345" t="s">
        <v>27</v>
      </c>
      <c r="K345" t="s">
        <v>85</v>
      </c>
      <c r="L345" s="2">
        <v>44284.475694444453</v>
      </c>
      <c r="M345" s="2">
        <v>44020.060416666667</v>
      </c>
      <c r="N345">
        <v>1</v>
      </c>
      <c r="O345">
        <v>1</v>
      </c>
      <c r="P345" t="s">
        <v>79</v>
      </c>
      <c r="Q345" t="s">
        <v>38</v>
      </c>
      <c r="R345">
        <v>33</v>
      </c>
      <c r="S345">
        <v>3</v>
      </c>
      <c r="T345" t="s">
        <v>157</v>
      </c>
      <c r="U345" t="s">
        <v>87</v>
      </c>
      <c r="V345" t="s">
        <v>39</v>
      </c>
    </row>
    <row r="346" spans="1:22" x14ac:dyDescent="0.25">
      <c r="A346" s="1">
        <v>311</v>
      </c>
      <c r="B346">
        <v>111458</v>
      </c>
      <c r="C346" s="2">
        <v>44019.606249999997</v>
      </c>
      <c r="D346" t="s">
        <v>474</v>
      </c>
      <c r="E346" t="s">
        <v>410</v>
      </c>
      <c r="F346" t="s">
        <v>411</v>
      </c>
      <c r="G346" t="s">
        <v>24</v>
      </c>
      <c r="H346" t="s">
        <v>25</v>
      </c>
      <c r="I346" t="s">
        <v>59</v>
      </c>
      <c r="J346" t="s">
        <v>176</v>
      </c>
      <c r="K346" t="s">
        <v>28</v>
      </c>
      <c r="L346" s="2">
        <v>44025.509722222218</v>
      </c>
      <c r="M346" s="2">
        <v>44020.708333333343</v>
      </c>
      <c r="N346">
        <v>0</v>
      </c>
      <c r="O346">
        <v>1</v>
      </c>
      <c r="P346" t="s">
        <v>43</v>
      </c>
      <c r="Q346" t="s">
        <v>147</v>
      </c>
      <c r="R346">
        <v>4</v>
      </c>
      <c r="S346">
        <v>0</v>
      </c>
      <c r="T346" t="s">
        <v>86</v>
      </c>
      <c r="U346" t="s">
        <v>199</v>
      </c>
      <c r="V346" t="s">
        <v>39</v>
      </c>
    </row>
    <row r="347" spans="1:22" x14ac:dyDescent="0.25">
      <c r="A347" s="1">
        <v>317</v>
      </c>
      <c r="B347">
        <v>111460</v>
      </c>
      <c r="C347" s="2">
        <v>44021.504166666673</v>
      </c>
      <c r="D347" t="s">
        <v>475</v>
      </c>
      <c r="E347" t="s">
        <v>418</v>
      </c>
      <c r="F347" t="s">
        <v>419</v>
      </c>
      <c r="G347" t="s">
        <v>24</v>
      </c>
      <c r="H347" t="s">
        <v>25</v>
      </c>
      <c r="I347" t="s">
        <v>35</v>
      </c>
      <c r="J347" t="s">
        <v>27</v>
      </c>
      <c r="K347" t="s">
        <v>85</v>
      </c>
      <c r="L347" s="2">
        <v>44021.504166666673</v>
      </c>
      <c r="M347" s="2">
        <v>44022.004166666673</v>
      </c>
      <c r="N347">
        <v>1</v>
      </c>
      <c r="O347">
        <v>0</v>
      </c>
      <c r="P347" t="s">
        <v>79</v>
      </c>
      <c r="Q347" t="s">
        <v>147</v>
      </c>
      <c r="R347">
        <v>1</v>
      </c>
      <c r="S347">
        <v>0</v>
      </c>
      <c r="T347" t="s">
        <v>157</v>
      </c>
      <c r="U347" t="s">
        <v>199</v>
      </c>
      <c r="V347" t="s">
        <v>39</v>
      </c>
    </row>
    <row r="348" spans="1:22" x14ac:dyDescent="0.25">
      <c r="A348" s="1">
        <v>316</v>
      </c>
      <c r="B348">
        <v>111461</v>
      </c>
      <c r="C348" s="2">
        <v>44021.506249999999</v>
      </c>
      <c r="D348" t="s">
        <v>476</v>
      </c>
      <c r="E348" t="s">
        <v>418</v>
      </c>
      <c r="F348" t="s">
        <v>419</v>
      </c>
      <c r="G348" t="s">
        <v>24</v>
      </c>
      <c r="H348" t="s">
        <v>25</v>
      </c>
      <c r="I348" t="s">
        <v>35</v>
      </c>
      <c r="J348" t="s">
        <v>27</v>
      </c>
      <c r="K348" t="s">
        <v>85</v>
      </c>
      <c r="L348" s="2">
        <v>44021.506249999999</v>
      </c>
      <c r="M348" s="2">
        <v>44022.006249999999</v>
      </c>
      <c r="N348">
        <v>1</v>
      </c>
      <c r="O348">
        <v>0</v>
      </c>
      <c r="P348" t="s">
        <v>79</v>
      </c>
      <c r="Q348" t="s">
        <v>147</v>
      </c>
      <c r="R348">
        <v>1</v>
      </c>
      <c r="S348">
        <v>0</v>
      </c>
      <c r="T348" t="s">
        <v>157</v>
      </c>
      <c r="U348" t="s">
        <v>199</v>
      </c>
      <c r="V348" t="s">
        <v>39</v>
      </c>
    </row>
    <row r="349" spans="1:22" x14ac:dyDescent="0.25">
      <c r="A349" s="1">
        <v>315</v>
      </c>
      <c r="B349">
        <v>111462</v>
      </c>
      <c r="C349" s="2">
        <v>44021.508333333331</v>
      </c>
      <c r="D349" t="s">
        <v>477</v>
      </c>
      <c r="E349" t="s">
        <v>418</v>
      </c>
      <c r="F349" t="s">
        <v>419</v>
      </c>
      <c r="G349" t="s">
        <v>24</v>
      </c>
      <c r="H349" t="s">
        <v>25</v>
      </c>
      <c r="I349" t="s">
        <v>35</v>
      </c>
      <c r="J349" t="s">
        <v>27</v>
      </c>
      <c r="K349" t="s">
        <v>85</v>
      </c>
      <c r="L349" s="2">
        <v>44021.508333333331</v>
      </c>
      <c r="M349" s="2">
        <v>44022.008333333331</v>
      </c>
      <c r="N349">
        <v>1</v>
      </c>
      <c r="O349">
        <v>0</v>
      </c>
      <c r="P349" t="s">
        <v>79</v>
      </c>
      <c r="Q349" t="s">
        <v>147</v>
      </c>
      <c r="R349">
        <v>1</v>
      </c>
      <c r="S349">
        <v>0</v>
      </c>
      <c r="T349" t="s">
        <v>86</v>
      </c>
      <c r="U349" t="s">
        <v>199</v>
      </c>
      <c r="V349" t="s">
        <v>39</v>
      </c>
    </row>
    <row r="350" spans="1:22" x14ac:dyDescent="0.25">
      <c r="A350" s="1">
        <v>314</v>
      </c>
      <c r="B350">
        <v>111463</v>
      </c>
      <c r="C350" s="2">
        <v>44021.512499999997</v>
      </c>
      <c r="D350" t="s">
        <v>478</v>
      </c>
      <c r="E350" t="s">
        <v>418</v>
      </c>
      <c r="F350" t="s">
        <v>419</v>
      </c>
      <c r="G350" t="s">
        <v>24</v>
      </c>
      <c r="H350" t="s">
        <v>25</v>
      </c>
      <c r="I350" t="s">
        <v>35</v>
      </c>
      <c r="J350" t="s">
        <v>27</v>
      </c>
      <c r="K350" t="s">
        <v>85</v>
      </c>
      <c r="L350" s="2">
        <v>44021.512499999997</v>
      </c>
      <c r="M350" s="2">
        <v>44022.012499999997</v>
      </c>
      <c r="N350">
        <v>1</v>
      </c>
      <c r="O350">
        <v>0</v>
      </c>
      <c r="P350" t="s">
        <v>79</v>
      </c>
      <c r="Q350" t="s">
        <v>147</v>
      </c>
      <c r="R350">
        <v>1</v>
      </c>
      <c r="S350">
        <v>0</v>
      </c>
      <c r="T350" t="s">
        <v>157</v>
      </c>
      <c r="U350" t="s">
        <v>199</v>
      </c>
      <c r="V350" t="s">
        <v>39</v>
      </c>
    </row>
    <row r="351" spans="1:22" x14ac:dyDescent="0.25">
      <c r="A351" s="1">
        <v>526</v>
      </c>
      <c r="B351">
        <v>111465</v>
      </c>
      <c r="C351" s="2">
        <v>44021.519444444442</v>
      </c>
      <c r="D351" t="s">
        <v>417</v>
      </c>
      <c r="E351" t="s">
        <v>418</v>
      </c>
      <c r="F351" t="s">
        <v>419</v>
      </c>
      <c r="G351" t="s">
        <v>84</v>
      </c>
      <c r="H351" t="s">
        <v>25</v>
      </c>
      <c r="I351" t="s">
        <v>35</v>
      </c>
      <c r="J351" t="s">
        <v>27</v>
      </c>
      <c r="K351" t="s">
        <v>85</v>
      </c>
      <c r="L351" s="2">
        <v>44021.519444444442</v>
      </c>
      <c r="M351" s="2">
        <v>44022.019444444442</v>
      </c>
      <c r="N351">
        <v>1</v>
      </c>
      <c r="O351">
        <v>0</v>
      </c>
      <c r="P351" t="s">
        <v>79</v>
      </c>
      <c r="Q351" t="s">
        <v>147</v>
      </c>
      <c r="R351">
        <v>1</v>
      </c>
      <c r="S351">
        <v>0</v>
      </c>
      <c r="T351" t="s">
        <v>86</v>
      </c>
      <c r="U351" t="s">
        <v>398</v>
      </c>
      <c r="V351" t="s">
        <v>39</v>
      </c>
    </row>
    <row r="352" spans="1:22" x14ac:dyDescent="0.25">
      <c r="A352" s="1">
        <v>313</v>
      </c>
      <c r="B352">
        <v>111466</v>
      </c>
      <c r="C352" s="2">
        <v>44021.527777777781</v>
      </c>
      <c r="D352" t="s">
        <v>479</v>
      </c>
      <c r="E352" t="s">
        <v>418</v>
      </c>
      <c r="F352" t="s">
        <v>419</v>
      </c>
      <c r="G352" t="s">
        <v>24</v>
      </c>
      <c r="H352" t="s">
        <v>25</v>
      </c>
      <c r="I352" t="s">
        <v>35</v>
      </c>
      <c r="J352" t="s">
        <v>27</v>
      </c>
      <c r="K352" t="s">
        <v>85</v>
      </c>
      <c r="L352" s="2">
        <v>44021.527777777781</v>
      </c>
      <c r="M352" s="2">
        <v>44022.027777777781</v>
      </c>
      <c r="N352">
        <v>1</v>
      </c>
      <c r="O352">
        <v>0</v>
      </c>
      <c r="P352" t="s">
        <v>79</v>
      </c>
      <c r="Q352" t="s">
        <v>147</v>
      </c>
      <c r="R352">
        <v>1</v>
      </c>
      <c r="S352">
        <v>0</v>
      </c>
      <c r="T352" t="s">
        <v>86</v>
      </c>
      <c r="U352" t="s">
        <v>199</v>
      </c>
      <c r="V352" t="s">
        <v>39</v>
      </c>
    </row>
    <row r="353" spans="1:22" x14ac:dyDescent="0.25">
      <c r="A353" s="1">
        <v>266</v>
      </c>
      <c r="B353">
        <v>111468</v>
      </c>
      <c r="C353" s="2">
        <v>44021.661111111112</v>
      </c>
      <c r="D353" t="s">
        <v>480</v>
      </c>
      <c r="E353" t="s">
        <v>481</v>
      </c>
      <c r="F353" t="s">
        <v>482</v>
      </c>
      <c r="G353" t="s">
        <v>24</v>
      </c>
      <c r="H353" t="s">
        <v>25</v>
      </c>
      <c r="I353" t="s">
        <v>35</v>
      </c>
      <c r="J353" t="s">
        <v>36</v>
      </c>
      <c r="K353" t="s">
        <v>28</v>
      </c>
      <c r="L353" s="2">
        <v>44134.711111111108</v>
      </c>
      <c r="M353" s="2">
        <v>44022.161111111112</v>
      </c>
      <c r="N353">
        <v>0</v>
      </c>
      <c r="O353">
        <v>1</v>
      </c>
      <c r="P353" t="s">
        <v>43</v>
      </c>
      <c r="Q353" t="s">
        <v>147</v>
      </c>
      <c r="R353">
        <v>4</v>
      </c>
      <c r="S353">
        <v>0</v>
      </c>
      <c r="T353" t="s">
        <v>86</v>
      </c>
      <c r="U353" t="s">
        <v>199</v>
      </c>
      <c r="V353" t="s">
        <v>39</v>
      </c>
    </row>
    <row r="354" spans="1:22" x14ac:dyDescent="0.25">
      <c r="A354" s="1">
        <v>74</v>
      </c>
      <c r="B354">
        <v>111469</v>
      </c>
      <c r="C354" s="2">
        <v>44025.460416666669</v>
      </c>
      <c r="D354" t="s">
        <v>483</v>
      </c>
      <c r="E354" t="s">
        <v>231</v>
      </c>
      <c r="F354" t="s">
        <v>232</v>
      </c>
      <c r="G354" t="s">
        <v>72</v>
      </c>
      <c r="H354" t="s">
        <v>34</v>
      </c>
      <c r="I354" t="s">
        <v>35</v>
      </c>
      <c r="J354" t="s">
        <v>27</v>
      </c>
      <c r="K354" t="s">
        <v>28</v>
      </c>
      <c r="L354" s="2">
        <v>44046.508333333331</v>
      </c>
      <c r="M354" s="2">
        <v>44025.960416666669</v>
      </c>
      <c r="N354">
        <v>0</v>
      </c>
      <c r="O354">
        <v>1</v>
      </c>
      <c r="P354" t="s">
        <v>43</v>
      </c>
      <c r="Q354" t="s">
        <v>38</v>
      </c>
      <c r="R354">
        <v>11</v>
      </c>
      <c r="S354">
        <v>5</v>
      </c>
      <c r="T354" t="s">
        <v>157</v>
      </c>
      <c r="U354" t="s">
        <v>87</v>
      </c>
      <c r="V354" t="s">
        <v>48</v>
      </c>
    </row>
    <row r="355" spans="1:22" x14ac:dyDescent="0.25">
      <c r="A355" s="1">
        <v>306</v>
      </c>
      <c r="B355">
        <v>111470</v>
      </c>
      <c r="C355" s="2">
        <v>44026.776388888888</v>
      </c>
      <c r="D355" t="s">
        <v>484</v>
      </c>
      <c r="E355" t="s">
        <v>295</v>
      </c>
      <c r="F355" t="s">
        <v>296</v>
      </c>
      <c r="G355" t="s">
        <v>24</v>
      </c>
      <c r="H355" t="s">
        <v>34</v>
      </c>
      <c r="I355" t="s">
        <v>35</v>
      </c>
      <c r="J355" t="s">
        <v>27</v>
      </c>
      <c r="K355" t="s">
        <v>28</v>
      </c>
      <c r="L355" s="2">
        <v>44033.739583333343</v>
      </c>
      <c r="M355" s="2">
        <v>44027.276388888888</v>
      </c>
      <c r="N355">
        <v>0</v>
      </c>
      <c r="O355">
        <v>1</v>
      </c>
      <c r="P355" t="s">
        <v>43</v>
      </c>
      <c r="Q355" t="s">
        <v>38</v>
      </c>
      <c r="R355">
        <v>12</v>
      </c>
      <c r="S355">
        <v>3</v>
      </c>
      <c r="T355" t="s">
        <v>157</v>
      </c>
      <c r="U355" t="s">
        <v>87</v>
      </c>
      <c r="V355" t="s">
        <v>48</v>
      </c>
    </row>
    <row r="356" spans="1:22" x14ac:dyDescent="0.25">
      <c r="A356" s="1">
        <v>308</v>
      </c>
      <c r="B356">
        <v>111471</v>
      </c>
      <c r="C356" s="2">
        <v>44028.765277777777</v>
      </c>
      <c r="D356" t="s">
        <v>456</v>
      </c>
      <c r="E356" t="s">
        <v>485</v>
      </c>
      <c r="F356" t="s">
        <v>486</v>
      </c>
      <c r="G356" t="s">
        <v>24</v>
      </c>
      <c r="H356" t="s">
        <v>25</v>
      </c>
      <c r="I356" t="s">
        <v>35</v>
      </c>
      <c r="J356" t="s">
        <v>176</v>
      </c>
      <c r="K356" t="s">
        <v>85</v>
      </c>
      <c r="L356" s="2">
        <v>44028.773611111108</v>
      </c>
      <c r="M356" s="2">
        <v>44029.708333333343</v>
      </c>
      <c r="N356">
        <v>1</v>
      </c>
      <c r="O356">
        <v>1</v>
      </c>
      <c r="P356" t="s">
        <v>79</v>
      </c>
      <c r="Q356" t="s">
        <v>147</v>
      </c>
      <c r="R356">
        <v>4</v>
      </c>
      <c r="S356">
        <v>0</v>
      </c>
      <c r="T356" t="s">
        <v>86</v>
      </c>
      <c r="U356" t="s">
        <v>398</v>
      </c>
      <c r="V356" t="s">
        <v>39</v>
      </c>
    </row>
    <row r="357" spans="1:22" x14ac:dyDescent="0.25">
      <c r="A357" s="1">
        <v>525</v>
      </c>
      <c r="B357">
        <v>111472</v>
      </c>
      <c r="C357" s="2">
        <v>44029.449305555558</v>
      </c>
      <c r="D357" t="s">
        <v>487</v>
      </c>
      <c r="E357" t="s">
        <v>235</v>
      </c>
      <c r="F357" t="s">
        <v>236</v>
      </c>
      <c r="G357" t="s">
        <v>84</v>
      </c>
      <c r="H357" t="s">
        <v>34</v>
      </c>
      <c r="I357" t="s">
        <v>35</v>
      </c>
      <c r="J357" t="s">
        <v>27</v>
      </c>
      <c r="K357" t="s">
        <v>28</v>
      </c>
      <c r="L357" s="2">
        <v>44040.758333333331</v>
      </c>
      <c r="M357" s="2">
        <v>44029.949305555558</v>
      </c>
      <c r="N357">
        <v>0</v>
      </c>
      <c r="O357">
        <v>1</v>
      </c>
      <c r="P357" t="s">
        <v>43</v>
      </c>
      <c r="Q357" t="s">
        <v>55</v>
      </c>
      <c r="R357">
        <v>18</v>
      </c>
      <c r="S357">
        <v>1</v>
      </c>
      <c r="T357" t="s">
        <v>86</v>
      </c>
      <c r="U357" t="s">
        <v>199</v>
      </c>
      <c r="V357" t="s">
        <v>48</v>
      </c>
    </row>
    <row r="358" spans="1:22" x14ac:dyDescent="0.25">
      <c r="A358" s="1">
        <v>288</v>
      </c>
      <c r="B358">
        <v>111473</v>
      </c>
      <c r="C358" s="2">
        <v>44032.679861111108</v>
      </c>
      <c r="D358" t="s">
        <v>488</v>
      </c>
      <c r="E358" t="s">
        <v>272</v>
      </c>
      <c r="F358" t="s">
        <v>273</v>
      </c>
      <c r="G358" t="s">
        <v>24</v>
      </c>
      <c r="H358" t="s">
        <v>34</v>
      </c>
      <c r="I358" t="s">
        <v>35</v>
      </c>
      <c r="J358" t="s">
        <v>27</v>
      </c>
      <c r="K358" t="s">
        <v>28</v>
      </c>
      <c r="L358" s="2">
        <v>44090.743750000001</v>
      </c>
      <c r="M358" s="2">
        <v>44033.179861111108</v>
      </c>
      <c r="N358">
        <v>0</v>
      </c>
      <c r="O358">
        <v>1</v>
      </c>
      <c r="P358" t="s">
        <v>43</v>
      </c>
      <c r="Q358" t="s">
        <v>38</v>
      </c>
      <c r="R358">
        <v>49</v>
      </c>
      <c r="S358">
        <v>5</v>
      </c>
      <c r="T358" t="s">
        <v>86</v>
      </c>
      <c r="U358" t="s">
        <v>199</v>
      </c>
      <c r="V358" t="s">
        <v>48</v>
      </c>
    </row>
    <row r="359" spans="1:22" x14ac:dyDescent="0.25">
      <c r="A359" s="1">
        <v>73</v>
      </c>
      <c r="B359">
        <v>111474</v>
      </c>
      <c r="C359" s="2">
        <v>44033.568749999999</v>
      </c>
      <c r="D359" t="s">
        <v>489</v>
      </c>
      <c r="E359" t="s">
        <v>82</v>
      </c>
      <c r="F359" t="s">
        <v>83</v>
      </c>
      <c r="G359" t="s">
        <v>72</v>
      </c>
      <c r="H359" t="s">
        <v>34</v>
      </c>
      <c r="I359" t="s">
        <v>35</v>
      </c>
      <c r="J359" t="s">
        <v>27</v>
      </c>
      <c r="K359" t="s">
        <v>28</v>
      </c>
      <c r="L359" s="2">
        <v>44048.742361111108</v>
      </c>
      <c r="M359" s="2">
        <v>44034.068749999999</v>
      </c>
      <c r="N359">
        <v>0</v>
      </c>
      <c r="O359">
        <v>1</v>
      </c>
      <c r="P359" t="s">
        <v>43</v>
      </c>
      <c r="Q359" t="s">
        <v>38</v>
      </c>
      <c r="R359">
        <v>13</v>
      </c>
      <c r="S359">
        <v>4</v>
      </c>
      <c r="T359" t="s">
        <v>157</v>
      </c>
      <c r="U359" t="s">
        <v>87</v>
      </c>
      <c r="V359" t="s">
        <v>48</v>
      </c>
    </row>
    <row r="360" spans="1:22" x14ac:dyDescent="0.25">
      <c r="A360" s="1">
        <v>286</v>
      </c>
      <c r="B360">
        <v>111475</v>
      </c>
      <c r="C360" s="2">
        <v>44033.7</v>
      </c>
      <c r="D360" t="s">
        <v>490</v>
      </c>
      <c r="E360" t="s">
        <v>432</v>
      </c>
      <c r="F360" t="s">
        <v>433</v>
      </c>
      <c r="G360" t="s">
        <v>24</v>
      </c>
      <c r="H360" t="s">
        <v>34</v>
      </c>
      <c r="I360" t="s">
        <v>59</v>
      </c>
      <c r="J360" t="s">
        <v>27</v>
      </c>
      <c r="K360" t="s">
        <v>28</v>
      </c>
      <c r="L360" s="2">
        <v>44095.734722222223</v>
      </c>
      <c r="M360" s="2">
        <v>44034.2</v>
      </c>
      <c r="N360">
        <v>0</v>
      </c>
      <c r="O360">
        <v>1</v>
      </c>
      <c r="P360" t="s">
        <v>43</v>
      </c>
      <c r="Q360" t="s">
        <v>38</v>
      </c>
      <c r="R360">
        <v>12</v>
      </c>
      <c r="S360">
        <v>3</v>
      </c>
      <c r="T360" t="s">
        <v>86</v>
      </c>
      <c r="U360" t="s">
        <v>398</v>
      </c>
      <c r="V360" t="s">
        <v>48</v>
      </c>
    </row>
    <row r="361" spans="1:22" x14ac:dyDescent="0.25">
      <c r="A361" s="1">
        <v>196</v>
      </c>
      <c r="B361">
        <v>111476</v>
      </c>
      <c r="C361" s="2">
        <v>44036.552777777782</v>
      </c>
      <c r="D361" t="s">
        <v>491</v>
      </c>
      <c r="E361" t="s">
        <v>231</v>
      </c>
      <c r="F361" t="s">
        <v>232</v>
      </c>
      <c r="G361" t="s">
        <v>24</v>
      </c>
      <c r="H361" t="s">
        <v>34</v>
      </c>
      <c r="I361" t="s">
        <v>35</v>
      </c>
      <c r="J361" t="s">
        <v>27</v>
      </c>
      <c r="K361" t="s">
        <v>28</v>
      </c>
      <c r="L361" s="2">
        <v>44279.631944444453</v>
      </c>
      <c r="M361" s="2">
        <v>44041.552777777782</v>
      </c>
      <c r="N361">
        <v>0</v>
      </c>
      <c r="O361">
        <v>1</v>
      </c>
      <c r="P361" t="s">
        <v>43</v>
      </c>
      <c r="Q361" t="s">
        <v>38</v>
      </c>
      <c r="R361">
        <v>85</v>
      </c>
      <c r="S361">
        <v>27</v>
      </c>
      <c r="T361" t="s">
        <v>157</v>
      </c>
      <c r="U361" t="s">
        <v>87</v>
      </c>
      <c r="V361" t="s">
        <v>48</v>
      </c>
    </row>
    <row r="362" spans="1:22" x14ac:dyDescent="0.25">
      <c r="A362" s="1">
        <v>524</v>
      </c>
      <c r="B362">
        <v>111477</v>
      </c>
      <c r="C362" s="2">
        <v>44039.613888888889</v>
      </c>
      <c r="D362" t="s">
        <v>492</v>
      </c>
      <c r="E362" t="s">
        <v>64</v>
      </c>
      <c r="F362" t="s">
        <v>65</v>
      </c>
      <c r="G362" t="s">
        <v>84</v>
      </c>
      <c r="H362" t="s">
        <v>34</v>
      </c>
      <c r="I362" t="s">
        <v>59</v>
      </c>
      <c r="J362" t="s">
        <v>27</v>
      </c>
      <c r="K362" t="s">
        <v>28</v>
      </c>
      <c r="L362" s="2">
        <v>44075.744444444441</v>
      </c>
      <c r="M362" s="2">
        <v>44040.113888888889</v>
      </c>
      <c r="N362">
        <v>0</v>
      </c>
      <c r="O362">
        <v>1</v>
      </c>
      <c r="P362" t="s">
        <v>43</v>
      </c>
      <c r="Q362" t="s">
        <v>55</v>
      </c>
      <c r="R362">
        <v>5</v>
      </c>
      <c r="S362">
        <v>0</v>
      </c>
      <c r="T362" t="s">
        <v>86</v>
      </c>
      <c r="U362" t="s">
        <v>199</v>
      </c>
      <c r="V362" t="s">
        <v>48</v>
      </c>
    </row>
    <row r="363" spans="1:22" x14ac:dyDescent="0.25">
      <c r="A363" s="1">
        <v>53</v>
      </c>
      <c r="B363">
        <v>111478</v>
      </c>
      <c r="C363" s="2">
        <v>44042.560416666667</v>
      </c>
      <c r="D363" t="s">
        <v>493</v>
      </c>
      <c r="E363" t="s">
        <v>82</v>
      </c>
      <c r="F363" t="s">
        <v>83</v>
      </c>
      <c r="G363" t="s">
        <v>72</v>
      </c>
      <c r="H363" t="s">
        <v>34</v>
      </c>
      <c r="I363" t="s">
        <v>35</v>
      </c>
      <c r="J363" t="s">
        <v>27</v>
      </c>
      <c r="K363" t="s">
        <v>85</v>
      </c>
      <c r="L363" s="2">
        <v>44294.637499999997</v>
      </c>
      <c r="M363" s="2">
        <v>44042.810416666667</v>
      </c>
      <c r="N363">
        <v>1</v>
      </c>
      <c r="O363">
        <v>1</v>
      </c>
      <c r="P363" t="s">
        <v>494</v>
      </c>
      <c r="Q363" t="s">
        <v>38</v>
      </c>
      <c r="R363">
        <v>132</v>
      </c>
      <c r="S363">
        <v>25</v>
      </c>
      <c r="T363" t="s">
        <v>157</v>
      </c>
      <c r="U363" t="s">
        <v>87</v>
      </c>
      <c r="V363" t="s">
        <v>39</v>
      </c>
    </row>
    <row r="364" spans="1:22" x14ac:dyDescent="0.25">
      <c r="A364" s="1">
        <v>19</v>
      </c>
      <c r="B364">
        <v>111479</v>
      </c>
      <c r="C364" s="2">
        <v>44050.572222222218</v>
      </c>
      <c r="D364" t="s">
        <v>495</v>
      </c>
      <c r="E364" t="s">
        <v>298</v>
      </c>
      <c r="F364" t="s">
        <v>299</v>
      </c>
      <c r="G364" t="s">
        <v>62</v>
      </c>
      <c r="H364" t="s">
        <v>25</v>
      </c>
      <c r="I364" t="s">
        <v>35</v>
      </c>
      <c r="J364" t="s">
        <v>27</v>
      </c>
      <c r="K364" t="s">
        <v>28</v>
      </c>
      <c r="L364" s="2">
        <v>44061.714583333327</v>
      </c>
      <c r="M364" s="2">
        <v>44051.072222222218</v>
      </c>
      <c r="N364">
        <v>0</v>
      </c>
      <c r="O364">
        <v>1</v>
      </c>
      <c r="P364" t="s">
        <v>43</v>
      </c>
      <c r="Q364" t="s">
        <v>260</v>
      </c>
      <c r="R364">
        <v>4</v>
      </c>
      <c r="S364">
        <v>1</v>
      </c>
      <c r="T364" t="s">
        <v>157</v>
      </c>
      <c r="U364" t="s">
        <v>199</v>
      </c>
      <c r="V364" t="s">
        <v>39</v>
      </c>
    </row>
    <row r="365" spans="1:22" x14ac:dyDescent="0.25">
      <c r="A365" s="1">
        <v>257</v>
      </c>
      <c r="B365">
        <v>111480</v>
      </c>
      <c r="C365" s="2">
        <v>44053.428472222222</v>
      </c>
      <c r="D365" t="s">
        <v>496</v>
      </c>
      <c r="E365" t="s">
        <v>141</v>
      </c>
      <c r="F365" t="s">
        <v>142</v>
      </c>
      <c r="G365" t="s">
        <v>24</v>
      </c>
      <c r="H365" t="s">
        <v>34</v>
      </c>
      <c r="I365" t="s">
        <v>59</v>
      </c>
      <c r="J365" t="s">
        <v>27</v>
      </c>
      <c r="K365" t="s">
        <v>28</v>
      </c>
      <c r="L365" s="2">
        <v>44158.388888888891</v>
      </c>
      <c r="M365" s="2">
        <v>44053.928472222222</v>
      </c>
      <c r="N365">
        <v>0</v>
      </c>
      <c r="O365">
        <v>1</v>
      </c>
      <c r="P365" t="s">
        <v>43</v>
      </c>
      <c r="Q365" t="s">
        <v>237</v>
      </c>
      <c r="R365">
        <v>6</v>
      </c>
      <c r="S365">
        <v>1</v>
      </c>
      <c r="T365" t="s">
        <v>157</v>
      </c>
      <c r="U365" t="s">
        <v>87</v>
      </c>
      <c r="V365" t="s">
        <v>39</v>
      </c>
    </row>
    <row r="366" spans="1:22" x14ac:dyDescent="0.25">
      <c r="A366" s="1">
        <v>262</v>
      </c>
      <c r="B366">
        <v>111482</v>
      </c>
      <c r="C366" s="2">
        <v>44055.923611111109</v>
      </c>
      <c r="D366" t="s">
        <v>497</v>
      </c>
      <c r="E366" t="s">
        <v>258</v>
      </c>
      <c r="F366" t="s">
        <v>259</v>
      </c>
      <c r="G366" t="s">
        <v>24</v>
      </c>
      <c r="H366" t="s">
        <v>34</v>
      </c>
      <c r="I366" t="s">
        <v>59</v>
      </c>
      <c r="J366" t="s">
        <v>27</v>
      </c>
      <c r="K366" t="s">
        <v>28</v>
      </c>
      <c r="L366" s="2">
        <v>44145.407638888893</v>
      </c>
      <c r="M366" s="2">
        <v>44056.423611111109</v>
      </c>
      <c r="N366">
        <v>0</v>
      </c>
      <c r="O366">
        <v>1</v>
      </c>
      <c r="P366" t="s">
        <v>43</v>
      </c>
      <c r="Q366" t="s">
        <v>38</v>
      </c>
      <c r="R366">
        <v>47</v>
      </c>
      <c r="S366">
        <v>4</v>
      </c>
      <c r="T366" t="s">
        <v>86</v>
      </c>
      <c r="U366" t="s">
        <v>398</v>
      </c>
      <c r="V366" t="s">
        <v>39</v>
      </c>
    </row>
    <row r="367" spans="1:22" x14ac:dyDescent="0.25">
      <c r="A367" s="1">
        <v>279</v>
      </c>
      <c r="B367">
        <v>111484</v>
      </c>
      <c r="C367" s="2">
        <v>44057.416666666657</v>
      </c>
      <c r="D367" t="s">
        <v>498</v>
      </c>
      <c r="E367" t="s">
        <v>316</v>
      </c>
      <c r="F367" t="s">
        <v>317</v>
      </c>
      <c r="G367" t="s">
        <v>24</v>
      </c>
      <c r="H367" t="s">
        <v>34</v>
      </c>
      <c r="I367" t="s">
        <v>59</v>
      </c>
      <c r="J367" t="s">
        <v>27</v>
      </c>
      <c r="K367" t="s">
        <v>28</v>
      </c>
      <c r="L367" s="2">
        <v>44118.717361111107</v>
      </c>
      <c r="M367" s="2">
        <v>44057.916666666657</v>
      </c>
      <c r="N367">
        <v>0</v>
      </c>
      <c r="O367">
        <v>1</v>
      </c>
      <c r="P367" t="s">
        <v>43</v>
      </c>
      <c r="Q367" t="s">
        <v>38</v>
      </c>
      <c r="R367">
        <v>12</v>
      </c>
      <c r="S367">
        <v>0</v>
      </c>
      <c r="T367" t="s">
        <v>157</v>
      </c>
      <c r="U367" t="s">
        <v>398</v>
      </c>
      <c r="V367" t="s">
        <v>39</v>
      </c>
    </row>
    <row r="368" spans="1:22" x14ac:dyDescent="0.25">
      <c r="A368" s="1">
        <v>298</v>
      </c>
      <c r="B368">
        <v>111485</v>
      </c>
      <c r="C368" s="2">
        <v>44057.524305555547</v>
      </c>
      <c r="D368" t="s">
        <v>499</v>
      </c>
      <c r="E368" t="s">
        <v>396</v>
      </c>
      <c r="F368" t="s">
        <v>397</v>
      </c>
      <c r="G368" t="s">
        <v>24</v>
      </c>
      <c r="H368" t="s">
        <v>25</v>
      </c>
      <c r="I368" t="s">
        <v>59</v>
      </c>
      <c r="J368" t="s">
        <v>27</v>
      </c>
      <c r="K368" t="s">
        <v>28</v>
      </c>
      <c r="L368" s="2">
        <v>44063.692361111112</v>
      </c>
      <c r="M368" s="2">
        <v>44058.024305555547</v>
      </c>
      <c r="N368">
        <v>0</v>
      </c>
      <c r="O368">
        <v>1</v>
      </c>
      <c r="P368" t="s">
        <v>43</v>
      </c>
      <c r="Q368" t="s">
        <v>147</v>
      </c>
      <c r="R368">
        <v>5</v>
      </c>
      <c r="S368">
        <v>0</v>
      </c>
      <c r="T368" t="s">
        <v>157</v>
      </c>
      <c r="U368" t="s">
        <v>87</v>
      </c>
      <c r="V368" t="s">
        <v>39</v>
      </c>
    </row>
    <row r="369" spans="1:22" x14ac:dyDescent="0.25">
      <c r="A369" s="1">
        <v>297</v>
      </c>
      <c r="B369">
        <v>111486</v>
      </c>
      <c r="C369" s="2">
        <v>44057.768750000003</v>
      </c>
      <c r="D369" t="s">
        <v>500</v>
      </c>
      <c r="E369" t="s">
        <v>396</v>
      </c>
      <c r="F369" t="s">
        <v>397</v>
      </c>
      <c r="G369" t="s">
        <v>24</v>
      </c>
      <c r="H369" t="s">
        <v>25</v>
      </c>
      <c r="I369" t="s">
        <v>59</v>
      </c>
      <c r="J369" t="s">
        <v>27</v>
      </c>
      <c r="K369" t="s">
        <v>28</v>
      </c>
      <c r="L369" s="2">
        <v>44063.693055555559</v>
      </c>
      <c r="M369" s="2">
        <v>44058.268750000003</v>
      </c>
      <c r="N369">
        <v>0</v>
      </c>
      <c r="O369">
        <v>1</v>
      </c>
      <c r="P369" t="s">
        <v>43</v>
      </c>
      <c r="Q369" t="s">
        <v>501</v>
      </c>
      <c r="R369">
        <v>4</v>
      </c>
      <c r="S369">
        <v>0</v>
      </c>
      <c r="T369" t="s">
        <v>157</v>
      </c>
      <c r="U369" t="s">
        <v>87</v>
      </c>
      <c r="V369" t="s">
        <v>39</v>
      </c>
    </row>
    <row r="370" spans="1:22" x14ac:dyDescent="0.25">
      <c r="A370" s="1">
        <v>18</v>
      </c>
      <c r="B370">
        <v>111487</v>
      </c>
      <c r="C370" s="2">
        <v>44058.52847222222</v>
      </c>
      <c r="D370" t="s">
        <v>502</v>
      </c>
      <c r="E370" t="s">
        <v>235</v>
      </c>
      <c r="F370" t="s">
        <v>236</v>
      </c>
      <c r="G370" t="s">
        <v>62</v>
      </c>
      <c r="H370" t="s">
        <v>34</v>
      </c>
      <c r="I370" t="s">
        <v>35</v>
      </c>
      <c r="J370" t="s">
        <v>27</v>
      </c>
      <c r="K370" t="s">
        <v>28</v>
      </c>
      <c r="L370" s="2">
        <v>44067.760416666657</v>
      </c>
      <c r="M370" s="2">
        <v>44059.02847222222</v>
      </c>
      <c r="N370">
        <v>0</v>
      </c>
      <c r="O370">
        <v>1</v>
      </c>
      <c r="P370" t="s">
        <v>43</v>
      </c>
      <c r="Q370" t="s">
        <v>55</v>
      </c>
      <c r="R370">
        <v>8</v>
      </c>
      <c r="S370">
        <v>1</v>
      </c>
      <c r="T370" t="s">
        <v>157</v>
      </c>
      <c r="U370" t="s">
        <v>87</v>
      </c>
      <c r="V370" t="s">
        <v>39</v>
      </c>
    </row>
    <row r="371" spans="1:22" x14ac:dyDescent="0.25">
      <c r="A371" s="1">
        <v>296</v>
      </c>
      <c r="B371">
        <v>111488</v>
      </c>
      <c r="C371" s="2">
        <v>44060.322222222218</v>
      </c>
      <c r="D371" t="s">
        <v>500</v>
      </c>
      <c r="E371" t="s">
        <v>396</v>
      </c>
      <c r="F371" t="s">
        <v>397</v>
      </c>
      <c r="G371" t="s">
        <v>24</v>
      </c>
      <c r="H371" t="s">
        <v>25</v>
      </c>
      <c r="I371" t="s">
        <v>59</v>
      </c>
      <c r="J371" t="s">
        <v>27</v>
      </c>
      <c r="K371" t="s">
        <v>28</v>
      </c>
      <c r="L371" s="2">
        <v>44067.753472222219</v>
      </c>
      <c r="M371" s="2">
        <v>44060.822222222218</v>
      </c>
      <c r="N371">
        <v>0</v>
      </c>
      <c r="O371">
        <v>1</v>
      </c>
      <c r="P371" t="s">
        <v>43</v>
      </c>
      <c r="Q371" t="s">
        <v>501</v>
      </c>
      <c r="R371">
        <v>4</v>
      </c>
      <c r="S371">
        <v>0</v>
      </c>
      <c r="T371" t="s">
        <v>157</v>
      </c>
      <c r="U371" t="s">
        <v>87</v>
      </c>
      <c r="V371" t="s">
        <v>39</v>
      </c>
    </row>
    <row r="372" spans="1:22" x14ac:dyDescent="0.25">
      <c r="A372" s="1">
        <v>295</v>
      </c>
      <c r="B372">
        <v>111489</v>
      </c>
      <c r="C372" s="2">
        <v>44061.351388888892</v>
      </c>
      <c r="D372" t="s">
        <v>503</v>
      </c>
      <c r="E372" t="s">
        <v>396</v>
      </c>
      <c r="F372" t="s">
        <v>397</v>
      </c>
      <c r="G372" t="s">
        <v>24</v>
      </c>
      <c r="H372" t="s">
        <v>25</v>
      </c>
      <c r="I372" t="s">
        <v>59</v>
      </c>
      <c r="J372" t="s">
        <v>27</v>
      </c>
      <c r="K372" t="s">
        <v>28</v>
      </c>
      <c r="L372" s="2">
        <v>44067.754166666673</v>
      </c>
      <c r="M372" s="2">
        <v>44061.851388888892</v>
      </c>
      <c r="N372">
        <v>0</v>
      </c>
      <c r="O372">
        <v>1</v>
      </c>
      <c r="P372" t="s">
        <v>43</v>
      </c>
      <c r="Q372" t="s">
        <v>501</v>
      </c>
      <c r="R372">
        <v>5</v>
      </c>
      <c r="S372">
        <v>0</v>
      </c>
      <c r="T372" t="s">
        <v>157</v>
      </c>
      <c r="U372" t="s">
        <v>87</v>
      </c>
      <c r="V372" t="s">
        <v>39</v>
      </c>
    </row>
    <row r="373" spans="1:22" x14ac:dyDescent="0.25">
      <c r="A373" s="1">
        <v>294</v>
      </c>
      <c r="B373">
        <v>111490</v>
      </c>
      <c r="C373" s="2">
        <v>44062.509722222218</v>
      </c>
      <c r="D373" t="s">
        <v>504</v>
      </c>
      <c r="E373" t="s">
        <v>396</v>
      </c>
      <c r="F373" t="s">
        <v>397</v>
      </c>
      <c r="G373" t="s">
        <v>24</v>
      </c>
      <c r="H373" t="s">
        <v>25</v>
      </c>
      <c r="I373" t="s">
        <v>59</v>
      </c>
      <c r="J373" t="s">
        <v>27</v>
      </c>
      <c r="K373" t="s">
        <v>28</v>
      </c>
      <c r="L373" s="2">
        <v>44069.718055555553</v>
      </c>
      <c r="M373" s="2">
        <v>44063.009722222218</v>
      </c>
      <c r="N373">
        <v>0</v>
      </c>
      <c r="O373">
        <v>1</v>
      </c>
      <c r="P373" t="s">
        <v>43</v>
      </c>
      <c r="Q373" t="s">
        <v>501</v>
      </c>
      <c r="R373">
        <v>5</v>
      </c>
      <c r="S373">
        <v>0</v>
      </c>
      <c r="T373" t="s">
        <v>157</v>
      </c>
      <c r="U373" t="s">
        <v>87</v>
      </c>
      <c r="V373" t="s">
        <v>39</v>
      </c>
    </row>
    <row r="374" spans="1:22" x14ac:dyDescent="0.25">
      <c r="A374" s="1">
        <v>5</v>
      </c>
      <c r="B374">
        <v>111491</v>
      </c>
      <c r="C374" s="2">
        <v>44063.4</v>
      </c>
      <c r="D374" t="s">
        <v>505</v>
      </c>
      <c r="E374" t="s">
        <v>64</v>
      </c>
      <c r="F374" t="s">
        <v>65</v>
      </c>
      <c r="G374" t="s">
        <v>62</v>
      </c>
      <c r="H374" t="s">
        <v>34</v>
      </c>
      <c r="I374" t="s">
        <v>35</v>
      </c>
      <c r="J374" t="s">
        <v>27</v>
      </c>
      <c r="K374" t="s">
        <v>28</v>
      </c>
      <c r="L374" s="2">
        <v>44211.692361111112</v>
      </c>
      <c r="M374" s="2">
        <v>44063.9</v>
      </c>
      <c r="N374">
        <v>0</v>
      </c>
      <c r="O374">
        <v>1</v>
      </c>
      <c r="P374" t="s">
        <v>43</v>
      </c>
      <c r="Q374" t="s">
        <v>55</v>
      </c>
      <c r="R374">
        <v>11</v>
      </c>
      <c r="S374">
        <v>1</v>
      </c>
      <c r="T374" t="s">
        <v>157</v>
      </c>
      <c r="U374" t="s">
        <v>87</v>
      </c>
      <c r="V374" t="s">
        <v>48</v>
      </c>
    </row>
    <row r="375" spans="1:22" x14ac:dyDescent="0.25">
      <c r="A375" s="1">
        <v>293</v>
      </c>
      <c r="B375">
        <v>111492</v>
      </c>
      <c r="C375" s="2">
        <v>44063.527083333327</v>
      </c>
      <c r="D375" t="s">
        <v>500</v>
      </c>
      <c r="E375" t="s">
        <v>396</v>
      </c>
      <c r="F375" t="s">
        <v>397</v>
      </c>
      <c r="G375" t="s">
        <v>24</v>
      </c>
      <c r="H375" t="s">
        <v>25</v>
      </c>
      <c r="I375" t="s">
        <v>59</v>
      </c>
      <c r="J375" t="s">
        <v>27</v>
      </c>
      <c r="K375" t="s">
        <v>28</v>
      </c>
      <c r="L375" s="2">
        <v>44078.725694444453</v>
      </c>
      <c r="M375" s="2">
        <v>44064.027083333327</v>
      </c>
      <c r="N375">
        <v>0</v>
      </c>
      <c r="O375">
        <v>1</v>
      </c>
      <c r="P375" t="s">
        <v>43</v>
      </c>
      <c r="Q375" t="s">
        <v>501</v>
      </c>
      <c r="R375">
        <v>5</v>
      </c>
      <c r="S375">
        <v>0</v>
      </c>
      <c r="T375" t="s">
        <v>157</v>
      </c>
      <c r="U375" t="s">
        <v>87</v>
      </c>
      <c r="V375" t="s">
        <v>39</v>
      </c>
    </row>
    <row r="376" spans="1:22" x14ac:dyDescent="0.25">
      <c r="A376" s="1">
        <v>17</v>
      </c>
      <c r="B376">
        <v>111493</v>
      </c>
      <c r="C376" s="2">
        <v>44066.48541666667</v>
      </c>
      <c r="D376" t="s">
        <v>506</v>
      </c>
      <c r="E376" t="s">
        <v>316</v>
      </c>
      <c r="F376" t="s">
        <v>317</v>
      </c>
      <c r="G376" t="s">
        <v>62</v>
      </c>
      <c r="H376" t="s">
        <v>34</v>
      </c>
      <c r="I376" t="s">
        <v>35</v>
      </c>
      <c r="J376" t="s">
        <v>27</v>
      </c>
      <c r="K376" t="s">
        <v>28</v>
      </c>
      <c r="L376" s="2">
        <v>44071.713888888888</v>
      </c>
      <c r="M376" s="2">
        <v>44066.98541666667</v>
      </c>
      <c r="N376">
        <v>0</v>
      </c>
      <c r="O376">
        <v>1</v>
      </c>
      <c r="P376" t="s">
        <v>43</v>
      </c>
      <c r="Q376" t="s">
        <v>38</v>
      </c>
      <c r="R376">
        <v>12</v>
      </c>
      <c r="S376">
        <v>3</v>
      </c>
      <c r="T376" t="s">
        <v>157</v>
      </c>
      <c r="U376" t="s">
        <v>87</v>
      </c>
      <c r="V376" t="s">
        <v>39</v>
      </c>
    </row>
    <row r="377" spans="1:22" x14ac:dyDescent="0.25">
      <c r="A377" s="1">
        <v>291</v>
      </c>
      <c r="B377">
        <v>111494</v>
      </c>
      <c r="C377" s="2">
        <v>44066.502083333333</v>
      </c>
      <c r="D377" t="s">
        <v>507</v>
      </c>
      <c r="E377" t="s">
        <v>295</v>
      </c>
      <c r="F377" t="s">
        <v>296</v>
      </c>
      <c r="G377" t="s">
        <v>24</v>
      </c>
      <c r="H377" t="s">
        <v>34</v>
      </c>
      <c r="I377" t="s">
        <v>35</v>
      </c>
      <c r="J377" t="s">
        <v>27</v>
      </c>
      <c r="K377" t="s">
        <v>28</v>
      </c>
      <c r="L377" s="2">
        <v>44083.743750000001</v>
      </c>
      <c r="M377" s="2">
        <v>44067.002083333333</v>
      </c>
      <c r="N377">
        <v>0</v>
      </c>
      <c r="O377">
        <v>1</v>
      </c>
      <c r="P377" t="s">
        <v>43</v>
      </c>
      <c r="Q377" t="s">
        <v>38</v>
      </c>
      <c r="R377">
        <v>7</v>
      </c>
      <c r="S377">
        <v>1</v>
      </c>
      <c r="T377" t="s">
        <v>86</v>
      </c>
      <c r="U377" t="s">
        <v>398</v>
      </c>
      <c r="V377" t="s">
        <v>48</v>
      </c>
    </row>
    <row r="378" spans="1:22" x14ac:dyDescent="0.25">
      <c r="A378" s="1">
        <v>71</v>
      </c>
      <c r="B378">
        <v>111495</v>
      </c>
      <c r="C378" s="2">
        <v>44066.599305555559</v>
      </c>
      <c r="D378" t="s">
        <v>508</v>
      </c>
      <c r="E378" t="s">
        <v>82</v>
      </c>
      <c r="F378" t="s">
        <v>83</v>
      </c>
      <c r="G378" t="s">
        <v>72</v>
      </c>
      <c r="H378" t="s">
        <v>34</v>
      </c>
      <c r="I378" t="s">
        <v>35</v>
      </c>
      <c r="J378" t="s">
        <v>27</v>
      </c>
      <c r="K378" t="s">
        <v>28</v>
      </c>
      <c r="L378" s="2">
        <v>44097.768750000003</v>
      </c>
      <c r="M378" s="2">
        <v>44067.099305555559</v>
      </c>
      <c r="N378">
        <v>0</v>
      </c>
      <c r="O378">
        <v>1</v>
      </c>
      <c r="P378" t="s">
        <v>43</v>
      </c>
      <c r="Q378" t="s">
        <v>38</v>
      </c>
      <c r="R378">
        <v>21</v>
      </c>
      <c r="S378">
        <v>2</v>
      </c>
      <c r="T378" t="s">
        <v>157</v>
      </c>
      <c r="U378" t="s">
        <v>87</v>
      </c>
      <c r="V378" t="s">
        <v>39</v>
      </c>
    </row>
    <row r="379" spans="1:22" x14ac:dyDescent="0.25">
      <c r="A379" s="1">
        <v>292</v>
      </c>
      <c r="B379">
        <v>111496</v>
      </c>
      <c r="C379" s="2">
        <v>44068.459027777782</v>
      </c>
      <c r="D379" t="s">
        <v>509</v>
      </c>
      <c r="E379" t="s">
        <v>396</v>
      </c>
      <c r="F379" t="s">
        <v>397</v>
      </c>
      <c r="G379" t="s">
        <v>24</v>
      </c>
      <c r="H379" t="s">
        <v>25</v>
      </c>
      <c r="I379" t="s">
        <v>59</v>
      </c>
      <c r="J379" t="s">
        <v>27</v>
      </c>
      <c r="K379" t="s">
        <v>28</v>
      </c>
      <c r="L379" s="2">
        <v>44078.725694444453</v>
      </c>
      <c r="M379" s="2">
        <v>44068.959027777782</v>
      </c>
      <c r="N379">
        <v>0</v>
      </c>
      <c r="O379">
        <v>1</v>
      </c>
      <c r="P379" t="s">
        <v>43</v>
      </c>
      <c r="Q379" t="s">
        <v>501</v>
      </c>
      <c r="R379">
        <v>6</v>
      </c>
      <c r="S379">
        <v>0</v>
      </c>
      <c r="T379" t="s">
        <v>157</v>
      </c>
      <c r="U379" t="s">
        <v>87</v>
      </c>
      <c r="V379" t="s">
        <v>39</v>
      </c>
    </row>
    <row r="380" spans="1:22" x14ac:dyDescent="0.25">
      <c r="A380" s="1">
        <v>289</v>
      </c>
      <c r="B380">
        <v>111497</v>
      </c>
      <c r="C380" s="2">
        <v>44070.311805555553</v>
      </c>
      <c r="D380" t="s">
        <v>510</v>
      </c>
      <c r="E380" t="s">
        <v>396</v>
      </c>
      <c r="F380" t="s">
        <v>397</v>
      </c>
      <c r="G380" t="s">
        <v>24</v>
      </c>
      <c r="H380" t="s">
        <v>25</v>
      </c>
      <c r="I380" t="s">
        <v>59</v>
      </c>
      <c r="J380" t="s">
        <v>27</v>
      </c>
      <c r="K380" t="s">
        <v>28</v>
      </c>
      <c r="L380" s="2">
        <v>44085.720833333333</v>
      </c>
      <c r="M380" s="2">
        <v>44070.811805555553</v>
      </c>
      <c r="N380">
        <v>0</v>
      </c>
      <c r="O380">
        <v>1</v>
      </c>
      <c r="P380" t="s">
        <v>43</v>
      </c>
      <c r="Q380" t="s">
        <v>501</v>
      </c>
      <c r="R380">
        <v>4</v>
      </c>
      <c r="S380">
        <v>0</v>
      </c>
      <c r="T380" t="s">
        <v>157</v>
      </c>
      <c r="U380" t="s">
        <v>87</v>
      </c>
      <c r="V380" t="s">
        <v>39</v>
      </c>
    </row>
    <row r="381" spans="1:22" x14ac:dyDescent="0.25">
      <c r="A381" s="1">
        <v>72</v>
      </c>
      <c r="B381">
        <v>111498</v>
      </c>
      <c r="C381" s="2">
        <v>44070.453472222223</v>
      </c>
      <c r="D381" t="s">
        <v>511</v>
      </c>
      <c r="E381" t="s">
        <v>231</v>
      </c>
      <c r="F381" t="s">
        <v>232</v>
      </c>
      <c r="G381" t="s">
        <v>72</v>
      </c>
      <c r="H381" t="s">
        <v>34</v>
      </c>
      <c r="I381" t="s">
        <v>35</v>
      </c>
      <c r="J381" t="s">
        <v>27</v>
      </c>
      <c r="K381" t="s">
        <v>28</v>
      </c>
      <c r="L381" s="2">
        <v>44095.595138888893</v>
      </c>
      <c r="M381" s="2">
        <v>44070.953472222223</v>
      </c>
      <c r="N381">
        <v>0</v>
      </c>
      <c r="O381">
        <v>1</v>
      </c>
      <c r="P381" t="s">
        <v>43</v>
      </c>
      <c r="Q381" t="s">
        <v>38</v>
      </c>
      <c r="R381">
        <v>18</v>
      </c>
      <c r="S381">
        <v>3</v>
      </c>
      <c r="T381" t="s">
        <v>157</v>
      </c>
      <c r="U381" t="s">
        <v>87</v>
      </c>
      <c r="V381" t="s">
        <v>39</v>
      </c>
    </row>
    <row r="382" spans="1:22" x14ac:dyDescent="0.25">
      <c r="A382" s="1">
        <v>287</v>
      </c>
      <c r="B382">
        <v>111499</v>
      </c>
      <c r="C382" s="2">
        <v>44076.592361111107</v>
      </c>
      <c r="D382" t="s">
        <v>512</v>
      </c>
      <c r="E382" t="s">
        <v>396</v>
      </c>
      <c r="F382" t="s">
        <v>397</v>
      </c>
      <c r="G382" t="s">
        <v>24</v>
      </c>
      <c r="H382" t="s">
        <v>25</v>
      </c>
      <c r="I382" t="s">
        <v>59</v>
      </c>
      <c r="J382" t="s">
        <v>27</v>
      </c>
      <c r="K382" t="s">
        <v>28</v>
      </c>
      <c r="L382" s="2">
        <v>44095.710416666669</v>
      </c>
      <c r="M382" s="2">
        <v>44077.092361111107</v>
      </c>
      <c r="N382">
        <v>0</v>
      </c>
      <c r="O382">
        <v>1</v>
      </c>
      <c r="P382" t="s">
        <v>43</v>
      </c>
      <c r="Q382" t="s">
        <v>501</v>
      </c>
      <c r="R382">
        <v>4</v>
      </c>
      <c r="S382">
        <v>0</v>
      </c>
      <c r="T382" t="s">
        <v>157</v>
      </c>
      <c r="U382" t="s">
        <v>87</v>
      </c>
      <c r="V382" t="s">
        <v>39</v>
      </c>
    </row>
    <row r="383" spans="1:22" x14ac:dyDescent="0.25">
      <c r="A383" s="1">
        <v>290</v>
      </c>
      <c r="B383">
        <v>111500</v>
      </c>
      <c r="C383" s="2">
        <v>44078.387499999997</v>
      </c>
      <c r="D383" t="s">
        <v>513</v>
      </c>
      <c r="E383" t="s">
        <v>53</v>
      </c>
      <c r="F383" t="s">
        <v>54</v>
      </c>
      <c r="G383" t="s">
        <v>24</v>
      </c>
      <c r="H383" t="s">
        <v>34</v>
      </c>
      <c r="I383" t="s">
        <v>35</v>
      </c>
      <c r="J383" t="s">
        <v>27</v>
      </c>
      <c r="K383" t="s">
        <v>28</v>
      </c>
      <c r="L383" s="2">
        <v>44085.611111111109</v>
      </c>
      <c r="M383" s="2">
        <v>44078.887499999997</v>
      </c>
      <c r="N383">
        <v>0</v>
      </c>
      <c r="O383">
        <v>1</v>
      </c>
      <c r="P383" t="s">
        <v>43</v>
      </c>
      <c r="Q383" t="s">
        <v>55</v>
      </c>
      <c r="R383">
        <v>5</v>
      </c>
      <c r="S383">
        <v>1</v>
      </c>
      <c r="T383" t="s">
        <v>157</v>
      </c>
      <c r="U383" t="s">
        <v>87</v>
      </c>
      <c r="V383" t="s">
        <v>39</v>
      </c>
    </row>
    <row r="384" spans="1:22" x14ac:dyDescent="0.25">
      <c r="A384" s="1">
        <v>57</v>
      </c>
      <c r="B384">
        <v>111501</v>
      </c>
      <c r="C384" s="2">
        <v>44083.560416666667</v>
      </c>
      <c r="D384" t="s">
        <v>514</v>
      </c>
      <c r="E384" t="s">
        <v>272</v>
      </c>
      <c r="F384" t="s">
        <v>273</v>
      </c>
      <c r="G384" t="s">
        <v>72</v>
      </c>
      <c r="H384" t="s">
        <v>34</v>
      </c>
      <c r="I384" t="s">
        <v>35</v>
      </c>
      <c r="J384" t="s">
        <v>27</v>
      </c>
      <c r="K384" t="s">
        <v>28</v>
      </c>
      <c r="L384" s="2">
        <v>44270.788888888892</v>
      </c>
      <c r="M384" s="2">
        <v>44086.560416666667</v>
      </c>
      <c r="N384">
        <v>0</v>
      </c>
      <c r="O384">
        <v>1</v>
      </c>
      <c r="P384" t="s">
        <v>43</v>
      </c>
      <c r="Q384" t="s">
        <v>38</v>
      </c>
      <c r="R384">
        <v>59</v>
      </c>
      <c r="S384">
        <v>8</v>
      </c>
      <c r="T384" t="s">
        <v>157</v>
      </c>
      <c r="U384" t="s">
        <v>87</v>
      </c>
      <c r="V384" t="s">
        <v>39</v>
      </c>
    </row>
    <row r="385" spans="1:22" x14ac:dyDescent="0.25">
      <c r="A385" s="1">
        <v>285</v>
      </c>
      <c r="B385">
        <v>111504</v>
      </c>
      <c r="C385" s="2">
        <v>44088.551388888889</v>
      </c>
      <c r="D385" t="s">
        <v>515</v>
      </c>
      <c r="E385" t="s">
        <v>174</v>
      </c>
      <c r="F385" t="s">
        <v>175</v>
      </c>
      <c r="G385" t="s">
        <v>24</v>
      </c>
      <c r="H385" t="s">
        <v>25</v>
      </c>
      <c r="I385" t="s">
        <v>35</v>
      </c>
      <c r="J385" t="s">
        <v>176</v>
      </c>
      <c r="K385" t="s">
        <v>28</v>
      </c>
      <c r="L385" s="2">
        <v>44099.400694444441</v>
      </c>
      <c r="M385" s="2">
        <v>44089.708333333343</v>
      </c>
      <c r="N385">
        <v>0</v>
      </c>
      <c r="O385">
        <v>1</v>
      </c>
      <c r="P385" t="s">
        <v>43</v>
      </c>
      <c r="Q385" t="s">
        <v>260</v>
      </c>
      <c r="R385">
        <v>5</v>
      </c>
      <c r="S385">
        <v>0</v>
      </c>
      <c r="T385" t="s">
        <v>86</v>
      </c>
      <c r="U385" t="s">
        <v>398</v>
      </c>
      <c r="V385" t="s">
        <v>39</v>
      </c>
    </row>
    <row r="386" spans="1:22" x14ac:dyDescent="0.25">
      <c r="A386" s="1">
        <v>264</v>
      </c>
      <c r="B386">
        <v>111505</v>
      </c>
      <c r="C386" s="2">
        <v>44097.645833333343</v>
      </c>
      <c r="D386" t="s">
        <v>516</v>
      </c>
      <c r="E386" t="s">
        <v>53</v>
      </c>
      <c r="F386" t="s">
        <v>54</v>
      </c>
      <c r="G386" t="s">
        <v>24</v>
      </c>
      <c r="H386" t="s">
        <v>34</v>
      </c>
      <c r="I386" t="s">
        <v>35</v>
      </c>
      <c r="J386" t="s">
        <v>27</v>
      </c>
      <c r="K386" t="s">
        <v>28</v>
      </c>
      <c r="L386" s="2">
        <v>44138.737500000003</v>
      </c>
      <c r="M386" t="s">
        <v>26</v>
      </c>
      <c r="N386">
        <v>0</v>
      </c>
      <c r="O386">
        <v>1</v>
      </c>
      <c r="P386" t="s">
        <v>43</v>
      </c>
      <c r="Q386" t="s">
        <v>55</v>
      </c>
      <c r="R386">
        <v>19</v>
      </c>
      <c r="S386">
        <v>5</v>
      </c>
      <c r="T386" t="s">
        <v>157</v>
      </c>
      <c r="U386" t="s">
        <v>87</v>
      </c>
      <c r="V386" t="s">
        <v>39</v>
      </c>
    </row>
    <row r="387" spans="1:22" x14ac:dyDescent="0.25">
      <c r="A387" s="1">
        <v>67</v>
      </c>
      <c r="B387">
        <v>111506</v>
      </c>
      <c r="C387" s="2">
        <v>44097.751388888893</v>
      </c>
      <c r="D387" t="s">
        <v>517</v>
      </c>
      <c r="E387" t="s">
        <v>82</v>
      </c>
      <c r="F387" t="s">
        <v>83</v>
      </c>
      <c r="G387" t="s">
        <v>72</v>
      </c>
      <c r="H387" t="s">
        <v>34</v>
      </c>
      <c r="I387" t="s">
        <v>35</v>
      </c>
      <c r="J387" t="s">
        <v>27</v>
      </c>
      <c r="K387" t="s">
        <v>85</v>
      </c>
      <c r="L387" s="2">
        <v>44174.520833333343</v>
      </c>
      <c r="M387" s="2">
        <v>44098.001388888893</v>
      </c>
      <c r="N387">
        <v>1</v>
      </c>
      <c r="O387">
        <v>0</v>
      </c>
      <c r="P387" t="s">
        <v>494</v>
      </c>
      <c r="Q387" t="s">
        <v>38</v>
      </c>
      <c r="R387">
        <v>31</v>
      </c>
      <c r="S387">
        <v>3</v>
      </c>
      <c r="T387" t="s">
        <v>157</v>
      </c>
      <c r="U387" t="s">
        <v>87</v>
      </c>
      <c r="V387" t="s">
        <v>39</v>
      </c>
    </row>
    <row r="388" spans="1:22" x14ac:dyDescent="0.25">
      <c r="A388" s="1">
        <v>278</v>
      </c>
      <c r="B388">
        <v>111507</v>
      </c>
      <c r="C388" s="2">
        <v>44098.424305555563</v>
      </c>
      <c r="D388" t="s">
        <v>518</v>
      </c>
      <c r="E388" t="s">
        <v>64</v>
      </c>
      <c r="F388" t="s">
        <v>65</v>
      </c>
      <c r="G388" t="s">
        <v>24</v>
      </c>
      <c r="H388" t="s">
        <v>34</v>
      </c>
      <c r="I388" t="s">
        <v>35</v>
      </c>
      <c r="J388" t="s">
        <v>27</v>
      </c>
      <c r="K388" t="s">
        <v>28</v>
      </c>
      <c r="L388" s="2">
        <v>44118.71875</v>
      </c>
      <c r="M388" s="2">
        <v>44098.924305555563</v>
      </c>
      <c r="N388">
        <v>0</v>
      </c>
      <c r="O388">
        <v>1</v>
      </c>
      <c r="P388" t="s">
        <v>43</v>
      </c>
      <c r="Q388" t="s">
        <v>55</v>
      </c>
      <c r="R388">
        <v>16</v>
      </c>
      <c r="S388">
        <v>3</v>
      </c>
      <c r="T388" t="s">
        <v>157</v>
      </c>
      <c r="U388" t="s">
        <v>87</v>
      </c>
      <c r="V388" t="s">
        <v>39</v>
      </c>
    </row>
    <row r="389" spans="1:22" x14ac:dyDescent="0.25">
      <c r="A389" s="1">
        <v>517</v>
      </c>
      <c r="B389">
        <v>111508</v>
      </c>
      <c r="C389" s="2">
        <v>44102.446527777778</v>
      </c>
      <c r="D389" t="s">
        <v>519</v>
      </c>
      <c r="E389" t="s">
        <v>432</v>
      </c>
      <c r="F389" t="s">
        <v>433</v>
      </c>
      <c r="G389" t="s">
        <v>84</v>
      </c>
      <c r="H389" t="s">
        <v>34</v>
      </c>
      <c r="I389" t="s">
        <v>59</v>
      </c>
      <c r="J389" t="s">
        <v>27</v>
      </c>
      <c r="K389" t="s">
        <v>85</v>
      </c>
      <c r="L389" s="2">
        <v>44221.504166666673</v>
      </c>
      <c r="M389" s="2">
        <v>45014.946527777778</v>
      </c>
      <c r="N389">
        <v>0</v>
      </c>
      <c r="O389">
        <v>0</v>
      </c>
      <c r="P389" t="s">
        <v>29</v>
      </c>
      <c r="Q389" t="s">
        <v>38</v>
      </c>
      <c r="R389">
        <v>15</v>
      </c>
      <c r="S389">
        <v>2</v>
      </c>
      <c r="T389" t="s">
        <v>86</v>
      </c>
      <c r="U389" t="s">
        <v>398</v>
      </c>
      <c r="V389" t="s">
        <v>85</v>
      </c>
    </row>
    <row r="390" spans="1:22" x14ac:dyDescent="0.25">
      <c r="A390" s="1">
        <v>270</v>
      </c>
      <c r="B390">
        <v>111509</v>
      </c>
      <c r="C390" s="2">
        <v>44102.566666666673</v>
      </c>
      <c r="D390" t="s">
        <v>520</v>
      </c>
      <c r="E390" t="s">
        <v>174</v>
      </c>
      <c r="F390" t="s">
        <v>175</v>
      </c>
      <c r="G390" t="s">
        <v>24</v>
      </c>
      <c r="H390" t="s">
        <v>25</v>
      </c>
      <c r="I390" t="s">
        <v>59</v>
      </c>
      <c r="J390" t="s">
        <v>176</v>
      </c>
      <c r="K390" t="s">
        <v>28</v>
      </c>
      <c r="L390" s="2">
        <v>44127.863888888889</v>
      </c>
      <c r="M390" s="2">
        <v>44103.708333333343</v>
      </c>
      <c r="N390">
        <v>0</v>
      </c>
      <c r="O390">
        <v>1</v>
      </c>
      <c r="P390" t="s">
        <v>43</v>
      </c>
      <c r="Q390" t="s">
        <v>260</v>
      </c>
      <c r="R390">
        <v>4</v>
      </c>
      <c r="S390">
        <v>0</v>
      </c>
      <c r="T390" t="s">
        <v>86</v>
      </c>
      <c r="U390" t="s">
        <v>398</v>
      </c>
      <c r="V390" t="s">
        <v>39</v>
      </c>
    </row>
    <row r="391" spans="1:22" x14ac:dyDescent="0.25">
      <c r="A391" s="1">
        <v>281</v>
      </c>
      <c r="B391">
        <v>111510</v>
      </c>
      <c r="C391" s="2">
        <v>44102.601388888892</v>
      </c>
      <c r="D391" t="s">
        <v>521</v>
      </c>
      <c r="E391" t="s">
        <v>272</v>
      </c>
      <c r="F391" t="s">
        <v>273</v>
      </c>
      <c r="G391" t="s">
        <v>24</v>
      </c>
      <c r="H391" t="s">
        <v>34</v>
      </c>
      <c r="I391" t="s">
        <v>59</v>
      </c>
      <c r="J391" t="s">
        <v>27</v>
      </c>
      <c r="K391" t="s">
        <v>28</v>
      </c>
      <c r="L391" s="2">
        <v>44111.665277777778</v>
      </c>
      <c r="M391" s="2">
        <v>44103.101388888892</v>
      </c>
      <c r="N391">
        <v>0</v>
      </c>
      <c r="O391">
        <v>1</v>
      </c>
      <c r="P391" t="s">
        <v>43</v>
      </c>
      <c r="Q391" t="s">
        <v>38</v>
      </c>
      <c r="R391">
        <v>8</v>
      </c>
      <c r="S391">
        <v>5</v>
      </c>
      <c r="T391" t="s">
        <v>86</v>
      </c>
      <c r="U391" t="s">
        <v>398</v>
      </c>
      <c r="V391" t="s">
        <v>48</v>
      </c>
    </row>
    <row r="392" spans="1:22" x14ac:dyDescent="0.25">
      <c r="A392" s="1">
        <v>16</v>
      </c>
      <c r="B392">
        <v>111511</v>
      </c>
      <c r="C392" s="2">
        <v>44102.620138888888</v>
      </c>
      <c r="D392" t="s">
        <v>522</v>
      </c>
      <c r="E392" t="s">
        <v>258</v>
      </c>
      <c r="F392" t="s">
        <v>259</v>
      </c>
      <c r="G392" t="s">
        <v>62</v>
      </c>
      <c r="H392" t="s">
        <v>25</v>
      </c>
      <c r="I392" t="s">
        <v>59</v>
      </c>
      <c r="J392" t="s">
        <v>36</v>
      </c>
      <c r="K392" t="s">
        <v>28</v>
      </c>
      <c r="L392" s="2">
        <v>44111.581250000003</v>
      </c>
      <c r="M392" s="2">
        <v>44102.786805555559</v>
      </c>
      <c r="N392">
        <v>0</v>
      </c>
      <c r="O392">
        <v>1</v>
      </c>
      <c r="P392" t="s">
        <v>43</v>
      </c>
      <c r="Q392" t="s">
        <v>260</v>
      </c>
      <c r="R392">
        <v>5</v>
      </c>
      <c r="S392">
        <v>0</v>
      </c>
      <c r="T392" t="s">
        <v>157</v>
      </c>
      <c r="U392" t="s">
        <v>199</v>
      </c>
      <c r="V392" t="s">
        <v>39</v>
      </c>
    </row>
    <row r="393" spans="1:22" x14ac:dyDescent="0.25">
      <c r="A393" s="1">
        <v>284</v>
      </c>
      <c r="B393">
        <v>111512</v>
      </c>
      <c r="C393" s="2">
        <v>44104.484722222223</v>
      </c>
      <c r="D393" t="s">
        <v>523</v>
      </c>
      <c r="E393" t="s">
        <v>524</v>
      </c>
      <c r="F393" t="s">
        <v>525</v>
      </c>
      <c r="G393" t="s">
        <v>24</v>
      </c>
      <c r="H393" t="s">
        <v>25</v>
      </c>
      <c r="I393" t="s">
        <v>35</v>
      </c>
      <c r="J393" t="s">
        <v>36</v>
      </c>
      <c r="K393" t="s">
        <v>85</v>
      </c>
      <c r="L393" s="2">
        <v>44104.484722222223</v>
      </c>
      <c r="M393" s="2">
        <v>44105.708333333343</v>
      </c>
      <c r="N393">
        <v>1</v>
      </c>
      <c r="O393">
        <v>1</v>
      </c>
      <c r="P393" t="s">
        <v>79</v>
      </c>
      <c r="Q393" t="s">
        <v>260</v>
      </c>
      <c r="R393">
        <v>2</v>
      </c>
      <c r="S393">
        <v>0</v>
      </c>
      <c r="T393" t="s">
        <v>86</v>
      </c>
      <c r="U393" t="s">
        <v>398</v>
      </c>
      <c r="V393" t="s">
        <v>39</v>
      </c>
    </row>
    <row r="394" spans="1:22" x14ac:dyDescent="0.25">
      <c r="A394" s="1">
        <v>283</v>
      </c>
      <c r="B394">
        <v>111513</v>
      </c>
      <c r="C394" s="2">
        <v>44104.511111111111</v>
      </c>
      <c r="D394" t="s">
        <v>523</v>
      </c>
      <c r="E394" t="s">
        <v>524</v>
      </c>
      <c r="F394" t="s">
        <v>525</v>
      </c>
      <c r="G394" t="s">
        <v>24</v>
      </c>
      <c r="H394" t="s">
        <v>25</v>
      </c>
      <c r="I394" t="s">
        <v>35</v>
      </c>
      <c r="J394" t="s">
        <v>36</v>
      </c>
      <c r="K394" t="s">
        <v>85</v>
      </c>
      <c r="L394" s="2">
        <v>44104.511111111111</v>
      </c>
      <c r="M394" s="2">
        <v>44105.708333333343</v>
      </c>
      <c r="N394">
        <v>1</v>
      </c>
      <c r="O394">
        <v>1</v>
      </c>
      <c r="P394" t="s">
        <v>79</v>
      </c>
      <c r="Q394" t="s">
        <v>260</v>
      </c>
      <c r="R394">
        <v>2</v>
      </c>
      <c r="S394">
        <v>0</v>
      </c>
      <c r="T394" t="s">
        <v>86</v>
      </c>
      <c r="U394" t="s">
        <v>398</v>
      </c>
      <c r="V394" t="s">
        <v>39</v>
      </c>
    </row>
    <row r="395" spans="1:22" x14ac:dyDescent="0.25">
      <c r="A395" s="1">
        <v>282</v>
      </c>
      <c r="B395">
        <v>111514</v>
      </c>
      <c r="C395" s="2">
        <v>44104.512499999997</v>
      </c>
      <c r="D395" t="s">
        <v>523</v>
      </c>
      <c r="E395" t="s">
        <v>524</v>
      </c>
      <c r="F395" t="s">
        <v>525</v>
      </c>
      <c r="G395" t="s">
        <v>24</v>
      </c>
      <c r="H395" t="s">
        <v>25</v>
      </c>
      <c r="I395" t="s">
        <v>35</v>
      </c>
      <c r="J395" t="s">
        <v>36</v>
      </c>
      <c r="K395" t="s">
        <v>85</v>
      </c>
      <c r="L395" s="2">
        <v>44104.512499999997</v>
      </c>
      <c r="M395" s="2">
        <v>44105.708333333343</v>
      </c>
      <c r="N395">
        <v>1</v>
      </c>
      <c r="O395">
        <v>1</v>
      </c>
      <c r="P395" t="s">
        <v>79</v>
      </c>
      <c r="Q395" t="s">
        <v>260</v>
      </c>
      <c r="R395">
        <v>2</v>
      </c>
      <c r="S395">
        <v>0</v>
      </c>
      <c r="T395" t="s">
        <v>157</v>
      </c>
      <c r="U395" t="s">
        <v>398</v>
      </c>
      <c r="V395" t="s">
        <v>39</v>
      </c>
    </row>
    <row r="396" spans="1:22" x14ac:dyDescent="0.25">
      <c r="A396" s="1">
        <v>269</v>
      </c>
      <c r="B396">
        <v>111516</v>
      </c>
      <c r="C396" s="2">
        <v>44109.4</v>
      </c>
      <c r="D396" t="s">
        <v>526</v>
      </c>
      <c r="E396" t="s">
        <v>174</v>
      </c>
      <c r="F396" t="s">
        <v>175</v>
      </c>
      <c r="G396" t="s">
        <v>24</v>
      </c>
      <c r="H396" t="s">
        <v>25</v>
      </c>
      <c r="I396" t="s">
        <v>35</v>
      </c>
      <c r="J396" t="s">
        <v>36</v>
      </c>
      <c r="K396" t="s">
        <v>28</v>
      </c>
      <c r="L396" s="2">
        <v>44127.865277777782</v>
      </c>
      <c r="M396" s="2">
        <v>44110.708333333343</v>
      </c>
      <c r="N396">
        <v>0</v>
      </c>
      <c r="O396">
        <v>1</v>
      </c>
      <c r="P396" t="s">
        <v>43</v>
      </c>
      <c r="Q396" t="s">
        <v>260</v>
      </c>
      <c r="R396">
        <v>4</v>
      </c>
      <c r="S396">
        <v>0</v>
      </c>
      <c r="T396" t="s">
        <v>86</v>
      </c>
      <c r="U396" t="s">
        <v>398</v>
      </c>
      <c r="V396" t="s">
        <v>39</v>
      </c>
    </row>
    <row r="397" spans="1:22" x14ac:dyDescent="0.25">
      <c r="A397" s="1">
        <v>70</v>
      </c>
      <c r="B397">
        <v>111517</v>
      </c>
      <c r="C397" s="2">
        <v>44109.543749999997</v>
      </c>
      <c r="D397" t="s">
        <v>527</v>
      </c>
      <c r="E397" t="s">
        <v>64</v>
      </c>
      <c r="F397" t="s">
        <v>65</v>
      </c>
      <c r="G397" t="s">
        <v>72</v>
      </c>
      <c r="H397" t="s">
        <v>34</v>
      </c>
      <c r="I397" t="s">
        <v>35</v>
      </c>
      <c r="J397" t="s">
        <v>27</v>
      </c>
      <c r="K397" t="s">
        <v>28</v>
      </c>
      <c r="L397" s="2">
        <v>44118.719444444447</v>
      </c>
      <c r="M397" s="2">
        <v>44110.043749999997</v>
      </c>
      <c r="N397">
        <v>0</v>
      </c>
      <c r="O397">
        <v>1</v>
      </c>
      <c r="P397" t="s">
        <v>43</v>
      </c>
      <c r="Q397" t="s">
        <v>55</v>
      </c>
      <c r="R397">
        <v>6</v>
      </c>
      <c r="S397">
        <v>1</v>
      </c>
      <c r="T397" t="s">
        <v>157</v>
      </c>
      <c r="U397" t="s">
        <v>87</v>
      </c>
      <c r="V397" t="s">
        <v>39</v>
      </c>
    </row>
    <row r="398" spans="1:22" x14ac:dyDescent="0.25">
      <c r="A398" s="1">
        <v>231</v>
      </c>
      <c r="B398">
        <v>111518</v>
      </c>
      <c r="C398" s="2">
        <v>44109.62222222222</v>
      </c>
      <c r="D398" t="s">
        <v>528</v>
      </c>
      <c r="E398" t="s">
        <v>295</v>
      </c>
      <c r="F398" t="s">
        <v>296</v>
      </c>
      <c r="G398" t="s">
        <v>24</v>
      </c>
      <c r="H398" t="s">
        <v>34</v>
      </c>
      <c r="I398" t="s">
        <v>35</v>
      </c>
      <c r="J398" t="s">
        <v>27</v>
      </c>
      <c r="K398" t="s">
        <v>28</v>
      </c>
      <c r="L398" s="2">
        <v>44229.709027777782</v>
      </c>
      <c r="M398" s="2">
        <v>44110.12222222222</v>
      </c>
      <c r="N398">
        <v>0</v>
      </c>
      <c r="O398">
        <v>1</v>
      </c>
      <c r="P398" t="s">
        <v>43</v>
      </c>
      <c r="Q398" t="s">
        <v>38</v>
      </c>
      <c r="R398">
        <v>64</v>
      </c>
      <c r="S398">
        <v>3</v>
      </c>
      <c r="T398" t="s">
        <v>86</v>
      </c>
      <c r="U398" t="s">
        <v>398</v>
      </c>
      <c r="V398" t="s">
        <v>48</v>
      </c>
    </row>
    <row r="399" spans="1:22" x14ac:dyDescent="0.25">
      <c r="A399" s="1">
        <v>277</v>
      </c>
      <c r="B399">
        <v>111519</v>
      </c>
      <c r="C399" s="2">
        <v>44109.673611111109</v>
      </c>
      <c r="D399" t="s">
        <v>529</v>
      </c>
      <c r="E399" t="s">
        <v>64</v>
      </c>
      <c r="F399" t="s">
        <v>65</v>
      </c>
      <c r="G399" t="s">
        <v>24</v>
      </c>
      <c r="H399" t="s">
        <v>34</v>
      </c>
      <c r="I399" t="s">
        <v>35</v>
      </c>
      <c r="J399" t="s">
        <v>27</v>
      </c>
      <c r="K399" t="s">
        <v>28</v>
      </c>
      <c r="L399" s="2">
        <v>44118.720138888893</v>
      </c>
      <c r="M399" t="s">
        <v>26</v>
      </c>
      <c r="N399">
        <v>0</v>
      </c>
      <c r="O399">
        <v>1</v>
      </c>
      <c r="P399" t="s">
        <v>43</v>
      </c>
      <c r="Q399" t="s">
        <v>55</v>
      </c>
      <c r="R399">
        <v>9</v>
      </c>
      <c r="S399">
        <v>3</v>
      </c>
      <c r="T399" t="s">
        <v>157</v>
      </c>
      <c r="U399" t="s">
        <v>87</v>
      </c>
      <c r="V399" t="s">
        <v>48</v>
      </c>
    </row>
    <row r="400" spans="1:22" x14ac:dyDescent="0.25">
      <c r="A400" s="1">
        <v>258</v>
      </c>
      <c r="B400">
        <v>111520</v>
      </c>
      <c r="C400" s="2">
        <v>44109.713194444441</v>
      </c>
      <c r="D400" t="s">
        <v>530</v>
      </c>
      <c r="E400" t="s">
        <v>64</v>
      </c>
      <c r="F400" t="s">
        <v>65</v>
      </c>
      <c r="G400" t="s">
        <v>24</v>
      </c>
      <c r="H400" t="s">
        <v>34</v>
      </c>
      <c r="I400" t="s">
        <v>35</v>
      </c>
      <c r="J400" t="s">
        <v>27</v>
      </c>
      <c r="K400" t="s">
        <v>28</v>
      </c>
      <c r="L400" s="2">
        <v>44153.738194444442</v>
      </c>
      <c r="M400" t="s">
        <v>26</v>
      </c>
      <c r="N400">
        <v>0</v>
      </c>
      <c r="O400">
        <v>1</v>
      </c>
      <c r="P400" t="s">
        <v>43</v>
      </c>
      <c r="Q400" t="s">
        <v>55</v>
      </c>
      <c r="R400">
        <v>8</v>
      </c>
      <c r="S400">
        <v>2</v>
      </c>
      <c r="T400" t="s">
        <v>157</v>
      </c>
      <c r="U400" t="s">
        <v>87</v>
      </c>
      <c r="V400" t="s">
        <v>48</v>
      </c>
    </row>
    <row r="401" spans="1:22" x14ac:dyDescent="0.25">
      <c r="A401" s="1">
        <v>276</v>
      </c>
      <c r="B401">
        <v>111521</v>
      </c>
      <c r="C401" s="2">
        <v>44109.720138888893</v>
      </c>
      <c r="D401" t="s">
        <v>531</v>
      </c>
      <c r="E401" t="s">
        <v>64</v>
      </c>
      <c r="F401" t="s">
        <v>65</v>
      </c>
      <c r="G401" t="s">
        <v>24</v>
      </c>
      <c r="H401" t="s">
        <v>34</v>
      </c>
      <c r="I401" t="s">
        <v>35</v>
      </c>
      <c r="J401" t="s">
        <v>27</v>
      </c>
      <c r="K401" t="s">
        <v>28</v>
      </c>
      <c r="L401" s="2">
        <v>44118.720833333333</v>
      </c>
      <c r="M401" t="s">
        <v>26</v>
      </c>
      <c r="N401">
        <v>0</v>
      </c>
      <c r="O401">
        <v>1</v>
      </c>
      <c r="P401" t="s">
        <v>43</v>
      </c>
      <c r="Q401" t="s">
        <v>55</v>
      </c>
      <c r="R401">
        <v>7</v>
      </c>
      <c r="S401">
        <v>2</v>
      </c>
      <c r="T401" t="s">
        <v>157</v>
      </c>
      <c r="U401" t="s">
        <v>87</v>
      </c>
      <c r="V401" t="s">
        <v>48</v>
      </c>
    </row>
    <row r="402" spans="1:22" x14ac:dyDescent="0.25">
      <c r="A402" s="1">
        <v>275</v>
      </c>
      <c r="B402">
        <v>111522</v>
      </c>
      <c r="C402" s="2">
        <v>44109.788888888892</v>
      </c>
      <c r="D402" t="s">
        <v>532</v>
      </c>
      <c r="E402" t="s">
        <v>64</v>
      </c>
      <c r="F402" t="s">
        <v>65</v>
      </c>
      <c r="G402" t="s">
        <v>24</v>
      </c>
      <c r="H402" t="s">
        <v>34</v>
      </c>
      <c r="I402" t="s">
        <v>35</v>
      </c>
      <c r="J402" t="s">
        <v>27</v>
      </c>
      <c r="K402" t="s">
        <v>28</v>
      </c>
      <c r="L402" s="2">
        <v>44118.72152777778</v>
      </c>
      <c r="M402" t="s">
        <v>26</v>
      </c>
      <c r="N402">
        <v>0</v>
      </c>
      <c r="O402">
        <v>1</v>
      </c>
      <c r="P402" t="s">
        <v>43</v>
      </c>
      <c r="Q402" t="s">
        <v>55</v>
      </c>
      <c r="R402">
        <v>6</v>
      </c>
      <c r="S402">
        <v>2</v>
      </c>
      <c r="T402" t="s">
        <v>157</v>
      </c>
      <c r="U402" t="s">
        <v>87</v>
      </c>
      <c r="V402" t="s">
        <v>39</v>
      </c>
    </row>
    <row r="403" spans="1:22" x14ac:dyDescent="0.25">
      <c r="A403" s="1">
        <v>274</v>
      </c>
      <c r="B403">
        <v>111523</v>
      </c>
      <c r="C403" s="2">
        <v>44109.790277777778</v>
      </c>
      <c r="D403" t="s">
        <v>530</v>
      </c>
      <c r="E403" t="s">
        <v>64</v>
      </c>
      <c r="F403" t="s">
        <v>65</v>
      </c>
      <c r="G403" t="s">
        <v>24</v>
      </c>
      <c r="H403" t="s">
        <v>34</v>
      </c>
      <c r="I403" t="s">
        <v>35</v>
      </c>
      <c r="J403" t="s">
        <v>27</v>
      </c>
      <c r="K403" t="s">
        <v>28</v>
      </c>
      <c r="L403" s="2">
        <v>44118.722222222219</v>
      </c>
      <c r="M403" t="s">
        <v>26</v>
      </c>
      <c r="N403">
        <v>0</v>
      </c>
      <c r="O403">
        <v>1</v>
      </c>
      <c r="P403" t="s">
        <v>43</v>
      </c>
      <c r="Q403" t="s">
        <v>55</v>
      </c>
      <c r="R403">
        <v>6</v>
      </c>
      <c r="S403">
        <v>2</v>
      </c>
      <c r="T403" t="s">
        <v>157</v>
      </c>
      <c r="U403" t="s">
        <v>87</v>
      </c>
      <c r="V403" t="s">
        <v>39</v>
      </c>
    </row>
    <row r="404" spans="1:22" x14ac:dyDescent="0.25">
      <c r="A404" s="1">
        <v>271</v>
      </c>
      <c r="B404">
        <v>111524</v>
      </c>
      <c r="C404" s="2">
        <v>44109.791666666657</v>
      </c>
      <c r="D404" t="s">
        <v>533</v>
      </c>
      <c r="E404" t="s">
        <v>64</v>
      </c>
      <c r="F404" t="s">
        <v>65</v>
      </c>
      <c r="G404" t="s">
        <v>24</v>
      </c>
      <c r="H404" t="s">
        <v>34</v>
      </c>
      <c r="I404" t="s">
        <v>35</v>
      </c>
      <c r="J404" t="s">
        <v>27</v>
      </c>
      <c r="K404" t="s">
        <v>28</v>
      </c>
      <c r="L404" s="2">
        <v>44120.583333333343</v>
      </c>
      <c r="M404" t="s">
        <v>26</v>
      </c>
      <c r="N404">
        <v>0</v>
      </c>
      <c r="O404">
        <v>1</v>
      </c>
      <c r="P404" t="s">
        <v>43</v>
      </c>
      <c r="Q404" t="s">
        <v>55</v>
      </c>
      <c r="R404">
        <v>8</v>
      </c>
      <c r="S404">
        <v>3</v>
      </c>
      <c r="T404" t="s">
        <v>157</v>
      </c>
      <c r="U404" t="s">
        <v>87</v>
      </c>
      <c r="V404" t="s">
        <v>39</v>
      </c>
    </row>
    <row r="405" spans="1:22" x14ac:dyDescent="0.25">
      <c r="A405" s="1">
        <v>272</v>
      </c>
      <c r="B405">
        <v>111525</v>
      </c>
      <c r="C405" s="2">
        <v>44109.815972222219</v>
      </c>
      <c r="D405" t="s">
        <v>534</v>
      </c>
      <c r="E405" t="s">
        <v>64</v>
      </c>
      <c r="F405" t="s">
        <v>65</v>
      </c>
      <c r="G405" t="s">
        <v>24</v>
      </c>
      <c r="H405" t="s">
        <v>34</v>
      </c>
      <c r="I405" t="s">
        <v>35</v>
      </c>
      <c r="J405" t="s">
        <v>27</v>
      </c>
      <c r="K405" t="s">
        <v>28</v>
      </c>
      <c r="L405" s="2">
        <v>44120.581250000003</v>
      </c>
      <c r="M405" t="s">
        <v>26</v>
      </c>
      <c r="N405">
        <v>0</v>
      </c>
      <c r="O405">
        <v>1</v>
      </c>
      <c r="P405" t="s">
        <v>43</v>
      </c>
      <c r="Q405" t="s">
        <v>55</v>
      </c>
      <c r="R405">
        <v>6</v>
      </c>
      <c r="S405">
        <v>2</v>
      </c>
      <c r="T405" t="s">
        <v>157</v>
      </c>
      <c r="U405" t="s">
        <v>87</v>
      </c>
      <c r="V405" t="s">
        <v>39</v>
      </c>
    </row>
    <row r="406" spans="1:22" x14ac:dyDescent="0.25">
      <c r="A406" s="1">
        <v>273</v>
      </c>
      <c r="B406">
        <v>111526</v>
      </c>
      <c r="C406" s="2">
        <v>44109.834722222222</v>
      </c>
      <c r="D406" t="s">
        <v>535</v>
      </c>
      <c r="E406" t="s">
        <v>64</v>
      </c>
      <c r="F406" t="s">
        <v>65</v>
      </c>
      <c r="G406" t="s">
        <v>24</v>
      </c>
      <c r="H406" t="s">
        <v>34</v>
      </c>
      <c r="I406" t="s">
        <v>35</v>
      </c>
      <c r="J406" t="s">
        <v>27</v>
      </c>
      <c r="K406" t="s">
        <v>28</v>
      </c>
      <c r="L406" s="2">
        <v>44120.580555555563</v>
      </c>
      <c r="M406" t="s">
        <v>26</v>
      </c>
      <c r="N406">
        <v>0</v>
      </c>
      <c r="O406">
        <v>1</v>
      </c>
      <c r="P406" t="s">
        <v>43</v>
      </c>
      <c r="Q406" t="s">
        <v>55</v>
      </c>
      <c r="R406">
        <v>6</v>
      </c>
      <c r="S406">
        <v>2</v>
      </c>
      <c r="T406" t="s">
        <v>157</v>
      </c>
      <c r="U406" t="s">
        <v>87</v>
      </c>
      <c r="V406" t="s">
        <v>39</v>
      </c>
    </row>
    <row r="407" spans="1:22" x14ac:dyDescent="0.25">
      <c r="A407" s="1">
        <v>280</v>
      </c>
      <c r="B407">
        <v>111527</v>
      </c>
      <c r="C407" s="2">
        <v>44110.479861111111</v>
      </c>
      <c r="D407" t="s">
        <v>536</v>
      </c>
      <c r="E407" t="s">
        <v>442</v>
      </c>
      <c r="F407" t="s">
        <v>443</v>
      </c>
      <c r="G407" t="s">
        <v>24</v>
      </c>
      <c r="H407" t="s">
        <v>25</v>
      </c>
      <c r="I407" t="s">
        <v>35</v>
      </c>
      <c r="J407" t="s">
        <v>36</v>
      </c>
      <c r="K407" t="s">
        <v>28</v>
      </c>
      <c r="L407" s="2">
        <v>44113.761805555558</v>
      </c>
      <c r="M407" s="2">
        <v>44111.708333333343</v>
      </c>
      <c r="N407">
        <v>0</v>
      </c>
      <c r="O407">
        <v>1</v>
      </c>
      <c r="P407" t="s">
        <v>43</v>
      </c>
      <c r="Q407" t="s">
        <v>260</v>
      </c>
      <c r="R407">
        <v>6</v>
      </c>
      <c r="S407">
        <v>1</v>
      </c>
      <c r="T407" t="s">
        <v>86</v>
      </c>
      <c r="U407" t="s">
        <v>398</v>
      </c>
      <c r="V407" t="s">
        <v>39</v>
      </c>
    </row>
    <row r="408" spans="1:22" x14ac:dyDescent="0.25">
      <c r="A408" s="1">
        <v>15</v>
      </c>
      <c r="B408">
        <v>111530</v>
      </c>
      <c r="C408" s="2">
        <v>44112.728472222218</v>
      </c>
      <c r="D408" t="s">
        <v>537</v>
      </c>
      <c r="E408" t="s">
        <v>432</v>
      </c>
      <c r="F408" t="s">
        <v>433</v>
      </c>
      <c r="G408" t="s">
        <v>62</v>
      </c>
      <c r="H408" t="s">
        <v>34</v>
      </c>
      <c r="I408" t="s">
        <v>59</v>
      </c>
      <c r="J408" t="s">
        <v>27</v>
      </c>
      <c r="K408" t="s">
        <v>28</v>
      </c>
      <c r="L408" s="2">
        <v>44120.579861111109</v>
      </c>
      <c r="M408" s="2">
        <v>44113.228472222218</v>
      </c>
      <c r="N408">
        <v>0</v>
      </c>
      <c r="O408">
        <v>1</v>
      </c>
      <c r="P408" t="s">
        <v>43</v>
      </c>
      <c r="Q408" t="s">
        <v>38</v>
      </c>
      <c r="R408">
        <v>13</v>
      </c>
      <c r="S408">
        <v>1</v>
      </c>
      <c r="T408" t="s">
        <v>86</v>
      </c>
      <c r="U408" t="s">
        <v>398</v>
      </c>
      <c r="V408" t="s">
        <v>48</v>
      </c>
    </row>
    <row r="409" spans="1:22" x14ac:dyDescent="0.25">
      <c r="A409" s="1">
        <v>523</v>
      </c>
      <c r="B409">
        <v>111532</v>
      </c>
      <c r="C409" s="2">
        <v>44113.638194444437</v>
      </c>
      <c r="D409" t="s">
        <v>538</v>
      </c>
      <c r="E409" t="s">
        <v>64</v>
      </c>
      <c r="F409" t="s">
        <v>65</v>
      </c>
      <c r="G409" t="s">
        <v>84</v>
      </c>
      <c r="H409" t="s">
        <v>34</v>
      </c>
      <c r="I409" t="s">
        <v>59</v>
      </c>
      <c r="J409" t="s">
        <v>27</v>
      </c>
      <c r="K409" t="s">
        <v>85</v>
      </c>
      <c r="L409" s="2">
        <v>44113.638888888891</v>
      </c>
      <c r="M409" s="2">
        <v>45026.138194444437</v>
      </c>
      <c r="N409">
        <v>0</v>
      </c>
      <c r="O409">
        <v>1</v>
      </c>
      <c r="P409" t="s">
        <v>29</v>
      </c>
      <c r="Q409" t="s">
        <v>55</v>
      </c>
      <c r="R409">
        <v>2</v>
      </c>
      <c r="S409">
        <v>0</v>
      </c>
      <c r="T409" t="s">
        <v>86</v>
      </c>
      <c r="U409" t="s">
        <v>199</v>
      </c>
      <c r="V409" t="s">
        <v>39</v>
      </c>
    </row>
    <row r="410" spans="1:22" x14ac:dyDescent="0.25">
      <c r="A410" s="1">
        <v>245</v>
      </c>
      <c r="B410">
        <v>111533</v>
      </c>
      <c r="C410" s="2">
        <v>44113.648611111108</v>
      </c>
      <c r="D410" t="s">
        <v>539</v>
      </c>
      <c r="E410" t="s">
        <v>64</v>
      </c>
      <c r="F410" t="s">
        <v>65</v>
      </c>
      <c r="G410" t="s">
        <v>24</v>
      </c>
      <c r="H410" t="s">
        <v>34</v>
      </c>
      <c r="I410" t="s">
        <v>59</v>
      </c>
      <c r="J410" t="s">
        <v>27</v>
      </c>
      <c r="K410" t="s">
        <v>28</v>
      </c>
      <c r="L410" s="2">
        <v>44179.440972222219</v>
      </c>
      <c r="M410" s="2">
        <v>44114.148611111108</v>
      </c>
      <c r="N410">
        <v>0</v>
      </c>
      <c r="O410">
        <v>1</v>
      </c>
      <c r="P410" t="s">
        <v>43</v>
      </c>
      <c r="Q410" t="s">
        <v>55</v>
      </c>
      <c r="R410">
        <v>5</v>
      </c>
      <c r="S410">
        <v>3</v>
      </c>
      <c r="T410" t="s">
        <v>86</v>
      </c>
      <c r="U410" t="s">
        <v>87</v>
      </c>
      <c r="V410" t="s">
        <v>48</v>
      </c>
    </row>
    <row r="411" spans="1:22" x14ac:dyDescent="0.25">
      <c r="A411" s="1">
        <v>263</v>
      </c>
      <c r="B411">
        <v>111534</v>
      </c>
      <c r="C411" s="2">
        <v>44119.602083333331</v>
      </c>
      <c r="D411" t="s">
        <v>540</v>
      </c>
      <c r="E411" t="s">
        <v>231</v>
      </c>
      <c r="F411" t="s">
        <v>232</v>
      </c>
      <c r="G411" t="s">
        <v>24</v>
      </c>
      <c r="H411" t="s">
        <v>34</v>
      </c>
      <c r="I411" t="s">
        <v>59</v>
      </c>
      <c r="J411" t="s">
        <v>27</v>
      </c>
      <c r="K411" t="s">
        <v>28</v>
      </c>
      <c r="L411" s="2">
        <v>44144.87777777778</v>
      </c>
      <c r="M411" t="s">
        <v>26</v>
      </c>
      <c r="N411">
        <v>0</v>
      </c>
      <c r="O411">
        <v>1</v>
      </c>
      <c r="P411" t="s">
        <v>43</v>
      </c>
      <c r="Q411" t="s">
        <v>38</v>
      </c>
      <c r="R411">
        <v>8</v>
      </c>
      <c r="S411">
        <v>0</v>
      </c>
      <c r="T411" t="s">
        <v>86</v>
      </c>
      <c r="U411" t="s">
        <v>398</v>
      </c>
      <c r="V411" t="s">
        <v>39</v>
      </c>
    </row>
    <row r="412" spans="1:22" x14ac:dyDescent="0.25">
      <c r="A412" s="1">
        <v>69</v>
      </c>
      <c r="B412">
        <v>111535</v>
      </c>
      <c r="C412" s="2">
        <v>44123.416666666657</v>
      </c>
      <c r="D412" t="s">
        <v>541</v>
      </c>
      <c r="E412" t="s">
        <v>298</v>
      </c>
      <c r="F412" t="s">
        <v>299</v>
      </c>
      <c r="G412" t="s">
        <v>72</v>
      </c>
      <c r="H412" t="s">
        <v>25</v>
      </c>
      <c r="I412" t="s">
        <v>59</v>
      </c>
      <c r="J412" t="s">
        <v>27</v>
      </c>
      <c r="K412" t="s">
        <v>28</v>
      </c>
      <c r="L412" s="2">
        <v>44152.515277777777</v>
      </c>
      <c r="M412" s="2">
        <v>44123.916666666657</v>
      </c>
      <c r="N412">
        <v>0</v>
      </c>
      <c r="O412">
        <v>1</v>
      </c>
      <c r="P412" t="s">
        <v>43</v>
      </c>
      <c r="Q412" t="s">
        <v>147</v>
      </c>
      <c r="R412">
        <v>4</v>
      </c>
      <c r="S412">
        <v>0</v>
      </c>
      <c r="T412" t="s">
        <v>157</v>
      </c>
      <c r="U412" t="s">
        <v>199</v>
      </c>
      <c r="V412" t="s">
        <v>39</v>
      </c>
    </row>
    <row r="413" spans="1:22" x14ac:dyDescent="0.25">
      <c r="A413" s="1">
        <v>268</v>
      </c>
      <c r="B413">
        <v>111536</v>
      </c>
      <c r="C413" s="2">
        <v>44123.580555555563</v>
      </c>
      <c r="D413" t="s">
        <v>542</v>
      </c>
      <c r="E413" t="s">
        <v>202</v>
      </c>
      <c r="F413" t="s">
        <v>203</v>
      </c>
      <c r="G413" t="s">
        <v>24</v>
      </c>
      <c r="H413" t="s">
        <v>25</v>
      </c>
      <c r="I413" t="s">
        <v>35</v>
      </c>
      <c r="J413" t="s">
        <v>176</v>
      </c>
      <c r="K413" t="s">
        <v>28</v>
      </c>
      <c r="L413" s="2">
        <v>44127.865972222222</v>
      </c>
      <c r="M413" s="2">
        <v>44124.708333333343</v>
      </c>
      <c r="N413">
        <v>0</v>
      </c>
      <c r="O413">
        <v>1</v>
      </c>
      <c r="P413" t="s">
        <v>43</v>
      </c>
      <c r="Q413" t="s">
        <v>260</v>
      </c>
      <c r="R413">
        <v>4</v>
      </c>
      <c r="S413">
        <v>0</v>
      </c>
      <c r="T413" t="s">
        <v>86</v>
      </c>
      <c r="U413" t="s">
        <v>398</v>
      </c>
      <c r="V413" t="s">
        <v>39</v>
      </c>
    </row>
    <row r="414" spans="1:22" x14ac:dyDescent="0.25">
      <c r="A414" s="1">
        <v>522</v>
      </c>
      <c r="B414">
        <v>111537</v>
      </c>
      <c r="C414" s="2">
        <v>44123.770833333343</v>
      </c>
      <c r="D414" t="s">
        <v>543</v>
      </c>
      <c r="E414" t="s">
        <v>432</v>
      </c>
      <c r="F414" t="s">
        <v>433</v>
      </c>
      <c r="G414" t="s">
        <v>84</v>
      </c>
      <c r="H414" t="s">
        <v>34</v>
      </c>
      <c r="I414" t="s">
        <v>35</v>
      </c>
      <c r="J414" t="s">
        <v>27</v>
      </c>
      <c r="K414" t="s">
        <v>85</v>
      </c>
      <c r="L414" s="2">
        <v>44123.770833333343</v>
      </c>
      <c r="M414" s="2">
        <v>45036.270833333343</v>
      </c>
      <c r="N414">
        <v>0</v>
      </c>
      <c r="O414">
        <v>1</v>
      </c>
      <c r="P414" t="s">
        <v>29</v>
      </c>
      <c r="Q414" t="s">
        <v>38</v>
      </c>
      <c r="R414">
        <v>4</v>
      </c>
      <c r="S414">
        <v>1</v>
      </c>
      <c r="T414" t="s">
        <v>86</v>
      </c>
      <c r="U414" t="s">
        <v>398</v>
      </c>
      <c r="V414" t="s">
        <v>85</v>
      </c>
    </row>
    <row r="415" spans="1:22" x14ac:dyDescent="0.25">
      <c r="A415" s="1">
        <v>267</v>
      </c>
      <c r="B415">
        <v>111538</v>
      </c>
      <c r="C415" s="2">
        <v>44124.606944444437</v>
      </c>
      <c r="D415" t="s">
        <v>544</v>
      </c>
      <c r="E415" t="s">
        <v>410</v>
      </c>
      <c r="F415" t="s">
        <v>411</v>
      </c>
      <c r="G415" t="s">
        <v>24</v>
      </c>
      <c r="H415" t="s">
        <v>25</v>
      </c>
      <c r="I415" t="s">
        <v>35</v>
      </c>
      <c r="J415" t="s">
        <v>176</v>
      </c>
      <c r="K415" t="s">
        <v>28</v>
      </c>
      <c r="L415" s="2">
        <v>44127.866666666669</v>
      </c>
      <c r="M415" s="2">
        <v>44125.708333333343</v>
      </c>
      <c r="N415">
        <v>0</v>
      </c>
      <c r="O415">
        <v>1</v>
      </c>
      <c r="P415" t="s">
        <v>43</v>
      </c>
      <c r="Q415" t="s">
        <v>260</v>
      </c>
      <c r="R415">
        <v>4</v>
      </c>
      <c r="S415">
        <v>0</v>
      </c>
      <c r="T415" t="s">
        <v>86</v>
      </c>
      <c r="U415" t="s">
        <v>398</v>
      </c>
      <c r="V415" t="s">
        <v>39</v>
      </c>
    </row>
    <row r="416" spans="1:22" x14ac:dyDescent="0.25">
      <c r="A416" s="1">
        <v>68</v>
      </c>
      <c r="B416">
        <v>111539</v>
      </c>
      <c r="C416" s="2">
        <v>44125.636111111111</v>
      </c>
      <c r="D416" t="s">
        <v>545</v>
      </c>
      <c r="E416" t="s">
        <v>316</v>
      </c>
      <c r="F416" t="s">
        <v>317</v>
      </c>
      <c r="G416" t="s">
        <v>72</v>
      </c>
      <c r="H416" t="s">
        <v>34</v>
      </c>
      <c r="I416" t="s">
        <v>59</v>
      </c>
      <c r="J416" t="s">
        <v>27</v>
      </c>
      <c r="K416" t="s">
        <v>28</v>
      </c>
      <c r="L416" s="2">
        <v>44168.333333333343</v>
      </c>
      <c r="M416" s="2">
        <v>44126.136111111111</v>
      </c>
      <c r="N416">
        <v>0</v>
      </c>
      <c r="O416">
        <v>1</v>
      </c>
      <c r="P416" t="s">
        <v>43</v>
      </c>
      <c r="Q416" t="s">
        <v>38</v>
      </c>
      <c r="R416">
        <v>7</v>
      </c>
      <c r="S416">
        <v>0</v>
      </c>
      <c r="T416" t="s">
        <v>86</v>
      </c>
      <c r="U416" t="s">
        <v>398</v>
      </c>
      <c r="V416" t="s">
        <v>48</v>
      </c>
    </row>
    <row r="417" spans="1:22" x14ac:dyDescent="0.25">
      <c r="A417" s="1">
        <v>521</v>
      </c>
      <c r="B417">
        <v>111540</v>
      </c>
      <c r="C417" s="2">
        <v>44126.663194444453</v>
      </c>
      <c r="D417" t="s">
        <v>546</v>
      </c>
      <c r="E417" t="s">
        <v>272</v>
      </c>
      <c r="F417" t="s">
        <v>273</v>
      </c>
      <c r="G417" t="s">
        <v>84</v>
      </c>
      <c r="H417" t="s">
        <v>34</v>
      </c>
      <c r="I417" t="s">
        <v>59</v>
      </c>
      <c r="J417" t="s">
        <v>27</v>
      </c>
      <c r="K417" t="s">
        <v>85</v>
      </c>
      <c r="L417" s="2">
        <v>44155.684027777781</v>
      </c>
      <c r="M417" s="2">
        <v>45039.163194444453</v>
      </c>
      <c r="N417">
        <v>0</v>
      </c>
      <c r="O417">
        <v>0</v>
      </c>
      <c r="P417" t="s">
        <v>29</v>
      </c>
      <c r="Q417" t="s">
        <v>38</v>
      </c>
      <c r="R417">
        <v>5</v>
      </c>
      <c r="S417">
        <v>0</v>
      </c>
      <c r="T417" t="s">
        <v>86</v>
      </c>
      <c r="U417" t="s">
        <v>398</v>
      </c>
      <c r="V417" t="s">
        <v>39</v>
      </c>
    </row>
    <row r="418" spans="1:22" x14ac:dyDescent="0.25">
      <c r="A418" s="1">
        <v>260</v>
      </c>
      <c r="B418">
        <v>111541</v>
      </c>
      <c r="C418" s="2">
        <v>44130.488194444442</v>
      </c>
      <c r="D418" t="s">
        <v>547</v>
      </c>
      <c r="E418" t="s">
        <v>410</v>
      </c>
      <c r="F418" t="s">
        <v>411</v>
      </c>
      <c r="G418" t="s">
        <v>24</v>
      </c>
      <c r="H418" t="s">
        <v>25</v>
      </c>
      <c r="I418" t="s">
        <v>35</v>
      </c>
      <c r="J418" t="s">
        <v>36</v>
      </c>
      <c r="K418" t="s">
        <v>28</v>
      </c>
      <c r="L418" s="2">
        <v>44145.930555555547</v>
      </c>
      <c r="M418" s="2">
        <v>44131.708333333343</v>
      </c>
      <c r="N418">
        <v>0</v>
      </c>
      <c r="O418">
        <v>1</v>
      </c>
      <c r="P418" t="s">
        <v>43</v>
      </c>
      <c r="Q418" t="s">
        <v>260</v>
      </c>
      <c r="R418">
        <v>4</v>
      </c>
      <c r="S418">
        <v>0</v>
      </c>
      <c r="T418" t="s">
        <v>157</v>
      </c>
      <c r="U418" t="s">
        <v>87</v>
      </c>
      <c r="V418" t="s">
        <v>39</v>
      </c>
    </row>
    <row r="419" spans="1:22" x14ac:dyDescent="0.25">
      <c r="A419" s="1">
        <v>251</v>
      </c>
      <c r="B419">
        <v>111542</v>
      </c>
      <c r="C419" s="2">
        <v>44130.520138888889</v>
      </c>
      <c r="D419" t="s">
        <v>548</v>
      </c>
      <c r="E419" t="s">
        <v>410</v>
      </c>
      <c r="F419" t="s">
        <v>411</v>
      </c>
      <c r="G419" t="s">
        <v>24</v>
      </c>
      <c r="H419" t="s">
        <v>25</v>
      </c>
      <c r="I419" t="s">
        <v>35</v>
      </c>
      <c r="J419" t="s">
        <v>36</v>
      </c>
      <c r="K419" t="s">
        <v>28</v>
      </c>
      <c r="L419" s="2">
        <v>44168.725694444453</v>
      </c>
      <c r="M419" s="2">
        <v>44131.708333333343</v>
      </c>
      <c r="N419">
        <v>0</v>
      </c>
      <c r="O419">
        <v>1</v>
      </c>
      <c r="P419" t="s">
        <v>43</v>
      </c>
      <c r="Q419" t="s">
        <v>260</v>
      </c>
      <c r="R419">
        <v>5</v>
      </c>
      <c r="S419">
        <v>0</v>
      </c>
      <c r="T419" t="s">
        <v>157</v>
      </c>
      <c r="U419" t="s">
        <v>398</v>
      </c>
      <c r="V419" t="s">
        <v>39</v>
      </c>
    </row>
    <row r="420" spans="1:22" x14ac:dyDescent="0.25">
      <c r="A420" s="1">
        <v>265</v>
      </c>
      <c r="B420">
        <v>111544</v>
      </c>
      <c r="C420" s="2">
        <v>44132.398611111108</v>
      </c>
      <c r="D420" t="s">
        <v>549</v>
      </c>
      <c r="E420" t="s">
        <v>410</v>
      </c>
      <c r="F420" t="s">
        <v>411</v>
      </c>
      <c r="G420" t="s">
        <v>24</v>
      </c>
      <c r="H420" t="s">
        <v>25</v>
      </c>
      <c r="I420" t="s">
        <v>35</v>
      </c>
      <c r="J420" t="s">
        <v>176</v>
      </c>
      <c r="K420" t="s">
        <v>28</v>
      </c>
      <c r="L420" s="2">
        <v>44138.729861111111</v>
      </c>
      <c r="M420" s="2">
        <v>44133.708333333343</v>
      </c>
      <c r="N420">
        <v>0</v>
      </c>
      <c r="O420">
        <v>1</v>
      </c>
      <c r="P420" t="s">
        <v>43</v>
      </c>
      <c r="Q420" t="s">
        <v>260</v>
      </c>
      <c r="R420">
        <v>4</v>
      </c>
      <c r="S420">
        <v>0</v>
      </c>
      <c r="T420" t="s">
        <v>86</v>
      </c>
      <c r="U420" t="s">
        <v>398</v>
      </c>
      <c r="V420" t="s">
        <v>39</v>
      </c>
    </row>
    <row r="421" spans="1:22" x14ac:dyDescent="0.25">
      <c r="A421" s="1">
        <v>249</v>
      </c>
      <c r="B421">
        <v>111545</v>
      </c>
      <c r="C421" s="2">
        <v>44140.67291666667</v>
      </c>
      <c r="D421" t="s">
        <v>550</v>
      </c>
      <c r="E421" t="s">
        <v>396</v>
      </c>
      <c r="F421" t="s">
        <v>397</v>
      </c>
      <c r="G421" t="s">
        <v>24</v>
      </c>
      <c r="H421" t="s">
        <v>25</v>
      </c>
      <c r="I421" t="s">
        <v>59</v>
      </c>
      <c r="J421" t="s">
        <v>27</v>
      </c>
      <c r="K421" t="s">
        <v>28</v>
      </c>
      <c r="L421" s="2">
        <v>44169.61041666667</v>
      </c>
      <c r="M421" s="2">
        <v>44141.17291666667</v>
      </c>
      <c r="N421">
        <v>0</v>
      </c>
      <c r="O421">
        <v>1</v>
      </c>
      <c r="P421" t="s">
        <v>43</v>
      </c>
      <c r="Q421" t="s">
        <v>147</v>
      </c>
      <c r="R421">
        <v>3</v>
      </c>
      <c r="S421">
        <v>0</v>
      </c>
      <c r="T421" t="s">
        <v>157</v>
      </c>
      <c r="U421" t="s">
        <v>199</v>
      </c>
      <c r="V421" t="s">
        <v>39</v>
      </c>
    </row>
    <row r="422" spans="1:22" x14ac:dyDescent="0.25">
      <c r="A422" s="1">
        <v>229</v>
      </c>
      <c r="B422">
        <v>111546</v>
      </c>
      <c r="C422" s="2">
        <v>44143.85</v>
      </c>
      <c r="D422" t="s">
        <v>551</v>
      </c>
      <c r="E422" t="s">
        <v>481</v>
      </c>
      <c r="F422" t="s">
        <v>482</v>
      </c>
      <c r="G422" t="s">
        <v>24</v>
      </c>
      <c r="H422" t="s">
        <v>25</v>
      </c>
      <c r="I422" t="s">
        <v>59</v>
      </c>
      <c r="J422" t="s">
        <v>36</v>
      </c>
      <c r="K422" t="s">
        <v>28</v>
      </c>
      <c r="L422" s="2">
        <v>44232.709722222222</v>
      </c>
      <c r="M422" s="2">
        <v>44144.35</v>
      </c>
      <c r="N422">
        <v>0</v>
      </c>
      <c r="O422">
        <v>1</v>
      </c>
      <c r="P422" t="s">
        <v>43</v>
      </c>
      <c r="Q422" t="s">
        <v>260</v>
      </c>
      <c r="R422">
        <v>5</v>
      </c>
      <c r="S422">
        <v>0</v>
      </c>
      <c r="T422" t="s">
        <v>86</v>
      </c>
      <c r="U422" t="s">
        <v>398</v>
      </c>
      <c r="V422" t="s">
        <v>39</v>
      </c>
    </row>
    <row r="423" spans="1:22" x14ac:dyDescent="0.25">
      <c r="A423" s="1">
        <v>248</v>
      </c>
      <c r="B423">
        <v>111547</v>
      </c>
      <c r="C423" s="2">
        <v>44144.597222222219</v>
      </c>
      <c r="D423" t="s">
        <v>552</v>
      </c>
      <c r="E423" t="s">
        <v>396</v>
      </c>
      <c r="F423" t="s">
        <v>397</v>
      </c>
      <c r="G423" t="s">
        <v>24</v>
      </c>
      <c r="H423" t="s">
        <v>25</v>
      </c>
      <c r="I423" t="s">
        <v>59</v>
      </c>
      <c r="J423" t="s">
        <v>27</v>
      </c>
      <c r="K423" t="s">
        <v>28</v>
      </c>
      <c r="L423" s="2">
        <v>44169.611111111109</v>
      </c>
      <c r="M423" s="2">
        <v>44145.097222222219</v>
      </c>
      <c r="N423">
        <v>0</v>
      </c>
      <c r="O423">
        <v>1</v>
      </c>
      <c r="P423" t="s">
        <v>43</v>
      </c>
      <c r="Q423" t="s">
        <v>147</v>
      </c>
      <c r="R423">
        <v>4</v>
      </c>
      <c r="S423">
        <v>0</v>
      </c>
      <c r="T423" t="s">
        <v>157</v>
      </c>
      <c r="U423" t="s">
        <v>87</v>
      </c>
      <c r="V423" t="s">
        <v>39</v>
      </c>
    </row>
    <row r="424" spans="1:22" x14ac:dyDescent="0.25">
      <c r="A424" s="1">
        <v>259</v>
      </c>
      <c r="B424">
        <v>111548</v>
      </c>
      <c r="C424" s="2">
        <v>44144.62777777778</v>
      </c>
      <c r="D424" t="s">
        <v>553</v>
      </c>
      <c r="E424" t="s">
        <v>295</v>
      </c>
      <c r="F424" t="s">
        <v>296</v>
      </c>
      <c r="G424" t="s">
        <v>24</v>
      </c>
      <c r="H424" t="s">
        <v>34</v>
      </c>
      <c r="I424" t="s">
        <v>35</v>
      </c>
      <c r="J424" t="s">
        <v>27</v>
      </c>
      <c r="K424" t="s">
        <v>28</v>
      </c>
      <c r="L424" s="2">
        <v>44151.622916666667</v>
      </c>
      <c r="M424" s="2">
        <v>44145.12777777778</v>
      </c>
      <c r="N424">
        <v>0</v>
      </c>
      <c r="O424">
        <v>1</v>
      </c>
      <c r="P424" t="s">
        <v>43</v>
      </c>
      <c r="Q424" t="s">
        <v>38</v>
      </c>
      <c r="R424">
        <v>8</v>
      </c>
      <c r="S424">
        <v>1</v>
      </c>
      <c r="T424" t="s">
        <v>86</v>
      </c>
      <c r="U424" t="s">
        <v>398</v>
      </c>
      <c r="V424" t="s">
        <v>48</v>
      </c>
    </row>
    <row r="425" spans="1:22" x14ac:dyDescent="0.25">
      <c r="A425" s="1">
        <v>61</v>
      </c>
      <c r="B425">
        <v>111549</v>
      </c>
      <c r="C425" s="2">
        <v>44145.427777777782</v>
      </c>
      <c r="D425" t="s">
        <v>554</v>
      </c>
      <c r="E425" t="s">
        <v>316</v>
      </c>
      <c r="F425" t="s">
        <v>317</v>
      </c>
      <c r="G425" t="s">
        <v>72</v>
      </c>
      <c r="H425" t="s">
        <v>34</v>
      </c>
      <c r="I425" t="s">
        <v>35</v>
      </c>
      <c r="J425" t="s">
        <v>27</v>
      </c>
      <c r="K425" t="s">
        <v>28</v>
      </c>
      <c r="L425" s="2">
        <v>44218.755555555559</v>
      </c>
      <c r="M425" s="2">
        <v>44145.927777777782</v>
      </c>
      <c r="N425">
        <v>0</v>
      </c>
      <c r="O425">
        <v>1</v>
      </c>
      <c r="P425" t="s">
        <v>43</v>
      </c>
      <c r="Q425" t="s">
        <v>38</v>
      </c>
      <c r="R425">
        <v>19</v>
      </c>
      <c r="S425">
        <v>11</v>
      </c>
      <c r="T425" t="s">
        <v>157</v>
      </c>
      <c r="U425" t="s">
        <v>87</v>
      </c>
      <c r="V425" t="s">
        <v>48</v>
      </c>
    </row>
    <row r="426" spans="1:22" x14ac:dyDescent="0.25">
      <c r="A426" s="1">
        <v>14</v>
      </c>
      <c r="B426">
        <v>111550</v>
      </c>
      <c r="C426" s="2">
        <v>44145.450694444437</v>
      </c>
      <c r="D426" t="s">
        <v>555</v>
      </c>
      <c r="E426" t="s">
        <v>295</v>
      </c>
      <c r="F426" t="s">
        <v>296</v>
      </c>
      <c r="G426" t="s">
        <v>62</v>
      </c>
      <c r="H426" t="s">
        <v>34</v>
      </c>
      <c r="I426" t="s">
        <v>35</v>
      </c>
      <c r="J426" t="s">
        <v>27</v>
      </c>
      <c r="K426" t="s">
        <v>28</v>
      </c>
      <c r="L426" s="2">
        <v>44151.624305555553</v>
      </c>
      <c r="M426" s="2">
        <v>44145.950694444437</v>
      </c>
      <c r="N426">
        <v>0</v>
      </c>
      <c r="O426">
        <v>1</v>
      </c>
      <c r="P426" t="s">
        <v>43</v>
      </c>
      <c r="Q426" t="s">
        <v>38</v>
      </c>
      <c r="R426">
        <v>8</v>
      </c>
      <c r="S426">
        <v>1</v>
      </c>
      <c r="T426" t="s">
        <v>157</v>
      </c>
      <c r="U426" t="s">
        <v>87</v>
      </c>
      <c r="V426" t="s">
        <v>48</v>
      </c>
    </row>
    <row r="427" spans="1:22" x14ac:dyDescent="0.25">
      <c r="A427" s="1">
        <v>261</v>
      </c>
      <c r="B427">
        <v>111555</v>
      </c>
      <c r="C427" s="2">
        <v>44145.926388888889</v>
      </c>
      <c r="D427" t="s">
        <v>417</v>
      </c>
      <c r="E427" t="s">
        <v>155</v>
      </c>
      <c r="F427" t="s">
        <v>156</v>
      </c>
      <c r="G427" t="s">
        <v>24</v>
      </c>
      <c r="H427" t="s">
        <v>25</v>
      </c>
      <c r="I427" t="s">
        <v>59</v>
      </c>
      <c r="J427" t="s">
        <v>27</v>
      </c>
      <c r="K427" t="s">
        <v>85</v>
      </c>
      <c r="L427" s="2">
        <v>44145.926388888889</v>
      </c>
      <c r="M427" s="2">
        <v>44146.426388888889</v>
      </c>
      <c r="N427">
        <v>1</v>
      </c>
      <c r="O427">
        <v>0</v>
      </c>
      <c r="P427" t="s">
        <v>79</v>
      </c>
      <c r="Q427" t="s">
        <v>147</v>
      </c>
      <c r="R427">
        <v>1</v>
      </c>
      <c r="S427">
        <v>0</v>
      </c>
      <c r="T427" t="s">
        <v>157</v>
      </c>
      <c r="U427" t="s">
        <v>398</v>
      </c>
      <c r="V427" t="s">
        <v>39</v>
      </c>
    </row>
    <row r="428" spans="1:22" x14ac:dyDescent="0.25">
      <c r="A428" s="1">
        <v>188</v>
      </c>
      <c r="B428">
        <v>111556</v>
      </c>
      <c r="C428" s="2">
        <v>44151.670138888891</v>
      </c>
      <c r="D428" t="s">
        <v>556</v>
      </c>
      <c r="E428" t="s">
        <v>82</v>
      </c>
      <c r="F428" t="s">
        <v>83</v>
      </c>
      <c r="G428" t="s">
        <v>24</v>
      </c>
      <c r="H428" t="s">
        <v>34</v>
      </c>
      <c r="I428" t="s">
        <v>35</v>
      </c>
      <c r="J428" t="s">
        <v>27</v>
      </c>
      <c r="K428" t="s">
        <v>85</v>
      </c>
      <c r="L428" s="2">
        <v>44285.6875</v>
      </c>
      <c r="M428" s="2">
        <v>44152.170138888891</v>
      </c>
      <c r="N428">
        <v>1</v>
      </c>
      <c r="O428">
        <v>1</v>
      </c>
      <c r="P428" t="s">
        <v>79</v>
      </c>
      <c r="Q428" t="s">
        <v>38</v>
      </c>
      <c r="R428">
        <v>42</v>
      </c>
      <c r="S428">
        <v>0</v>
      </c>
      <c r="T428" t="s">
        <v>157</v>
      </c>
      <c r="U428" t="s">
        <v>87</v>
      </c>
      <c r="V428" t="s">
        <v>39</v>
      </c>
    </row>
    <row r="429" spans="1:22" x14ac:dyDescent="0.25">
      <c r="A429" s="1">
        <v>234</v>
      </c>
      <c r="B429">
        <v>111557</v>
      </c>
      <c r="C429" s="2">
        <v>44153.848611111112</v>
      </c>
      <c r="D429" t="s">
        <v>557</v>
      </c>
      <c r="E429" t="s">
        <v>141</v>
      </c>
      <c r="F429" t="s">
        <v>142</v>
      </c>
      <c r="G429" t="s">
        <v>24</v>
      </c>
      <c r="H429" t="s">
        <v>34</v>
      </c>
      <c r="I429" t="s">
        <v>59</v>
      </c>
      <c r="J429" t="s">
        <v>27</v>
      </c>
      <c r="K429" t="s">
        <v>28</v>
      </c>
      <c r="L429" s="2">
        <v>44221.747916666667</v>
      </c>
      <c r="M429" s="2">
        <v>44154.348611111112</v>
      </c>
      <c r="N429">
        <v>0</v>
      </c>
      <c r="O429">
        <v>1</v>
      </c>
      <c r="P429" t="s">
        <v>43</v>
      </c>
      <c r="Q429" t="s">
        <v>55</v>
      </c>
      <c r="R429">
        <v>15</v>
      </c>
      <c r="S429">
        <v>1</v>
      </c>
      <c r="T429" t="s">
        <v>157</v>
      </c>
      <c r="U429" t="s">
        <v>87</v>
      </c>
      <c r="V429" t="s">
        <v>39</v>
      </c>
    </row>
    <row r="430" spans="1:22" x14ac:dyDescent="0.25">
      <c r="A430" s="1">
        <v>239</v>
      </c>
      <c r="B430">
        <v>111558</v>
      </c>
      <c r="C430" s="2">
        <v>44153.874305555553</v>
      </c>
      <c r="D430" t="s">
        <v>558</v>
      </c>
      <c r="E430" t="s">
        <v>64</v>
      </c>
      <c r="F430" t="s">
        <v>65</v>
      </c>
      <c r="G430" t="s">
        <v>24</v>
      </c>
      <c r="H430" t="s">
        <v>34</v>
      </c>
      <c r="I430" t="s">
        <v>59</v>
      </c>
      <c r="J430" t="s">
        <v>27</v>
      </c>
      <c r="K430" t="s">
        <v>28</v>
      </c>
      <c r="L430" s="2">
        <v>44211.695833333331</v>
      </c>
      <c r="M430" s="2">
        <v>44154.374305555553</v>
      </c>
      <c r="N430">
        <v>0</v>
      </c>
      <c r="O430">
        <v>1</v>
      </c>
      <c r="P430" t="s">
        <v>43</v>
      </c>
      <c r="Q430" t="s">
        <v>55</v>
      </c>
      <c r="R430">
        <v>8</v>
      </c>
      <c r="S430">
        <v>2</v>
      </c>
      <c r="T430" t="s">
        <v>86</v>
      </c>
      <c r="U430" t="s">
        <v>199</v>
      </c>
      <c r="V430" t="s">
        <v>39</v>
      </c>
    </row>
    <row r="431" spans="1:22" x14ac:dyDescent="0.25">
      <c r="A431" s="1">
        <v>256</v>
      </c>
      <c r="B431">
        <v>111559</v>
      </c>
      <c r="C431" s="2">
        <v>44154.399305555547</v>
      </c>
      <c r="D431" t="s">
        <v>559</v>
      </c>
      <c r="E431" t="s">
        <v>41</v>
      </c>
      <c r="F431" t="s">
        <v>42</v>
      </c>
      <c r="G431" t="s">
        <v>24</v>
      </c>
      <c r="H431" t="s">
        <v>34</v>
      </c>
      <c r="I431" t="s">
        <v>35</v>
      </c>
      <c r="J431" t="s">
        <v>27</v>
      </c>
      <c r="K431" t="s">
        <v>28</v>
      </c>
      <c r="L431" s="2">
        <v>44159.73541666667</v>
      </c>
      <c r="M431" s="2">
        <v>44154.565972222219</v>
      </c>
      <c r="N431">
        <v>0</v>
      </c>
      <c r="O431">
        <v>1</v>
      </c>
      <c r="P431" t="s">
        <v>43</v>
      </c>
      <c r="Q431" t="s">
        <v>38</v>
      </c>
      <c r="R431">
        <v>7</v>
      </c>
      <c r="S431">
        <v>2</v>
      </c>
      <c r="T431" t="s">
        <v>157</v>
      </c>
      <c r="U431" t="s">
        <v>87</v>
      </c>
      <c r="V431" t="s">
        <v>85</v>
      </c>
    </row>
    <row r="432" spans="1:22" x14ac:dyDescent="0.25">
      <c r="A432" s="1">
        <v>171</v>
      </c>
      <c r="B432">
        <v>111560</v>
      </c>
      <c r="C432" s="2">
        <v>44154.512499999997</v>
      </c>
      <c r="D432" t="s">
        <v>560</v>
      </c>
      <c r="E432" t="s">
        <v>295</v>
      </c>
      <c r="F432" t="s">
        <v>296</v>
      </c>
      <c r="G432" t="s">
        <v>24</v>
      </c>
      <c r="H432" t="s">
        <v>34</v>
      </c>
      <c r="I432" t="s">
        <v>35</v>
      </c>
      <c r="J432" t="s">
        <v>27</v>
      </c>
      <c r="K432" t="s">
        <v>28</v>
      </c>
      <c r="L432" s="2">
        <v>44293.731944444437</v>
      </c>
      <c r="M432" s="2">
        <v>44159.512499999997</v>
      </c>
      <c r="N432">
        <v>0</v>
      </c>
      <c r="O432">
        <v>1</v>
      </c>
      <c r="P432" t="s">
        <v>43</v>
      </c>
      <c r="Q432" t="s">
        <v>38</v>
      </c>
      <c r="R432">
        <v>41</v>
      </c>
      <c r="S432">
        <v>8</v>
      </c>
      <c r="T432" t="s">
        <v>157</v>
      </c>
      <c r="U432" t="s">
        <v>87</v>
      </c>
      <c r="V432" t="s">
        <v>48</v>
      </c>
    </row>
    <row r="433" spans="1:22" x14ac:dyDescent="0.25">
      <c r="A433" s="1">
        <v>240</v>
      </c>
      <c r="B433">
        <v>111561</v>
      </c>
      <c r="C433" s="2">
        <v>44155.667361111111</v>
      </c>
      <c r="D433" t="s">
        <v>561</v>
      </c>
      <c r="E433" t="s">
        <v>418</v>
      </c>
      <c r="F433" t="s">
        <v>419</v>
      </c>
      <c r="G433" t="s">
        <v>24</v>
      </c>
      <c r="H433" t="s">
        <v>25</v>
      </c>
      <c r="I433" t="s">
        <v>35</v>
      </c>
      <c r="J433" t="s">
        <v>176</v>
      </c>
      <c r="K433" t="s">
        <v>28</v>
      </c>
      <c r="L433" s="2">
        <v>44204.712500000001</v>
      </c>
      <c r="M433" s="2">
        <v>44156.167361111111</v>
      </c>
      <c r="N433">
        <v>0</v>
      </c>
      <c r="O433">
        <v>1</v>
      </c>
      <c r="P433" t="s">
        <v>43</v>
      </c>
      <c r="Q433" t="s">
        <v>260</v>
      </c>
      <c r="R433">
        <v>4</v>
      </c>
      <c r="S433">
        <v>0</v>
      </c>
      <c r="T433" t="s">
        <v>86</v>
      </c>
      <c r="U433" t="s">
        <v>398</v>
      </c>
      <c r="V433" t="s">
        <v>39</v>
      </c>
    </row>
    <row r="434" spans="1:22" x14ac:dyDescent="0.25">
      <c r="A434" s="1">
        <v>230</v>
      </c>
      <c r="B434">
        <v>111562</v>
      </c>
      <c r="C434" s="2">
        <v>44158.397916666669</v>
      </c>
      <c r="D434" t="s">
        <v>562</v>
      </c>
      <c r="E434" t="s">
        <v>410</v>
      </c>
      <c r="F434" t="s">
        <v>411</v>
      </c>
      <c r="G434" t="s">
        <v>24</v>
      </c>
      <c r="H434" t="s">
        <v>25</v>
      </c>
      <c r="I434" t="s">
        <v>59</v>
      </c>
      <c r="J434" t="s">
        <v>176</v>
      </c>
      <c r="K434" t="s">
        <v>28</v>
      </c>
      <c r="L434" s="2">
        <v>44232.708333333343</v>
      </c>
      <c r="M434" s="2">
        <v>44158.897916666669</v>
      </c>
      <c r="N434">
        <v>0</v>
      </c>
      <c r="O434">
        <v>1</v>
      </c>
      <c r="P434" t="s">
        <v>43</v>
      </c>
      <c r="Q434" t="s">
        <v>260</v>
      </c>
      <c r="R434">
        <v>6</v>
      </c>
      <c r="S434">
        <v>1</v>
      </c>
      <c r="T434" t="s">
        <v>86</v>
      </c>
      <c r="U434" t="s">
        <v>398</v>
      </c>
      <c r="V434" t="s">
        <v>39</v>
      </c>
    </row>
    <row r="435" spans="1:22" x14ac:dyDescent="0.25">
      <c r="A435" s="1">
        <v>247</v>
      </c>
      <c r="B435">
        <v>111563</v>
      </c>
      <c r="C435" s="2">
        <v>44160.290972222218</v>
      </c>
      <c r="D435" t="s">
        <v>550</v>
      </c>
      <c r="E435" t="s">
        <v>396</v>
      </c>
      <c r="F435" t="s">
        <v>397</v>
      </c>
      <c r="G435" t="s">
        <v>24</v>
      </c>
      <c r="H435" t="s">
        <v>25</v>
      </c>
      <c r="I435" t="s">
        <v>59</v>
      </c>
      <c r="J435" t="s">
        <v>27</v>
      </c>
      <c r="K435" t="s">
        <v>28</v>
      </c>
      <c r="L435" s="2">
        <v>44169.613194444442</v>
      </c>
      <c r="M435" s="2">
        <v>44160.790972222218</v>
      </c>
      <c r="N435">
        <v>0</v>
      </c>
      <c r="O435">
        <v>1</v>
      </c>
      <c r="P435" t="s">
        <v>43</v>
      </c>
      <c r="Q435" t="s">
        <v>147</v>
      </c>
      <c r="R435">
        <v>4</v>
      </c>
      <c r="S435">
        <v>0</v>
      </c>
      <c r="T435" t="s">
        <v>157</v>
      </c>
      <c r="U435" t="s">
        <v>87</v>
      </c>
      <c r="V435" t="s">
        <v>39</v>
      </c>
    </row>
    <row r="436" spans="1:22" x14ac:dyDescent="0.25">
      <c r="A436" s="1">
        <v>13</v>
      </c>
      <c r="B436">
        <v>111564</v>
      </c>
      <c r="C436" s="2">
        <v>44160.660416666673</v>
      </c>
      <c r="D436" t="s">
        <v>563</v>
      </c>
      <c r="E436" t="s">
        <v>64</v>
      </c>
      <c r="F436" t="s">
        <v>65</v>
      </c>
      <c r="G436" t="s">
        <v>62</v>
      </c>
      <c r="H436" t="s">
        <v>34</v>
      </c>
      <c r="I436" t="s">
        <v>35</v>
      </c>
      <c r="J436" t="s">
        <v>27</v>
      </c>
      <c r="K436" t="s">
        <v>28</v>
      </c>
      <c r="L436" s="2">
        <v>44175.71875</v>
      </c>
      <c r="M436" s="2">
        <v>44161.160416666673</v>
      </c>
      <c r="N436">
        <v>0</v>
      </c>
      <c r="O436">
        <v>1</v>
      </c>
      <c r="P436" t="s">
        <v>37</v>
      </c>
      <c r="Q436" t="s">
        <v>55</v>
      </c>
      <c r="R436">
        <v>5</v>
      </c>
      <c r="S436">
        <v>1</v>
      </c>
      <c r="T436" t="s">
        <v>157</v>
      </c>
      <c r="U436" t="s">
        <v>87</v>
      </c>
      <c r="V436" t="s">
        <v>39</v>
      </c>
    </row>
    <row r="437" spans="1:22" x14ac:dyDescent="0.25">
      <c r="A437" s="1">
        <v>63</v>
      </c>
      <c r="B437">
        <v>111565</v>
      </c>
      <c r="C437" s="2">
        <v>44166.407638888893</v>
      </c>
      <c r="D437" t="s">
        <v>564</v>
      </c>
      <c r="E437" t="s">
        <v>231</v>
      </c>
      <c r="F437" t="s">
        <v>232</v>
      </c>
      <c r="G437" t="s">
        <v>72</v>
      </c>
      <c r="H437" t="s">
        <v>34</v>
      </c>
      <c r="I437" t="s">
        <v>35</v>
      </c>
      <c r="J437" t="s">
        <v>27</v>
      </c>
      <c r="K437" t="s">
        <v>28</v>
      </c>
      <c r="L437" s="2">
        <v>44215.729861111111</v>
      </c>
      <c r="M437" s="2">
        <v>44166.907638888893</v>
      </c>
      <c r="N437">
        <v>0</v>
      </c>
      <c r="O437">
        <v>1</v>
      </c>
      <c r="P437" t="s">
        <v>43</v>
      </c>
      <c r="Q437" t="s">
        <v>38</v>
      </c>
      <c r="R437">
        <v>14</v>
      </c>
      <c r="S437">
        <v>2</v>
      </c>
      <c r="T437" t="s">
        <v>157</v>
      </c>
      <c r="U437" t="s">
        <v>87</v>
      </c>
      <c r="V437" t="s">
        <v>39</v>
      </c>
    </row>
    <row r="438" spans="1:22" x14ac:dyDescent="0.25">
      <c r="A438" s="1">
        <v>255</v>
      </c>
      <c r="B438">
        <v>111566</v>
      </c>
      <c r="C438" s="2">
        <v>44166.493750000001</v>
      </c>
      <c r="D438" t="s">
        <v>565</v>
      </c>
      <c r="E438" t="s">
        <v>566</v>
      </c>
      <c r="F438" t="s">
        <v>567</v>
      </c>
      <c r="G438" t="s">
        <v>24</v>
      </c>
      <c r="H438" t="s">
        <v>25</v>
      </c>
      <c r="I438" t="s">
        <v>59</v>
      </c>
      <c r="J438" t="s">
        <v>176</v>
      </c>
      <c r="K438" t="s">
        <v>85</v>
      </c>
      <c r="L438" s="2">
        <v>44166.493750000001</v>
      </c>
      <c r="M438" s="2">
        <v>44166.993750000001</v>
      </c>
      <c r="N438">
        <v>1</v>
      </c>
      <c r="O438">
        <v>1</v>
      </c>
      <c r="P438" t="s">
        <v>79</v>
      </c>
      <c r="Q438" t="s">
        <v>147</v>
      </c>
      <c r="R438">
        <v>5</v>
      </c>
      <c r="S438">
        <v>0</v>
      </c>
      <c r="T438" t="s">
        <v>86</v>
      </c>
      <c r="U438" t="s">
        <v>398</v>
      </c>
      <c r="V438" t="s">
        <v>39</v>
      </c>
    </row>
    <row r="439" spans="1:22" x14ac:dyDescent="0.25">
      <c r="A439" s="1">
        <v>246</v>
      </c>
      <c r="B439">
        <v>111567</v>
      </c>
      <c r="C439" s="2">
        <v>44166.496527777781</v>
      </c>
      <c r="D439" t="s">
        <v>565</v>
      </c>
      <c r="E439" t="s">
        <v>566</v>
      </c>
      <c r="F439" t="s">
        <v>567</v>
      </c>
      <c r="G439" t="s">
        <v>24</v>
      </c>
      <c r="H439" t="s">
        <v>25</v>
      </c>
      <c r="I439" t="s">
        <v>59</v>
      </c>
      <c r="J439" t="s">
        <v>176</v>
      </c>
      <c r="K439" t="s">
        <v>28</v>
      </c>
      <c r="L439" s="2">
        <v>44169.730555555558</v>
      </c>
      <c r="M439" s="2">
        <v>44166.996527777781</v>
      </c>
      <c r="N439">
        <v>0</v>
      </c>
      <c r="O439">
        <v>1</v>
      </c>
      <c r="P439" t="s">
        <v>43</v>
      </c>
      <c r="Q439" t="s">
        <v>147</v>
      </c>
      <c r="R439">
        <v>5</v>
      </c>
      <c r="S439">
        <v>0</v>
      </c>
      <c r="T439" t="s">
        <v>86</v>
      </c>
      <c r="U439" t="s">
        <v>398</v>
      </c>
      <c r="V439" t="s">
        <v>39</v>
      </c>
    </row>
    <row r="440" spans="1:22" x14ac:dyDescent="0.25">
      <c r="A440" s="1">
        <v>244</v>
      </c>
      <c r="B440">
        <v>111568</v>
      </c>
      <c r="C440" s="2">
        <v>44166.645138888889</v>
      </c>
      <c r="D440" t="s">
        <v>568</v>
      </c>
      <c r="E440" t="s">
        <v>174</v>
      </c>
      <c r="F440" t="s">
        <v>175</v>
      </c>
      <c r="G440" t="s">
        <v>24</v>
      </c>
      <c r="H440" t="s">
        <v>25</v>
      </c>
      <c r="I440" t="s">
        <v>59</v>
      </c>
      <c r="J440" t="s">
        <v>176</v>
      </c>
      <c r="K440" t="s">
        <v>28</v>
      </c>
      <c r="L440" s="2">
        <v>44179.651388888888</v>
      </c>
      <c r="M440" s="2">
        <v>44167.145138888889</v>
      </c>
      <c r="N440">
        <v>0</v>
      </c>
      <c r="O440">
        <v>1</v>
      </c>
      <c r="P440" t="s">
        <v>43</v>
      </c>
      <c r="Q440" t="s">
        <v>147</v>
      </c>
      <c r="R440">
        <v>6</v>
      </c>
      <c r="S440">
        <v>0</v>
      </c>
      <c r="T440" t="s">
        <v>86</v>
      </c>
      <c r="U440" t="s">
        <v>398</v>
      </c>
      <c r="V440" t="s">
        <v>39</v>
      </c>
    </row>
    <row r="441" spans="1:22" x14ac:dyDescent="0.25">
      <c r="A441" s="1">
        <v>253</v>
      </c>
      <c r="B441">
        <v>111569</v>
      </c>
      <c r="C441" s="2">
        <v>44167.785416666673</v>
      </c>
      <c r="D441" t="s">
        <v>569</v>
      </c>
      <c r="E441" t="s">
        <v>570</v>
      </c>
      <c r="F441" t="s">
        <v>571</v>
      </c>
      <c r="G441" t="s">
        <v>24</v>
      </c>
      <c r="H441" t="s">
        <v>25</v>
      </c>
      <c r="I441" t="s">
        <v>35</v>
      </c>
      <c r="J441" t="s">
        <v>176</v>
      </c>
      <c r="K441" t="s">
        <v>85</v>
      </c>
      <c r="L441" s="2">
        <v>44167.785416666673</v>
      </c>
      <c r="M441" s="2">
        <v>44168.285416666673</v>
      </c>
      <c r="N441">
        <v>1</v>
      </c>
      <c r="O441">
        <v>1</v>
      </c>
      <c r="P441" t="s">
        <v>79</v>
      </c>
      <c r="Q441" t="s">
        <v>260</v>
      </c>
      <c r="R441">
        <v>3</v>
      </c>
      <c r="S441">
        <v>3</v>
      </c>
      <c r="T441" t="s">
        <v>86</v>
      </c>
      <c r="U441" t="s">
        <v>398</v>
      </c>
      <c r="V441" t="s">
        <v>39</v>
      </c>
    </row>
    <row r="442" spans="1:22" x14ac:dyDescent="0.25">
      <c r="A442" s="1">
        <v>56</v>
      </c>
      <c r="B442">
        <v>111570</v>
      </c>
      <c r="C442" s="2">
        <v>44169.399305555547</v>
      </c>
      <c r="D442" t="s">
        <v>572</v>
      </c>
      <c r="E442" t="s">
        <v>82</v>
      </c>
      <c r="F442" t="s">
        <v>83</v>
      </c>
      <c r="G442" t="s">
        <v>72</v>
      </c>
      <c r="H442" t="s">
        <v>34</v>
      </c>
      <c r="I442" t="s">
        <v>35</v>
      </c>
      <c r="J442" t="s">
        <v>27</v>
      </c>
      <c r="K442" t="s">
        <v>177</v>
      </c>
      <c r="L442" s="2">
        <v>44286.494444444441</v>
      </c>
      <c r="M442" s="2">
        <v>44169.649305555547</v>
      </c>
      <c r="N442">
        <v>1</v>
      </c>
      <c r="O442">
        <v>1</v>
      </c>
      <c r="P442" t="s">
        <v>494</v>
      </c>
      <c r="Q442" t="s">
        <v>38</v>
      </c>
      <c r="R442">
        <v>38</v>
      </c>
      <c r="S442">
        <v>5</v>
      </c>
      <c r="T442" t="s">
        <v>157</v>
      </c>
      <c r="U442" t="s">
        <v>87</v>
      </c>
      <c r="V442" t="s">
        <v>39</v>
      </c>
    </row>
    <row r="443" spans="1:22" x14ac:dyDescent="0.25">
      <c r="A443" s="1">
        <v>6</v>
      </c>
      <c r="B443">
        <v>111571</v>
      </c>
      <c r="C443" s="2">
        <v>44175.399305555547</v>
      </c>
      <c r="D443" t="s">
        <v>573</v>
      </c>
      <c r="E443" t="s">
        <v>64</v>
      </c>
      <c r="F443" t="s">
        <v>65</v>
      </c>
      <c r="G443" t="s">
        <v>62</v>
      </c>
      <c r="H443" t="s">
        <v>34</v>
      </c>
      <c r="I443" t="s">
        <v>35</v>
      </c>
      <c r="J443" t="s">
        <v>27</v>
      </c>
      <c r="K443" t="s">
        <v>28</v>
      </c>
      <c r="L443" s="2">
        <v>44200.742361111108</v>
      </c>
      <c r="M443" s="2">
        <v>44175.899305555547</v>
      </c>
      <c r="N443">
        <v>0</v>
      </c>
      <c r="O443">
        <v>1</v>
      </c>
      <c r="P443" t="s">
        <v>43</v>
      </c>
      <c r="Q443" t="s">
        <v>55</v>
      </c>
      <c r="R443">
        <v>5</v>
      </c>
      <c r="S443">
        <v>4</v>
      </c>
      <c r="T443" t="s">
        <v>157</v>
      </c>
      <c r="U443" t="s">
        <v>87</v>
      </c>
      <c r="V443" t="s">
        <v>85</v>
      </c>
    </row>
    <row r="444" spans="1:22" x14ac:dyDescent="0.25">
      <c r="A444" s="1">
        <v>7</v>
      </c>
      <c r="B444">
        <v>111572</v>
      </c>
      <c r="C444" s="2">
        <v>44175.400694444441</v>
      </c>
      <c r="D444" t="s">
        <v>574</v>
      </c>
      <c r="E444" t="s">
        <v>64</v>
      </c>
      <c r="F444" t="s">
        <v>65</v>
      </c>
      <c r="G444" t="s">
        <v>62</v>
      </c>
      <c r="H444" t="s">
        <v>34</v>
      </c>
      <c r="I444" t="s">
        <v>35</v>
      </c>
      <c r="J444" t="s">
        <v>27</v>
      </c>
      <c r="K444" t="s">
        <v>28</v>
      </c>
      <c r="L444" s="2">
        <v>44200.741666666669</v>
      </c>
      <c r="M444" s="2">
        <v>44175.900694444441</v>
      </c>
      <c r="N444">
        <v>0</v>
      </c>
      <c r="O444">
        <v>1</v>
      </c>
      <c r="P444" t="s">
        <v>43</v>
      </c>
      <c r="Q444" t="s">
        <v>55</v>
      </c>
      <c r="R444">
        <v>5</v>
      </c>
      <c r="S444">
        <v>1</v>
      </c>
      <c r="T444" t="s">
        <v>157</v>
      </c>
      <c r="U444" t="s">
        <v>87</v>
      </c>
      <c r="V444" t="s">
        <v>85</v>
      </c>
    </row>
    <row r="445" spans="1:22" x14ac:dyDescent="0.25">
      <c r="A445" s="1">
        <v>8</v>
      </c>
      <c r="B445">
        <v>111573</v>
      </c>
      <c r="C445" s="2">
        <v>44175.40902777778</v>
      </c>
      <c r="D445" t="s">
        <v>575</v>
      </c>
      <c r="E445" t="s">
        <v>64</v>
      </c>
      <c r="F445" t="s">
        <v>65</v>
      </c>
      <c r="G445" t="s">
        <v>62</v>
      </c>
      <c r="H445" t="s">
        <v>34</v>
      </c>
      <c r="I445" t="s">
        <v>35</v>
      </c>
      <c r="J445" t="s">
        <v>27</v>
      </c>
      <c r="K445" t="s">
        <v>28</v>
      </c>
      <c r="L445" s="2">
        <v>44200.740972222222</v>
      </c>
      <c r="M445" s="2">
        <v>44175.90902777778</v>
      </c>
      <c r="N445">
        <v>0</v>
      </c>
      <c r="O445">
        <v>1</v>
      </c>
      <c r="P445" t="s">
        <v>43</v>
      </c>
      <c r="Q445" t="s">
        <v>55</v>
      </c>
      <c r="R445">
        <v>5</v>
      </c>
      <c r="S445">
        <v>1</v>
      </c>
      <c r="T445" t="s">
        <v>157</v>
      </c>
      <c r="U445" t="s">
        <v>87</v>
      </c>
      <c r="V445" t="s">
        <v>85</v>
      </c>
    </row>
    <row r="446" spans="1:22" x14ac:dyDescent="0.25">
      <c r="A446" s="1">
        <v>65</v>
      </c>
      <c r="B446">
        <v>111574</v>
      </c>
      <c r="C446" s="2">
        <v>44175.411111111112</v>
      </c>
      <c r="D446" t="s">
        <v>576</v>
      </c>
      <c r="E446" t="s">
        <v>64</v>
      </c>
      <c r="F446" t="s">
        <v>65</v>
      </c>
      <c r="G446" t="s">
        <v>72</v>
      </c>
      <c r="H446" t="s">
        <v>34</v>
      </c>
      <c r="I446" t="s">
        <v>35</v>
      </c>
      <c r="J446" t="s">
        <v>27</v>
      </c>
      <c r="K446" t="s">
        <v>28</v>
      </c>
      <c r="L446" s="2">
        <v>44200.740277777782</v>
      </c>
      <c r="M446" s="2">
        <v>44175.911111111112</v>
      </c>
      <c r="N446">
        <v>0</v>
      </c>
      <c r="O446">
        <v>1</v>
      </c>
      <c r="P446" t="s">
        <v>43</v>
      </c>
      <c r="Q446" t="s">
        <v>55</v>
      </c>
      <c r="R446">
        <v>5</v>
      </c>
      <c r="S446">
        <v>1</v>
      </c>
      <c r="T446" t="s">
        <v>157</v>
      </c>
      <c r="U446" t="s">
        <v>87</v>
      </c>
      <c r="V446" t="s">
        <v>85</v>
      </c>
    </row>
    <row r="447" spans="1:22" x14ac:dyDescent="0.25">
      <c r="A447" s="1">
        <v>9</v>
      </c>
      <c r="B447">
        <v>111575</v>
      </c>
      <c r="C447" s="2">
        <v>44175.415972222218</v>
      </c>
      <c r="D447" t="s">
        <v>577</v>
      </c>
      <c r="E447" t="s">
        <v>64</v>
      </c>
      <c r="F447" t="s">
        <v>65</v>
      </c>
      <c r="G447" t="s">
        <v>62</v>
      </c>
      <c r="H447" t="s">
        <v>34</v>
      </c>
      <c r="I447" t="s">
        <v>35</v>
      </c>
      <c r="J447" t="s">
        <v>27</v>
      </c>
      <c r="K447" t="s">
        <v>28</v>
      </c>
      <c r="L447" s="2">
        <v>44200.739583333343</v>
      </c>
      <c r="M447" s="2">
        <v>44175.915972222218</v>
      </c>
      <c r="N447">
        <v>0</v>
      </c>
      <c r="O447">
        <v>1</v>
      </c>
      <c r="P447" t="s">
        <v>43</v>
      </c>
      <c r="Q447" t="s">
        <v>55</v>
      </c>
      <c r="R447">
        <v>5</v>
      </c>
      <c r="S447">
        <v>1</v>
      </c>
      <c r="T447" t="s">
        <v>157</v>
      </c>
      <c r="U447" t="s">
        <v>87</v>
      </c>
      <c r="V447" t="s">
        <v>85</v>
      </c>
    </row>
    <row r="448" spans="1:22" x14ac:dyDescent="0.25">
      <c r="A448" s="1">
        <v>10</v>
      </c>
      <c r="B448">
        <v>111576</v>
      </c>
      <c r="C448" s="2">
        <v>44175.419444444437</v>
      </c>
      <c r="D448" t="s">
        <v>578</v>
      </c>
      <c r="E448" t="s">
        <v>64</v>
      </c>
      <c r="F448" t="s">
        <v>65</v>
      </c>
      <c r="G448" t="s">
        <v>62</v>
      </c>
      <c r="H448" t="s">
        <v>34</v>
      </c>
      <c r="I448" t="s">
        <v>35</v>
      </c>
      <c r="J448" t="s">
        <v>27</v>
      </c>
      <c r="K448" t="s">
        <v>28</v>
      </c>
      <c r="L448" s="2">
        <v>44200.738888888889</v>
      </c>
      <c r="M448" s="2">
        <v>44175.919444444437</v>
      </c>
      <c r="N448">
        <v>0</v>
      </c>
      <c r="O448">
        <v>1</v>
      </c>
      <c r="P448" t="s">
        <v>43</v>
      </c>
      <c r="Q448" t="s">
        <v>55</v>
      </c>
      <c r="R448">
        <v>5</v>
      </c>
      <c r="S448">
        <v>1</v>
      </c>
      <c r="T448" t="s">
        <v>157</v>
      </c>
      <c r="U448" t="s">
        <v>87</v>
      </c>
      <c r="V448" t="s">
        <v>85</v>
      </c>
    </row>
    <row r="449" spans="1:22" x14ac:dyDescent="0.25">
      <c r="A449" s="1">
        <v>66</v>
      </c>
      <c r="B449">
        <v>111577</v>
      </c>
      <c r="C449" s="2">
        <v>44175.427083333343</v>
      </c>
      <c r="D449" t="s">
        <v>579</v>
      </c>
      <c r="E449" t="s">
        <v>64</v>
      </c>
      <c r="F449" t="s">
        <v>65</v>
      </c>
      <c r="G449" t="s">
        <v>72</v>
      </c>
      <c r="H449" t="s">
        <v>34</v>
      </c>
      <c r="I449" t="s">
        <v>35</v>
      </c>
      <c r="J449" t="s">
        <v>27</v>
      </c>
      <c r="K449" t="s">
        <v>28</v>
      </c>
      <c r="L449" s="2">
        <v>44200.737500000003</v>
      </c>
      <c r="M449" s="2">
        <v>44175.927083333343</v>
      </c>
      <c r="N449">
        <v>0</v>
      </c>
      <c r="O449">
        <v>1</v>
      </c>
      <c r="P449" t="s">
        <v>43</v>
      </c>
      <c r="Q449" t="s">
        <v>55</v>
      </c>
      <c r="R449">
        <v>5</v>
      </c>
      <c r="S449">
        <v>1</v>
      </c>
      <c r="T449" t="s">
        <v>157</v>
      </c>
      <c r="U449" t="s">
        <v>87</v>
      </c>
      <c r="V449" t="s">
        <v>85</v>
      </c>
    </row>
    <row r="450" spans="1:22" x14ac:dyDescent="0.25">
      <c r="A450" s="1">
        <v>515</v>
      </c>
      <c r="B450">
        <v>111578</v>
      </c>
      <c r="C450" s="2">
        <v>44175.445833333331</v>
      </c>
      <c r="D450" t="s">
        <v>580</v>
      </c>
      <c r="E450" t="s">
        <v>64</v>
      </c>
      <c r="F450" t="s">
        <v>65</v>
      </c>
      <c r="G450" t="s">
        <v>84</v>
      </c>
      <c r="H450" t="s">
        <v>34</v>
      </c>
      <c r="I450" t="s">
        <v>59</v>
      </c>
      <c r="J450" t="s">
        <v>27</v>
      </c>
      <c r="K450" t="s">
        <v>28</v>
      </c>
      <c r="L450" s="2">
        <v>44237.727777777778</v>
      </c>
      <c r="M450" s="2">
        <v>44176.445833333331</v>
      </c>
      <c r="N450">
        <v>0</v>
      </c>
      <c r="O450">
        <v>1</v>
      </c>
      <c r="P450" t="s">
        <v>43</v>
      </c>
      <c r="Q450" t="s">
        <v>55</v>
      </c>
      <c r="R450">
        <v>12</v>
      </c>
      <c r="S450">
        <v>1</v>
      </c>
      <c r="T450" t="s">
        <v>157</v>
      </c>
      <c r="U450" t="s">
        <v>87</v>
      </c>
      <c r="V450" t="s">
        <v>48</v>
      </c>
    </row>
    <row r="451" spans="1:22" x14ac:dyDescent="0.25">
      <c r="A451" s="1">
        <v>520</v>
      </c>
      <c r="B451">
        <v>111579</v>
      </c>
      <c r="C451" s="2">
        <v>44176.656944444447</v>
      </c>
      <c r="D451" t="s">
        <v>581</v>
      </c>
      <c r="E451" t="s">
        <v>258</v>
      </c>
      <c r="F451" t="s">
        <v>259</v>
      </c>
      <c r="G451" t="s">
        <v>84</v>
      </c>
      <c r="H451" t="s">
        <v>34</v>
      </c>
      <c r="I451" t="s">
        <v>59</v>
      </c>
      <c r="J451" t="s">
        <v>27</v>
      </c>
      <c r="K451" t="s">
        <v>85</v>
      </c>
      <c r="L451" s="2">
        <v>44176.656944444447</v>
      </c>
      <c r="M451" s="2">
        <v>45089.156944444447</v>
      </c>
      <c r="N451">
        <v>0</v>
      </c>
      <c r="O451">
        <v>1</v>
      </c>
      <c r="P451" t="s">
        <v>29</v>
      </c>
      <c r="Q451" t="s">
        <v>38</v>
      </c>
      <c r="R451">
        <v>4</v>
      </c>
      <c r="S451">
        <v>0</v>
      </c>
      <c r="T451" t="s">
        <v>86</v>
      </c>
      <c r="U451" t="s">
        <v>398</v>
      </c>
      <c r="V451" t="s">
        <v>39</v>
      </c>
    </row>
    <row r="452" spans="1:22" x14ac:dyDescent="0.25">
      <c r="A452" s="1">
        <v>243</v>
      </c>
      <c r="B452">
        <v>111580</v>
      </c>
      <c r="C452" s="2">
        <v>44179.786111111112</v>
      </c>
      <c r="D452" t="s">
        <v>582</v>
      </c>
      <c r="E452" t="s">
        <v>64</v>
      </c>
      <c r="F452" t="s">
        <v>65</v>
      </c>
      <c r="G452" t="s">
        <v>24</v>
      </c>
      <c r="H452" t="s">
        <v>34</v>
      </c>
      <c r="I452" t="s">
        <v>35</v>
      </c>
      <c r="J452" t="s">
        <v>27</v>
      </c>
      <c r="K452" t="s">
        <v>28</v>
      </c>
      <c r="L452" s="2">
        <v>44187.717361111107</v>
      </c>
      <c r="M452" s="2">
        <v>44180.286111111112</v>
      </c>
      <c r="N452">
        <v>0</v>
      </c>
      <c r="O452">
        <v>1</v>
      </c>
      <c r="P452" t="s">
        <v>43</v>
      </c>
      <c r="Q452" t="s">
        <v>55</v>
      </c>
      <c r="R452">
        <v>5</v>
      </c>
      <c r="S452">
        <v>2</v>
      </c>
      <c r="T452" t="s">
        <v>157</v>
      </c>
      <c r="U452" t="s">
        <v>87</v>
      </c>
      <c r="V452" t="s">
        <v>85</v>
      </c>
    </row>
    <row r="453" spans="1:22" x14ac:dyDescent="0.25">
      <c r="A453" s="1">
        <v>11</v>
      </c>
      <c r="B453">
        <v>111581</v>
      </c>
      <c r="C453" s="2">
        <v>44183.428472222222</v>
      </c>
      <c r="D453" t="s">
        <v>583</v>
      </c>
      <c r="E453" t="s">
        <v>432</v>
      </c>
      <c r="F453" t="s">
        <v>433</v>
      </c>
      <c r="G453" t="s">
        <v>62</v>
      </c>
      <c r="H453" t="s">
        <v>34</v>
      </c>
      <c r="I453" t="s">
        <v>59</v>
      </c>
      <c r="J453" t="s">
        <v>27</v>
      </c>
      <c r="K453" t="s">
        <v>28</v>
      </c>
      <c r="L453" s="2">
        <v>44200.501388888893</v>
      </c>
      <c r="M453" s="2">
        <v>44183.928472222222</v>
      </c>
      <c r="N453">
        <v>0</v>
      </c>
      <c r="O453">
        <v>1</v>
      </c>
      <c r="P453" t="s">
        <v>43</v>
      </c>
      <c r="Q453" t="s">
        <v>38</v>
      </c>
      <c r="R453">
        <v>9</v>
      </c>
      <c r="S453">
        <v>2</v>
      </c>
      <c r="T453" t="s">
        <v>86</v>
      </c>
      <c r="U453" t="s">
        <v>398</v>
      </c>
      <c r="V453" t="s">
        <v>48</v>
      </c>
    </row>
    <row r="454" spans="1:22" x14ac:dyDescent="0.25">
      <c r="A454" s="1">
        <v>233</v>
      </c>
      <c r="B454">
        <v>111582</v>
      </c>
      <c r="C454" s="2">
        <v>44183.597916666673</v>
      </c>
      <c r="D454" t="s">
        <v>584</v>
      </c>
      <c r="E454" t="s">
        <v>235</v>
      </c>
      <c r="F454" t="s">
        <v>236</v>
      </c>
      <c r="G454" t="s">
        <v>24</v>
      </c>
      <c r="H454" t="s">
        <v>34</v>
      </c>
      <c r="I454" t="s">
        <v>35</v>
      </c>
      <c r="J454" t="s">
        <v>27</v>
      </c>
      <c r="K454" t="s">
        <v>28</v>
      </c>
      <c r="L454" s="2">
        <v>44221.754166666673</v>
      </c>
      <c r="M454" s="2">
        <v>44184.097916666673</v>
      </c>
      <c r="N454">
        <v>0</v>
      </c>
      <c r="O454">
        <v>1</v>
      </c>
      <c r="P454" t="s">
        <v>43</v>
      </c>
      <c r="Q454" t="s">
        <v>55</v>
      </c>
      <c r="R454">
        <v>10</v>
      </c>
      <c r="S454">
        <v>2</v>
      </c>
      <c r="T454" t="s">
        <v>157</v>
      </c>
      <c r="U454" t="s">
        <v>87</v>
      </c>
      <c r="V454" t="s">
        <v>39</v>
      </c>
    </row>
    <row r="455" spans="1:22" x14ac:dyDescent="0.25">
      <c r="A455" s="1">
        <v>191</v>
      </c>
      <c r="B455">
        <v>111583</v>
      </c>
      <c r="C455" s="2">
        <v>44187.44027777778</v>
      </c>
      <c r="D455" t="s">
        <v>585</v>
      </c>
      <c r="E455" t="s">
        <v>231</v>
      </c>
      <c r="F455" t="s">
        <v>232</v>
      </c>
      <c r="G455" t="s">
        <v>24</v>
      </c>
      <c r="H455" t="s">
        <v>34</v>
      </c>
      <c r="I455" t="s">
        <v>35</v>
      </c>
      <c r="J455" t="s">
        <v>27</v>
      </c>
      <c r="K455" t="s">
        <v>28</v>
      </c>
      <c r="L455" s="2">
        <v>44284.565972222219</v>
      </c>
      <c r="M455" s="2">
        <v>44192.44027777778</v>
      </c>
      <c r="N455">
        <v>0</v>
      </c>
      <c r="O455">
        <v>1</v>
      </c>
      <c r="P455" t="s">
        <v>43</v>
      </c>
      <c r="Q455" t="s">
        <v>38</v>
      </c>
      <c r="R455">
        <v>27</v>
      </c>
      <c r="S455">
        <v>11</v>
      </c>
      <c r="T455" t="s">
        <v>157</v>
      </c>
      <c r="U455" t="s">
        <v>87</v>
      </c>
      <c r="V455" t="s">
        <v>48</v>
      </c>
    </row>
    <row r="456" spans="1:22" x14ac:dyDescent="0.25">
      <c r="A456" s="1">
        <v>242</v>
      </c>
      <c r="B456">
        <v>111584</v>
      </c>
      <c r="C456" s="2">
        <v>44187.628472222219</v>
      </c>
      <c r="D456" t="s">
        <v>586</v>
      </c>
      <c r="E456" t="s">
        <v>64</v>
      </c>
      <c r="F456" t="s">
        <v>65</v>
      </c>
      <c r="G456" t="s">
        <v>24</v>
      </c>
      <c r="H456" t="s">
        <v>34</v>
      </c>
      <c r="I456" t="s">
        <v>59</v>
      </c>
      <c r="J456" t="s">
        <v>27</v>
      </c>
      <c r="K456" t="s">
        <v>28</v>
      </c>
      <c r="L456" s="2">
        <v>44201.685416666667</v>
      </c>
      <c r="M456" s="2">
        <v>44188.128472222219</v>
      </c>
      <c r="N456">
        <v>0</v>
      </c>
      <c r="O456">
        <v>1</v>
      </c>
      <c r="P456" t="s">
        <v>43</v>
      </c>
      <c r="Q456" t="s">
        <v>55</v>
      </c>
      <c r="R456">
        <v>5</v>
      </c>
      <c r="S456">
        <v>0</v>
      </c>
      <c r="T456" t="s">
        <v>157</v>
      </c>
      <c r="U456" t="s">
        <v>87</v>
      </c>
      <c r="V456" t="s">
        <v>48</v>
      </c>
    </row>
    <row r="457" spans="1:22" x14ac:dyDescent="0.25">
      <c r="A457" s="1">
        <v>241</v>
      </c>
      <c r="B457">
        <v>111585</v>
      </c>
      <c r="C457" s="2">
        <v>44188.574305555558</v>
      </c>
      <c r="D457" t="s">
        <v>587</v>
      </c>
      <c r="E457" t="s">
        <v>235</v>
      </c>
      <c r="F457" t="s">
        <v>236</v>
      </c>
      <c r="G457" t="s">
        <v>24</v>
      </c>
      <c r="H457" t="s">
        <v>34</v>
      </c>
      <c r="I457" t="s">
        <v>59</v>
      </c>
      <c r="J457" t="s">
        <v>27</v>
      </c>
      <c r="K457" t="s">
        <v>28</v>
      </c>
      <c r="L457" s="2">
        <v>44201.713194444441</v>
      </c>
      <c r="M457" s="2">
        <v>44189.074305555558</v>
      </c>
      <c r="N457">
        <v>0</v>
      </c>
      <c r="O457">
        <v>1</v>
      </c>
      <c r="P457" t="s">
        <v>43</v>
      </c>
      <c r="Q457" t="s">
        <v>237</v>
      </c>
      <c r="R457">
        <v>11</v>
      </c>
      <c r="S457">
        <v>0</v>
      </c>
      <c r="T457" t="s">
        <v>86</v>
      </c>
      <c r="U457" t="s">
        <v>199</v>
      </c>
      <c r="V457" t="s">
        <v>39</v>
      </c>
    </row>
    <row r="458" spans="1:22" x14ac:dyDescent="0.25">
      <c r="A458" s="1">
        <v>12</v>
      </c>
      <c r="B458">
        <v>111586</v>
      </c>
      <c r="C458" s="2">
        <v>44188.636805555558</v>
      </c>
      <c r="D458" t="s">
        <v>588</v>
      </c>
      <c r="E458" t="s">
        <v>316</v>
      </c>
      <c r="F458" t="s">
        <v>317</v>
      </c>
      <c r="G458" t="s">
        <v>62</v>
      </c>
      <c r="H458" t="s">
        <v>34</v>
      </c>
      <c r="I458" t="s">
        <v>59</v>
      </c>
      <c r="J458" t="s">
        <v>27</v>
      </c>
      <c r="K458" t="s">
        <v>28</v>
      </c>
      <c r="L458" s="2">
        <v>44193.734027777777</v>
      </c>
      <c r="M458" s="2">
        <v>44189.136805555558</v>
      </c>
      <c r="N458">
        <v>0</v>
      </c>
      <c r="O458">
        <v>1</v>
      </c>
      <c r="P458" t="s">
        <v>43</v>
      </c>
      <c r="Q458" t="s">
        <v>38</v>
      </c>
      <c r="R458">
        <v>7</v>
      </c>
      <c r="S458">
        <v>0</v>
      </c>
      <c r="T458" t="s">
        <v>157</v>
      </c>
      <c r="U458" t="s">
        <v>87</v>
      </c>
      <c r="V458" t="s">
        <v>48</v>
      </c>
    </row>
    <row r="459" spans="1:22" x14ac:dyDescent="0.25">
      <c r="A459" s="1">
        <v>64</v>
      </c>
      <c r="B459">
        <v>111587</v>
      </c>
      <c r="C459" s="2">
        <v>44194.515277777777</v>
      </c>
      <c r="D459" t="s">
        <v>589</v>
      </c>
      <c r="E459" t="s">
        <v>53</v>
      </c>
      <c r="F459" t="s">
        <v>54</v>
      </c>
      <c r="G459" t="s">
        <v>72</v>
      </c>
      <c r="H459" t="s">
        <v>34</v>
      </c>
      <c r="I459" t="s">
        <v>35</v>
      </c>
      <c r="J459" t="s">
        <v>27</v>
      </c>
      <c r="K459" t="s">
        <v>28</v>
      </c>
      <c r="L459" s="2">
        <v>44209.711111111108</v>
      </c>
      <c r="M459" s="2">
        <v>44195.015277777777</v>
      </c>
      <c r="N459">
        <v>0</v>
      </c>
      <c r="O459">
        <v>1</v>
      </c>
      <c r="P459" t="s">
        <v>43</v>
      </c>
      <c r="Q459" t="s">
        <v>55</v>
      </c>
      <c r="R459">
        <v>7</v>
      </c>
      <c r="S459">
        <v>2</v>
      </c>
      <c r="T459" t="s">
        <v>86</v>
      </c>
      <c r="U459" t="s">
        <v>87</v>
      </c>
      <c r="V459" t="s">
        <v>39</v>
      </c>
    </row>
    <row r="460" spans="1:22" x14ac:dyDescent="0.25">
      <c r="A460" s="1">
        <v>62</v>
      </c>
      <c r="B460">
        <v>111588</v>
      </c>
      <c r="C460" s="2">
        <v>44194.525694444441</v>
      </c>
      <c r="D460" t="s">
        <v>590</v>
      </c>
      <c r="E460" t="s">
        <v>231</v>
      </c>
      <c r="F460" t="s">
        <v>232</v>
      </c>
      <c r="G460" t="s">
        <v>72</v>
      </c>
      <c r="H460" t="s">
        <v>34</v>
      </c>
      <c r="I460" t="s">
        <v>59</v>
      </c>
      <c r="J460" t="s">
        <v>27</v>
      </c>
      <c r="K460" t="s">
        <v>28</v>
      </c>
      <c r="L460" s="2">
        <v>44215.734722222223</v>
      </c>
      <c r="M460" s="2">
        <v>44195.025694444441</v>
      </c>
      <c r="N460">
        <v>0</v>
      </c>
      <c r="O460">
        <v>1</v>
      </c>
      <c r="P460" t="s">
        <v>43</v>
      </c>
      <c r="Q460" t="s">
        <v>38</v>
      </c>
      <c r="R460">
        <v>10</v>
      </c>
      <c r="S460">
        <v>1</v>
      </c>
      <c r="T460" t="s">
        <v>86</v>
      </c>
      <c r="U460" t="s">
        <v>398</v>
      </c>
      <c r="V460" t="s">
        <v>39</v>
      </c>
    </row>
    <row r="461" spans="1:22" x14ac:dyDescent="0.25">
      <c r="A461" s="1">
        <v>518</v>
      </c>
      <c r="B461">
        <v>111589</v>
      </c>
      <c r="C461" s="2">
        <v>44202.643055555563</v>
      </c>
      <c r="D461" t="s">
        <v>591</v>
      </c>
      <c r="E461" t="s">
        <v>432</v>
      </c>
      <c r="F461" t="s">
        <v>433</v>
      </c>
      <c r="G461" t="s">
        <v>84</v>
      </c>
      <c r="H461" t="s">
        <v>34</v>
      </c>
      <c r="I461" t="s">
        <v>35</v>
      </c>
      <c r="J461" t="s">
        <v>27</v>
      </c>
      <c r="K461" t="s">
        <v>28</v>
      </c>
      <c r="L461" s="2">
        <v>44214.753472222219</v>
      </c>
      <c r="M461" s="2">
        <v>44203.143055555563</v>
      </c>
      <c r="N461">
        <v>0</v>
      </c>
      <c r="O461">
        <v>1</v>
      </c>
      <c r="P461" t="s">
        <v>43</v>
      </c>
      <c r="Q461" t="s">
        <v>38</v>
      </c>
      <c r="R461">
        <v>6</v>
      </c>
      <c r="S461">
        <v>2</v>
      </c>
      <c r="T461" t="s">
        <v>86</v>
      </c>
      <c r="U461" t="s">
        <v>398</v>
      </c>
      <c r="V461" t="s">
        <v>48</v>
      </c>
    </row>
    <row r="462" spans="1:22" x14ac:dyDescent="0.25">
      <c r="A462" s="1">
        <v>58</v>
      </c>
      <c r="B462">
        <v>111590</v>
      </c>
      <c r="C462" s="2">
        <v>44206.899305555547</v>
      </c>
      <c r="D462" t="s">
        <v>592</v>
      </c>
      <c r="E462" t="s">
        <v>258</v>
      </c>
      <c r="F462" t="s">
        <v>259</v>
      </c>
      <c r="G462" t="s">
        <v>72</v>
      </c>
      <c r="H462" t="s">
        <v>34</v>
      </c>
      <c r="I462" t="s">
        <v>35</v>
      </c>
      <c r="J462" t="s">
        <v>27</v>
      </c>
      <c r="K462" t="s">
        <v>28</v>
      </c>
      <c r="L462" s="2">
        <v>44235.709722222222</v>
      </c>
      <c r="M462" s="2">
        <v>44207.149305555547</v>
      </c>
      <c r="N462">
        <v>0</v>
      </c>
      <c r="O462">
        <v>1</v>
      </c>
      <c r="P462" t="s">
        <v>43</v>
      </c>
      <c r="Q462" t="s">
        <v>38</v>
      </c>
      <c r="R462">
        <v>13</v>
      </c>
      <c r="S462">
        <v>4</v>
      </c>
      <c r="T462" t="s">
        <v>157</v>
      </c>
      <c r="U462" t="s">
        <v>87</v>
      </c>
      <c r="V462" t="s">
        <v>39</v>
      </c>
    </row>
    <row r="463" spans="1:22" x14ac:dyDescent="0.25">
      <c r="A463" s="1">
        <v>516</v>
      </c>
      <c r="B463">
        <v>111591</v>
      </c>
      <c r="C463" s="2">
        <v>44208.68472222222</v>
      </c>
      <c r="D463" t="s">
        <v>593</v>
      </c>
      <c r="E463" t="s">
        <v>272</v>
      </c>
      <c r="F463" t="s">
        <v>273</v>
      </c>
      <c r="G463" t="s">
        <v>84</v>
      </c>
      <c r="H463" t="s">
        <v>34</v>
      </c>
      <c r="I463" t="s">
        <v>59</v>
      </c>
      <c r="J463" t="s">
        <v>27</v>
      </c>
      <c r="K463" t="s">
        <v>28</v>
      </c>
      <c r="L463" s="2">
        <v>44225.722916666673</v>
      </c>
      <c r="M463" s="2">
        <v>44209.68472222222</v>
      </c>
      <c r="N463">
        <v>0</v>
      </c>
      <c r="O463">
        <v>1</v>
      </c>
      <c r="P463" t="s">
        <v>43</v>
      </c>
      <c r="Q463" t="s">
        <v>38</v>
      </c>
      <c r="R463">
        <v>11</v>
      </c>
      <c r="S463">
        <v>2</v>
      </c>
      <c r="T463" t="s">
        <v>86</v>
      </c>
      <c r="U463" t="s">
        <v>398</v>
      </c>
      <c r="V463" t="s">
        <v>48</v>
      </c>
    </row>
    <row r="464" spans="1:22" x14ac:dyDescent="0.25">
      <c r="A464" s="1">
        <v>236</v>
      </c>
      <c r="B464">
        <v>111592</v>
      </c>
      <c r="C464" s="2">
        <v>44211.317361111112</v>
      </c>
      <c r="D464" t="s">
        <v>552</v>
      </c>
      <c r="E464" t="s">
        <v>396</v>
      </c>
      <c r="F464" t="s">
        <v>397</v>
      </c>
      <c r="G464" t="s">
        <v>24</v>
      </c>
      <c r="H464" t="s">
        <v>25</v>
      </c>
      <c r="I464" t="s">
        <v>59</v>
      </c>
      <c r="J464" t="s">
        <v>27</v>
      </c>
      <c r="K464" t="s">
        <v>28</v>
      </c>
      <c r="L464" s="2">
        <v>44218.668055555558</v>
      </c>
      <c r="M464" s="2">
        <v>44211.817361111112</v>
      </c>
      <c r="N464">
        <v>0</v>
      </c>
      <c r="O464">
        <v>1</v>
      </c>
      <c r="P464" t="s">
        <v>43</v>
      </c>
      <c r="Q464" t="s">
        <v>147</v>
      </c>
      <c r="R464">
        <v>5</v>
      </c>
      <c r="S464">
        <v>0</v>
      </c>
      <c r="T464" t="s">
        <v>157</v>
      </c>
      <c r="U464" t="s">
        <v>87</v>
      </c>
      <c r="V464" t="s">
        <v>39</v>
      </c>
    </row>
    <row r="465" spans="1:22" x14ac:dyDescent="0.25">
      <c r="A465" s="1">
        <v>227</v>
      </c>
      <c r="B465">
        <v>111593</v>
      </c>
      <c r="C465" s="2">
        <v>44215.979861111111</v>
      </c>
      <c r="D465" t="s">
        <v>594</v>
      </c>
      <c r="E465" t="s">
        <v>64</v>
      </c>
      <c r="F465" t="s">
        <v>65</v>
      </c>
      <c r="G465" t="s">
        <v>24</v>
      </c>
      <c r="H465" t="s">
        <v>34</v>
      </c>
      <c r="I465" t="s">
        <v>35</v>
      </c>
      <c r="J465" t="s">
        <v>27</v>
      </c>
      <c r="K465" t="s">
        <v>28</v>
      </c>
      <c r="L465" s="2">
        <v>44238.711111111108</v>
      </c>
      <c r="M465" s="2">
        <v>44216.479861111111</v>
      </c>
      <c r="N465">
        <v>0</v>
      </c>
      <c r="O465">
        <v>1</v>
      </c>
      <c r="P465" t="s">
        <v>43</v>
      </c>
      <c r="Q465" t="s">
        <v>55</v>
      </c>
      <c r="R465">
        <v>14</v>
      </c>
      <c r="S465">
        <v>1</v>
      </c>
      <c r="T465" t="s">
        <v>157</v>
      </c>
      <c r="U465" t="s">
        <v>87</v>
      </c>
      <c r="V465" t="s">
        <v>48</v>
      </c>
    </row>
    <row r="466" spans="1:22" x14ac:dyDescent="0.25">
      <c r="A466" s="1">
        <v>238</v>
      </c>
      <c r="B466">
        <v>111594</v>
      </c>
      <c r="C466" s="2">
        <v>44217.367361111108</v>
      </c>
      <c r="D466" t="s">
        <v>595</v>
      </c>
      <c r="E466" t="s">
        <v>424</v>
      </c>
      <c r="F466" t="s">
        <v>425</v>
      </c>
      <c r="G466" t="s">
        <v>24</v>
      </c>
      <c r="H466" t="s">
        <v>25</v>
      </c>
      <c r="I466" t="s">
        <v>35</v>
      </c>
      <c r="J466" t="s">
        <v>176</v>
      </c>
      <c r="K466" t="s">
        <v>85</v>
      </c>
      <c r="L466" s="2">
        <v>44217.367361111108</v>
      </c>
      <c r="M466" s="2">
        <v>44217.867361111108</v>
      </c>
      <c r="N466">
        <v>1</v>
      </c>
      <c r="O466">
        <v>1</v>
      </c>
      <c r="P466" t="s">
        <v>79</v>
      </c>
      <c r="Q466" t="s">
        <v>260</v>
      </c>
      <c r="R466">
        <v>2</v>
      </c>
      <c r="S466">
        <v>0</v>
      </c>
      <c r="T466" t="s">
        <v>86</v>
      </c>
      <c r="U466" t="s">
        <v>398</v>
      </c>
      <c r="V466" t="s">
        <v>39</v>
      </c>
    </row>
    <row r="467" spans="1:22" x14ac:dyDescent="0.25">
      <c r="A467" s="1">
        <v>237</v>
      </c>
      <c r="B467">
        <v>111595</v>
      </c>
      <c r="C467" s="2">
        <v>44218.426388888889</v>
      </c>
      <c r="D467" t="s">
        <v>596</v>
      </c>
      <c r="E467" t="s">
        <v>396</v>
      </c>
      <c r="F467" t="s">
        <v>397</v>
      </c>
      <c r="G467" t="s">
        <v>24</v>
      </c>
      <c r="H467" t="s">
        <v>25</v>
      </c>
      <c r="I467" t="s">
        <v>35</v>
      </c>
      <c r="J467" t="s">
        <v>27</v>
      </c>
      <c r="K467" t="s">
        <v>85</v>
      </c>
      <c r="L467" s="2">
        <v>44218.426388888889</v>
      </c>
      <c r="M467" s="2">
        <v>44218.926388888889</v>
      </c>
      <c r="N467">
        <v>1</v>
      </c>
      <c r="O467">
        <v>1</v>
      </c>
      <c r="P467" t="s">
        <v>79</v>
      </c>
      <c r="Q467" t="s">
        <v>147</v>
      </c>
      <c r="R467">
        <v>3</v>
      </c>
      <c r="S467">
        <v>0</v>
      </c>
      <c r="T467" t="s">
        <v>86</v>
      </c>
      <c r="U467" t="s">
        <v>199</v>
      </c>
      <c r="V467" t="s">
        <v>39</v>
      </c>
    </row>
    <row r="468" spans="1:22" x14ac:dyDescent="0.25">
      <c r="A468" s="1">
        <v>4</v>
      </c>
      <c r="B468">
        <v>111596</v>
      </c>
      <c r="C468" s="2">
        <v>44218.456944444442</v>
      </c>
      <c r="D468" t="s">
        <v>597</v>
      </c>
      <c r="E468" t="s">
        <v>295</v>
      </c>
      <c r="F468" t="s">
        <v>296</v>
      </c>
      <c r="G468" t="s">
        <v>62</v>
      </c>
      <c r="H468" t="s">
        <v>34</v>
      </c>
      <c r="I468" t="s">
        <v>35</v>
      </c>
      <c r="J468" t="s">
        <v>27</v>
      </c>
      <c r="K468" t="s">
        <v>28</v>
      </c>
      <c r="L468" s="2">
        <v>44225.72152777778</v>
      </c>
      <c r="M468" s="2">
        <v>44218.956944444442</v>
      </c>
      <c r="N468">
        <v>0</v>
      </c>
      <c r="O468">
        <v>1</v>
      </c>
      <c r="P468" t="s">
        <v>43</v>
      </c>
      <c r="Q468" t="s">
        <v>38</v>
      </c>
      <c r="R468">
        <v>7</v>
      </c>
      <c r="S468">
        <v>1</v>
      </c>
      <c r="T468" t="s">
        <v>157</v>
      </c>
      <c r="U468" t="s">
        <v>87</v>
      </c>
      <c r="V468" t="s">
        <v>48</v>
      </c>
    </row>
    <row r="469" spans="1:22" x14ac:dyDescent="0.25">
      <c r="A469" s="1">
        <v>59</v>
      </c>
      <c r="B469">
        <v>111597</v>
      </c>
      <c r="C469" s="2">
        <v>44218.582638888889</v>
      </c>
      <c r="D469" t="s">
        <v>598</v>
      </c>
      <c r="E469" t="s">
        <v>258</v>
      </c>
      <c r="F469" t="s">
        <v>259</v>
      </c>
      <c r="G469" t="s">
        <v>72</v>
      </c>
      <c r="H469" t="s">
        <v>34</v>
      </c>
      <c r="I469" t="s">
        <v>35</v>
      </c>
      <c r="J469" t="s">
        <v>27</v>
      </c>
      <c r="K469" t="s">
        <v>28</v>
      </c>
      <c r="L469" s="2">
        <v>44232.729861111111</v>
      </c>
      <c r="M469" s="2">
        <v>44218.832638888889</v>
      </c>
      <c r="N469">
        <v>0</v>
      </c>
      <c r="O469">
        <v>1</v>
      </c>
      <c r="P469" t="s">
        <v>43</v>
      </c>
      <c r="Q469" t="s">
        <v>38</v>
      </c>
      <c r="R469">
        <v>14</v>
      </c>
      <c r="S469">
        <v>5</v>
      </c>
      <c r="T469" t="s">
        <v>157</v>
      </c>
      <c r="U469" t="s">
        <v>87</v>
      </c>
      <c r="V469" t="s">
        <v>39</v>
      </c>
    </row>
    <row r="470" spans="1:22" x14ac:dyDescent="0.25">
      <c r="A470" s="1">
        <v>235</v>
      </c>
      <c r="B470">
        <v>111598</v>
      </c>
      <c r="C470" s="2">
        <v>44221.713194444441</v>
      </c>
      <c r="D470" t="s">
        <v>599</v>
      </c>
      <c r="E470" t="s">
        <v>295</v>
      </c>
      <c r="F470" t="s">
        <v>296</v>
      </c>
      <c r="G470" t="s">
        <v>24</v>
      </c>
      <c r="H470" t="s">
        <v>34</v>
      </c>
      <c r="I470" t="s">
        <v>59</v>
      </c>
      <c r="J470" t="s">
        <v>27</v>
      </c>
      <c r="K470" t="s">
        <v>85</v>
      </c>
      <c r="L470" s="2">
        <v>44221.713194444441</v>
      </c>
      <c r="M470" s="2">
        <v>45134.213194444441</v>
      </c>
      <c r="N470">
        <v>0</v>
      </c>
      <c r="O470">
        <v>1</v>
      </c>
      <c r="P470" t="s">
        <v>79</v>
      </c>
      <c r="Q470" t="s">
        <v>38</v>
      </c>
      <c r="R470">
        <v>2</v>
      </c>
      <c r="S470">
        <v>2</v>
      </c>
      <c r="T470" t="s">
        <v>86</v>
      </c>
      <c r="U470" t="s">
        <v>398</v>
      </c>
      <c r="V470" t="s">
        <v>39</v>
      </c>
    </row>
    <row r="471" spans="1:22" x14ac:dyDescent="0.25">
      <c r="A471" s="1">
        <v>203</v>
      </c>
      <c r="B471">
        <v>111599</v>
      </c>
      <c r="C471" s="2">
        <v>44224.443749999999</v>
      </c>
      <c r="D471" t="s">
        <v>600</v>
      </c>
      <c r="E471" t="s">
        <v>235</v>
      </c>
      <c r="F471" t="s">
        <v>236</v>
      </c>
      <c r="G471" t="s">
        <v>24</v>
      </c>
      <c r="H471" t="s">
        <v>34</v>
      </c>
      <c r="I471" t="s">
        <v>59</v>
      </c>
      <c r="J471" t="s">
        <v>27</v>
      </c>
      <c r="K471" t="s">
        <v>28</v>
      </c>
      <c r="L471" s="2">
        <v>44270.715277777781</v>
      </c>
      <c r="M471" s="2">
        <v>44229.443749999999</v>
      </c>
      <c r="N471">
        <v>0</v>
      </c>
      <c r="O471">
        <v>1</v>
      </c>
      <c r="P471" t="s">
        <v>43</v>
      </c>
      <c r="Q471" t="s">
        <v>55</v>
      </c>
      <c r="R471">
        <v>12</v>
      </c>
      <c r="S471">
        <v>3</v>
      </c>
      <c r="T471" t="s">
        <v>86</v>
      </c>
      <c r="U471" t="s">
        <v>199</v>
      </c>
      <c r="V471" t="s">
        <v>39</v>
      </c>
    </row>
    <row r="472" spans="1:22" x14ac:dyDescent="0.25">
      <c r="A472" s="1">
        <v>228</v>
      </c>
      <c r="B472">
        <v>111600</v>
      </c>
      <c r="C472" s="2">
        <v>44224.706250000003</v>
      </c>
      <c r="D472" t="s">
        <v>601</v>
      </c>
      <c r="E472" t="s">
        <v>64</v>
      </c>
      <c r="F472" t="s">
        <v>65</v>
      </c>
      <c r="G472" t="s">
        <v>24</v>
      </c>
      <c r="H472" t="s">
        <v>34</v>
      </c>
      <c r="I472" t="s">
        <v>59</v>
      </c>
      <c r="J472" t="s">
        <v>27</v>
      </c>
      <c r="K472" t="s">
        <v>28</v>
      </c>
      <c r="L472" s="2">
        <v>44232.736805555563</v>
      </c>
      <c r="M472" s="2">
        <v>44225.206250000003</v>
      </c>
      <c r="N472">
        <v>0</v>
      </c>
      <c r="O472">
        <v>1</v>
      </c>
      <c r="P472" t="s">
        <v>43</v>
      </c>
      <c r="Q472" t="s">
        <v>55</v>
      </c>
      <c r="R472">
        <v>9</v>
      </c>
      <c r="S472">
        <v>2</v>
      </c>
      <c r="T472" t="s">
        <v>157</v>
      </c>
      <c r="U472" t="s">
        <v>87</v>
      </c>
      <c r="V472" t="s">
        <v>39</v>
      </c>
    </row>
    <row r="473" spans="1:22" x14ac:dyDescent="0.25">
      <c r="A473" s="1">
        <v>60</v>
      </c>
      <c r="B473">
        <v>111601</v>
      </c>
      <c r="C473" s="2">
        <v>44224.713194444441</v>
      </c>
      <c r="D473" t="s">
        <v>602</v>
      </c>
      <c r="E473" t="s">
        <v>64</v>
      </c>
      <c r="F473" t="s">
        <v>65</v>
      </c>
      <c r="G473" t="s">
        <v>72</v>
      </c>
      <c r="H473" t="s">
        <v>34</v>
      </c>
      <c r="I473" t="s">
        <v>35</v>
      </c>
      <c r="J473" t="s">
        <v>27</v>
      </c>
      <c r="K473" t="s">
        <v>28</v>
      </c>
      <c r="L473" s="2">
        <v>44225.718055555553</v>
      </c>
      <c r="M473" s="2">
        <v>44224.963194444441</v>
      </c>
      <c r="N473">
        <v>0</v>
      </c>
      <c r="O473">
        <v>1</v>
      </c>
      <c r="P473" t="s">
        <v>43</v>
      </c>
      <c r="Q473" t="s">
        <v>55</v>
      </c>
      <c r="R473">
        <v>6</v>
      </c>
      <c r="S473">
        <v>2</v>
      </c>
      <c r="T473" t="s">
        <v>157</v>
      </c>
      <c r="U473" t="s">
        <v>87</v>
      </c>
      <c r="V473" t="s">
        <v>48</v>
      </c>
    </row>
    <row r="474" spans="1:22" x14ac:dyDescent="0.25">
      <c r="A474" s="1">
        <v>181</v>
      </c>
      <c r="B474">
        <v>111602</v>
      </c>
      <c r="C474" s="2">
        <v>44224.771527777782</v>
      </c>
      <c r="D474" t="s">
        <v>603</v>
      </c>
      <c r="E474" t="s">
        <v>235</v>
      </c>
      <c r="F474" t="s">
        <v>236</v>
      </c>
      <c r="G474" t="s">
        <v>24</v>
      </c>
      <c r="H474" t="s">
        <v>34</v>
      </c>
      <c r="I474" t="s">
        <v>59</v>
      </c>
      <c r="J474" t="s">
        <v>27</v>
      </c>
      <c r="K474" t="s">
        <v>177</v>
      </c>
      <c r="L474" s="2">
        <v>44292.556944444441</v>
      </c>
      <c r="M474" s="2">
        <v>44225.271527777782</v>
      </c>
      <c r="N474">
        <v>1</v>
      </c>
      <c r="O474">
        <v>0</v>
      </c>
      <c r="P474" t="s">
        <v>74</v>
      </c>
      <c r="Q474" t="s">
        <v>55</v>
      </c>
      <c r="R474">
        <v>34</v>
      </c>
      <c r="S474">
        <v>5</v>
      </c>
      <c r="T474" t="s">
        <v>157</v>
      </c>
      <c r="U474" t="s">
        <v>87</v>
      </c>
      <c r="V474" t="s">
        <v>48</v>
      </c>
    </row>
    <row r="475" spans="1:22" x14ac:dyDescent="0.25">
      <c r="A475" s="1">
        <v>232</v>
      </c>
      <c r="B475">
        <v>111603</v>
      </c>
      <c r="C475" s="2">
        <v>44225.484027777777</v>
      </c>
      <c r="D475" t="s">
        <v>604</v>
      </c>
      <c r="E475" t="s">
        <v>235</v>
      </c>
      <c r="F475" t="s">
        <v>236</v>
      </c>
      <c r="G475" t="s">
        <v>24</v>
      </c>
      <c r="H475" t="s">
        <v>34</v>
      </c>
      <c r="I475" t="s">
        <v>35</v>
      </c>
      <c r="J475" t="s">
        <v>27</v>
      </c>
      <c r="K475" t="s">
        <v>85</v>
      </c>
      <c r="L475" s="2">
        <v>44225.484027777777</v>
      </c>
      <c r="M475" s="2">
        <v>44230.484027777777</v>
      </c>
      <c r="N475">
        <v>1</v>
      </c>
      <c r="O475">
        <v>1</v>
      </c>
      <c r="P475" t="s">
        <v>79</v>
      </c>
      <c r="Q475" t="s">
        <v>55</v>
      </c>
      <c r="R475">
        <v>2</v>
      </c>
      <c r="S475">
        <v>1</v>
      </c>
      <c r="T475" t="s">
        <v>157</v>
      </c>
      <c r="U475" t="s">
        <v>87</v>
      </c>
      <c r="V475" t="s">
        <v>39</v>
      </c>
    </row>
    <row r="476" spans="1:22" x14ac:dyDescent="0.25">
      <c r="A476" s="1">
        <v>220</v>
      </c>
      <c r="B476">
        <v>111604</v>
      </c>
      <c r="C476" s="2">
        <v>44230.59097222222</v>
      </c>
      <c r="D476" t="s">
        <v>605</v>
      </c>
      <c r="E476" t="s">
        <v>231</v>
      </c>
      <c r="F476" t="s">
        <v>232</v>
      </c>
      <c r="G476" t="s">
        <v>24</v>
      </c>
      <c r="H476" t="s">
        <v>34</v>
      </c>
      <c r="I476" t="s">
        <v>35</v>
      </c>
      <c r="J476" t="s">
        <v>27</v>
      </c>
      <c r="K476" t="s">
        <v>28</v>
      </c>
      <c r="L476" s="2">
        <v>44250.740972222222</v>
      </c>
      <c r="M476" s="2">
        <v>44231.09097222222</v>
      </c>
      <c r="N476">
        <v>0</v>
      </c>
      <c r="O476">
        <v>1</v>
      </c>
      <c r="P476" t="s">
        <v>43</v>
      </c>
      <c r="Q476" t="s">
        <v>38</v>
      </c>
      <c r="R476">
        <v>9</v>
      </c>
      <c r="S476">
        <v>1</v>
      </c>
      <c r="T476" t="s">
        <v>86</v>
      </c>
      <c r="U476" t="s">
        <v>398</v>
      </c>
      <c r="V476" t="s">
        <v>39</v>
      </c>
    </row>
    <row r="477" spans="1:22" x14ac:dyDescent="0.25">
      <c r="A477" s="1">
        <v>221</v>
      </c>
      <c r="B477">
        <v>111605</v>
      </c>
      <c r="C477" s="2">
        <v>44235.69027777778</v>
      </c>
      <c r="D477" t="s">
        <v>606</v>
      </c>
      <c r="E477" t="s">
        <v>64</v>
      </c>
      <c r="F477" t="s">
        <v>65</v>
      </c>
      <c r="G477" t="s">
        <v>24</v>
      </c>
      <c r="H477" t="s">
        <v>34</v>
      </c>
      <c r="I477" t="s">
        <v>35</v>
      </c>
      <c r="J477" t="s">
        <v>27</v>
      </c>
      <c r="K477" t="s">
        <v>28</v>
      </c>
      <c r="L477" s="2">
        <v>44249.732638888891</v>
      </c>
      <c r="M477" s="2">
        <v>44236.19027777778</v>
      </c>
      <c r="N477">
        <v>0</v>
      </c>
      <c r="O477">
        <v>1</v>
      </c>
      <c r="P477" t="s">
        <v>43</v>
      </c>
      <c r="Q477" t="s">
        <v>55</v>
      </c>
      <c r="R477">
        <v>19</v>
      </c>
      <c r="S477">
        <v>2</v>
      </c>
      <c r="T477" t="s">
        <v>157</v>
      </c>
      <c r="U477" t="s">
        <v>87</v>
      </c>
      <c r="V477" t="s">
        <v>39</v>
      </c>
    </row>
    <row r="478" spans="1:22" x14ac:dyDescent="0.25">
      <c r="A478" s="1">
        <v>215</v>
      </c>
      <c r="B478">
        <v>111606</v>
      </c>
      <c r="C478" s="2">
        <v>44237.453472222223</v>
      </c>
      <c r="D478" t="s">
        <v>607</v>
      </c>
      <c r="E478" t="s">
        <v>231</v>
      </c>
      <c r="F478" t="s">
        <v>232</v>
      </c>
      <c r="G478" t="s">
        <v>24</v>
      </c>
      <c r="H478" t="s">
        <v>34</v>
      </c>
      <c r="I478" t="s">
        <v>35</v>
      </c>
      <c r="J478" t="s">
        <v>27</v>
      </c>
      <c r="K478" t="s">
        <v>28</v>
      </c>
      <c r="L478" s="2">
        <v>44253.725694444453</v>
      </c>
      <c r="M478" s="2">
        <v>44237.953472222223</v>
      </c>
      <c r="N478">
        <v>0</v>
      </c>
      <c r="O478">
        <v>1</v>
      </c>
      <c r="P478" t="s">
        <v>79</v>
      </c>
      <c r="Q478" t="s">
        <v>237</v>
      </c>
      <c r="R478">
        <v>7</v>
      </c>
      <c r="S478">
        <v>2</v>
      </c>
      <c r="T478" t="s">
        <v>157</v>
      </c>
      <c r="U478" t="s">
        <v>87</v>
      </c>
      <c r="V478" t="s">
        <v>39</v>
      </c>
    </row>
    <row r="479" spans="1:22" x14ac:dyDescent="0.25">
      <c r="A479" s="1">
        <v>223</v>
      </c>
      <c r="B479">
        <v>111607</v>
      </c>
      <c r="C479" s="2">
        <v>44239.809027777781</v>
      </c>
      <c r="D479" t="s">
        <v>608</v>
      </c>
      <c r="E479" t="s">
        <v>432</v>
      </c>
      <c r="F479" t="s">
        <v>433</v>
      </c>
      <c r="G479" t="s">
        <v>24</v>
      </c>
      <c r="H479" t="s">
        <v>34</v>
      </c>
      <c r="I479" t="s">
        <v>59</v>
      </c>
      <c r="J479" t="s">
        <v>27</v>
      </c>
      <c r="K479" t="s">
        <v>28</v>
      </c>
      <c r="L479" s="2">
        <v>44246.700694444437</v>
      </c>
      <c r="M479" s="2">
        <v>44240.309027777781</v>
      </c>
      <c r="N479">
        <v>0</v>
      </c>
      <c r="O479">
        <v>1</v>
      </c>
      <c r="P479" t="s">
        <v>43</v>
      </c>
      <c r="Q479" t="s">
        <v>38</v>
      </c>
      <c r="R479">
        <v>8</v>
      </c>
      <c r="S479">
        <v>3</v>
      </c>
      <c r="T479" t="s">
        <v>86</v>
      </c>
      <c r="U479" t="s">
        <v>398</v>
      </c>
      <c r="V479" t="s">
        <v>48</v>
      </c>
    </row>
    <row r="480" spans="1:22" x14ac:dyDescent="0.25">
      <c r="A480" s="1">
        <v>3</v>
      </c>
      <c r="B480">
        <v>111608</v>
      </c>
      <c r="C480" s="2">
        <v>44242.486805555563</v>
      </c>
      <c r="D480" t="s">
        <v>609</v>
      </c>
      <c r="E480" t="s">
        <v>295</v>
      </c>
      <c r="F480" t="s">
        <v>296</v>
      </c>
      <c r="G480" t="s">
        <v>62</v>
      </c>
      <c r="H480" t="s">
        <v>34</v>
      </c>
      <c r="I480" t="s">
        <v>35</v>
      </c>
      <c r="J480" t="s">
        <v>27</v>
      </c>
      <c r="K480" t="s">
        <v>28</v>
      </c>
      <c r="L480" s="2">
        <v>44251.736111111109</v>
      </c>
      <c r="M480" s="2">
        <v>44242.986805555563</v>
      </c>
      <c r="N480">
        <v>0</v>
      </c>
      <c r="O480">
        <v>1</v>
      </c>
      <c r="P480" t="s">
        <v>43</v>
      </c>
      <c r="Q480" t="s">
        <v>38</v>
      </c>
      <c r="R480">
        <v>12</v>
      </c>
      <c r="S480">
        <v>1</v>
      </c>
      <c r="T480" t="s">
        <v>157</v>
      </c>
      <c r="U480" t="s">
        <v>87</v>
      </c>
      <c r="V480" t="s">
        <v>48</v>
      </c>
    </row>
    <row r="481" spans="1:22" x14ac:dyDescent="0.25">
      <c r="A481" s="1">
        <v>213</v>
      </c>
      <c r="B481">
        <v>111609</v>
      </c>
      <c r="C481" s="2">
        <v>44242.572916666657</v>
      </c>
      <c r="D481" t="s">
        <v>610</v>
      </c>
      <c r="E481" t="s">
        <v>235</v>
      </c>
      <c r="F481" t="s">
        <v>236</v>
      </c>
      <c r="G481" t="s">
        <v>24</v>
      </c>
      <c r="H481" t="s">
        <v>34</v>
      </c>
      <c r="I481" t="s">
        <v>35</v>
      </c>
      <c r="J481" t="s">
        <v>27</v>
      </c>
      <c r="K481" t="s">
        <v>28</v>
      </c>
      <c r="L481" s="2">
        <v>44257.737500000003</v>
      </c>
      <c r="M481" t="s">
        <v>26</v>
      </c>
      <c r="N481">
        <v>0</v>
      </c>
      <c r="O481">
        <v>1</v>
      </c>
      <c r="P481" t="s">
        <v>43</v>
      </c>
      <c r="Q481" t="s">
        <v>55</v>
      </c>
      <c r="R481">
        <v>6</v>
      </c>
      <c r="S481">
        <v>2</v>
      </c>
      <c r="T481" t="s">
        <v>157</v>
      </c>
      <c r="U481" t="s">
        <v>87</v>
      </c>
      <c r="V481" t="s">
        <v>39</v>
      </c>
    </row>
    <row r="482" spans="1:22" x14ac:dyDescent="0.25">
      <c r="A482" s="1">
        <v>216</v>
      </c>
      <c r="B482">
        <v>111610</v>
      </c>
      <c r="C482" s="2">
        <v>44242.574305555558</v>
      </c>
      <c r="D482" t="s">
        <v>611</v>
      </c>
      <c r="E482" t="s">
        <v>235</v>
      </c>
      <c r="F482" t="s">
        <v>236</v>
      </c>
      <c r="G482" t="s">
        <v>24</v>
      </c>
      <c r="H482" t="s">
        <v>34</v>
      </c>
      <c r="I482" t="s">
        <v>35</v>
      </c>
      <c r="J482" t="s">
        <v>27</v>
      </c>
      <c r="K482" t="s">
        <v>28</v>
      </c>
      <c r="L482" s="2">
        <v>44251.734722222223</v>
      </c>
      <c r="M482" s="2">
        <v>44243.074305555558</v>
      </c>
      <c r="N482">
        <v>0</v>
      </c>
      <c r="O482">
        <v>1</v>
      </c>
      <c r="P482" t="s">
        <v>43</v>
      </c>
      <c r="Q482" t="s">
        <v>55</v>
      </c>
      <c r="R482">
        <v>5</v>
      </c>
      <c r="S482">
        <v>1</v>
      </c>
      <c r="T482" t="s">
        <v>157</v>
      </c>
      <c r="U482" t="s">
        <v>87</v>
      </c>
      <c r="V482" t="s">
        <v>39</v>
      </c>
    </row>
    <row r="483" spans="1:22" x14ac:dyDescent="0.25">
      <c r="A483" s="1">
        <v>222</v>
      </c>
      <c r="B483">
        <v>111611</v>
      </c>
      <c r="C483" s="2">
        <v>44242.576388888891</v>
      </c>
      <c r="D483" t="s">
        <v>612</v>
      </c>
      <c r="E483" t="s">
        <v>235</v>
      </c>
      <c r="F483" t="s">
        <v>236</v>
      </c>
      <c r="G483" t="s">
        <v>24</v>
      </c>
      <c r="H483" t="s">
        <v>34</v>
      </c>
      <c r="I483" t="s">
        <v>35</v>
      </c>
      <c r="J483" t="s">
        <v>27</v>
      </c>
      <c r="K483" t="s">
        <v>28</v>
      </c>
      <c r="L483" s="2">
        <v>44249.731944444437</v>
      </c>
      <c r="M483" t="s">
        <v>26</v>
      </c>
      <c r="N483">
        <v>0</v>
      </c>
      <c r="O483">
        <v>1</v>
      </c>
      <c r="P483" t="s">
        <v>43</v>
      </c>
      <c r="Q483" t="s">
        <v>55</v>
      </c>
      <c r="R483">
        <v>7</v>
      </c>
      <c r="S483">
        <v>1</v>
      </c>
      <c r="T483" t="s">
        <v>157</v>
      </c>
      <c r="U483" t="s">
        <v>87</v>
      </c>
      <c r="V483" t="s">
        <v>39</v>
      </c>
    </row>
    <row r="484" spans="1:22" x14ac:dyDescent="0.25">
      <c r="A484" s="1">
        <v>217</v>
      </c>
      <c r="B484">
        <v>111612</v>
      </c>
      <c r="C484" s="2">
        <v>44242.578472222223</v>
      </c>
      <c r="D484" t="s">
        <v>613</v>
      </c>
      <c r="E484" t="s">
        <v>235</v>
      </c>
      <c r="F484" t="s">
        <v>236</v>
      </c>
      <c r="G484" t="s">
        <v>24</v>
      </c>
      <c r="H484" t="s">
        <v>34</v>
      </c>
      <c r="I484" t="s">
        <v>35</v>
      </c>
      <c r="J484" t="s">
        <v>27</v>
      </c>
      <c r="K484" t="s">
        <v>28</v>
      </c>
      <c r="L484" s="2">
        <v>44251.734027777777</v>
      </c>
      <c r="M484" s="2">
        <v>44243.078472222223</v>
      </c>
      <c r="N484">
        <v>0</v>
      </c>
      <c r="O484">
        <v>1</v>
      </c>
      <c r="P484" t="s">
        <v>43</v>
      </c>
      <c r="Q484" t="s">
        <v>55</v>
      </c>
      <c r="R484">
        <v>5</v>
      </c>
      <c r="S484">
        <v>1</v>
      </c>
      <c r="T484" t="s">
        <v>157</v>
      </c>
      <c r="U484" t="s">
        <v>87</v>
      </c>
      <c r="V484" t="s">
        <v>39</v>
      </c>
    </row>
    <row r="485" spans="1:22" x14ac:dyDescent="0.25">
      <c r="A485" s="1">
        <v>218</v>
      </c>
      <c r="B485">
        <v>111613</v>
      </c>
      <c r="C485" s="2">
        <v>44242.580555555563</v>
      </c>
      <c r="D485" t="s">
        <v>614</v>
      </c>
      <c r="E485" t="s">
        <v>235</v>
      </c>
      <c r="F485" t="s">
        <v>236</v>
      </c>
      <c r="G485" t="s">
        <v>24</v>
      </c>
      <c r="H485" t="s">
        <v>34</v>
      </c>
      <c r="I485" t="s">
        <v>35</v>
      </c>
      <c r="J485" t="s">
        <v>27</v>
      </c>
      <c r="K485" t="s">
        <v>28</v>
      </c>
      <c r="L485" s="2">
        <v>44251.731944444437</v>
      </c>
      <c r="M485" t="s">
        <v>26</v>
      </c>
      <c r="N485">
        <v>0</v>
      </c>
      <c r="O485">
        <v>1</v>
      </c>
      <c r="P485" t="s">
        <v>43</v>
      </c>
      <c r="Q485" t="s">
        <v>55</v>
      </c>
      <c r="R485">
        <v>5</v>
      </c>
      <c r="S485">
        <v>1</v>
      </c>
      <c r="T485" t="s">
        <v>157</v>
      </c>
      <c r="U485" t="s">
        <v>87</v>
      </c>
      <c r="V485" t="s">
        <v>39</v>
      </c>
    </row>
    <row r="486" spans="1:22" x14ac:dyDescent="0.25">
      <c r="A486" s="1">
        <v>219</v>
      </c>
      <c r="B486">
        <v>111614</v>
      </c>
      <c r="C486" s="2">
        <v>44242.584722222222</v>
      </c>
      <c r="D486" t="s">
        <v>615</v>
      </c>
      <c r="E486" t="s">
        <v>235</v>
      </c>
      <c r="F486" t="s">
        <v>236</v>
      </c>
      <c r="G486" t="s">
        <v>24</v>
      </c>
      <c r="H486" t="s">
        <v>34</v>
      </c>
      <c r="I486" t="s">
        <v>35</v>
      </c>
      <c r="J486" t="s">
        <v>27</v>
      </c>
      <c r="K486" t="s">
        <v>28</v>
      </c>
      <c r="L486" s="2">
        <v>44251.727777777778</v>
      </c>
      <c r="M486" s="2">
        <v>44243.084722222222</v>
      </c>
      <c r="N486">
        <v>0</v>
      </c>
      <c r="O486">
        <v>1</v>
      </c>
      <c r="P486" t="s">
        <v>43</v>
      </c>
      <c r="Q486" t="s">
        <v>55</v>
      </c>
      <c r="R486">
        <v>5</v>
      </c>
      <c r="S486">
        <v>1</v>
      </c>
      <c r="T486" t="s">
        <v>157</v>
      </c>
      <c r="U486" t="s">
        <v>87</v>
      </c>
      <c r="V486" t="s">
        <v>39</v>
      </c>
    </row>
    <row r="487" spans="1:22" x14ac:dyDescent="0.25">
      <c r="A487" s="1">
        <v>209</v>
      </c>
      <c r="B487">
        <v>111615</v>
      </c>
      <c r="C487" s="2">
        <v>44242.586111111108</v>
      </c>
      <c r="D487" t="s">
        <v>616</v>
      </c>
      <c r="E487" t="s">
        <v>235</v>
      </c>
      <c r="F487" t="s">
        <v>236</v>
      </c>
      <c r="G487" t="s">
        <v>24</v>
      </c>
      <c r="H487" t="s">
        <v>34</v>
      </c>
      <c r="I487" t="s">
        <v>35</v>
      </c>
      <c r="J487" t="s">
        <v>27</v>
      </c>
      <c r="K487" t="s">
        <v>28</v>
      </c>
      <c r="L487" s="2">
        <v>44264.629166666673</v>
      </c>
      <c r="M487" t="s">
        <v>26</v>
      </c>
      <c r="N487">
        <v>0</v>
      </c>
      <c r="O487">
        <v>1</v>
      </c>
      <c r="P487" t="s">
        <v>43</v>
      </c>
      <c r="Q487" t="s">
        <v>55</v>
      </c>
      <c r="R487">
        <v>6</v>
      </c>
      <c r="S487">
        <v>2</v>
      </c>
      <c r="T487" t="s">
        <v>157</v>
      </c>
      <c r="U487" t="s">
        <v>87</v>
      </c>
      <c r="V487" t="s">
        <v>39</v>
      </c>
    </row>
    <row r="488" spans="1:22" x14ac:dyDescent="0.25">
      <c r="A488" s="1">
        <v>225</v>
      </c>
      <c r="B488">
        <v>111616</v>
      </c>
      <c r="C488" s="2">
        <v>44242.664583333331</v>
      </c>
      <c r="D488" t="s">
        <v>227</v>
      </c>
      <c r="E488" t="s">
        <v>155</v>
      </c>
      <c r="F488" t="s">
        <v>156</v>
      </c>
      <c r="G488" t="s">
        <v>24</v>
      </c>
      <c r="H488" t="s">
        <v>34</v>
      </c>
      <c r="I488" t="s">
        <v>59</v>
      </c>
      <c r="J488" t="s">
        <v>27</v>
      </c>
      <c r="K488" t="s">
        <v>28</v>
      </c>
      <c r="L488" s="2">
        <v>44246.591666666667</v>
      </c>
      <c r="M488" s="2">
        <v>44243.164583333331</v>
      </c>
      <c r="N488">
        <v>0</v>
      </c>
      <c r="O488">
        <v>1</v>
      </c>
      <c r="P488" t="s">
        <v>43</v>
      </c>
      <c r="Q488" t="s">
        <v>237</v>
      </c>
      <c r="R488">
        <v>5</v>
      </c>
      <c r="S488">
        <v>0</v>
      </c>
      <c r="T488" t="s">
        <v>157</v>
      </c>
      <c r="U488" t="s">
        <v>87</v>
      </c>
      <c r="V488" t="s">
        <v>48</v>
      </c>
    </row>
    <row r="489" spans="1:22" x14ac:dyDescent="0.25">
      <c r="A489" s="1">
        <v>187</v>
      </c>
      <c r="B489">
        <v>111617</v>
      </c>
      <c r="C489" s="2">
        <v>44242.704861111109</v>
      </c>
      <c r="D489" t="s">
        <v>617</v>
      </c>
      <c r="E489" t="s">
        <v>64</v>
      </c>
      <c r="F489" t="s">
        <v>65</v>
      </c>
      <c r="G489" t="s">
        <v>24</v>
      </c>
      <c r="H489" t="s">
        <v>34</v>
      </c>
      <c r="I489" t="s">
        <v>35</v>
      </c>
      <c r="J489" t="s">
        <v>27</v>
      </c>
      <c r="K489" t="s">
        <v>28</v>
      </c>
      <c r="L489" s="2">
        <v>44285.710416666669</v>
      </c>
      <c r="M489" s="2">
        <v>44243.204861111109</v>
      </c>
      <c r="N489">
        <v>0</v>
      </c>
      <c r="O489">
        <v>1</v>
      </c>
      <c r="P489" t="s">
        <v>43</v>
      </c>
      <c r="Q489" t="s">
        <v>55</v>
      </c>
      <c r="R489">
        <v>22</v>
      </c>
      <c r="S489">
        <v>4</v>
      </c>
      <c r="T489" t="s">
        <v>157</v>
      </c>
      <c r="U489" t="s">
        <v>87</v>
      </c>
      <c r="V489" t="s">
        <v>48</v>
      </c>
    </row>
    <row r="490" spans="1:22" x14ac:dyDescent="0.25">
      <c r="A490" s="1">
        <v>226</v>
      </c>
      <c r="B490">
        <v>111618</v>
      </c>
      <c r="C490" s="2">
        <v>44242.713194444441</v>
      </c>
      <c r="D490" t="s">
        <v>618</v>
      </c>
      <c r="E490" t="s">
        <v>64</v>
      </c>
      <c r="F490" t="s">
        <v>65</v>
      </c>
      <c r="G490" t="s">
        <v>24</v>
      </c>
      <c r="H490" t="s">
        <v>34</v>
      </c>
      <c r="I490" t="s">
        <v>35</v>
      </c>
      <c r="J490" t="s">
        <v>27</v>
      </c>
      <c r="K490" t="s">
        <v>85</v>
      </c>
      <c r="L490" s="2">
        <v>44242.713194444441</v>
      </c>
      <c r="M490" s="2">
        <v>45155.213194444441</v>
      </c>
      <c r="N490">
        <v>0</v>
      </c>
      <c r="O490">
        <v>1</v>
      </c>
      <c r="P490" t="s">
        <v>79</v>
      </c>
      <c r="Q490" t="s">
        <v>55</v>
      </c>
      <c r="R490">
        <v>2</v>
      </c>
      <c r="S490">
        <v>1</v>
      </c>
      <c r="T490" t="s">
        <v>86</v>
      </c>
      <c r="U490" t="s">
        <v>398</v>
      </c>
      <c r="V490" t="s">
        <v>39</v>
      </c>
    </row>
    <row r="491" spans="1:22" x14ac:dyDescent="0.25">
      <c r="A491" s="1">
        <v>208</v>
      </c>
      <c r="B491">
        <v>111619</v>
      </c>
      <c r="C491" s="2">
        <v>44244.647222222222</v>
      </c>
      <c r="D491" t="s">
        <v>619</v>
      </c>
      <c r="E491" t="s">
        <v>231</v>
      </c>
      <c r="F491" t="s">
        <v>232</v>
      </c>
      <c r="G491" t="s">
        <v>24</v>
      </c>
      <c r="H491" t="s">
        <v>34</v>
      </c>
      <c r="I491" t="s">
        <v>35</v>
      </c>
      <c r="J491" t="s">
        <v>27</v>
      </c>
      <c r="K491" t="s">
        <v>28</v>
      </c>
      <c r="L491" s="2">
        <v>44265.71597222222</v>
      </c>
      <c r="M491" s="2">
        <v>44245.147222222222</v>
      </c>
      <c r="N491">
        <v>0</v>
      </c>
      <c r="O491">
        <v>1</v>
      </c>
      <c r="P491" t="s">
        <v>43</v>
      </c>
      <c r="Q491" t="s">
        <v>38</v>
      </c>
      <c r="R491">
        <v>21</v>
      </c>
      <c r="S491">
        <v>11</v>
      </c>
      <c r="T491" t="s">
        <v>157</v>
      </c>
      <c r="U491" t="s">
        <v>87</v>
      </c>
      <c r="V491" t="s">
        <v>48</v>
      </c>
    </row>
    <row r="492" spans="1:22" x14ac:dyDescent="0.25">
      <c r="A492" s="1">
        <v>224</v>
      </c>
      <c r="B492">
        <v>111620</v>
      </c>
      <c r="C492" s="2">
        <v>44246.629861111112</v>
      </c>
      <c r="D492" t="s">
        <v>620</v>
      </c>
      <c r="E492" t="s">
        <v>82</v>
      </c>
      <c r="F492" t="s">
        <v>83</v>
      </c>
      <c r="G492" t="s">
        <v>24</v>
      </c>
      <c r="H492" t="s">
        <v>34</v>
      </c>
      <c r="I492" t="s">
        <v>35</v>
      </c>
      <c r="J492" t="s">
        <v>27</v>
      </c>
      <c r="K492" t="s">
        <v>85</v>
      </c>
      <c r="L492" s="2">
        <v>44246.629861111112</v>
      </c>
      <c r="M492" s="2">
        <v>45159.129861111112</v>
      </c>
      <c r="N492">
        <v>0</v>
      </c>
      <c r="O492">
        <v>1</v>
      </c>
      <c r="P492" t="s">
        <v>79</v>
      </c>
      <c r="Q492" t="s">
        <v>38</v>
      </c>
      <c r="R492">
        <v>2</v>
      </c>
      <c r="S492">
        <v>0</v>
      </c>
      <c r="T492" t="s">
        <v>86</v>
      </c>
      <c r="U492" t="s">
        <v>398</v>
      </c>
      <c r="V492" t="s">
        <v>39</v>
      </c>
    </row>
    <row r="493" spans="1:22" x14ac:dyDescent="0.25">
      <c r="A493" s="1">
        <v>190</v>
      </c>
      <c r="B493">
        <v>111622</v>
      </c>
      <c r="C493" s="2">
        <v>44249.636111111111</v>
      </c>
      <c r="D493" t="s">
        <v>621</v>
      </c>
      <c r="E493" t="s">
        <v>432</v>
      </c>
      <c r="F493" t="s">
        <v>433</v>
      </c>
      <c r="G493" t="s">
        <v>24</v>
      </c>
      <c r="H493" t="s">
        <v>34</v>
      </c>
      <c r="I493" t="s">
        <v>35</v>
      </c>
      <c r="J493" t="s">
        <v>27</v>
      </c>
      <c r="K493" t="s">
        <v>177</v>
      </c>
      <c r="L493" s="2">
        <v>44284.584027777782</v>
      </c>
      <c r="M493" s="2">
        <v>44250.136111111111</v>
      </c>
      <c r="N493">
        <v>1</v>
      </c>
      <c r="O493">
        <v>0</v>
      </c>
      <c r="P493" t="s">
        <v>79</v>
      </c>
      <c r="Q493" t="s">
        <v>38</v>
      </c>
      <c r="R493">
        <v>13</v>
      </c>
      <c r="S493">
        <v>1</v>
      </c>
      <c r="T493" t="s">
        <v>86</v>
      </c>
      <c r="U493" t="s">
        <v>398</v>
      </c>
      <c r="V493" t="s">
        <v>39</v>
      </c>
    </row>
    <row r="494" spans="1:22" x14ac:dyDescent="0.25">
      <c r="A494" s="1">
        <v>214</v>
      </c>
      <c r="B494">
        <v>111623</v>
      </c>
      <c r="C494" s="2">
        <v>44249.704861111109</v>
      </c>
      <c r="D494" t="s">
        <v>622</v>
      </c>
      <c r="E494" t="s">
        <v>432</v>
      </c>
      <c r="F494" t="s">
        <v>433</v>
      </c>
      <c r="G494" t="s">
        <v>24</v>
      </c>
      <c r="H494" t="s">
        <v>34</v>
      </c>
      <c r="I494" t="s">
        <v>59</v>
      </c>
      <c r="J494" t="s">
        <v>27</v>
      </c>
      <c r="K494" t="s">
        <v>85</v>
      </c>
      <c r="L494" s="2">
        <v>44256.680555555547</v>
      </c>
      <c r="M494" s="2">
        <v>45162.204861111109</v>
      </c>
      <c r="N494">
        <v>0</v>
      </c>
      <c r="O494">
        <v>0</v>
      </c>
      <c r="P494" t="s">
        <v>79</v>
      </c>
      <c r="Q494" t="s">
        <v>38</v>
      </c>
      <c r="R494">
        <v>4</v>
      </c>
      <c r="S494">
        <v>0</v>
      </c>
      <c r="T494" t="s">
        <v>86</v>
      </c>
      <c r="U494" t="s">
        <v>398</v>
      </c>
      <c r="V494" t="s">
        <v>39</v>
      </c>
    </row>
    <row r="495" spans="1:22" x14ac:dyDescent="0.25">
      <c r="A495" s="1">
        <v>169</v>
      </c>
      <c r="B495">
        <v>111624</v>
      </c>
      <c r="C495" s="2">
        <v>44251.354861111111</v>
      </c>
      <c r="D495" t="s">
        <v>623</v>
      </c>
      <c r="E495" t="s">
        <v>272</v>
      </c>
      <c r="F495" t="s">
        <v>273</v>
      </c>
      <c r="G495" t="s">
        <v>24</v>
      </c>
      <c r="H495" t="s">
        <v>34</v>
      </c>
      <c r="I495" t="s">
        <v>35</v>
      </c>
      <c r="J495" t="s">
        <v>27</v>
      </c>
      <c r="K495" t="s">
        <v>85</v>
      </c>
      <c r="L495" s="2">
        <v>44294.474999999999</v>
      </c>
      <c r="M495" s="2">
        <v>45163.854861111111</v>
      </c>
      <c r="N495">
        <v>0</v>
      </c>
      <c r="O495">
        <v>1</v>
      </c>
      <c r="P495" t="s">
        <v>494</v>
      </c>
      <c r="Q495" t="s">
        <v>38</v>
      </c>
      <c r="R495">
        <v>17</v>
      </c>
      <c r="S495">
        <v>4</v>
      </c>
      <c r="T495" t="s">
        <v>157</v>
      </c>
      <c r="U495" t="s">
        <v>87</v>
      </c>
      <c r="V495" t="s">
        <v>39</v>
      </c>
    </row>
    <row r="496" spans="1:22" x14ac:dyDescent="0.25">
      <c r="A496" s="1">
        <v>210</v>
      </c>
      <c r="B496">
        <v>111625</v>
      </c>
      <c r="C496" s="2">
        <v>44251.481944444437</v>
      </c>
      <c r="D496" t="s">
        <v>624</v>
      </c>
      <c r="E496" t="s">
        <v>53</v>
      </c>
      <c r="F496" t="s">
        <v>54</v>
      </c>
      <c r="G496" t="s">
        <v>24</v>
      </c>
      <c r="H496" t="s">
        <v>34</v>
      </c>
      <c r="I496" t="s">
        <v>59</v>
      </c>
      <c r="J496" t="s">
        <v>27</v>
      </c>
      <c r="K496" t="s">
        <v>28</v>
      </c>
      <c r="L496" s="2">
        <v>44264.366666666669</v>
      </c>
      <c r="M496" s="2">
        <v>44251.981944444437</v>
      </c>
      <c r="N496">
        <v>0</v>
      </c>
      <c r="O496">
        <v>1</v>
      </c>
      <c r="P496" t="s">
        <v>43</v>
      </c>
      <c r="Q496" t="s">
        <v>55</v>
      </c>
      <c r="R496">
        <v>12</v>
      </c>
      <c r="S496">
        <v>3</v>
      </c>
      <c r="T496" t="s">
        <v>157</v>
      </c>
      <c r="U496" t="s">
        <v>87</v>
      </c>
      <c r="V496" t="s">
        <v>39</v>
      </c>
    </row>
    <row r="497" spans="1:22" x14ac:dyDescent="0.25">
      <c r="A497" s="1">
        <v>206</v>
      </c>
      <c r="B497">
        <v>111626</v>
      </c>
      <c r="C497" s="2">
        <v>44258.655555555553</v>
      </c>
      <c r="D497" t="s">
        <v>608</v>
      </c>
      <c r="E497" t="s">
        <v>432</v>
      </c>
      <c r="F497" t="s">
        <v>433</v>
      </c>
      <c r="G497" t="s">
        <v>24</v>
      </c>
      <c r="H497" t="s">
        <v>34</v>
      </c>
      <c r="I497" t="s">
        <v>59</v>
      </c>
      <c r="J497" t="s">
        <v>27</v>
      </c>
      <c r="K497" t="s">
        <v>28</v>
      </c>
      <c r="L497" s="2">
        <v>44266.693055555559</v>
      </c>
      <c r="M497" s="2">
        <v>44259.155555555553</v>
      </c>
      <c r="N497">
        <v>0</v>
      </c>
      <c r="O497">
        <v>1</v>
      </c>
      <c r="P497" t="s">
        <v>43</v>
      </c>
      <c r="Q497" t="s">
        <v>38</v>
      </c>
      <c r="R497">
        <v>3</v>
      </c>
      <c r="S497">
        <v>0</v>
      </c>
      <c r="T497" t="s">
        <v>86</v>
      </c>
      <c r="U497" t="s">
        <v>398</v>
      </c>
      <c r="V497" t="s">
        <v>48</v>
      </c>
    </row>
    <row r="498" spans="1:22" x14ac:dyDescent="0.25">
      <c r="A498" s="1">
        <v>204</v>
      </c>
      <c r="B498">
        <v>111627</v>
      </c>
      <c r="C498" s="2">
        <v>44259.550694444442</v>
      </c>
      <c r="D498" t="s">
        <v>625</v>
      </c>
      <c r="E498" t="s">
        <v>141</v>
      </c>
      <c r="F498" t="s">
        <v>142</v>
      </c>
      <c r="G498" t="s">
        <v>24</v>
      </c>
      <c r="H498" t="s">
        <v>34</v>
      </c>
      <c r="I498" t="s">
        <v>35</v>
      </c>
      <c r="J498" t="s">
        <v>27</v>
      </c>
      <c r="K498" t="s">
        <v>28</v>
      </c>
      <c r="L498" s="2">
        <v>44270.714583333327</v>
      </c>
      <c r="M498" s="2">
        <v>44264.550694444442</v>
      </c>
      <c r="N498">
        <v>0</v>
      </c>
      <c r="O498">
        <v>1</v>
      </c>
      <c r="P498" t="s">
        <v>43</v>
      </c>
      <c r="Q498" t="s">
        <v>55</v>
      </c>
      <c r="R498">
        <v>5</v>
      </c>
      <c r="S498">
        <v>1</v>
      </c>
      <c r="T498" t="s">
        <v>157</v>
      </c>
      <c r="U498" t="s">
        <v>87</v>
      </c>
      <c r="V498" t="s">
        <v>39</v>
      </c>
    </row>
    <row r="499" spans="1:22" x14ac:dyDescent="0.25">
      <c r="A499" s="1">
        <v>205</v>
      </c>
      <c r="B499">
        <v>111628</v>
      </c>
      <c r="C499" s="2">
        <v>44259.552083333343</v>
      </c>
      <c r="D499" t="s">
        <v>626</v>
      </c>
      <c r="E499" t="s">
        <v>141</v>
      </c>
      <c r="F499" t="s">
        <v>142</v>
      </c>
      <c r="G499" t="s">
        <v>24</v>
      </c>
      <c r="H499" t="s">
        <v>34</v>
      </c>
      <c r="I499" t="s">
        <v>35</v>
      </c>
      <c r="J499" t="s">
        <v>27</v>
      </c>
      <c r="K499" t="s">
        <v>28</v>
      </c>
      <c r="L499" s="2">
        <v>44270.712500000001</v>
      </c>
      <c r="M499" s="2">
        <v>44264.552083333343</v>
      </c>
      <c r="N499">
        <v>0</v>
      </c>
      <c r="O499">
        <v>1</v>
      </c>
      <c r="P499" t="s">
        <v>43</v>
      </c>
      <c r="Q499" t="s">
        <v>55</v>
      </c>
      <c r="R499">
        <v>5</v>
      </c>
      <c r="S499">
        <v>1</v>
      </c>
      <c r="T499" t="s">
        <v>157</v>
      </c>
      <c r="U499" t="s">
        <v>87</v>
      </c>
      <c r="V499" t="s">
        <v>39</v>
      </c>
    </row>
    <row r="500" spans="1:22" x14ac:dyDescent="0.25">
      <c r="A500" s="1">
        <v>212</v>
      </c>
      <c r="B500">
        <v>111629</v>
      </c>
      <c r="C500" s="2">
        <v>44260.450694444437</v>
      </c>
      <c r="D500" t="s">
        <v>627</v>
      </c>
      <c r="E500" t="s">
        <v>628</v>
      </c>
      <c r="F500" t="s">
        <v>629</v>
      </c>
      <c r="G500" t="s">
        <v>24</v>
      </c>
      <c r="H500" t="s">
        <v>25</v>
      </c>
      <c r="I500" t="s">
        <v>35</v>
      </c>
      <c r="J500" t="s">
        <v>27</v>
      </c>
      <c r="K500" t="s">
        <v>85</v>
      </c>
      <c r="L500" s="2">
        <v>44260.450694444437</v>
      </c>
      <c r="M500" s="2">
        <v>44267.708333333343</v>
      </c>
      <c r="N500">
        <v>1</v>
      </c>
      <c r="O500">
        <v>0</v>
      </c>
      <c r="P500" t="s">
        <v>79</v>
      </c>
      <c r="Q500" t="s">
        <v>147</v>
      </c>
      <c r="R500">
        <v>3</v>
      </c>
      <c r="S500">
        <v>0</v>
      </c>
      <c r="T500" t="s">
        <v>86</v>
      </c>
      <c r="U500" t="s">
        <v>398</v>
      </c>
      <c r="V500" t="s">
        <v>39</v>
      </c>
    </row>
    <row r="501" spans="1:22" x14ac:dyDescent="0.25">
      <c r="A501" s="1">
        <v>177</v>
      </c>
      <c r="B501">
        <v>111630</v>
      </c>
      <c r="C501" s="2">
        <v>44260.523611111108</v>
      </c>
      <c r="D501" t="s">
        <v>630</v>
      </c>
      <c r="E501" t="s">
        <v>396</v>
      </c>
      <c r="F501" t="s">
        <v>397</v>
      </c>
      <c r="G501" t="s">
        <v>24</v>
      </c>
      <c r="H501" t="s">
        <v>34</v>
      </c>
      <c r="I501" t="s">
        <v>35</v>
      </c>
      <c r="J501" t="s">
        <v>27</v>
      </c>
      <c r="K501" t="s">
        <v>85</v>
      </c>
      <c r="L501" s="2">
        <v>44293.36041666667</v>
      </c>
      <c r="M501" s="2">
        <v>44261.023611111108</v>
      </c>
      <c r="N501">
        <v>1</v>
      </c>
      <c r="O501">
        <v>0</v>
      </c>
      <c r="P501" t="s">
        <v>74</v>
      </c>
      <c r="Q501" t="s">
        <v>38</v>
      </c>
      <c r="R501">
        <v>8</v>
      </c>
      <c r="S501">
        <v>2</v>
      </c>
      <c r="T501" t="s">
        <v>157</v>
      </c>
      <c r="U501" t="s">
        <v>87</v>
      </c>
      <c r="V501" t="s">
        <v>39</v>
      </c>
    </row>
    <row r="502" spans="1:22" x14ac:dyDescent="0.25">
      <c r="A502" s="1">
        <v>211</v>
      </c>
      <c r="B502">
        <v>111631</v>
      </c>
      <c r="C502" s="2">
        <v>44260.65902777778</v>
      </c>
      <c r="D502" t="s">
        <v>631</v>
      </c>
      <c r="E502" t="s">
        <v>628</v>
      </c>
      <c r="F502" t="s">
        <v>629</v>
      </c>
      <c r="G502" t="s">
        <v>24</v>
      </c>
      <c r="H502" t="s">
        <v>25</v>
      </c>
      <c r="I502" t="s">
        <v>35</v>
      </c>
      <c r="J502" t="s">
        <v>27</v>
      </c>
      <c r="K502" t="s">
        <v>85</v>
      </c>
      <c r="L502" s="2">
        <v>44260.65902777778</v>
      </c>
      <c r="M502" s="2">
        <v>44265.65902777778</v>
      </c>
      <c r="N502">
        <v>1</v>
      </c>
      <c r="O502">
        <v>0</v>
      </c>
      <c r="P502" t="s">
        <v>79</v>
      </c>
      <c r="Q502" t="s">
        <v>147</v>
      </c>
      <c r="R502">
        <v>2</v>
      </c>
      <c r="S502">
        <v>0</v>
      </c>
      <c r="T502" t="s">
        <v>157</v>
      </c>
      <c r="U502" t="s">
        <v>87</v>
      </c>
      <c r="V502" t="s">
        <v>39</v>
      </c>
    </row>
    <row r="503" spans="1:22" x14ac:dyDescent="0.25">
      <c r="A503" s="1">
        <v>54</v>
      </c>
      <c r="B503">
        <v>111633</v>
      </c>
      <c r="C503" s="2">
        <v>44266.445138888892</v>
      </c>
      <c r="D503" t="s">
        <v>632</v>
      </c>
      <c r="E503" t="s">
        <v>53</v>
      </c>
      <c r="F503" t="s">
        <v>54</v>
      </c>
      <c r="G503" t="s">
        <v>72</v>
      </c>
      <c r="H503" t="s">
        <v>34</v>
      </c>
      <c r="I503" t="s">
        <v>35</v>
      </c>
      <c r="J503" t="s">
        <v>27</v>
      </c>
      <c r="K503" t="s">
        <v>177</v>
      </c>
      <c r="L503" s="2">
        <v>44293.628472222219</v>
      </c>
      <c r="M503" s="2">
        <v>44271.445138888892</v>
      </c>
      <c r="N503">
        <v>1</v>
      </c>
      <c r="O503">
        <v>0</v>
      </c>
      <c r="P503" t="s">
        <v>494</v>
      </c>
      <c r="Q503" t="s">
        <v>55</v>
      </c>
      <c r="R503">
        <v>32</v>
      </c>
      <c r="S503">
        <v>8</v>
      </c>
      <c r="T503" t="s">
        <v>157</v>
      </c>
      <c r="U503" t="s">
        <v>87</v>
      </c>
      <c r="V503" t="s">
        <v>39</v>
      </c>
    </row>
    <row r="504" spans="1:22" x14ac:dyDescent="0.25">
      <c r="A504" s="1">
        <v>192</v>
      </c>
      <c r="B504">
        <v>111634</v>
      </c>
      <c r="C504" s="2">
        <v>44266.447222222218</v>
      </c>
      <c r="D504" t="s">
        <v>633</v>
      </c>
      <c r="E504" t="s">
        <v>396</v>
      </c>
      <c r="F504" t="s">
        <v>397</v>
      </c>
      <c r="G504" t="s">
        <v>24</v>
      </c>
      <c r="H504" t="s">
        <v>34</v>
      </c>
      <c r="I504" t="s">
        <v>35</v>
      </c>
      <c r="J504" t="s">
        <v>100</v>
      </c>
      <c r="K504" t="s">
        <v>177</v>
      </c>
      <c r="L504" s="2">
        <v>44284.552777777782</v>
      </c>
      <c r="M504" s="2">
        <v>45178.947222222218</v>
      </c>
      <c r="N504">
        <v>0</v>
      </c>
      <c r="O504">
        <v>1</v>
      </c>
      <c r="P504" t="s">
        <v>79</v>
      </c>
      <c r="Q504" t="s">
        <v>38</v>
      </c>
      <c r="R504">
        <v>6</v>
      </c>
      <c r="S504">
        <v>0</v>
      </c>
      <c r="T504" t="s">
        <v>86</v>
      </c>
      <c r="U504" t="s">
        <v>398</v>
      </c>
      <c r="V504" t="s">
        <v>39</v>
      </c>
    </row>
    <row r="505" spans="1:22" x14ac:dyDescent="0.25">
      <c r="A505" s="1">
        <v>207</v>
      </c>
      <c r="B505">
        <v>111635</v>
      </c>
      <c r="C505" s="2">
        <v>44266.495833333327</v>
      </c>
      <c r="D505" t="s">
        <v>634</v>
      </c>
      <c r="E505" t="s">
        <v>396</v>
      </c>
      <c r="F505" t="s">
        <v>397</v>
      </c>
      <c r="G505" t="s">
        <v>24</v>
      </c>
      <c r="H505" t="s">
        <v>34</v>
      </c>
      <c r="I505" t="s">
        <v>35</v>
      </c>
      <c r="J505" t="s">
        <v>100</v>
      </c>
      <c r="K505" t="s">
        <v>85</v>
      </c>
      <c r="L505" s="2">
        <v>44266.495833333327</v>
      </c>
      <c r="M505" s="2">
        <v>45178.995833333327</v>
      </c>
      <c r="N505">
        <v>0</v>
      </c>
      <c r="O505">
        <v>1</v>
      </c>
      <c r="P505" t="s">
        <v>79</v>
      </c>
      <c r="Q505" t="s">
        <v>38</v>
      </c>
      <c r="R505">
        <v>3</v>
      </c>
      <c r="S505">
        <v>1</v>
      </c>
      <c r="T505" t="s">
        <v>86</v>
      </c>
      <c r="U505" t="s">
        <v>398</v>
      </c>
      <c r="V505" t="s">
        <v>39</v>
      </c>
    </row>
    <row r="506" spans="1:22" x14ac:dyDescent="0.25">
      <c r="A506" s="1">
        <v>197</v>
      </c>
      <c r="B506">
        <v>111637</v>
      </c>
      <c r="C506" s="2">
        <v>44271.418055555558</v>
      </c>
      <c r="D506" t="s">
        <v>635</v>
      </c>
      <c r="E506" t="s">
        <v>432</v>
      </c>
      <c r="F506" t="s">
        <v>433</v>
      </c>
      <c r="G506" t="s">
        <v>24</v>
      </c>
      <c r="H506" t="s">
        <v>34</v>
      </c>
      <c r="I506" t="s">
        <v>35</v>
      </c>
      <c r="J506" t="s">
        <v>27</v>
      </c>
      <c r="K506" t="s">
        <v>177</v>
      </c>
      <c r="L506" s="2">
        <v>44279.557638888888</v>
      </c>
      <c r="M506" s="2">
        <v>45183.918055555558</v>
      </c>
      <c r="N506">
        <v>0</v>
      </c>
      <c r="O506">
        <v>0</v>
      </c>
      <c r="P506" t="s">
        <v>79</v>
      </c>
      <c r="Q506" t="s">
        <v>38</v>
      </c>
      <c r="R506">
        <v>6</v>
      </c>
      <c r="S506">
        <v>3</v>
      </c>
      <c r="T506" t="s">
        <v>86</v>
      </c>
      <c r="U506" t="s">
        <v>398</v>
      </c>
      <c r="V506" t="s">
        <v>48</v>
      </c>
    </row>
    <row r="507" spans="1:22" x14ac:dyDescent="0.25">
      <c r="A507" s="1">
        <v>202</v>
      </c>
      <c r="B507">
        <v>111638</v>
      </c>
      <c r="C507" s="2">
        <v>44271.68472222222</v>
      </c>
      <c r="D507" t="s">
        <v>627</v>
      </c>
      <c r="E507" t="s">
        <v>628</v>
      </c>
      <c r="F507" t="s">
        <v>629</v>
      </c>
      <c r="G507" t="s">
        <v>24</v>
      </c>
      <c r="H507" t="s">
        <v>25</v>
      </c>
      <c r="I507" t="s">
        <v>35</v>
      </c>
      <c r="J507" t="s">
        <v>36</v>
      </c>
      <c r="K507" t="s">
        <v>85</v>
      </c>
      <c r="L507" s="2">
        <v>44271.68472222222</v>
      </c>
      <c r="M507" s="2">
        <v>44276.68472222222</v>
      </c>
      <c r="N507">
        <v>1</v>
      </c>
      <c r="O507">
        <v>0</v>
      </c>
      <c r="P507" t="s">
        <v>79</v>
      </c>
      <c r="Q507" t="s">
        <v>147</v>
      </c>
      <c r="R507">
        <v>2</v>
      </c>
      <c r="S507">
        <v>0</v>
      </c>
      <c r="T507" t="s">
        <v>157</v>
      </c>
      <c r="U507" t="s">
        <v>87</v>
      </c>
      <c r="V507" t="s">
        <v>39</v>
      </c>
    </row>
    <row r="508" spans="1:22" x14ac:dyDescent="0.25">
      <c r="A508" s="1">
        <v>180</v>
      </c>
      <c r="B508">
        <v>111639</v>
      </c>
      <c r="C508" s="2">
        <v>44272.565972222219</v>
      </c>
      <c r="D508" t="s">
        <v>636</v>
      </c>
      <c r="E508" t="s">
        <v>258</v>
      </c>
      <c r="F508" t="s">
        <v>259</v>
      </c>
      <c r="G508" t="s">
        <v>24</v>
      </c>
      <c r="H508" t="s">
        <v>34</v>
      </c>
      <c r="I508" t="s">
        <v>35</v>
      </c>
      <c r="J508" t="s">
        <v>27</v>
      </c>
      <c r="K508" t="s">
        <v>85</v>
      </c>
      <c r="L508" s="2">
        <v>44292.597916666673</v>
      </c>
      <c r="M508" s="2">
        <v>45185.065972222219</v>
      </c>
      <c r="N508">
        <v>0</v>
      </c>
      <c r="O508">
        <v>1</v>
      </c>
      <c r="P508" t="s">
        <v>74</v>
      </c>
      <c r="Q508" t="s">
        <v>38</v>
      </c>
      <c r="R508">
        <v>8</v>
      </c>
      <c r="S508">
        <v>4</v>
      </c>
      <c r="T508" t="s">
        <v>157</v>
      </c>
      <c r="U508" t="s">
        <v>398</v>
      </c>
      <c r="V508" t="s">
        <v>39</v>
      </c>
    </row>
    <row r="509" spans="1:22" x14ac:dyDescent="0.25">
      <c r="A509" s="1">
        <v>185</v>
      </c>
      <c r="B509">
        <v>111640</v>
      </c>
      <c r="C509" s="2">
        <v>44272.683333333327</v>
      </c>
      <c r="D509" t="s">
        <v>637</v>
      </c>
      <c r="E509" t="s">
        <v>235</v>
      </c>
      <c r="F509" t="s">
        <v>236</v>
      </c>
      <c r="G509" t="s">
        <v>24</v>
      </c>
      <c r="H509" t="s">
        <v>34</v>
      </c>
      <c r="I509" t="s">
        <v>35</v>
      </c>
      <c r="J509" t="s">
        <v>27</v>
      </c>
      <c r="K509" t="s">
        <v>85</v>
      </c>
      <c r="L509" s="2">
        <v>44285.75</v>
      </c>
      <c r="M509" s="2">
        <v>45185.183333333327</v>
      </c>
      <c r="N509">
        <v>0</v>
      </c>
      <c r="O509">
        <v>1</v>
      </c>
      <c r="P509" t="s">
        <v>74</v>
      </c>
      <c r="Q509" t="s">
        <v>55</v>
      </c>
      <c r="R509">
        <v>18</v>
      </c>
      <c r="S509">
        <v>0</v>
      </c>
      <c r="T509" t="s">
        <v>157</v>
      </c>
      <c r="U509" t="s">
        <v>199</v>
      </c>
      <c r="V509" t="s">
        <v>39</v>
      </c>
    </row>
    <row r="510" spans="1:22" x14ac:dyDescent="0.25">
      <c r="A510" s="1">
        <v>186</v>
      </c>
      <c r="B510">
        <v>111641</v>
      </c>
      <c r="C510" s="2">
        <v>44272.692361111112</v>
      </c>
      <c r="D510" t="s">
        <v>603</v>
      </c>
      <c r="E510" t="s">
        <v>235</v>
      </c>
      <c r="F510" t="s">
        <v>236</v>
      </c>
      <c r="G510" t="s">
        <v>24</v>
      </c>
      <c r="H510" t="s">
        <v>34</v>
      </c>
      <c r="I510" t="s">
        <v>35</v>
      </c>
      <c r="J510" t="s">
        <v>27</v>
      </c>
      <c r="K510" t="s">
        <v>177</v>
      </c>
      <c r="L510" s="2">
        <v>44285.746527777781</v>
      </c>
      <c r="M510" s="2">
        <v>45185.192361111112</v>
      </c>
      <c r="N510">
        <v>0</v>
      </c>
      <c r="O510">
        <v>0</v>
      </c>
      <c r="P510" t="s">
        <v>74</v>
      </c>
      <c r="Q510" t="s">
        <v>55</v>
      </c>
      <c r="R510">
        <v>23</v>
      </c>
      <c r="S510">
        <v>0</v>
      </c>
      <c r="T510" t="s">
        <v>157</v>
      </c>
      <c r="U510" t="s">
        <v>87</v>
      </c>
      <c r="V510" t="s">
        <v>48</v>
      </c>
    </row>
    <row r="511" spans="1:22" x14ac:dyDescent="0.25">
      <c r="A511" s="1">
        <v>183</v>
      </c>
      <c r="B511">
        <v>111642</v>
      </c>
      <c r="C511" s="2">
        <v>44273.594444444447</v>
      </c>
      <c r="D511" t="s">
        <v>638</v>
      </c>
      <c r="E511" t="s">
        <v>64</v>
      </c>
      <c r="F511" t="s">
        <v>65</v>
      </c>
      <c r="G511" t="s">
        <v>24</v>
      </c>
      <c r="H511" t="s">
        <v>34</v>
      </c>
      <c r="I511" t="s">
        <v>59</v>
      </c>
      <c r="J511" t="s">
        <v>27</v>
      </c>
      <c r="K511" t="s">
        <v>85</v>
      </c>
      <c r="L511" s="2">
        <v>44285.790277777778</v>
      </c>
      <c r="M511" s="2">
        <v>45186.094444444447</v>
      </c>
      <c r="N511">
        <v>0</v>
      </c>
      <c r="O511">
        <v>0</v>
      </c>
      <c r="P511" t="s">
        <v>74</v>
      </c>
      <c r="Q511" t="s">
        <v>55</v>
      </c>
      <c r="R511">
        <v>3</v>
      </c>
      <c r="S511">
        <v>1</v>
      </c>
      <c r="T511" t="s">
        <v>86</v>
      </c>
      <c r="U511" t="s">
        <v>199</v>
      </c>
      <c r="V511" t="s">
        <v>39</v>
      </c>
    </row>
    <row r="512" spans="1:22" x14ac:dyDescent="0.25">
      <c r="A512" s="1">
        <v>176</v>
      </c>
      <c r="B512">
        <v>111643</v>
      </c>
      <c r="C512" s="2">
        <v>44273.595833333333</v>
      </c>
      <c r="D512" t="s">
        <v>639</v>
      </c>
      <c r="E512" t="s">
        <v>64</v>
      </c>
      <c r="F512" t="s">
        <v>65</v>
      </c>
      <c r="G512" t="s">
        <v>24</v>
      </c>
      <c r="H512" t="s">
        <v>34</v>
      </c>
      <c r="I512" t="s">
        <v>59</v>
      </c>
      <c r="J512" t="s">
        <v>27</v>
      </c>
      <c r="K512" t="s">
        <v>85</v>
      </c>
      <c r="L512" s="2">
        <v>44293.522916666669</v>
      </c>
      <c r="M512" s="2">
        <v>45186.095833333333</v>
      </c>
      <c r="N512">
        <v>0</v>
      </c>
      <c r="O512">
        <v>0</v>
      </c>
      <c r="P512" t="s">
        <v>74</v>
      </c>
      <c r="Q512" t="s">
        <v>55</v>
      </c>
      <c r="R512">
        <v>7</v>
      </c>
      <c r="S512">
        <v>0</v>
      </c>
      <c r="T512" t="s">
        <v>86</v>
      </c>
      <c r="U512" t="s">
        <v>199</v>
      </c>
      <c r="V512" t="s">
        <v>39</v>
      </c>
    </row>
    <row r="513" spans="1:22" x14ac:dyDescent="0.25">
      <c r="A513" s="1">
        <v>182</v>
      </c>
      <c r="B513">
        <v>111644</v>
      </c>
      <c r="C513" s="2">
        <v>44273.599305555559</v>
      </c>
      <c r="D513" t="s">
        <v>640</v>
      </c>
      <c r="E513" t="s">
        <v>64</v>
      </c>
      <c r="F513" t="s">
        <v>65</v>
      </c>
      <c r="G513" t="s">
        <v>24</v>
      </c>
      <c r="H513" t="s">
        <v>34</v>
      </c>
      <c r="I513" t="s">
        <v>59</v>
      </c>
      <c r="J513" t="s">
        <v>27</v>
      </c>
      <c r="K513" t="s">
        <v>85</v>
      </c>
      <c r="L513" s="2">
        <v>44286.448611111111</v>
      </c>
      <c r="M513" s="2">
        <v>45186.099305555559</v>
      </c>
      <c r="N513">
        <v>0</v>
      </c>
      <c r="O513">
        <v>1</v>
      </c>
      <c r="P513" t="s">
        <v>74</v>
      </c>
      <c r="Q513" t="s">
        <v>55</v>
      </c>
      <c r="R513">
        <v>5</v>
      </c>
      <c r="S513">
        <v>0</v>
      </c>
      <c r="T513" t="s">
        <v>86</v>
      </c>
      <c r="U513" t="s">
        <v>199</v>
      </c>
      <c r="V513" t="s">
        <v>39</v>
      </c>
    </row>
    <row r="514" spans="1:22" x14ac:dyDescent="0.25">
      <c r="A514" s="1">
        <v>201</v>
      </c>
      <c r="B514">
        <v>111645</v>
      </c>
      <c r="C514" s="2">
        <v>44274.369444444441</v>
      </c>
      <c r="D514" t="s">
        <v>641</v>
      </c>
      <c r="E514" t="s">
        <v>231</v>
      </c>
      <c r="F514" t="s">
        <v>232</v>
      </c>
      <c r="G514" t="s">
        <v>24</v>
      </c>
      <c r="H514" t="s">
        <v>34</v>
      </c>
      <c r="I514" t="s">
        <v>59</v>
      </c>
      <c r="J514" t="s">
        <v>27</v>
      </c>
      <c r="K514" t="s">
        <v>177</v>
      </c>
      <c r="L514" s="2">
        <v>44274.369444444441</v>
      </c>
      <c r="M514" s="2">
        <v>45186.869444444441</v>
      </c>
      <c r="N514">
        <v>0</v>
      </c>
      <c r="O514">
        <v>1</v>
      </c>
      <c r="P514" t="s">
        <v>79</v>
      </c>
      <c r="Q514" t="s">
        <v>38</v>
      </c>
      <c r="R514">
        <v>5</v>
      </c>
      <c r="S514">
        <v>2</v>
      </c>
      <c r="T514" t="s">
        <v>157</v>
      </c>
      <c r="U514" t="s">
        <v>87</v>
      </c>
      <c r="V514" t="s">
        <v>48</v>
      </c>
    </row>
    <row r="515" spans="1:22" x14ac:dyDescent="0.25">
      <c r="A515" s="1">
        <v>200</v>
      </c>
      <c r="B515">
        <v>111646</v>
      </c>
      <c r="C515" s="2">
        <v>44277.767361111109</v>
      </c>
      <c r="D515" t="s">
        <v>642</v>
      </c>
      <c r="E515" t="s">
        <v>628</v>
      </c>
      <c r="F515" t="s">
        <v>629</v>
      </c>
      <c r="G515" t="s">
        <v>24</v>
      </c>
      <c r="H515" t="s">
        <v>25</v>
      </c>
      <c r="I515" t="s">
        <v>35</v>
      </c>
      <c r="J515" t="s">
        <v>27</v>
      </c>
      <c r="K515" t="s">
        <v>177</v>
      </c>
      <c r="L515" s="2">
        <v>44277.767361111109</v>
      </c>
      <c r="M515" s="2">
        <v>44282.767361111109</v>
      </c>
      <c r="N515">
        <v>1</v>
      </c>
      <c r="O515">
        <v>1</v>
      </c>
      <c r="P515" t="s">
        <v>79</v>
      </c>
      <c r="Q515" t="s">
        <v>147</v>
      </c>
      <c r="R515">
        <v>5</v>
      </c>
      <c r="S515">
        <v>1</v>
      </c>
      <c r="T515" t="s">
        <v>86</v>
      </c>
      <c r="U515" t="s">
        <v>398</v>
      </c>
      <c r="V515" t="s">
        <v>39</v>
      </c>
    </row>
    <row r="516" spans="1:22" x14ac:dyDescent="0.25">
      <c r="A516" s="1">
        <v>199</v>
      </c>
      <c r="B516">
        <v>111647</v>
      </c>
      <c r="C516" s="2">
        <v>44277.772916666669</v>
      </c>
      <c r="D516" t="s">
        <v>643</v>
      </c>
      <c r="E516" t="s">
        <v>628</v>
      </c>
      <c r="F516" t="s">
        <v>629</v>
      </c>
      <c r="G516" t="s">
        <v>24</v>
      </c>
      <c r="H516" t="s">
        <v>25</v>
      </c>
      <c r="I516" t="s">
        <v>59</v>
      </c>
      <c r="J516" t="s">
        <v>176</v>
      </c>
      <c r="K516" t="s">
        <v>85</v>
      </c>
      <c r="L516" s="2">
        <v>44277.772916666669</v>
      </c>
      <c r="M516" s="2">
        <v>44282.772916666669</v>
      </c>
      <c r="N516">
        <v>1</v>
      </c>
      <c r="O516">
        <v>1</v>
      </c>
      <c r="P516" t="s">
        <v>79</v>
      </c>
      <c r="Q516" t="s">
        <v>147</v>
      </c>
      <c r="R516">
        <v>3</v>
      </c>
      <c r="S516">
        <v>0</v>
      </c>
      <c r="T516" t="s">
        <v>86</v>
      </c>
      <c r="U516" t="s">
        <v>398</v>
      </c>
      <c r="V516" t="s">
        <v>39</v>
      </c>
    </row>
    <row r="517" spans="1:22" x14ac:dyDescent="0.25">
      <c r="A517" s="1">
        <v>198</v>
      </c>
      <c r="B517">
        <v>111648</v>
      </c>
      <c r="C517" s="2">
        <v>44278.469444444447</v>
      </c>
      <c r="D517" t="s">
        <v>644</v>
      </c>
      <c r="E517" t="s">
        <v>628</v>
      </c>
      <c r="F517" t="s">
        <v>629</v>
      </c>
      <c r="G517" t="s">
        <v>24</v>
      </c>
      <c r="H517" t="s">
        <v>34</v>
      </c>
      <c r="I517" t="s">
        <v>59</v>
      </c>
      <c r="J517" t="s">
        <v>27</v>
      </c>
      <c r="K517" t="s">
        <v>28</v>
      </c>
      <c r="L517" s="2">
        <v>44278.728472222218</v>
      </c>
      <c r="M517" s="2">
        <v>45190.969444444447</v>
      </c>
      <c r="N517">
        <v>0</v>
      </c>
      <c r="O517">
        <v>1</v>
      </c>
      <c r="P517" t="s">
        <v>43</v>
      </c>
      <c r="Q517" t="s">
        <v>237</v>
      </c>
      <c r="R517">
        <v>7</v>
      </c>
      <c r="S517">
        <v>0</v>
      </c>
      <c r="T517" t="s">
        <v>86</v>
      </c>
      <c r="U517" t="s">
        <v>199</v>
      </c>
      <c r="V517" t="s">
        <v>48</v>
      </c>
    </row>
    <row r="518" spans="1:22" x14ac:dyDescent="0.25">
      <c r="A518" s="1">
        <v>55</v>
      </c>
      <c r="B518">
        <v>111649</v>
      </c>
      <c r="C518" s="2">
        <v>44278.693749999999</v>
      </c>
      <c r="D518" t="s">
        <v>645</v>
      </c>
      <c r="E518" t="s">
        <v>53</v>
      </c>
      <c r="F518" t="s">
        <v>54</v>
      </c>
      <c r="G518" t="s">
        <v>72</v>
      </c>
      <c r="H518" t="s">
        <v>34</v>
      </c>
      <c r="I518" t="s">
        <v>35</v>
      </c>
      <c r="J518" t="s">
        <v>27</v>
      </c>
      <c r="K518" t="s">
        <v>85</v>
      </c>
      <c r="L518" s="2">
        <v>44291.368055555547</v>
      </c>
      <c r="M518" s="2">
        <v>45191.193749999999</v>
      </c>
      <c r="N518">
        <v>0</v>
      </c>
      <c r="O518">
        <v>1</v>
      </c>
      <c r="P518" t="s">
        <v>494</v>
      </c>
      <c r="Q518" t="s">
        <v>55</v>
      </c>
      <c r="R518">
        <v>6</v>
      </c>
      <c r="S518">
        <v>2</v>
      </c>
      <c r="T518" t="s">
        <v>157</v>
      </c>
      <c r="U518" t="s">
        <v>87</v>
      </c>
      <c r="V518" t="s">
        <v>39</v>
      </c>
    </row>
    <row r="519" spans="1:22" x14ac:dyDescent="0.25">
      <c r="A519" s="1">
        <v>175</v>
      </c>
      <c r="B519">
        <v>111650</v>
      </c>
      <c r="C519" s="2">
        <v>44279.634027777778</v>
      </c>
      <c r="D519" t="s">
        <v>646</v>
      </c>
      <c r="E519" t="s">
        <v>231</v>
      </c>
      <c r="F519" t="s">
        <v>232</v>
      </c>
      <c r="G519" t="s">
        <v>24</v>
      </c>
      <c r="H519" t="s">
        <v>34</v>
      </c>
      <c r="I519" t="s">
        <v>35</v>
      </c>
      <c r="J519" t="s">
        <v>27</v>
      </c>
      <c r="K519" t="s">
        <v>177</v>
      </c>
      <c r="L519" s="2">
        <v>44293.589583333327</v>
      </c>
      <c r="M519" s="2">
        <v>45192.134027777778</v>
      </c>
      <c r="N519">
        <v>0</v>
      </c>
      <c r="O519">
        <v>1</v>
      </c>
      <c r="P519" t="s">
        <v>74</v>
      </c>
      <c r="Q519" t="s">
        <v>38</v>
      </c>
      <c r="R519">
        <v>6</v>
      </c>
      <c r="S519">
        <v>3</v>
      </c>
      <c r="T519" t="s">
        <v>157</v>
      </c>
      <c r="U519" t="s">
        <v>87</v>
      </c>
      <c r="V519" t="s">
        <v>39</v>
      </c>
    </row>
    <row r="520" spans="1:22" x14ac:dyDescent="0.25">
      <c r="A520" s="1">
        <v>184</v>
      </c>
      <c r="B520">
        <v>111651</v>
      </c>
      <c r="C520" s="2">
        <v>44279.70416666667</v>
      </c>
      <c r="D520" t="s">
        <v>647</v>
      </c>
      <c r="E520" t="s">
        <v>64</v>
      </c>
      <c r="F520" t="s">
        <v>65</v>
      </c>
      <c r="G520" t="s">
        <v>24</v>
      </c>
      <c r="H520" t="s">
        <v>34</v>
      </c>
      <c r="I520" t="s">
        <v>35</v>
      </c>
      <c r="J520" t="s">
        <v>176</v>
      </c>
      <c r="K520" t="s">
        <v>85</v>
      </c>
      <c r="L520" s="2">
        <v>44285.787499999999</v>
      </c>
      <c r="M520" s="2">
        <v>44284.70416666667</v>
      </c>
      <c r="N520">
        <v>1</v>
      </c>
      <c r="O520">
        <v>0</v>
      </c>
      <c r="P520" t="s">
        <v>74</v>
      </c>
      <c r="Q520" t="s">
        <v>55</v>
      </c>
      <c r="R520">
        <v>4</v>
      </c>
      <c r="S520">
        <v>0</v>
      </c>
      <c r="T520" t="s">
        <v>157</v>
      </c>
      <c r="U520" t="s">
        <v>87</v>
      </c>
      <c r="V520" t="s">
        <v>48</v>
      </c>
    </row>
    <row r="521" spans="1:22" x14ac:dyDescent="0.25">
      <c r="A521" s="1">
        <v>195</v>
      </c>
      <c r="B521">
        <v>111652</v>
      </c>
      <c r="C521" s="2">
        <v>44279.745833333327</v>
      </c>
      <c r="D521" t="s">
        <v>648</v>
      </c>
      <c r="E521" t="s">
        <v>68</v>
      </c>
      <c r="F521" t="s">
        <v>69</v>
      </c>
      <c r="G521" t="s">
        <v>24</v>
      </c>
      <c r="H521" t="s">
        <v>34</v>
      </c>
      <c r="I521" t="s">
        <v>59</v>
      </c>
      <c r="J521" t="s">
        <v>27</v>
      </c>
      <c r="K521" t="s">
        <v>85</v>
      </c>
      <c r="L521" s="2">
        <v>44281.559027777781</v>
      </c>
      <c r="M521" s="2">
        <v>45192.245833333327</v>
      </c>
      <c r="N521">
        <v>0</v>
      </c>
      <c r="O521">
        <v>0</v>
      </c>
      <c r="P521" t="s">
        <v>79</v>
      </c>
      <c r="Q521" t="s">
        <v>55</v>
      </c>
      <c r="R521">
        <v>4</v>
      </c>
      <c r="S521">
        <v>0</v>
      </c>
      <c r="T521" t="s">
        <v>86</v>
      </c>
      <c r="U521" t="s">
        <v>398</v>
      </c>
      <c r="V521" t="s">
        <v>39</v>
      </c>
    </row>
    <row r="522" spans="1:22" x14ac:dyDescent="0.25">
      <c r="A522" s="1">
        <v>194</v>
      </c>
      <c r="B522">
        <v>111653</v>
      </c>
      <c r="C522" s="2">
        <v>44280.79583333333</v>
      </c>
      <c r="D522" t="s">
        <v>649</v>
      </c>
      <c r="E522" t="s">
        <v>235</v>
      </c>
      <c r="F522" t="s">
        <v>236</v>
      </c>
      <c r="G522" t="s">
        <v>24</v>
      </c>
      <c r="H522" t="s">
        <v>34</v>
      </c>
      <c r="I522" t="s">
        <v>35</v>
      </c>
      <c r="J522" t="s">
        <v>27</v>
      </c>
      <c r="K522" t="s">
        <v>85</v>
      </c>
      <c r="L522" s="2">
        <v>44281.692361111112</v>
      </c>
      <c r="M522" s="2">
        <v>45193.29583333333</v>
      </c>
      <c r="N522">
        <v>0</v>
      </c>
      <c r="O522">
        <v>1</v>
      </c>
      <c r="P522" t="s">
        <v>79</v>
      </c>
      <c r="Q522" t="s">
        <v>55</v>
      </c>
      <c r="R522">
        <v>5</v>
      </c>
      <c r="S522">
        <v>0</v>
      </c>
      <c r="T522" t="s">
        <v>157</v>
      </c>
      <c r="U522" t="s">
        <v>87</v>
      </c>
      <c r="V522" t="s">
        <v>48</v>
      </c>
    </row>
    <row r="523" spans="1:22" x14ac:dyDescent="0.25">
      <c r="A523" s="1">
        <v>189</v>
      </c>
      <c r="B523">
        <v>111654</v>
      </c>
      <c r="C523" s="2">
        <v>44281.432638888888</v>
      </c>
      <c r="D523" t="s">
        <v>650</v>
      </c>
      <c r="E523" t="s">
        <v>396</v>
      </c>
      <c r="F523" t="s">
        <v>397</v>
      </c>
      <c r="G523" t="s">
        <v>24</v>
      </c>
      <c r="H523" t="s">
        <v>34</v>
      </c>
      <c r="I523" t="s">
        <v>35</v>
      </c>
      <c r="J523" t="s">
        <v>27</v>
      </c>
      <c r="K523" t="s">
        <v>85</v>
      </c>
      <c r="L523" s="2">
        <v>44285.606249999997</v>
      </c>
      <c r="M523" s="2">
        <v>45193.932638888888</v>
      </c>
      <c r="N523">
        <v>0</v>
      </c>
      <c r="O523">
        <v>0</v>
      </c>
      <c r="P523" t="s">
        <v>79</v>
      </c>
      <c r="Q523" t="s">
        <v>38</v>
      </c>
      <c r="R523">
        <v>17</v>
      </c>
      <c r="S523">
        <v>0</v>
      </c>
      <c r="T523" t="s">
        <v>86</v>
      </c>
      <c r="U523" t="s">
        <v>398</v>
      </c>
      <c r="V523" t="s">
        <v>39</v>
      </c>
    </row>
    <row r="524" spans="1:22" x14ac:dyDescent="0.25">
      <c r="A524" s="1">
        <v>178</v>
      </c>
      <c r="B524">
        <v>111655</v>
      </c>
      <c r="C524" s="2">
        <v>44284.679166666669</v>
      </c>
      <c r="D524" t="s">
        <v>651</v>
      </c>
      <c r="E524" t="s">
        <v>235</v>
      </c>
      <c r="F524" t="s">
        <v>236</v>
      </c>
      <c r="G524" t="s">
        <v>24</v>
      </c>
      <c r="H524" t="s">
        <v>34</v>
      </c>
      <c r="I524" t="s">
        <v>59</v>
      </c>
      <c r="J524" t="s">
        <v>27</v>
      </c>
      <c r="K524" t="s">
        <v>85</v>
      </c>
      <c r="L524" s="2">
        <v>44292.688194444447</v>
      </c>
      <c r="M524" s="2">
        <v>45197.179166666669</v>
      </c>
      <c r="N524">
        <v>0</v>
      </c>
      <c r="O524">
        <v>1</v>
      </c>
      <c r="P524" t="s">
        <v>74</v>
      </c>
      <c r="Q524" t="s">
        <v>55</v>
      </c>
      <c r="R524">
        <v>7</v>
      </c>
      <c r="S524">
        <v>0</v>
      </c>
      <c r="T524" t="s">
        <v>157</v>
      </c>
      <c r="U524" t="s">
        <v>87</v>
      </c>
      <c r="V524" t="s">
        <v>39</v>
      </c>
    </row>
    <row r="525" spans="1:22" x14ac:dyDescent="0.25">
      <c r="A525" s="1">
        <v>168</v>
      </c>
      <c r="B525">
        <v>111656</v>
      </c>
      <c r="C525" s="2">
        <v>44286.438888888893</v>
      </c>
      <c r="D525" t="s">
        <v>652</v>
      </c>
      <c r="E525" t="s">
        <v>231</v>
      </c>
      <c r="F525" t="s">
        <v>232</v>
      </c>
      <c r="G525" t="s">
        <v>24</v>
      </c>
      <c r="H525" t="s">
        <v>34</v>
      </c>
      <c r="I525" t="s">
        <v>35</v>
      </c>
      <c r="J525" t="s">
        <v>27</v>
      </c>
      <c r="K525" t="s">
        <v>85</v>
      </c>
      <c r="L525" s="2">
        <v>44298.385416666657</v>
      </c>
      <c r="M525" s="2">
        <v>45198.938888888893</v>
      </c>
      <c r="N525">
        <v>0</v>
      </c>
      <c r="O525">
        <v>0</v>
      </c>
      <c r="P525" t="s">
        <v>494</v>
      </c>
      <c r="Q525" t="s">
        <v>38</v>
      </c>
      <c r="R525">
        <v>3</v>
      </c>
      <c r="S525">
        <v>1</v>
      </c>
      <c r="T525" t="s">
        <v>86</v>
      </c>
      <c r="U525" t="s">
        <v>398</v>
      </c>
      <c r="V525" t="s">
        <v>48</v>
      </c>
    </row>
    <row r="526" spans="1:22" x14ac:dyDescent="0.25">
      <c r="A526" s="1">
        <v>173</v>
      </c>
      <c r="B526">
        <v>111657</v>
      </c>
      <c r="C526" s="2">
        <v>44291.681944444441</v>
      </c>
      <c r="D526" t="s">
        <v>653</v>
      </c>
      <c r="E526" t="s">
        <v>235</v>
      </c>
      <c r="F526" t="s">
        <v>236</v>
      </c>
      <c r="G526" t="s">
        <v>24</v>
      </c>
      <c r="H526" t="s">
        <v>34</v>
      </c>
      <c r="I526" t="s">
        <v>59</v>
      </c>
      <c r="J526" t="s">
        <v>27</v>
      </c>
      <c r="K526" t="s">
        <v>85</v>
      </c>
      <c r="L526" s="2">
        <v>44293.69027777778</v>
      </c>
      <c r="M526" s="2">
        <v>45204.181944444441</v>
      </c>
      <c r="N526">
        <v>0</v>
      </c>
      <c r="O526">
        <v>0</v>
      </c>
      <c r="P526" t="s">
        <v>74</v>
      </c>
      <c r="Q526" t="s">
        <v>55</v>
      </c>
      <c r="R526">
        <v>4</v>
      </c>
      <c r="S526">
        <v>1</v>
      </c>
      <c r="T526" t="s">
        <v>86</v>
      </c>
      <c r="U526" t="s">
        <v>398</v>
      </c>
      <c r="V526" t="s">
        <v>39</v>
      </c>
    </row>
    <row r="527" spans="1:22" x14ac:dyDescent="0.25">
      <c r="A527" s="1">
        <v>179</v>
      </c>
      <c r="B527">
        <v>111658</v>
      </c>
      <c r="C527" s="2">
        <v>44292.644444444442</v>
      </c>
      <c r="D527" t="s">
        <v>654</v>
      </c>
      <c r="E527" t="s">
        <v>64</v>
      </c>
      <c r="F527" t="s">
        <v>65</v>
      </c>
      <c r="G527" t="s">
        <v>24</v>
      </c>
      <c r="H527" t="s">
        <v>34</v>
      </c>
      <c r="I527" t="s">
        <v>35</v>
      </c>
      <c r="J527" t="s">
        <v>27</v>
      </c>
      <c r="K527" t="s">
        <v>85</v>
      </c>
      <c r="L527" s="2">
        <v>44292.644444444442</v>
      </c>
      <c r="M527" s="2">
        <v>45205.144444444442</v>
      </c>
      <c r="N527">
        <v>0</v>
      </c>
      <c r="O527">
        <v>0</v>
      </c>
      <c r="P527" t="s">
        <v>74</v>
      </c>
      <c r="Q527" t="s">
        <v>55</v>
      </c>
      <c r="R527">
        <v>2</v>
      </c>
      <c r="S527">
        <v>0</v>
      </c>
      <c r="T527" t="s">
        <v>86</v>
      </c>
      <c r="U527" t="s">
        <v>199</v>
      </c>
      <c r="V527" t="s">
        <v>39</v>
      </c>
    </row>
    <row r="528" spans="1:22" x14ac:dyDescent="0.25">
      <c r="A528" s="1">
        <v>172</v>
      </c>
      <c r="B528">
        <v>111659</v>
      </c>
      <c r="C528" s="2">
        <v>44293.552777777782</v>
      </c>
      <c r="D528" t="s">
        <v>655</v>
      </c>
      <c r="E528" t="s">
        <v>231</v>
      </c>
      <c r="F528" t="s">
        <v>232</v>
      </c>
      <c r="G528" t="s">
        <v>24</v>
      </c>
      <c r="H528" t="s">
        <v>34</v>
      </c>
      <c r="I528" t="s">
        <v>59</v>
      </c>
      <c r="J528" t="s">
        <v>27</v>
      </c>
      <c r="K528" t="s">
        <v>85</v>
      </c>
      <c r="L528" s="2">
        <v>44293.695833333331</v>
      </c>
      <c r="M528" s="2">
        <v>45206.052777777782</v>
      </c>
      <c r="N528">
        <v>0</v>
      </c>
      <c r="O528">
        <v>1</v>
      </c>
      <c r="P528" t="s">
        <v>74</v>
      </c>
      <c r="Q528" t="s">
        <v>38</v>
      </c>
      <c r="R528">
        <v>5</v>
      </c>
      <c r="S528">
        <v>1</v>
      </c>
      <c r="T528" t="s">
        <v>157</v>
      </c>
      <c r="U528" t="s">
        <v>87</v>
      </c>
      <c r="V528" t="s">
        <v>39</v>
      </c>
    </row>
    <row r="529" spans="1:22" x14ac:dyDescent="0.25">
      <c r="A529" s="1">
        <v>170</v>
      </c>
      <c r="B529">
        <v>111660</v>
      </c>
      <c r="C529" s="2">
        <v>44294.361111111109</v>
      </c>
      <c r="D529" t="s">
        <v>656</v>
      </c>
      <c r="E529" t="s">
        <v>396</v>
      </c>
      <c r="F529" t="s">
        <v>397</v>
      </c>
      <c r="G529" t="s">
        <v>24</v>
      </c>
      <c r="H529" t="s">
        <v>34</v>
      </c>
      <c r="I529" t="s">
        <v>35</v>
      </c>
      <c r="J529" t="s">
        <v>27</v>
      </c>
      <c r="K529" t="s">
        <v>85</v>
      </c>
      <c r="L529" s="2">
        <v>44294.361111111109</v>
      </c>
      <c r="M529" s="2">
        <v>45206.861111111109</v>
      </c>
      <c r="N529">
        <v>0</v>
      </c>
      <c r="O529">
        <v>1</v>
      </c>
      <c r="P529" t="s">
        <v>494</v>
      </c>
      <c r="Q529" t="s">
        <v>38</v>
      </c>
      <c r="R529">
        <v>3</v>
      </c>
      <c r="S529">
        <v>0</v>
      </c>
      <c r="T529" t="s">
        <v>86</v>
      </c>
      <c r="U529" t="s">
        <v>398</v>
      </c>
      <c r="V529" t="s">
        <v>39</v>
      </c>
    </row>
    <row r="530" spans="1:22" x14ac:dyDescent="0.25">
      <c r="A530" s="1">
        <v>52</v>
      </c>
      <c r="B530">
        <v>135991</v>
      </c>
      <c r="C530" s="2">
        <v>43381.022222222222</v>
      </c>
      <c r="D530" t="s">
        <v>657</v>
      </c>
      <c r="E530" t="s">
        <v>145</v>
      </c>
      <c r="F530" t="s">
        <v>146</v>
      </c>
      <c r="G530" t="s">
        <v>62</v>
      </c>
      <c r="H530" t="s">
        <v>25</v>
      </c>
      <c r="I530" t="s">
        <v>59</v>
      </c>
      <c r="J530" t="s">
        <v>27</v>
      </c>
      <c r="K530" t="s">
        <v>177</v>
      </c>
      <c r="L530" s="2">
        <v>43440.04791666667</v>
      </c>
      <c r="M530" s="2">
        <v>43739.708333333343</v>
      </c>
      <c r="N530">
        <v>1</v>
      </c>
      <c r="O530">
        <v>1</v>
      </c>
      <c r="P530" t="s">
        <v>37</v>
      </c>
      <c r="Q530" t="s">
        <v>30</v>
      </c>
      <c r="R530">
        <v>8</v>
      </c>
      <c r="S530">
        <v>3</v>
      </c>
      <c r="T530" t="s">
        <v>26</v>
      </c>
      <c r="U530" t="s">
        <v>26</v>
      </c>
      <c r="V530" t="s">
        <v>26</v>
      </c>
    </row>
    <row r="531" spans="1:22" x14ac:dyDescent="0.25">
      <c r="A531" s="1">
        <v>343</v>
      </c>
      <c r="B531">
        <v>543539</v>
      </c>
      <c r="C531" s="2">
        <v>43411.397916666669</v>
      </c>
      <c r="D531" t="s">
        <v>658</v>
      </c>
      <c r="E531" t="s">
        <v>174</v>
      </c>
      <c r="F531" t="s">
        <v>175</v>
      </c>
      <c r="G531" t="s">
        <v>24</v>
      </c>
      <c r="H531" t="s">
        <v>25</v>
      </c>
      <c r="I531" t="s">
        <v>59</v>
      </c>
      <c r="J531" t="s">
        <v>36</v>
      </c>
      <c r="K531" t="s">
        <v>28</v>
      </c>
      <c r="L531" s="2">
        <v>43936.536111111112</v>
      </c>
      <c r="M531" s="2">
        <v>43465.375</v>
      </c>
      <c r="N531">
        <v>0</v>
      </c>
      <c r="O531">
        <v>1</v>
      </c>
      <c r="P531" t="s">
        <v>37</v>
      </c>
      <c r="Q531" t="s">
        <v>204</v>
      </c>
      <c r="R531">
        <v>21</v>
      </c>
      <c r="S531">
        <v>0</v>
      </c>
      <c r="T531" t="s">
        <v>26</v>
      </c>
      <c r="U531" t="s">
        <v>26</v>
      </c>
      <c r="V531" t="s">
        <v>39</v>
      </c>
    </row>
    <row r="532" spans="1:22" x14ac:dyDescent="0.25">
      <c r="A532" s="1">
        <v>167</v>
      </c>
      <c r="B532">
        <v>627778</v>
      </c>
      <c r="C532" s="2">
        <v>43311.32916666667</v>
      </c>
      <c r="D532" t="s">
        <v>659</v>
      </c>
      <c r="E532" t="s">
        <v>145</v>
      </c>
      <c r="F532" t="s">
        <v>146</v>
      </c>
      <c r="G532" t="s">
        <v>72</v>
      </c>
      <c r="H532" t="s">
        <v>25</v>
      </c>
      <c r="I532" t="s">
        <v>35</v>
      </c>
      <c r="J532" t="s">
        <v>27</v>
      </c>
      <c r="K532" t="s">
        <v>177</v>
      </c>
      <c r="L532" s="2">
        <v>43440.05</v>
      </c>
      <c r="M532" s="2">
        <v>43311.57916666667</v>
      </c>
      <c r="N532">
        <v>1</v>
      </c>
      <c r="O532">
        <v>1</v>
      </c>
      <c r="P532" t="s">
        <v>74</v>
      </c>
      <c r="Q532" t="s">
        <v>204</v>
      </c>
      <c r="R532">
        <v>18</v>
      </c>
      <c r="S532">
        <v>0</v>
      </c>
      <c r="T532" t="s">
        <v>86</v>
      </c>
      <c r="U532" t="s">
        <v>199</v>
      </c>
      <c r="V532" t="s">
        <v>26</v>
      </c>
    </row>
    <row r="533" spans="1:22" x14ac:dyDescent="0.25">
      <c r="A533" s="1">
        <v>547</v>
      </c>
      <c r="B533">
        <v>694807</v>
      </c>
      <c r="C533" s="2">
        <v>43410.277083333327</v>
      </c>
      <c r="D533" t="s">
        <v>660</v>
      </c>
      <c r="E533" t="s">
        <v>174</v>
      </c>
      <c r="F533" t="s">
        <v>175</v>
      </c>
      <c r="G533" t="s">
        <v>84</v>
      </c>
      <c r="H533" t="s">
        <v>25</v>
      </c>
      <c r="I533" t="s">
        <v>35</v>
      </c>
      <c r="J533" t="s">
        <v>27</v>
      </c>
      <c r="K533" t="s">
        <v>85</v>
      </c>
      <c r="L533" s="2">
        <v>43410.277083333327</v>
      </c>
      <c r="M533" s="2">
        <v>43411.277083333327</v>
      </c>
      <c r="N533">
        <v>1</v>
      </c>
      <c r="O533">
        <v>1</v>
      </c>
      <c r="P533" t="s">
        <v>29</v>
      </c>
      <c r="Q533" t="s">
        <v>204</v>
      </c>
      <c r="R533">
        <v>2</v>
      </c>
      <c r="S533">
        <v>0</v>
      </c>
      <c r="T533" t="s">
        <v>26</v>
      </c>
      <c r="U533" t="s">
        <v>26</v>
      </c>
      <c r="V533" t="s">
        <v>39</v>
      </c>
    </row>
    <row r="534" spans="1:22" x14ac:dyDescent="0.25">
      <c r="A534" s="1">
        <v>548</v>
      </c>
      <c r="B534">
        <v>694809</v>
      </c>
      <c r="C534" s="2">
        <v>43292.25</v>
      </c>
      <c r="D534" t="s">
        <v>661</v>
      </c>
      <c r="E534" t="s">
        <v>22</v>
      </c>
      <c r="F534" t="s">
        <v>23</v>
      </c>
      <c r="G534" t="s">
        <v>84</v>
      </c>
      <c r="H534" t="s">
        <v>25</v>
      </c>
      <c r="I534" t="s">
        <v>26</v>
      </c>
      <c r="J534" t="s">
        <v>27</v>
      </c>
      <c r="K534" t="s">
        <v>28</v>
      </c>
      <c r="L534" s="2">
        <v>43292.359722222223</v>
      </c>
      <c r="M534" s="2">
        <v>43294.25</v>
      </c>
      <c r="N534">
        <v>0</v>
      </c>
      <c r="O534">
        <v>1</v>
      </c>
      <c r="P534" t="s">
        <v>29</v>
      </c>
      <c r="Q534" t="s">
        <v>204</v>
      </c>
      <c r="R534">
        <v>2</v>
      </c>
      <c r="S534">
        <v>0</v>
      </c>
      <c r="T534" t="s">
        <v>26</v>
      </c>
      <c r="U534" t="s">
        <v>26</v>
      </c>
      <c r="V534" t="s">
        <v>26</v>
      </c>
    </row>
  </sheetData>
  <autoFilter ref="A1:V534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7A67-2DAB-47E5-A11B-03FF6303B59E}">
  <dimension ref="A1:H174"/>
  <sheetViews>
    <sheetView tabSelected="1" zoomScale="145" zoomScaleNormal="145" workbookViewId="0">
      <selection sqref="A1:B1"/>
    </sheetView>
  </sheetViews>
  <sheetFormatPr defaultRowHeight="15" x14ac:dyDescent="0.25"/>
  <cols>
    <col min="1" max="1" width="32.28515625" bestFit="1" customWidth="1"/>
    <col min="2" max="2" width="21.7109375" customWidth="1"/>
    <col min="3" max="3" width="10.28515625" customWidth="1"/>
    <col min="5" max="5" width="10.85546875" customWidth="1"/>
    <col min="6" max="6" width="12.5703125" customWidth="1"/>
    <col min="7" max="7" width="10.140625" customWidth="1"/>
  </cols>
  <sheetData>
    <row r="1" spans="1:2" ht="20.100000000000001" customHeight="1" x14ac:dyDescent="0.25">
      <c r="A1" s="36" t="s">
        <v>662</v>
      </c>
      <c r="B1" s="38"/>
    </row>
    <row r="2" spans="1:2" ht="20.100000000000001" customHeight="1" x14ac:dyDescent="0.25">
      <c r="A2" s="3" t="s">
        <v>237</v>
      </c>
      <c r="B2" s="5">
        <f>COUNTIF('Raw data'!$Q$2:$Q$535,"AWS Team")</f>
        <v>16</v>
      </c>
    </row>
    <row r="3" spans="1:2" ht="20.100000000000001" customHeight="1" x14ac:dyDescent="0.25">
      <c r="A3" s="3" t="s">
        <v>268</v>
      </c>
      <c r="B3" s="5">
        <f>COUNTIF('Raw data'!$Q$2:$Q$535,"BPM - ProcessMaker Support Team")</f>
        <v>2</v>
      </c>
    </row>
    <row r="4" spans="1:2" ht="20.100000000000001" customHeight="1" x14ac:dyDescent="0.25">
      <c r="A4" s="3" t="s">
        <v>30</v>
      </c>
      <c r="B4" s="5">
        <f>COUNTIF('Raw data'!$Q$2:$Q$535,"Hardware Team")</f>
        <v>3</v>
      </c>
    </row>
    <row r="5" spans="1:2" ht="20.100000000000001" customHeight="1" x14ac:dyDescent="0.25">
      <c r="A5" s="3" t="s">
        <v>147</v>
      </c>
      <c r="B5" s="5">
        <f>COUNTIF('Raw data'!$Q$2:$Q$535,"Help Desk Team")</f>
        <v>35</v>
      </c>
    </row>
    <row r="6" spans="1:2" ht="20.100000000000001" customHeight="1" x14ac:dyDescent="0.25">
      <c r="A6" s="3" t="s">
        <v>38</v>
      </c>
      <c r="B6" s="5">
        <f>COUNTIF('Raw data'!$Q$2:$Q$535,"JDE Support Team")</f>
        <v>240</v>
      </c>
    </row>
    <row r="7" spans="1:2" ht="20.100000000000001" customHeight="1" x14ac:dyDescent="0.25">
      <c r="A7" s="3" t="s">
        <v>260</v>
      </c>
      <c r="B7" s="5">
        <f>COUNTIF('Raw data'!$Q$2:$Q$535,"Network Team")</f>
        <v>37</v>
      </c>
    </row>
    <row r="8" spans="1:2" ht="20.100000000000001" customHeight="1" x14ac:dyDescent="0.25">
      <c r="A8" s="3" t="s">
        <v>501</v>
      </c>
      <c r="B8" s="5">
        <f>COUNTIF('Raw data'!$Q$2:$Q$535,"Salesforce Team")</f>
        <v>8</v>
      </c>
    </row>
    <row r="9" spans="1:2" ht="20.100000000000001" customHeight="1" x14ac:dyDescent="0.25">
      <c r="A9" s="3" t="s">
        <v>55</v>
      </c>
      <c r="B9" s="5">
        <f>COUNTIF('Raw data'!$Q$2:$Q$535,"SAP Support Team")</f>
        <v>184</v>
      </c>
    </row>
    <row r="10" spans="1:2" ht="20.100000000000001" customHeight="1" thickBot="1" x14ac:dyDescent="0.3">
      <c r="A10" s="4" t="s">
        <v>204</v>
      </c>
      <c r="B10" s="6">
        <f>COUNTIF('Raw data'!$Q$2:$Q$535,"Workday Team")</f>
        <v>8</v>
      </c>
    </row>
    <row r="11" spans="1:2" ht="20.100000000000001" customHeight="1" thickBot="1" x14ac:dyDescent="0.3">
      <c r="B11" s="7"/>
    </row>
    <row r="12" spans="1:2" ht="20.100000000000001" customHeight="1" x14ac:dyDescent="0.25">
      <c r="A12" s="36" t="s">
        <v>663</v>
      </c>
      <c r="B12" s="38"/>
    </row>
    <row r="13" spans="1:2" ht="20.100000000000001" customHeight="1" x14ac:dyDescent="0.25">
      <c r="A13" s="3" t="s">
        <v>84</v>
      </c>
      <c r="B13" s="5">
        <f>COUNTIF('Raw data'!$G$2:$G$535,"Low")</f>
        <v>32</v>
      </c>
    </row>
    <row r="14" spans="1:2" ht="20.100000000000001" customHeight="1" x14ac:dyDescent="0.25">
      <c r="A14" s="3" t="s">
        <v>24</v>
      </c>
      <c r="B14" s="5">
        <f>COUNTIF('Raw data'!$G$2:$G$535,"Normal")</f>
        <v>340</v>
      </c>
    </row>
    <row r="15" spans="1:2" ht="20.100000000000001" customHeight="1" x14ac:dyDescent="0.25">
      <c r="A15" s="3" t="s">
        <v>72</v>
      </c>
      <c r="B15" s="5">
        <f>COUNTIF('Raw data'!$G$2:$G$535,"High")</f>
        <v>111</v>
      </c>
    </row>
    <row r="16" spans="1:2" ht="20.100000000000001" customHeight="1" thickBot="1" x14ac:dyDescent="0.3">
      <c r="A16" s="4" t="s">
        <v>62</v>
      </c>
      <c r="B16" s="6">
        <f>COUNTIF('Raw data'!$G$2:$G$535,"Emergency")</f>
        <v>50</v>
      </c>
    </row>
    <row r="17" spans="1:2" ht="20.100000000000001" customHeight="1" thickBot="1" x14ac:dyDescent="0.3">
      <c r="B17" s="7"/>
    </row>
    <row r="18" spans="1:2" ht="20.100000000000001" customHeight="1" x14ac:dyDescent="0.25">
      <c r="A18" s="36" t="s">
        <v>664</v>
      </c>
      <c r="B18" s="38"/>
    </row>
    <row r="19" spans="1:2" ht="20.100000000000001" customHeight="1" x14ac:dyDescent="0.25">
      <c r="A19" s="3" t="s">
        <v>672</v>
      </c>
      <c r="B19" s="5">
        <f>COUNTIF('Raw data'!$I$2:$I$535,"null")</f>
        <v>2</v>
      </c>
    </row>
    <row r="20" spans="1:2" ht="20.100000000000001" customHeight="1" x14ac:dyDescent="0.25">
      <c r="A20" s="3" t="s">
        <v>59</v>
      </c>
      <c r="B20" s="5">
        <f>COUNTIF('Raw data'!$I$2:$I$535,"Request")</f>
        <v>167</v>
      </c>
    </row>
    <row r="21" spans="1:2" ht="20.100000000000001" customHeight="1" thickBot="1" x14ac:dyDescent="0.3">
      <c r="A21" s="4" t="s">
        <v>673</v>
      </c>
      <c r="B21" s="6">
        <f>COUNTIF('Raw data'!$I$2:$I$535,"Incident / Problem")</f>
        <v>364</v>
      </c>
    </row>
    <row r="22" spans="1:2" ht="20.100000000000001" customHeight="1" thickBot="1" x14ac:dyDescent="0.3">
      <c r="B22" s="7"/>
    </row>
    <row r="23" spans="1:2" ht="20.100000000000001" customHeight="1" x14ac:dyDescent="0.25">
      <c r="B23" s="26" t="s">
        <v>665</v>
      </c>
    </row>
    <row r="24" spans="1:2" ht="20.100000000000001" customHeight="1" thickBot="1" x14ac:dyDescent="0.3">
      <c r="B24" s="8">
        <f>COUNTIF('Raw data'!$K$2:$K$535,"Open")</f>
        <v>62</v>
      </c>
    </row>
    <row r="25" spans="1:2" ht="20.100000000000001" customHeight="1" thickBot="1" x14ac:dyDescent="0.3">
      <c r="B25" s="7"/>
    </row>
    <row r="26" spans="1:2" ht="30" x14ac:dyDescent="0.25">
      <c r="B26" s="26" t="s">
        <v>666</v>
      </c>
    </row>
    <row r="27" spans="1:2" ht="20.100000000000001" customHeight="1" thickBot="1" x14ac:dyDescent="0.3">
      <c r="B27" s="8">
        <f>COUNTIF('Raw data'!$K$2:$K$535,"Resolved")</f>
        <v>13</v>
      </c>
    </row>
    <row r="28" spans="1:2" ht="20.100000000000001" customHeight="1" thickBot="1" x14ac:dyDescent="0.3">
      <c r="B28" s="7"/>
    </row>
    <row r="29" spans="1:2" x14ac:dyDescent="0.25">
      <c r="B29" s="26" t="s">
        <v>667</v>
      </c>
    </row>
    <row r="30" spans="1:2" ht="20.100000000000001" customHeight="1" thickBot="1" x14ac:dyDescent="0.3">
      <c r="B30" s="8">
        <f>COUNTIF('Raw data'!$K$2:$K$535,"Closed")</f>
        <v>458</v>
      </c>
    </row>
    <row r="31" spans="1:2" ht="20.100000000000001" customHeight="1" thickBot="1" x14ac:dyDescent="0.3">
      <c r="B31" s="7"/>
    </row>
    <row r="32" spans="1:2" ht="30" customHeight="1" x14ac:dyDescent="0.25">
      <c r="B32" s="26" t="s">
        <v>668</v>
      </c>
    </row>
    <row r="33" spans="2:2" ht="20.100000000000001" customHeight="1" thickBot="1" x14ac:dyDescent="0.3">
      <c r="B33" s="8">
        <f>COUNTIFS('Raw data'!$K$2:$K$535,"Open",'Raw data'!$O$2:$O$535,"1")</f>
        <v>31</v>
      </c>
    </row>
    <row r="34" spans="2:2" ht="20.100000000000001" customHeight="1" thickBot="1" x14ac:dyDescent="0.3">
      <c r="B34" s="7"/>
    </row>
    <row r="35" spans="2:2" ht="30" x14ac:dyDescent="0.25">
      <c r="B35" s="26" t="s">
        <v>669</v>
      </c>
    </row>
    <row r="36" spans="2:2" ht="20.100000000000001" customHeight="1" thickBot="1" x14ac:dyDescent="0.3">
      <c r="B36" s="8">
        <f>COUNTIF('Raw data'!$J$2:$J$535,"Email")</f>
        <v>31</v>
      </c>
    </row>
    <row r="37" spans="2:2" ht="20.100000000000001" customHeight="1" thickBot="1" x14ac:dyDescent="0.3">
      <c r="B37" s="7"/>
    </row>
    <row r="38" spans="2:2" ht="30" x14ac:dyDescent="0.25">
      <c r="B38" s="26" t="s">
        <v>670</v>
      </c>
    </row>
    <row r="39" spans="2:2" ht="20.100000000000001" customHeight="1" thickBot="1" x14ac:dyDescent="0.3">
      <c r="B39" s="8">
        <f>COUNTIF('Raw data'!$J$2:$J$535,"Web")</f>
        <v>475</v>
      </c>
    </row>
    <row r="40" spans="2:2" ht="20.100000000000001" customHeight="1" thickBot="1" x14ac:dyDescent="0.3">
      <c r="B40" s="7"/>
    </row>
    <row r="41" spans="2:2" ht="30" x14ac:dyDescent="0.25">
      <c r="B41" s="26" t="s">
        <v>671</v>
      </c>
    </row>
    <row r="42" spans="2:2" ht="20.100000000000001" customHeight="1" thickBot="1" x14ac:dyDescent="0.3">
      <c r="B42" s="8">
        <f>COUNTIF('Raw data'!$J$2:$J$535,"Phone")</f>
        <v>24</v>
      </c>
    </row>
    <row r="43" spans="2:2" ht="20.100000000000001" customHeight="1" thickBot="1" x14ac:dyDescent="0.3">
      <c r="B43" s="25"/>
    </row>
    <row r="44" spans="2:2" ht="30" x14ac:dyDescent="0.25">
      <c r="B44" s="26" t="s">
        <v>679</v>
      </c>
    </row>
    <row r="45" spans="2:2" ht="20.100000000000001" customHeight="1" thickBot="1" x14ac:dyDescent="0.3">
      <c r="B45" s="8">
        <f>COUNTIFS('Raw data'!$K$2:$K$535,"Open",'Raw data'!$O$2:$O$535,"0")</f>
        <v>31</v>
      </c>
    </row>
    <row r="46" spans="2:2" ht="20.100000000000001" customHeight="1" thickBot="1" x14ac:dyDescent="0.3">
      <c r="B46" s="25"/>
    </row>
    <row r="47" spans="2:2" ht="30" x14ac:dyDescent="0.25">
      <c r="B47" s="26" t="s">
        <v>680</v>
      </c>
    </row>
    <row r="48" spans="2:2" ht="20.100000000000001" customHeight="1" thickBot="1" x14ac:dyDescent="0.3">
      <c r="B48" s="8">
        <f>COUNTIFS('Raw data'!$K$2:$K$535,"Resolved",'Raw data'!$O$2:$O$535,"1")</f>
        <v>8</v>
      </c>
    </row>
    <row r="49" spans="1:5" ht="20.100000000000001" customHeight="1" thickBot="1" x14ac:dyDescent="0.3">
      <c r="B49" s="25"/>
    </row>
    <row r="50" spans="1:5" ht="30" x14ac:dyDescent="0.25">
      <c r="B50" s="26" t="s">
        <v>681</v>
      </c>
    </row>
    <row r="51" spans="1:5" ht="20.100000000000001" customHeight="1" thickBot="1" x14ac:dyDescent="0.3">
      <c r="B51" s="8">
        <f>COUNTIFS('Raw data'!$K$2:$K$535,"Resolved",'Raw data'!$O$2:$O$535,"0")</f>
        <v>5</v>
      </c>
    </row>
    <row r="52" spans="1:5" ht="20.100000000000001" customHeight="1" thickBot="1" x14ac:dyDescent="0.3">
      <c r="B52" s="25"/>
    </row>
    <row r="53" spans="1:5" ht="20.100000000000001" customHeight="1" x14ac:dyDescent="0.25">
      <c r="A53" s="36" t="s">
        <v>686</v>
      </c>
      <c r="B53" s="37"/>
      <c r="C53" s="37"/>
      <c r="D53" s="37"/>
      <c r="E53" s="38"/>
    </row>
    <row r="54" spans="1:5" ht="20.100000000000001" customHeight="1" x14ac:dyDescent="0.25">
      <c r="A54" s="3"/>
      <c r="B54" s="13" t="s">
        <v>28</v>
      </c>
      <c r="C54" s="18" t="s">
        <v>85</v>
      </c>
      <c r="D54" s="18" t="s">
        <v>177</v>
      </c>
      <c r="E54" s="20" t="s">
        <v>674</v>
      </c>
    </row>
    <row r="55" spans="1:5" ht="20.100000000000001" customHeight="1" x14ac:dyDescent="0.25">
      <c r="A55" s="31" t="s">
        <v>84</v>
      </c>
      <c r="B55" s="16">
        <f>COUNTIFS('Raw data'!$G$2:$G$535,"Low",'Raw data'!$K$2:$K$535,"Closed")</f>
        <v>21</v>
      </c>
      <c r="C55" s="16">
        <f>COUNTIFS('Raw data'!$G$2:$G$535,"Low",'Raw data'!$K$2:$K$535,"Open")</f>
        <v>11</v>
      </c>
      <c r="D55" s="16">
        <f>COUNTIFS('Raw data'!$G$2:$G$535,"Low",'Raw data'!$K$2:$K$535,"Resolved")</f>
        <v>0</v>
      </c>
      <c r="E55" s="29">
        <f>SUM(A55:D55)</f>
        <v>32</v>
      </c>
    </row>
    <row r="56" spans="1:5" ht="20.100000000000001" customHeight="1" x14ac:dyDescent="0.25">
      <c r="A56" s="31" t="s">
        <v>24</v>
      </c>
      <c r="B56" s="16">
        <f>COUNTIFS('Raw data'!$G$2:$G$535,"Normal",'Raw data'!$K$2:$K$535,"Closed")</f>
        <v>285</v>
      </c>
      <c r="C56" s="16">
        <f>COUNTIFS('Raw data'!$G$2:$G$535,"Normal",'Raw data'!$K$2:$K$535,"Open")</f>
        <v>46</v>
      </c>
      <c r="D56" s="16">
        <f>COUNTIFS('Raw data'!$G$2:$G$535,"Normal",'Raw data'!$K$2:$K$535,"Resolved")</f>
        <v>9</v>
      </c>
      <c r="E56" s="29">
        <f>SUM(A56:D56)</f>
        <v>340</v>
      </c>
    </row>
    <row r="57" spans="1:5" ht="20.100000000000001" customHeight="1" x14ac:dyDescent="0.25">
      <c r="A57" s="31" t="s">
        <v>72</v>
      </c>
      <c r="B57" s="16">
        <f>COUNTIFS('Raw data'!$G$2:$G$535,"High",'Raw data'!$K$2:$K$535,"Closed")</f>
        <v>103</v>
      </c>
      <c r="C57" s="16">
        <f>COUNTIFS('Raw data'!$G$2:$G$535,"High",'Raw data'!$K$2:$K$535,"Open")</f>
        <v>5</v>
      </c>
      <c r="D57" s="16">
        <f>COUNTIFS('Raw data'!$G$2:$G$535,"High",'Raw data'!$K$2:$K$535,"Resolved")</f>
        <v>3</v>
      </c>
      <c r="E57" s="29">
        <f t="shared" ref="E57:E58" si="0">SUM(A57:D57)</f>
        <v>111</v>
      </c>
    </row>
    <row r="58" spans="1:5" ht="20.100000000000001" customHeight="1" x14ac:dyDescent="0.25">
      <c r="A58" s="31" t="s">
        <v>62</v>
      </c>
      <c r="B58" s="16">
        <f>COUNTIFS('Raw data'!$G$2:$G$535,"Emergency",'Raw data'!$K$2:$K$535,"Closed")</f>
        <v>49</v>
      </c>
      <c r="C58" s="16">
        <f>COUNTIFS('Raw data'!$G$2:$G$535,"Emergency",'Raw data'!$K$2:$K$535,"Open")</f>
        <v>0</v>
      </c>
      <c r="D58" s="16">
        <f>COUNTIFS('Raw data'!$G$2:$G$535,"Emergency",'Raw data'!$K$2:$K$535,"Resolved")</f>
        <v>1</v>
      </c>
      <c r="E58" s="30">
        <f t="shared" si="0"/>
        <v>50</v>
      </c>
    </row>
    <row r="59" spans="1:5" ht="20.100000000000001" customHeight="1" thickBot="1" x14ac:dyDescent="0.3">
      <c r="A59" s="27" t="s">
        <v>674</v>
      </c>
      <c r="B59" s="32">
        <f>SUM(B55:B58)</f>
        <v>458</v>
      </c>
      <c r="C59" s="32">
        <f t="shared" ref="C59:D59" si="1">SUM(C55:C58)</f>
        <v>62</v>
      </c>
      <c r="D59" s="32">
        <f t="shared" si="1"/>
        <v>13</v>
      </c>
      <c r="E59" s="23">
        <f>SUM(A59:D59)</f>
        <v>533</v>
      </c>
    </row>
    <row r="60" spans="1:5" ht="20.100000000000001" customHeight="1" thickBot="1" x14ac:dyDescent="0.3">
      <c r="B60" s="25"/>
    </row>
    <row r="61" spans="1:5" ht="20.100000000000001" customHeight="1" x14ac:dyDescent="0.25">
      <c r="A61" s="36" t="s">
        <v>687</v>
      </c>
      <c r="B61" s="37"/>
      <c r="C61" s="37"/>
      <c r="D61" s="37"/>
      <c r="E61" s="38"/>
    </row>
    <row r="62" spans="1:5" ht="20.100000000000001" customHeight="1" x14ac:dyDescent="0.25">
      <c r="A62" s="3"/>
      <c r="B62" s="13" t="s">
        <v>35</v>
      </c>
      <c r="C62" s="18" t="s">
        <v>26</v>
      </c>
      <c r="D62" s="18" t="s">
        <v>59</v>
      </c>
      <c r="E62" s="20" t="s">
        <v>674</v>
      </c>
    </row>
    <row r="63" spans="1:5" ht="20.100000000000001" customHeight="1" x14ac:dyDescent="0.25">
      <c r="A63" s="31" t="s">
        <v>84</v>
      </c>
      <c r="B63" s="16">
        <f>COUNTIFS('Raw data'!$G$2:$G$535,"Low",'Raw data'!$I$2:$I$535,"Incident / Problem")</f>
        <v>12</v>
      </c>
      <c r="C63" s="16">
        <f>COUNTIFS('Raw data'!$G$2:$G$535,"Low",'Raw data'!$I$2:$I$535,"null")</f>
        <v>1</v>
      </c>
      <c r="D63" s="16">
        <f>COUNTIFS('Raw data'!$G$2:$G$535,"Low",'Raw data'!$I$2:$I$535,"Request")</f>
        <v>19</v>
      </c>
      <c r="E63" s="29">
        <f>SUM(A63:D63)</f>
        <v>32</v>
      </c>
    </row>
    <row r="64" spans="1:5" ht="20.100000000000001" customHeight="1" x14ac:dyDescent="0.25">
      <c r="A64" s="31" t="s">
        <v>24</v>
      </c>
      <c r="B64" s="16">
        <f>COUNTIFS('Raw data'!$G$2:$G$535,"Normal",'Raw data'!$I$2:$I$535,"Incident / Problem")</f>
        <v>212</v>
      </c>
      <c r="C64" s="16">
        <f>COUNTIFS('Raw data'!$G$2:$G$535,"Normal",'Raw data'!$I$2:$I$535,"null")</f>
        <v>1</v>
      </c>
      <c r="D64" s="16">
        <f>COUNTIFS('Raw data'!$G$2:$G$535,"Normal",'Raw data'!$I$2:$I$535,"Request")</f>
        <v>127</v>
      </c>
      <c r="E64" s="29">
        <f>SUM(A64:D64)</f>
        <v>340</v>
      </c>
    </row>
    <row r="65" spans="1:6" ht="20.100000000000001" customHeight="1" x14ac:dyDescent="0.25">
      <c r="A65" s="31" t="s">
        <v>72</v>
      </c>
      <c r="B65" s="16">
        <f>COUNTIFS('Raw data'!$G$2:$G$535,"High",'Raw data'!$I$2:$I$535,"Incident / Problem")</f>
        <v>97</v>
      </c>
      <c r="C65" s="16">
        <f>COUNTIFS('Raw data'!$G$2:$G$535,"High",'Raw data'!$I$2:$I$535,"null")</f>
        <v>0</v>
      </c>
      <c r="D65" s="16">
        <f>COUNTIFS('Raw data'!$G$2:$G$535,"High",'Raw data'!$I$2:$I$535,"Request")</f>
        <v>14</v>
      </c>
      <c r="E65" s="29">
        <f t="shared" ref="E65:E66" si="2">SUM(A65:D65)</f>
        <v>111</v>
      </c>
    </row>
    <row r="66" spans="1:6" ht="20.100000000000001" customHeight="1" x14ac:dyDescent="0.25">
      <c r="A66" s="31" t="s">
        <v>62</v>
      </c>
      <c r="B66" s="16">
        <f>COUNTIFS('Raw data'!$G$2:$G$535,"Emergency",'Raw data'!$I$2:$I$535,"Incident / Problem")</f>
        <v>43</v>
      </c>
      <c r="C66" s="16">
        <f>COUNTIFS('Raw data'!$G$2:$G$535,"Emergency",'Raw data'!$I$2:$I$535,"null")</f>
        <v>0</v>
      </c>
      <c r="D66" s="16">
        <f>COUNTIFS('Raw data'!$G$2:$G$535,"Emergency",'Raw data'!$I$2:$I$535,"Request")</f>
        <v>7</v>
      </c>
      <c r="E66" s="30">
        <f t="shared" si="2"/>
        <v>50</v>
      </c>
    </row>
    <row r="67" spans="1:6" ht="20.100000000000001" customHeight="1" thickBot="1" x14ac:dyDescent="0.3">
      <c r="A67" s="27" t="s">
        <v>674</v>
      </c>
      <c r="B67" s="32">
        <f>SUM(B63:B66)</f>
        <v>364</v>
      </c>
      <c r="C67" s="32">
        <f t="shared" ref="C67" si="3">SUM(C63:C66)</f>
        <v>2</v>
      </c>
      <c r="D67" s="32">
        <f t="shared" ref="D67" si="4">SUM(D63:D66)</f>
        <v>167</v>
      </c>
      <c r="E67" s="23">
        <f>SUM(A67:D67)</f>
        <v>533</v>
      </c>
    </row>
    <row r="68" spans="1:6" ht="20.100000000000001" customHeight="1" thickBot="1" x14ac:dyDescent="0.3">
      <c r="B68" s="25"/>
    </row>
    <row r="69" spans="1:6" ht="20.100000000000001" customHeight="1" x14ac:dyDescent="0.25">
      <c r="A69" s="46" t="s">
        <v>688</v>
      </c>
      <c r="B69" s="47"/>
      <c r="C69" s="47"/>
      <c r="D69" s="47"/>
      <c r="E69" s="47"/>
      <c r="F69" s="48"/>
    </row>
    <row r="70" spans="1:6" ht="20.100000000000001" customHeight="1" x14ac:dyDescent="0.25">
      <c r="A70" s="3"/>
      <c r="B70" s="13" t="s">
        <v>36</v>
      </c>
      <c r="C70" s="18" t="s">
        <v>100</v>
      </c>
      <c r="D70" s="18" t="s">
        <v>176</v>
      </c>
      <c r="E70" s="20" t="s">
        <v>27</v>
      </c>
      <c r="F70" s="20" t="s">
        <v>674</v>
      </c>
    </row>
    <row r="71" spans="1:6" ht="20.100000000000001" customHeight="1" x14ac:dyDescent="0.25">
      <c r="A71" s="31" t="s">
        <v>84</v>
      </c>
      <c r="B71" s="16">
        <f>COUNTIFS('Raw data'!$G$2:$G$535,"Low",'Raw data'!$J$2:$J$535,"Email")</f>
        <v>0</v>
      </c>
      <c r="C71" s="16">
        <f>COUNTIFS('Raw data'!$G$2:$G$535,"Low",'Raw data'!$J$2:$J$535,"Other")</f>
        <v>0</v>
      </c>
      <c r="D71" s="16">
        <f>COUNTIFS('Raw data'!$G$2:$G$535,"Low",'Raw data'!$J$2:$J$535,"Phone")</f>
        <v>0</v>
      </c>
      <c r="E71" s="16">
        <f>COUNTIFS('Raw data'!$G$2:$G$535,"Low",'Raw data'!$J$2:$J$535,"Web")</f>
        <v>32</v>
      </c>
      <c r="F71" s="29">
        <f>SUM(B71:E71)</f>
        <v>32</v>
      </c>
    </row>
    <row r="72" spans="1:6" ht="20.100000000000001" customHeight="1" x14ac:dyDescent="0.25">
      <c r="A72" s="31" t="s">
        <v>24</v>
      </c>
      <c r="B72" s="16">
        <f>COUNTIFS('Raw data'!$G$2:$G$535,"Normal",'Raw data'!$J$2:$J$535,"Email")</f>
        <v>27</v>
      </c>
      <c r="C72" s="16">
        <f>COUNTIFS('Raw data'!$G$2:$G$535,"Normal",'Raw data'!$J$2:$J$535,"Other")</f>
        <v>3</v>
      </c>
      <c r="D72" s="16">
        <f>COUNTIFS('Raw data'!$G$2:$G$535,"Normal",'Raw data'!$J$2:$J$535,"Phone")</f>
        <v>23</v>
      </c>
      <c r="E72" s="16">
        <f>COUNTIFS('Raw data'!$G$2:$G$535,"Normal",'Raw data'!$J$2:$J$535,"Web")</f>
        <v>287</v>
      </c>
      <c r="F72" s="29">
        <f>SUM(B72:E72)</f>
        <v>340</v>
      </c>
    </row>
    <row r="73" spans="1:6" ht="20.100000000000001" customHeight="1" x14ac:dyDescent="0.25">
      <c r="A73" s="31" t="s">
        <v>72</v>
      </c>
      <c r="B73" s="16">
        <f>COUNTIFS('Raw data'!$G$2:$G$535,"High",'Raw data'!$J$2:$J$535,"Email")</f>
        <v>2</v>
      </c>
      <c r="C73" s="16">
        <f>COUNTIFS('Raw data'!$G$2:$G$535,"High",'Raw data'!$J$2:$J$535,"Other")</f>
        <v>0</v>
      </c>
      <c r="D73" s="16">
        <f>COUNTIFS('Raw data'!$G$2:$G$535,"High",'Raw data'!$J$2:$J$535,"Phone")</f>
        <v>0</v>
      </c>
      <c r="E73" s="16">
        <f>COUNTIFS('Raw data'!$G$2:$G$535,"High",'Raw data'!$J$2:$J$535,"Web")</f>
        <v>109</v>
      </c>
      <c r="F73" s="29">
        <f t="shared" ref="F73:F74" si="5">SUM(B73:E73)</f>
        <v>111</v>
      </c>
    </row>
    <row r="74" spans="1:6" ht="20.100000000000001" customHeight="1" x14ac:dyDescent="0.25">
      <c r="A74" s="31" t="s">
        <v>62</v>
      </c>
      <c r="B74" s="16">
        <f>COUNTIFS('Raw data'!$G$2:$G$535,"Emergency",'Raw data'!$J$2:$J$535,"Email")</f>
        <v>2</v>
      </c>
      <c r="C74" s="16">
        <f>COUNTIFS('Raw data'!$G$2:$G$535,"Emergency",'Raw data'!$J$2:$J$535,"Other")</f>
        <v>0</v>
      </c>
      <c r="D74" s="16">
        <f>COUNTIFS('Raw data'!$G$2:$G$535,"Emergency",'Raw data'!$J$2:$J$535,"Phone")</f>
        <v>1</v>
      </c>
      <c r="E74" s="16">
        <f>COUNTIFS('Raw data'!$G$2:$G$535,"Emergency",'Raw data'!$J$2:$J$535,"Web")</f>
        <v>47</v>
      </c>
      <c r="F74" s="30">
        <f t="shared" si="5"/>
        <v>50</v>
      </c>
    </row>
    <row r="75" spans="1:6" ht="20.100000000000001" customHeight="1" thickBot="1" x14ac:dyDescent="0.3">
      <c r="A75" s="27" t="s">
        <v>674</v>
      </c>
      <c r="B75" s="32">
        <f>SUM(B71:B74)</f>
        <v>31</v>
      </c>
      <c r="C75" s="32">
        <f t="shared" ref="C75" si="6">SUM(C71:C74)</f>
        <v>3</v>
      </c>
      <c r="D75" s="32">
        <f t="shared" ref="D75:E75" si="7">SUM(D71:D74)</f>
        <v>24</v>
      </c>
      <c r="E75" s="32">
        <f t="shared" si="7"/>
        <v>475</v>
      </c>
      <c r="F75" s="23">
        <f>SUM(B75:E75)</f>
        <v>533</v>
      </c>
    </row>
    <row r="76" spans="1:6" ht="20.100000000000001" customHeight="1" thickBot="1" x14ac:dyDescent="0.3">
      <c r="A76" s="53"/>
      <c r="B76" s="54"/>
      <c r="C76" s="54"/>
      <c r="D76" s="54"/>
      <c r="E76" s="54"/>
      <c r="F76" s="54"/>
    </row>
    <row r="77" spans="1:6" ht="32.25" customHeight="1" x14ac:dyDescent="0.25">
      <c r="A77" s="36" t="s">
        <v>690</v>
      </c>
      <c r="B77" s="38"/>
    </row>
    <row r="78" spans="1:6" ht="30" x14ac:dyDescent="0.25">
      <c r="A78" s="3"/>
      <c r="B78" s="49" t="s">
        <v>677</v>
      </c>
    </row>
    <row r="79" spans="1:6" ht="20.100000000000001" customHeight="1" x14ac:dyDescent="0.25">
      <c r="A79" s="31" t="s">
        <v>84</v>
      </c>
      <c r="B79" s="5">
        <f>SUMIF('Raw data'!$G$2:$G$535,"Low",'Raw data'!$S$2:$S$535)</f>
        <v>74</v>
      </c>
    </row>
    <row r="80" spans="1:6" ht="20.100000000000001" customHeight="1" x14ac:dyDescent="0.25">
      <c r="A80" s="31" t="s">
        <v>24</v>
      </c>
      <c r="B80" s="5">
        <f>SUMIF('Raw data'!$G$2:$G$535,"Normal",'Raw data'!$S$2:$S$535)</f>
        <v>761</v>
      </c>
    </row>
    <row r="81" spans="1:3" ht="20.100000000000001" customHeight="1" x14ac:dyDescent="0.25">
      <c r="A81" s="31" t="s">
        <v>72</v>
      </c>
      <c r="B81" s="5">
        <f>SUMIF('Raw data'!$G$2:$G$535,"High",'Raw data'!$S$2:$S$535)</f>
        <v>390</v>
      </c>
    </row>
    <row r="82" spans="1:3" ht="20.100000000000001" customHeight="1" x14ac:dyDescent="0.25">
      <c r="A82" s="31" t="s">
        <v>62</v>
      </c>
      <c r="B82" s="5">
        <f>SUMIF('Raw data'!$G$2:$G$535,"Emergency",'Raw data'!$S$2:$S$535)</f>
        <v>182</v>
      </c>
    </row>
    <row r="83" spans="1:3" ht="20.100000000000001" customHeight="1" thickBot="1" x14ac:dyDescent="0.3">
      <c r="A83" s="27" t="s">
        <v>674</v>
      </c>
      <c r="B83" s="33">
        <f>SUM(B79:B82)</f>
        <v>1407</v>
      </c>
    </row>
    <row r="84" spans="1:3" ht="20.100000000000001" customHeight="1" thickBot="1" x14ac:dyDescent="0.3">
      <c r="A84" s="53"/>
      <c r="B84" s="54"/>
    </row>
    <row r="85" spans="1:3" ht="27.75" customHeight="1" x14ac:dyDescent="0.25">
      <c r="A85" s="36" t="s">
        <v>691</v>
      </c>
      <c r="B85" s="38"/>
    </row>
    <row r="86" spans="1:3" ht="30" x14ac:dyDescent="0.25">
      <c r="A86" s="3"/>
      <c r="B86" s="49" t="s">
        <v>677</v>
      </c>
    </row>
    <row r="87" spans="1:3" ht="20.100000000000001" customHeight="1" x14ac:dyDescent="0.25">
      <c r="A87" s="31" t="s">
        <v>84</v>
      </c>
      <c r="B87" s="9">
        <f>(B79/1407)</f>
        <v>5.2594171997157074E-2</v>
      </c>
    </row>
    <row r="88" spans="1:3" ht="20.100000000000001" customHeight="1" x14ac:dyDescent="0.25">
      <c r="A88" s="31" t="s">
        <v>24</v>
      </c>
      <c r="B88" s="9">
        <f t="shared" ref="B88:B90" si="8">(B80/1407)</f>
        <v>0.54086709310589909</v>
      </c>
    </row>
    <row r="89" spans="1:3" ht="20.100000000000001" customHeight="1" x14ac:dyDescent="0.25">
      <c r="A89" s="31" t="s">
        <v>72</v>
      </c>
      <c r="B89" s="9">
        <f t="shared" si="8"/>
        <v>0.27718550106609807</v>
      </c>
    </row>
    <row r="90" spans="1:3" ht="20.100000000000001" customHeight="1" x14ac:dyDescent="0.25">
      <c r="A90" s="31" t="s">
        <v>62</v>
      </c>
      <c r="B90" s="9">
        <f t="shared" si="8"/>
        <v>0.12935323383084577</v>
      </c>
    </row>
    <row r="91" spans="1:3" ht="20.100000000000001" customHeight="1" thickBot="1" x14ac:dyDescent="0.3">
      <c r="A91" s="27" t="s">
        <v>674</v>
      </c>
      <c r="B91" s="55">
        <f>SUM(B87:B90)</f>
        <v>1</v>
      </c>
    </row>
    <row r="92" spans="1:3" ht="25.5" customHeight="1" thickBot="1" x14ac:dyDescent="0.3">
      <c r="B92" s="25"/>
    </row>
    <row r="93" spans="1:3" ht="20.100000000000001" customHeight="1" x14ac:dyDescent="0.25">
      <c r="A93" s="44" t="s">
        <v>692</v>
      </c>
      <c r="B93" s="45"/>
    </row>
    <row r="94" spans="1:3" ht="20.100000000000001" customHeight="1" x14ac:dyDescent="0.25">
      <c r="A94" s="3" t="s">
        <v>25</v>
      </c>
      <c r="B94" s="5">
        <f>COUNTIF('Raw data'!$H$2:$H$535,"Internal Technical Department")</f>
        <v>93</v>
      </c>
      <c r="C94" s="12"/>
    </row>
    <row r="95" spans="1:3" ht="20.100000000000001" customHeight="1" x14ac:dyDescent="0.25">
      <c r="A95" s="3" t="s">
        <v>34</v>
      </c>
      <c r="B95" s="5">
        <f>COUNTIF('Raw data'!$H$2:$H$535,"SAP JDE Support Department")</f>
        <v>440</v>
      </c>
    </row>
    <row r="96" spans="1:3" ht="20.100000000000001" customHeight="1" thickBot="1" x14ac:dyDescent="0.3">
      <c r="A96" s="17" t="s">
        <v>674</v>
      </c>
      <c r="B96" s="23">
        <f>SUM(B94:B95)</f>
        <v>533</v>
      </c>
    </row>
    <row r="97" spans="1:5" ht="22.5" customHeight="1" thickBot="1" x14ac:dyDescent="0.3">
      <c r="B97" s="25"/>
    </row>
    <row r="98" spans="1:5" ht="24.75" customHeight="1" x14ac:dyDescent="0.25">
      <c r="A98" s="36" t="s">
        <v>693</v>
      </c>
      <c r="B98" s="38"/>
    </row>
    <row r="99" spans="1:5" ht="20.100000000000001" customHeight="1" x14ac:dyDescent="0.25">
      <c r="A99" s="3"/>
      <c r="B99" s="49" t="s">
        <v>678</v>
      </c>
    </row>
    <row r="100" spans="1:5" ht="20.100000000000001" customHeight="1" x14ac:dyDescent="0.25">
      <c r="A100" s="31" t="s">
        <v>25</v>
      </c>
      <c r="B100" s="5">
        <f>SUMIF('Raw data'!$H$2:$H$535,"Internal Technical Department",'Raw data'!$R$2:$R$535)</f>
        <v>461</v>
      </c>
    </row>
    <row r="101" spans="1:5" ht="20.100000000000001" customHeight="1" x14ac:dyDescent="0.25">
      <c r="A101" s="31" t="s">
        <v>34</v>
      </c>
      <c r="B101" s="5">
        <f>SUMIF('Raw data'!$H$2:$H$535,"SAP JDE Support Department",'Raw data'!$R$2:$R$535)</f>
        <v>6482</v>
      </c>
    </row>
    <row r="102" spans="1:5" ht="20.100000000000001" customHeight="1" thickBot="1" x14ac:dyDescent="0.3">
      <c r="A102" s="27" t="s">
        <v>674</v>
      </c>
      <c r="B102" s="33">
        <f>SUM(B100:B101)</f>
        <v>6943</v>
      </c>
    </row>
    <row r="103" spans="1:5" ht="20.100000000000001" customHeight="1" thickBot="1" x14ac:dyDescent="0.3">
      <c r="B103" s="25"/>
    </row>
    <row r="104" spans="1:5" ht="25.5" customHeight="1" x14ac:dyDescent="0.25">
      <c r="A104" s="36" t="s">
        <v>694</v>
      </c>
      <c r="B104" s="38"/>
    </row>
    <row r="105" spans="1:5" ht="27" customHeight="1" x14ac:dyDescent="0.25">
      <c r="A105" s="3"/>
      <c r="B105" s="49" t="s">
        <v>677</v>
      </c>
    </row>
    <row r="106" spans="1:5" ht="20.100000000000001" customHeight="1" x14ac:dyDescent="0.25">
      <c r="A106" s="31" t="s">
        <v>25</v>
      </c>
      <c r="B106" s="5">
        <f>SUMIF('Raw data'!$H$2:$H$535,"Internal Technical Department",'Raw data'!$S$2:$S$535)</f>
        <v>32</v>
      </c>
    </row>
    <row r="107" spans="1:5" ht="20.100000000000001" customHeight="1" x14ac:dyDescent="0.25">
      <c r="A107" s="31" t="s">
        <v>34</v>
      </c>
      <c r="B107" s="5">
        <f>SUMIF('Raw data'!$H$2:$H$535,"SAP JDE Support Department",'Raw data'!$S$2:$S$535)</f>
        <v>1375</v>
      </c>
    </row>
    <row r="108" spans="1:5" ht="20.100000000000001" customHeight="1" thickBot="1" x14ac:dyDescent="0.3">
      <c r="A108" s="27" t="s">
        <v>674</v>
      </c>
      <c r="B108" s="33">
        <f>SUM(B106:B107)</f>
        <v>1407</v>
      </c>
    </row>
    <row r="109" spans="1:5" ht="20.100000000000001" customHeight="1" thickBot="1" x14ac:dyDescent="0.3">
      <c r="B109" s="25"/>
    </row>
    <row r="110" spans="1:5" ht="20.100000000000001" customHeight="1" x14ac:dyDescent="0.25">
      <c r="A110" s="50" t="s">
        <v>695</v>
      </c>
      <c r="B110" s="51"/>
      <c r="C110" s="51"/>
      <c r="D110" s="51"/>
      <c r="E110" s="52"/>
    </row>
    <row r="111" spans="1:5" ht="20.100000000000001" customHeight="1" x14ac:dyDescent="0.25">
      <c r="A111" s="3"/>
      <c r="B111" s="13" t="s">
        <v>86</v>
      </c>
      <c r="C111" s="18" t="s">
        <v>26</v>
      </c>
      <c r="D111" s="18" t="s">
        <v>157</v>
      </c>
      <c r="E111" s="39" t="s">
        <v>674</v>
      </c>
    </row>
    <row r="112" spans="1:5" ht="20.100000000000001" customHeight="1" x14ac:dyDescent="0.25">
      <c r="A112" s="3" t="s">
        <v>25</v>
      </c>
      <c r="B112" s="16">
        <f>COUNTIFS('Raw data'!$H2:$H$535,"Internal Technical Department",'Raw data'!$T$2:$T$535,"NON-PROD")</f>
        <v>29</v>
      </c>
      <c r="C112" s="16">
        <f>COUNTIFS('Raw data'!$H2:$H$535,"Internal Technical Department",'Raw data'!$T$2:$T$535,"null")</f>
        <v>38</v>
      </c>
      <c r="D112" s="16">
        <f>COUNTIFS('Raw data'!$H2:$H$535,"Internal Technical Department",'Raw data'!$T$2:$T$535,"PROD")</f>
        <v>26</v>
      </c>
      <c r="E112" s="5">
        <f>SUM(B112:D112)</f>
        <v>93</v>
      </c>
    </row>
    <row r="113" spans="1:8" ht="20.100000000000001" customHeight="1" x14ac:dyDescent="0.25">
      <c r="A113" s="3" t="s">
        <v>34</v>
      </c>
      <c r="B113" s="16">
        <f>COUNTIFS('Raw data'!$H2:$H$535,"SAP JDE Support Department",'Raw data'!$T$2:$T$535,"NON-PROD")</f>
        <v>88</v>
      </c>
      <c r="C113" s="16">
        <f>COUNTIFS('Raw data'!$H2:$H$535,"SAP JDE Support Department",'Raw data'!$T$2:$T$535,"null")</f>
        <v>222</v>
      </c>
      <c r="D113" s="16">
        <f>COUNTIFS('Raw data'!$H2:$H$535,"SAP JDE Support Department",'Raw data'!$T$2:$T$535,"PROD")</f>
        <v>130</v>
      </c>
      <c r="E113" s="5">
        <f>SUM(B113:D113)</f>
        <v>440</v>
      </c>
    </row>
    <row r="114" spans="1:8" ht="20.100000000000001" customHeight="1" thickBot="1" x14ac:dyDescent="0.3">
      <c r="A114" s="17" t="s">
        <v>674</v>
      </c>
      <c r="B114" s="22">
        <f>SUM(B112:B113)</f>
        <v>117</v>
      </c>
      <c r="C114" s="22">
        <f t="shared" ref="C114:D114" si="9">SUM(C112:C113)</f>
        <v>260</v>
      </c>
      <c r="D114" s="22">
        <f t="shared" si="9"/>
        <v>156</v>
      </c>
      <c r="E114" s="23">
        <f>SUM(A114:D114)</f>
        <v>533</v>
      </c>
    </row>
    <row r="115" spans="1:8" ht="20.100000000000001" customHeight="1" thickBot="1" x14ac:dyDescent="0.3">
      <c r="B115" s="25"/>
    </row>
    <row r="116" spans="1:8" ht="20.100000000000001" customHeight="1" x14ac:dyDescent="0.25">
      <c r="A116" s="36" t="s">
        <v>696</v>
      </c>
      <c r="B116" s="37"/>
      <c r="C116" s="37"/>
      <c r="D116" s="37"/>
      <c r="E116" s="37"/>
      <c r="F116" s="38"/>
    </row>
    <row r="117" spans="1:8" ht="20.100000000000001" customHeight="1" x14ac:dyDescent="0.25">
      <c r="A117" s="3"/>
      <c r="B117" s="13" t="s">
        <v>62</v>
      </c>
      <c r="C117" s="18" t="s">
        <v>72</v>
      </c>
      <c r="D117" s="18" t="s">
        <v>24</v>
      </c>
      <c r="E117" s="19" t="s">
        <v>84</v>
      </c>
      <c r="F117" s="39" t="s">
        <v>674</v>
      </c>
    </row>
    <row r="118" spans="1:8" ht="20.100000000000001" customHeight="1" x14ac:dyDescent="0.25">
      <c r="A118" s="3" t="s">
        <v>25</v>
      </c>
      <c r="B118" s="16">
        <f>COUNTIFS('Raw data'!$H2:$H$535,"Internal Technical Department",'Raw data'!$G$2:$G$535,"Emergency")</f>
        <v>7</v>
      </c>
      <c r="C118" s="16">
        <f>COUNTIFS('Raw data'!$H2:$H$535,"Internal Technical Department",'Raw data'!$G$2:$G$535,"High")</f>
        <v>15</v>
      </c>
      <c r="D118" s="16">
        <f>COUNTIFS('Raw data'!$H2:$H$535,"Internal Technical Department",'Raw data'!$G$2:$G$535,"Normal")</f>
        <v>68</v>
      </c>
      <c r="E118" s="16">
        <f>COUNTIFS('Raw data'!$H2:$H$535,"Internal Technical Department",'Raw data'!$G$2:$G$535,"Low")</f>
        <v>3</v>
      </c>
      <c r="F118" s="5">
        <f>SUM(B118:E118)</f>
        <v>93</v>
      </c>
    </row>
    <row r="119" spans="1:8" ht="20.100000000000001" customHeight="1" x14ac:dyDescent="0.25">
      <c r="A119" s="3" t="s">
        <v>34</v>
      </c>
      <c r="B119" s="16">
        <f>COUNTIFS('Raw data'!$H2:$H$535,"SAP JDE Support Department",'Raw data'!$G$2:$G$535,"Emergency")</f>
        <v>43</v>
      </c>
      <c r="C119" s="16">
        <f>COUNTIFS('Raw data'!$H2:$H$535,"SAP JDE Support Department",'Raw data'!$G$2:$G$535,"High")</f>
        <v>96</v>
      </c>
      <c r="D119" s="16">
        <f>COUNTIFS('Raw data'!$H2:$H$535,"SAP JDE Support Department",'Raw data'!$G$2:$G$535,"Normal")</f>
        <v>272</v>
      </c>
      <c r="E119" s="16">
        <f>COUNTIFS('Raw data'!$H2:$H$535,"SAP JDE Support Department",'Raw data'!$G$2:$G$535,"Low")</f>
        <v>29</v>
      </c>
      <c r="F119" s="5">
        <f>SUM(B119:E119)</f>
        <v>440</v>
      </c>
    </row>
    <row r="120" spans="1:8" ht="20.100000000000001" customHeight="1" thickBot="1" x14ac:dyDescent="0.3">
      <c r="A120" s="17" t="s">
        <v>674</v>
      </c>
      <c r="B120" s="22">
        <f>SUM(B118:B119)</f>
        <v>50</v>
      </c>
      <c r="C120" s="22">
        <f t="shared" ref="C120" si="10">SUM(C118:C119)</f>
        <v>111</v>
      </c>
      <c r="D120" s="22">
        <f t="shared" ref="D120:E120" si="11">SUM(D118:D119)</f>
        <v>340</v>
      </c>
      <c r="E120" s="22">
        <f t="shared" si="11"/>
        <v>32</v>
      </c>
      <c r="F120" s="23">
        <f>SUM(A120:E120)</f>
        <v>533</v>
      </c>
    </row>
    <row r="121" spans="1:8" ht="20.100000000000001" customHeight="1" thickBot="1" x14ac:dyDescent="0.3">
      <c r="B121" s="25"/>
    </row>
    <row r="122" spans="1:8" ht="20.100000000000001" customHeight="1" x14ac:dyDescent="0.25">
      <c r="A122" s="36" t="s">
        <v>698</v>
      </c>
      <c r="B122" s="37"/>
      <c r="C122" s="37"/>
      <c r="D122" s="37"/>
      <c r="E122" s="37"/>
      <c r="F122" s="38"/>
    </row>
    <row r="123" spans="1:8" ht="20.100000000000001" customHeight="1" x14ac:dyDescent="0.25">
      <c r="A123" s="3"/>
      <c r="B123" s="13" t="s">
        <v>62</v>
      </c>
      <c r="C123" s="18" t="s">
        <v>72</v>
      </c>
      <c r="D123" s="18" t="s">
        <v>24</v>
      </c>
      <c r="E123" s="19" t="s">
        <v>84</v>
      </c>
      <c r="F123" s="39" t="s">
        <v>674</v>
      </c>
    </row>
    <row r="124" spans="1:8" ht="20.100000000000001" customHeight="1" thickBot="1" x14ac:dyDescent="0.3">
      <c r="A124" s="4" t="s">
        <v>697</v>
      </c>
      <c r="B124" s="28">
        <f>COUNTIFS('Raw data'!$K2:$K$535,"Open",'Raw data'!$G$2:$G$535,"Emergency")</f>
        <v>0</v>
      </c>
      <c r="C124" s="28">
        <f>COUNTIFS('Raw data'!$K2:$K$535,"Open",'Raw data'!$G$2:$G$535,"High")</f>
        <v>5</v>
      </c>
      <c r="D124" s="28">
        <f>COUNTIFS('Raw data'!$K2:$K$535,"Open",'Raw data'!$G$2:$G$535,"Normal")</f>
        <v>46</v>
      </c>
      <c r="E124" s="28">
        <f>COUNTIFS('Raw data'!$K2:$K$535,"Open",'Raw data'!$G$2:$G$535,"Low")</f>
        <v>11</v>
      </c>
      <c r="F124" s="6">
        <f>SUM(B124:E124)</f>
        <v>62</v>
      </c>
    </row>
    <row r="125" spans="1:8" ht="20.100000000000001" customHeight="1" thickBot="1" x14ac:dyDescent="0.3">
      <c r="B125" s="25"/>
    </row>
    <row r="126" spans="1:8" ht="20.100000000000001" customHeight="1" x14ac:dyDescent="0.25">
      <c r="A126" s="50" t="s">
        <v>699</v>
      </c>
      <c r="B126" s="51"/>
      <c r="C126" s="51"/>
      <c r="D126" s="51"/>
      <c r="E126" s="51"/>
      <c r="F126" s="51"/>
      <c r="G126" s="52"/>
    </row>
    <row r="127" spans="1:8" ht="20.100000000000001" customHeight="1" x14ac:dyDescent="0.25">
      <c r="A127" s="3"/>
      <c r="B127" s="18" t="s">
        <v>494</v>
      </c>
      <c r="C127" s="18" t="s">
        <v>79</v>
      </c>
      <c r="D127" s="18" t="s">
        <v>74</v>
      </c>
      <c r="E127" s="18" t="s">
        <v>29</v>
      </c>
      <c r="F127" s="18" t="s">
        <v>43</v>
      </c>
      <c r="G127" s="39" t="s">
        <v>674</v>
      </c>
      <c r="H127" s="56"/>
    </row>
    <row r="128" spans="1:8" ht="20.100000000000001" customHeight="1" thickBot="1" x14ac:dyDescent="0.3">
      <c r="A128" s="4" t="s">
        <v>697</v>
      </c>
      <c r="B128" s="28">
        <f>COUNTIFS('Raw data'!$K2:$K$535,"Open",'Raw data'!$P$2:$P$535,"Mark Jikkins")</f>
        <v>6</v>
      </c>
      <c r="C128" s="28">
        <f>COUNTIFS('Raw data'!$K2:$K$535,"Open",'Raw data'!$P$2:$P$535,"Raya Musk")</f>
        <v>32</v>
      </c>
      <c r="D128" s="28">
        <f>COUNTIFS('Raw data'!$K2:$K$535,"Open",'Raw data'!$P$2:$P$535,"Satya Prakash")</f>
        <v>12</v>
      </c>
      <c r="E128" s="28">
        <f>COUNTIFS('Raw data'!$K2:$K$535,"Open",'Raw data'!$P$2:$P$535,"Jose Satary")</f>
        <v>11</v>
      </c>
      <c r="F128" s="28">
        <f>COUNTIFS('Raw data'!$K2:$K$535,"Open",'Raw data'!$P$2:$P$535,"Jared Smith")</f>
        <v>1</v>
      </c>
      <c r="G128" s="6">
        <f>SUM(B128:F128)</f>
        <v>62</v>
      </c>
    </row>
    <row r="129" spans="1:5" ht="25.5" customHeight="1" thickBot="1" x14ac:dyDescent="0.3"/>
    <row r="130" spans="1:5" ht="20.100000000000001" customHeight="1" x14ac:dyDescent="0.25">
      <c r="A130" s="34" t="s">
        <v>682</v>
      </c>
      <c r="B130" s="35"/>
    </row>
    <row r="131" spans="1:5" ht="20.100000000000001" customHeight="1" x14ac:dyDescent="0.25">
      <c r="A131" s="3" t="s">
        <v>494</v>
      </c>
      <c r="B131" s="5">
        <f>COUNTIF('Raw data'!$P$2:$P$535,"Mark Jikkins")</f>
        <v>8</v>
      </c>
    </row>
    <row r="132" spans="1:5" ht="20.100000000000001" customHeight="1" x14ac:dyDescent="0.25">
      <c r="A132" s="3" t="s">
        <v>37</v>
      </c>
      <c r="B132" s="5">
        <f>COUNTIF('Raw data'!$P$2:$P$535,"Stellar Murad")</f>
        <v>33</v>
      </c>
    </row>
    <row r="133" spans="1:5" ht="20.100000000000001" customHeight="1" x14ac:dyDescent="0.25">
      <c r="A133" s="3" t="s">
        <v>79</v>
      </c>
      <c r="B133" s="5">
        <f>COUNTIF('Raw data'!$P$2:$P$535,"Raya Musk")</f>
        <v>40</v>
      </c>
    </row>
    <row r="134" spans="1:5" ht="20.100000000000001" customHeight="1" x14ac:dyDescent="0.25">
      <c r="A134" s="3" t="s">
        <v>74</v>
      </c>
      <c r="B134" s="5">
        <f>COUNTIF('Raw data'!$P$2:$P$535,"Satya Prakash")</f>
        <v>19</v>
      </c>
    </row>
    <row r="135" spans="1:5" ht="20.100000000000001" customHeight="1" x14ac:dyDescent="0.25">
      <c r="A135" s="3" t="s">
        <v>29</v>
      </c>
      <c r="B135" s="5">
        <f>COUNTIF('Raw data'!$P$2:$P$535,"Jose Satary")</f>
        <v>17</v>
      </c>
    </row>
    <row r="136" spans="1:5" ht="20.100000000000001" customHeight="1" thickBot="1" x14ac:dyDescent="0.3">
      <c r="A136" s="4" t="s">
        <v>43</v>
      </c>
      <c r="B136" s="6">
        <f>COUNTIF('Raw data'!$P$2:$P$535,"Jared Smith")</f>
        <v>416</v>
      </c>
    </row>
    <row r="137" spans="1:5" ht="20.100000000000001" customHeight="1" thickBot="1" x14ac:dyDescent="0.3"/>
    <row r="138" spans="1:5" ht="20.100000000000001" customHeight="1" x14ac:dyDescent="0.25">
      <c r="A138" s="34" t="s">
        <v>683</v>
      </c>
      <c r="B138" s="35"/>
    </row>
    <row r="139" spans="1:5" ht="20.100000000000001" customHeight="1" x14ac:dyDescent="0.25">
      <c r="A139" s="3" t="s">
        <v>494</v>
      </c>
      <c r="B139" s="9">
        <f>(B131/533)</f>
        <v>1.50093808630394E-2</v>
      </c>
      <c r="E139" s="10"/>
    </row>
    <row r="140" spans="1:5" ht="20.100000000000001" customHeight="1" x14ac:dyDescent="0.25">
      <c r="A140" s="3" t="s">
        <v>37</v>
      </c>
      <c r="B140" s="9">
        <f t="shared" ref="B140:B144" si="12">(B132/533)</f>
        <v>6.1913696060037521E-2</v>
      </c>
      <c r="E140" s="10"/>
    </row>
    <row r="141" spans="1:5" ht="20.100000000000001" customHeight="1" x14ac:dyDescent="0.25">
      <c r="A141" s="3" t="s">
        <v>79</v>
      </c>
      <c r="B141" s="9">
        <f t="shared" si="12"/>
        <v>7.5046904315197005E-2</v>
      </c>
      <c r="E141" s="10"/>
    </row>
    <row r="142" spans="1:5" ht="20.100000000000001" customHeight="1" x14ac:dyDescent="0.25">
      <c r="A142" s="3" t="s">
        <v>74</v>
      </c>
      <c r="B142" s="9">
        <f t="shared" si="12"/>
        <v>3.5647279549718573E-2</v>
      </c>
      <c r="E142" s="10"/>
    </row>
    <row r="143" spans="1:5" ht="20.100000000000001" customHeight="1" x14ac:dyDescent="0.25">
      <c r="A143" s="3" t="s">
        <v>29</v>
      </c>
      <c r="B143" s="9">
        <f t="shared" si="12"/>
        <v>3.1894934333958722E-2</v>
      </c>
      <c r="E143" s="10"/>
    </row>
    <row r="144" spans="1:5" ht="20.100000000000001" customHeight="1" thickBot="1" x14ac:dyDescent="0.3">
      <c r="A144" s="4" t="s">
        <v>43</v>
      </c>
      <c r="B144" s="11">
        <f t="shared" si="12"/>
        <v>0.78048780487804881</v>
      </c>
      <c r="E144" s="10"/>
    </row>
    <row r="145" spans="1:7" ht="20.100000000000001" customHeight="1" thickBot="1" x14ac:dyDescent="0.3"/>
    <row r="146" spans="1:7" ht="20.100000000000001" customHeight="1" x14ac:dyDescent="0.25">
      <c r="A146" s="36" t="s">
        <v>684</v>
      </c>
      <c r="B146" s="37"/>
      <c r="C146" s="37"/>
      <c r="D146" s="37"/>
      <c r="E146" s="37"/>
      <c r="F146" s="38"/>
    </row>
    <row r="147" spans="1:7" ht="20.100000000000001" customHeight="1" x14ac:dyDescent="0.25">
      <c r="A147" s="3"/>
      <c r="B147" s="13" t="s">
        <v>62</v>
      </c>
      <c r="C147" s="18" t="s">
        <v>72</v>
      </c>
      <c r="D147" s="18" t="s">
        <v>675</v>
      </c>
      <c r="E147" s="19" t="s">
        <v>84</v>
      </c>
      <c r="F147" s="41" t="s">
        <v>674</v>
      </c>
      <c r="G147" s="14"/>
    </row>
    <row r="148" spans="1:7" ht="20.100000000000001" customHeight="1" x14ac:dyDescent="0.25">
      <c r="A148" s="3" t="s">
        <v>494</v>
      </c>
      <c r="B148" s="16">
        <f>COUNTIFS('Raw data'!$G$2:$G$535,"Emergency",'Raw data'!$P$2:$P$535,"Mark Jikkins")</f>
        <v>0</v>
      </c>
      <c r="C148" s="16">
        <f>COUNTIFS('Raw data'!$G$2:$G$535,"High",'Raw data'!$P$2:$P$535,"Mark Jikkins")</f>
        <v>5</v>
      </c>
      <c r="D148" s="16">
        <f>COUNTIFS('Raw data'!$G$2:$G$535,"Normal",'Raw data'!$P$2:$P$535,"Mark Jikkins")</f>
        <v>3</v>
      </c>
      <c r="E148" s="16">
        <f>COUNTIFS('Raw data'!$G$2:$G$535,"Low",'Raw data'!$P$2:$P$535,"Mark Jikkins")</f>
        <v>0</v>
      </c>
      <c r="F148" s="42">
        <f>SUM(B148:E148)</f>
        <v>8</v>
      </c>
    </row>
    <row r="149" spans="1:7" ht="20.100000000000001" customHeight="1" x14ac:dyDescent="0.25">
      <c r="A149" s="3" t="s">
        <v>37</v>
      </c>
      <c r="B149" s="16">
        <f>COUNTIFS('Raw data'!$G$2:$G$535,"Emergency",'Raw data'!$P$2:$P$535,"Stellar Murad")</f>
        <v>6</v>
      </c>
      <c r="C149" s="16">
        <f>COUNTIFS('Raw data'!$G$2:$G$535,"High",'Raw data'!$P$2:$P$535,"Stellar Murad")</f>
        <v>10</v>
      </c>
      <c r="D149" s="16">
        <f>COUNTIFS('Raw data'!$G$2:$G$535,"Normal",'Raw data'!$P$2:$P$535,"Stellar Murad")</f>
        <v>17</v>
      </c>
      <c r="E149" s="16">
        <f>COUNTIFS('Raw data'!$G$2:$G$535,"Low",'Raw data'!$P$2:$P$535,"Stellar Murad")</f>
        <v>0</v>
      </c>
      <c r="F149" s="42">
        <f>SUM(B149:E149)</f>
        <v>33</v>
      </c>
    </row>
    <row r="150" spans="1:7" ht="20.100000000000001" customHeight="1" x14ac:dyDescent="0.25">
      <c r="A150" s="3" t="s">
        <v>79</v>
      </c>
      <c r="B150" s="16">
        <f>COUNTIFS('Raw data'!$G$2:$G$535,"Emergency",'Raw data'!$P$2:$P$535,"Raya Musk")</f>
        <v>1</v>
      </c>
      <c r="C150" s="16">
        <f>COUNTIFS('Raw data'!$G$2:$G$535,"High",'Raw data'!$P$2:$P$535,"Raya Musk")</f>
        <v>0</v>
      </c>
      <c r="D150" s="16">
        <f>COUNTIFS('Raw data'!$G$2:$G$535,"Normal",'Raw data'!$P$2:$P$535,"Raya Musk")</f>
        <v>36</v>
      </c>
      <c r="E150" s="16">
        <f>COUNTIFS('Raw data'!$G$2:$G$535,"Low",'Raw data'!$P$2:$P$535,"Raya Musk")</f>
        <v>3</v>
      </c>
      <c r="F150" s="42">
        <f t="shared" ref="F150:F153" si="13">SUM(B150:E150)</f>
        <v>40</v>
      </c>
    </row>
    <row r="151" spans="1:7" ht="20.100000000000001" customHeight="1" x14ac:dyDescent="0.25">
      <c r="A151" s="3" t="s">
        <v>74</v>
      </c>
      <c r="B151" s="16">
        <f>COUNTIFS('Raw data'!$G$2:$G$535,"Emergency",'Raw data'!$P$2:$P$535,"Satya Prakash")</f>
        <v>1</v>
      </c>
      <c r="C151" s="16">
        <f>COUNTIFS('Raw data'!$G$2:$G$535,"High",'Raw data'!$P$2:$P$535,"Satya Prakash")</f>
        <v>3</v>
      </c>
      <c r="D151" s="16">
        <f>COUNTIFS('Raw data'!$G$2:$G$535,"Normal",'Raw data'!$P$2:$P$535,"Satya Prakash")</f>
        <v>15</v>
      </c>
      <c r="E151" s="16">
        <f>COUNTIFS('Raw data'!$G$2:$G$535,"Low",'Raw data'!$P$2:$P$535,"Satya Prakash")</f>
        <v>0</v>
      </c>
      <c r="F151" s="43">
        <f t="shared" si="13"/>
        <v>19</v>
      </c>
    </row>
    <row r="152" spans="1:7" ht="20.100000000000001" customHeight="1" x14ac:dyDescent="0.25">
      <c r="A152" s="3" t="s">
        <v>29</v>
      </c>
      <c r="B152" s="16">
        <f>COUNTIFS('Raw data'!$G$2:$G$535,"Emergency",'Raw data'!$P$2:$P$535,"Jose Satary")</f>
        <v>0</v>
      </c>
      <c r="C152" s="16">
        <f>COUNTIFS('Raw data'!$G$2:$G$535,"High",'Raw data'!$P$2:$P$535,"Jose Satary")</f>
        <v>1</v>
      </c>
      <c r="D152" s="16">
        <f>COUNTIFS('Raw data'!$G$2:$G$535,"Normal",'Raw data'!$P$2:$P$535,"Jose Satary")</f>
        <v>6</v>
      </c>
      <c r="E152" s="16">
        <f>COUNTIFS('Raw data'!$G$2:$G$535,"Low",'Raw data'!$P$2:$P$535,"Jose Satary")</f>
        <v>10</v>
      </c>
      <c r="F152" s="43">
        <f t="shared" si="13"/>
        <v>17</v>
      </c>
    </row>
    <row r="153" spans="1:7" ht="20.100000000000001" customHeight="1" x14ac:dyDescent="0.25">
      <c r="A153" s="15" t="s">
        <v>43</v>
      </c>
      <c r="B153" s="16">
        <f>COUNTIFS('Raw data'!$G$2:$G$535,"Emergency",'Raw data'!$P$2:$P$535,"Jared Smith")</f>
        <v>42</v>
      </c>
      <c r="C153" s="16">
        <f>COUNTIFS('Raw data'!$G$2:$G$535,"High",'Raw data'!$P$2:$P$535,"Jared Smith")</f>
        <v>92</v>
      </c>
      <c r="D153" s="16">
        <f>COUNTIFS('Raw data'!$G$2:$G$535,"Normal",'Raw data'!$P$2:$P$535,"Jared Smith")</f>
        <v>263</v>
      </c>
      <c r="E153" s="16">
        <f>COUNTIFS('Raw data'!$G$2:$G$535,"Low",'Raw data'!$P$2:$P$535,"Jared Smith")</f>
        <v>19</v>
      </c>
      <c r="F153" s="43">
        <f t="shared" si="13"/>
        <v>416</v>
      </c>
    </row>
    <row r="154" spans="1:7" ht="20.100000000000001" customHeight="1" thickBot="1" x14ac:dyDescent="0.3">
      <c r="A154" s="17" t="s">
        <v>674</v>
      </c>
      <c r="B154" s="21">
        <f t="shared" ref="B154:D154" si="14">SUM(B148:B153)</f>
        <v>50</v>
      </c>
      <c r="C154" s="22">
        <f t="shared" si="14"/>
        <v>111</v>
      </c>
      <c r="D154" s="22">
        <f t="shared" si="14"/>
        <v>340</v>
      </c>
      <c r="E154" s="22">
        <f>SUM(E148:E153)</f>
        <v>32</v>
      </c>
      <c r="F154" s="40">
        <f>SUM(B154:E154)</f>
        <v>533</v>
      </c>
    </row>
    <row r="155" spans="1:7" ht="20.100000000000001" customHeight="1" thickBot="1" x14ac:dyDescent="0.3"/>
    <row r="156" spans="1:7" ht="20.100000000000001" customHeight="1" x14ac:dyDescent="0.25">
      <c r="A156" s="36" t="s">
        <v>685</v>
      </c>
      <c r="B156" s="37"/>
      <c r="C156" s="37"/>
      <c r="D156" s="37"/>
      <c r="E156" s="37"/>
      <c r="F156" s="38"/>
    </row>
    <row r="157" spans="1:7" ht="20.100000000000001" customHeight="1" x14ac:dyDescent="0.25">
      <c r="A157" s="3"/>
      <c r="B157" s="13" t="s">
        <v>48</v>
      </c>
      <c r="C157" s="18" t="s">
        <v>39</v>
      </c>
      <c r="D157" s="18" t="s">
        <v>676</v>
      </c>
      <c r="E157" s="19" t="s">
        <v>85</v>
      </c>
      <c r="F157" s="39" t="s">
        <v>674</v>
      </c>
    </row>
    <row r="158" spans="1:7" ht="20.100000000000001" customHeight="1" x14ac:dyDescent="0.25">
      <c r="A158" s="3" t="s">
        <v>494</v>
      </c>
      <c r="B158" s="16">
        <f>COUNTIFS('Raw data'!$V$2:$V$535,"Close Ticket",'Raw data'!$P$2:$P$535,"Mark Jikkins")</f>
        <v>1</v>
      </c>
      <c r="C158" s="16">
        <f>COUNTIFS('Raw data'!$V$2:$V$535,"New Ticket",'Raw data'!$P$2:$P$535,"Mark Jikkins")</f>
        <v>7</v>
      </c>
      <c r="D158" s="16">
        <f>COUNTIFS('Raw data'!$V$2:$V$535,"null",'Raw data'!$P$2:$P$535,"Mark Jikkins")</f>
        <v>0</v>
      </c>
      <c r="E158" s="16">
        <f>COUNTIFS('Raw data'!$V$2:$V$535,"Open",'Raw data'!$P$2:$P$535,"Mark Jikkins")</f>
        <v>0</v>
      </c>
      <c r="F158" s="29">
        <f>SUM(B158:E158)</f>
        <v>8</v>
      </c>
    </row>
    <row r="159" spans="1:7" ht="20.100000000000001" customHeight="1" x14ac:dyDescent="0.25">
      <c r="A159" s="3" t="s">
        <v>37</v>
      </c>
      <c r="B159" s="16">
        <f>COUNTIFS('Raw data'!$V$2:$V$535,"Close Ticket",'Raw data'!$P$2:$P$535,"Stellar Murad")</f>
        <v>6</v>
      </c>
      <c r="C159" s="16">
        <f>COUNTIFS('Raw data'!$V$2:$V$535,"New Ticket",'Raw data'!$P$2:$P$535,"Stellar Murad")</f>
        <v>26</v>
      </c>
      <c r="D159" s="16">
        <f>COUNTIFS('Raw data'!$V$2:$V$535,"null",'Raw data'!$P$2:$P$535,"Stellar Murad")</f>
        <v>1</v>
      </c>
      <c r="E159" s="16">
        <f>COUNTIFS('Raw data'!$V$2:$V$535,"Open",'Raw data'!$P$2:$P$535,"Stellar Murad")</f>
        <v>0</v>
      </c>
      <c r="F159" s="29">
        <f>SUM(B159:E159)</f>
        <v>33</v>
      </c>
    </row>
    <row r="160" spans="1:7" ht="20.100000000000001" customHeight="1" x14ac:dyDescent="0.25">
      <c r="A160" s="3" t="s">
        <v>79</v>
      </c>
      <c r="B160" s="16">
        <f>COUNTIFS('Raw data'!$V$2:$V$535,"Close Ticket",'Raw data'!$P$2:$P$535,"Raya Musk")</f>
        <v>3</v>
      </c>
      <c r="C160" s="16">
        <f>COUNTIFS('Raw data'!$V$2:$V$535,"New Ticket",'Raw data'!$P$2:$P$535,"Raya Musk")</f>
        <v>37</v>
      </c>
      <c r="D160" s="16">
        <f>COUNTIFS('Raw data'!$V$2:$V$535,"null",'Raw data'!$P$2:$P$535,"Raya Musk")</f>
        <v>0</v>
      </c>
      <c r="E160" s="16">
        <f>COUNTIFS('Raw data'!$V$2:$V$535,"Open",'Raw data'!$P$2:$P$535,"Raya Musk")</f>
        <v>0</v>
      </c>
      <c r="F160" s="29">
        <f t="shared" ref="F160:F163" si="15">SUM(B160:E160)</f>
        <v>40</v>
      </c>
    </row>
    <row r="161" spans="1:6" ht="20.100000000000001" customHeight="1" x14ac:dyDescent="0.25">
      <c r="A161" s="3" t="s">
        <v>74</v>
      </c>
      <c r="B161" s="16">
        <f>COUNTIFS('Raw data'!$V$2:$V$535,"Close Ticket",'Raw data'!$P$2:$P$535,"Satya Prakash")</f>
        <v>3</v>
      </c>
      <c r="C161" s="16">
        <f>COUNTIFS('Raw data'!$V$2:$V$535,"New Ticket",'Raw data'!$P$2:$P$535,"Satya Prakash")</f>
        <v>15</v>
      </c>
      <c r="D161" s="16">
        <f>COUNTIFS('Raw data'!$V$2:$V$535,"null",'Raw data'!$P$2:$P$535,"Satya Prakash")</f>
        <v>1</v>
      </c>
      <c r="E161" s="16">
        <f>COUNTIFS('Raw data'!$V$2:$V$535,"Open",'Raw data'!$P$2:$P$535,"Satya Prakash")</f>
        <v>0</v>
      </c>
      <c r="F161" s="30">
        <f t="shared" si="15"/>
        <v>19</v>
      </c>
    </row>
    <row r="162" spans="1:6" ht="20.100000000000001" customHeight="1" x14ac:dyDescent="0.25">
      <c r="A162" s="3" t="s">
        <v>29</v>
      </c>
      <c r="B162" s="16">
        <f>COUNTIFS('Raw data'!$V$2:$V$535,"Close Ticket",'Raw data'!$P$2:$P$535,"Jose Satary")</f>
        <v>1</v>
      </c>
      <c r="C162" s="16">
        <f>COUNTIFS('Raw data'!$V$2:$V$535,"New Ticket",'Raw data'!$P$2:$P$535,"Jose Satary")</f>
        <v>12</v>
      </c>
      <c r="D162" s="16">
        <f>COUNTIFS('Raw data'!$V$2:$V$535,"null",'Raw data'!$P$2:$P$535,"Jose Satary")</f>
        <v>2</v>
      </c>
      <c r="E162" s="16">
        <f>COUNTIFS('Raw data'!$V$2:$V$535,"Open",'Raw data'!$P$2:$P$535,"Jose Satary")</f>
        <v>2</v>
      </c>
      <c r="F162" s="30">
        <f t="shared" si="15"/>
        <v>17</v>
      </c>
    </row>
    <row r="163" spans="1:6" ht="20.100000000000001" customHeight="1" x14ac:dyDescent="0.25">
      <c r="A163" s="15" t="s">
        <v>43</v>
      </c>
      <c r="B163" s="16">
        <f>COUNTIFS('Raw data'!$V$2:$V$535,"Close Ticket",'Raw data'!$P$2:$P$535,"Jared Smith")</f>
        <v>131</v>
      </c>
      <c r="C163" s="16">
        <f>COUNTIFS('Raw data'!$V$2:$V$535,"New Ticket",'Raw data'!$P$2:$P$535,"Jared Smith")</f>
        <v>270</v>
      </c>
      <c r="D163" s="16">
        <f>COUNTIFS('Raw data'!$V$2:$V$535,"null",'Raw data'!$P$2:$P$535,"Jared Smith")</f>
        <v>0</v>
      </c>
      <c r="E163" s="16">
        <f>COUNTIFS('Raw data'!$V$2:$V$535,"Open",'Raw data'!$P$2:$P$535,"Jared Smith")</f>
        <v>15</v>
      </c>
      <c r="F163" s="30">
        <f t="shared" si="15"/>
        <v>416</v>
      </c>
    </row>
    <row r="164" spans="1:6" ht="20.100000000000001" customHeight="1" thickBot="1" x14ac:dyDescent="0.3">
      <c r="A164" s="17" t="s">
        <v>674</v>
      </c>
      <c r="B164" s="21">
        <f t="shared" ref="B164" si="16">SUM(B158:B163)</f>
        <v>145</v>
      </c>
      <c r="C164" s="22">
        <f t="shared" ref="C164" si="17">SUM(C158:C163)</f>
        <v>367</v>
      </c>
      <c r="D164" s="22">
        <f t="shared" ref="D164" si="18">SUM(D158:D163)</f>
        <v>4</v>
      </c>
      <c r="E164" s="24">
        <f>SUM(E158:E163)</f>
        <v>17</v>
      </c>
      <c r="F164" s="23">
        <f>SUM(B164:E164)</f>
        <v>533</v>
      </c>
    </row>
    <row r="165" spans="1:6" ht="20.100000000000001" customHeight="1" thickBot="1" x14ac:dyDescent="0.3"/>
    <row r="166" spans="1:6" ht="20.100000000000001" customHeight="1" x14ac:dyDescent="0.25">
      <c r="A166" s="36" t="s">
        <v>689</v>
      </c>
      <c r="B166" s="37"/>
      <c r="C166" s="37"/>
      <c r="D166" s="37"/>
      <c r="E166" s="37"/>
      <c r="F166" s="38"/>
    </row>
    <row r="167" spans="1:6" ht="20.100000000000001" customHeight="1" x14ac:dyDescent="0.25">
      <c r="A167" s="3"/>
      <c r="B167" s="13" t="s">
        <v>36</v>
      </c>
      <c r="C167" s="18" t="s">
        <v>100</v>
      </c>
      <c r="D167" s="18" t="s">
        <v>176</v>
      </c>
      <c r="E167" s="19" t="s">
        <v>27</v>
      </c>
      <c r="F167" s="39" t="s">
        <v>674</v>
      </c>
    </row>
    <row r="168" spans="1:6" ht="20.100000000000001" customHeight="1" x14ac:dyDescent="0.25">
      <c r="A168" s="3" t="s">
        <v>494</v>
      </c>
      <c r="B168" s="16">
        <f>COUNTIFS('Raw data'!$J$2:$J$535,"Email",'Raw data'!$P$2:$P$535,"Mark Jikkins")</f>
        <v>0</v>
      </c>
      <c r="C168" s="16">
        <f>COUNTIFS('Raw data'!$J$2:$J$535,"Other",'Raw data'!$P$2:$P$535,"Mark Jikkins")</f>
        <v>0</v>
      </c>
      <c r="D168" s="16">
        <f>COUNTIFS('Raw data'!$J$2:$J$535,"Phone",'Raw data'!$P$2:$P$535,"Mark Jikkins")</f>
        <v>0</v>
      </c>
      <c r="E168" s="16">
        <f>COUNTIFS('Raw data'!$J$2:$J$535,"Web",'Raw data'!$P$2:$P$535,"Mark Jikkins")</f>
        <v>8</v>
      </c>
      <c r="F168" s="29">
        <f>SUM(B168:E168)</f>
        <v>8</v>
      </c>
    </row>
    <row r="169" spans="1:6" ht="20.100000000000001" customHeight="1" x14ac:dyDescent="0.25">
      <c r="A169" s="3" t="s">
        <v>37</v>
      </c>
      <c r="B169" s="16">
        <f>COUNTIFS('Raw data'!$J$2:$J$535,"Email",'Raw data'!$P$2:$P$535,"Stellar Murad")</f>
        <v>12</v>
      </c>
      <c r="C169" s="16">
        <f>COUNTIFS('Raw data'!$J$2:$J$535,"Other",'Raw data'!$P$2:$P$535,"Stellar Murad")</f>
        <v>0</v>
      </c>
      <c r="D169" s="16">
        <f>COUNTIFS('Raw data'!$J$2:$J$535,"Phone",'Raw data'!$P$2:$P$535,"Stellar Murad")</f>
        <v>2</v>
      </c>
      <c r="E169" s="16">
        <f>COUNTIFS('Raw data'!$J$2:$J$535,"Web",'Raw data'!$P$2:$P$535,"Stellar Murad")</f>
        <v>19</v>
      </c>
      <c r="F169" s="29">
        <f>SUM(B169:E169)</f>
        <v>33</v>
      </c>
    </row>
    <row r="170" spans="1:6" ht="20.100000000000001" customHeight="1" x14ac:dyDescent="0.25">
      <c r="A170" s="3" t="s">
        <v>79</v>
      </c>
      <c r="B170" s="16">
        <f>COUNTIFS('Raw data'!$J$2:$J$535,"Email",'Raw data'!$P$2:$P$535,"Raya Musk")</f>
        <v>4</v>
      </c>
      <c r="C170" s="16">
        <f>COUNTIFS('Raw data'!$J$2:$J$535,"Other",'Raw data'!$P$2:$P$535,"Raya Musk")</f>
        <v>2</v>
      </c>
      <c r="D170" s="16">
        <f>COUNTIFS('Raw data'!$J$2:$J$535,"Phone",'Raw data'!$P$2:$P$535,"Raya Musk")</f>
        <v>5</v>
      </c>
      <c r="E170" s="16">
        <f>COUNTIFS('Raw data'!$J$2:$J$535,"Web",'Raw data'!$P$2:$P$535,"Raya Musk")</f>
        <v>29</v>
      </c>
      <c r="F170" s="29">
        <f t="shared" ref="F170:F173" si="19">SUM(B170:E170)</f>
        <v>40</v>
      </c>
    </row>
    <row r="171" spans="1:6" ht="20.100000000000001" customHeight="1" x14ac:dyDescent="0.25">
      <c r="A171" s="3" t="s">
        <v>74</v>
      </c>
      <c r="B171" s="16">
        <f>COUNTIFS('Raw data'!$J$2:$J$535,"Email",'Raw data'!$P$2:$P$535,"Satya Prakash")</f>
        <v>0</v>
      </c>
      <c r="C171" s="16">
        <f>COUNTIFS('Raw data'!$J$2:$J$535,"Other",'Raw data'!$P$2:$P$535,"Satya Prakash")</f>
        <v>0</v>
      </c>
      <c r="D171" s="16">
        <f>COUNTIFS('Raw data'!$J$2:$J$535,"Phone",'Raw data'!$P$2:$P$535,"Satya Prakash")</f>
        <v>1</v>
      </c>
      <c r="E171" s="16">
        <f>COUNTIFS('Raw data'!$J$2:$J$535,"Web",'Raw data'!$P$2:$P$535,"Satya Prakash")</f>
        <v>18</v>
      </c>
      <c r="F171" s="30">
        <f t="shared" si="19"/>
        <v>19</v>
      </c>
    </row>
    <row r="172" spans="1:6" ht="20.100000000000001" customHeight="1" x14ac:dyDescent="0.25">
      <c r="A172" s="3" t="s">
        <v>29</v>
      </c>
      <c r="B172" s="16">
        <f>COUNTIFS('Raw data'!$J$2:$J$535,"Email",'Raw data'!$P$2:$P$535,"Jose Satary")</f>
        <v>2</v>
      </c>
      <c r="C172" s="16">
        <f>COUNTIFS('Raw data'!$J$2:$J$535,"Other",'Raw data'!$P$2:$P$535,"Jose Satary")</f>
        <v>0</v>
      </c>
      <c r="D172" s="16">
        <f>COUNTIFS('Raw data'!$J$2:$J$535,"Phone",'Raw data'!$P$2:$P$535,"Jose Satary")</f>
        <v>1</v>
      </c>
      <c r="E172" s="16">
        <f>COUNTIFS('Raw data'!$J$2:$J$535,"Web",'Raw data'!$P$2:$P$535,"Jose Satary")</f>
        <v>14</v>
      </c>
      <c r="F172" s="30">
        <f t="shared" si="19"/>
        <v>17</v>
      </c>
    </row>
    <row r="173" spans="1:6" ht="20.100000000000001" customHeight="1" x14ac:dyDescent="0.25">
      <c r="A173" s="15" t="s">
        <v>43</v>
      </c>
      <c r="B173" s="16">
        <f>COUNTIFS('Raw data'!$J$2:$J$535,"Email",'Raw data'!$P$2:$P$535,"Jared Smith")</f>
        <v>13</v>
      </c>
      <c r="C173" s="16">
        <f>COUNTIFS('Raw data'!$J$2:$J$535,"Other",'Raw data'!$P$2:$P$535,"Jared Smith")</f>
        <v>1</v>
      </c>
      <c r="D173" s="16">
        <f>COUNTIFS('Raw data'!$J$2:$J$535,"Phone",'Raw data'!$P$2:$P$535,"Jared Smith")</f>
        <v>15</v>
      </c>
      <c r="E173" s="16">
        <f>COUNTIFS('Raw data'!$J$2:$J$535,"Web",'Raw data'!$P$2:$P$535,"Jared Smith")</f>
        <v>387</v>
      </c>
      <c r="F173" s="30">
        <f t="shared" si="19"/>
        <v>416</v>
      </c>
    </row>
    <row r="174" spans="1:6" ht="20.100000000000001" customHeight="1" thickBot="1" x14ac:dyDescent="0.3">
      <c r="A174" s="17" t="s">
        <v>674</v>
      </c>
      <c r="B174" s="21">
        <f t="shared" ref="B174" si="20">SUM(B168:B173)</f>
        <v>31</v>
      </c>
      <c r="C174" s="22">
        <f t="shared" ref="C174" si="21">SUM(C168:C173)</f>
        <v>3</v>
      </c>
      <c r="D174" s="22">
        <f t="shared" ref="D174" si="22">SUM(D168:D173)</f>
        <v>24</v>
      </c>
      <c r="E174" s="24">
        <f>SUM(E168:E173)</f>
        <v>475</v>
      </c>
      <c r="F174" s="23">
        <f>SUM(B174:E174)</f>
        <v>533</v>
      </c>
    </row>
  </sheetData>
  <mergeCells count="20">
    <mergeCell ref="A1:B1"/>
    <mergeCell ref="A104:B104"/>
    <mergeCell ref="A110:E110"/>
    <mergeCell ref="A116:F116"/>
    <mergeCell ref="A77:B77"/>
    <mergeCell ref="A85:B85"/>
    <mergeCell ref="A93:B93"/>
    <mergeCell ref="A69:F69"/>
    <mergeCell ref="A61:E61"/>
    <mergeCell ref="A53:E53"/>
    <mergeCell ref="A18:B18"/>
    <mergeCell ref="A12:B12"/>
    <mergeCell ref="A166:F166"/>
    <mergeCell ref="A156:F156"/>
    <mergeCell ref="A146:F146"/>
    <mergeCell ref="A138:B138"/>
    <mergeCell ref="A130:B130"/>
    <mergeCell ref="A98:B98"/>
    <mergeCell ref="A122:F122"/>
    <mergeCell ref="A126:G12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Randall</cp:lastModifiedBy>
  <dcterms:created xsi:type="dcterms:W3CDTF">2023-04-03T10:36:15Z</dcterms:created>
  <dcterms:modified xsi:type="dcterms:W3CDTF">2023-04-05T15:03:11Z</dcterms:modified>
</cp:coreProperties>
</file>