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孙艺航\Desktop\孙兴华\"/>
    </mc:Choice>
  </mc:AlternateContent>
  <xr:revisionPtr revIDLastSave="0" documentId="13_ncr:1_{E9EC11B2-1D64-4EB3-9257-6B95F128466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UNIQUE 函数 优尼科" sheetId="2" r:id="rId1"/>
    <sheet name="连接符&amp;" sheetId="4" r:id="rId2"/>
    <sheet name="SORT 函数saite" sheetId="3" r:id="rId3"/>
    <sheet name="双条件" sheetId="8" r:id="rId4"/>
    <sheet name="FILTER 函数 佛特儿" sheetId="1" r:id="rId5"/>
    <sheet name="多条件" sheetId="5" r:id="rId6"/>
    <sheet name="综合应用1" sheetId="6" r:id="rId7"/>
    <sheet name="Ctrl+T 自动更新" sheetId="7" r:id="rId8"/>
    <sheet name="SEQUENCE函数 sei克软丝" sheetId="9" r:id="rId9"/>
    <sheet name="列转行" sheetId="10" r:id="rId10"/>
    <sheet name="Xlookup常规" sheetId="11" r:id="rId11"/>
    <sheet name="逆向" sheetId="12" r:id="rId12"/>
    <sheet name="自动除错" sheetId="13" r:id="rId13"/>
    <sheet name="近似查询 " sheetId="14" r:id="rId14"/>
    <sheet name="模糊匹配" sheetId="15" r:id="rId15"/>
    <sheet name="多条件匹配" sheetId="16" r:id="rId16"/>
    <sheet name="查多个值" sheetId="17" r:id="rId17"/>
    <sheet name="返回多列结果" sheetId="18" r:id="rId18"/>
    <sheet name="匹配最后一个" sheetId="19" r:id="rId19"/>
  </sheets>
  <definedNames>
    <definedName name="_xlnm._FilterDatabase" localSheetId="4" hidden="1">'FILTER 函数 佛特儿'!$A$4:$D$18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2" i="19" l="1"/>
  <c r="B7" i="18"/>
  <c r="E5" i="17" a="1"/>
  <c r="E5" i="17" s="1"/>
  <c r="G2" i="16" a="1"/>
  <c r="G2" i="16" s="1"/>
  <c r="E2" i="15"/>
  <c r="E2" i="14"/>
  <c r="H3" i="13"/>
  <c r="I3" i="13"/>
  <c r="J3" i="13"/>
  <c r="K3" i="13"/>
  <c r="H4" i="13"/>
  <c r="I4" i="13"/>
  <c r="J4" i="13"/>
  <c r="K4" i="13"/>
  <c r="H5" i="13"/>
  <c r="I5" i="13"/>
  <c r="J5" i="13"/>
  <c r="K5" i="13"/>
  <c r="H6" i="13"/>
  <c r="I6" i="13"/>
  <c r="J6" i="13"/>
  <c r="K6" i="13"/>
  <c r="H7" i="13"/>
  <c r="I7" i="13"/>
  <c r="J7" i="13"/>
  <c r="K7" i="13"/>
  <c r="H8" i="13"/>
  <c r="I8" i="13"/>
  <c r="J8" i="13"/>
  <c r="K8" i="13"/>
  <c r="H9" i="13"/>
  <c r="I9" i="13"/>
  <c r="J9" i="13"/>
  <c r="K9" i="13"/>
  <c r="I2" i="13"/>
  <c r="J2" i="13"/>
  <c r="K2" i="13"/>
  <c r="H2" i="13"/>
  <c r="I3" i="12"/>
  <c r="J3" i="12"/>
  <c r="K3" i="12"/>
  <c r="I4" i="12"/>
  <c r="J4" i="12"/>
  <c r="K4" i="12"/>
  <c r="I5" i="12"/>
  <c r="J5" i="12"/>
  <c r="K5" i="12"/>
  <c r="I6" i="12"/>
  <c r="J6" i="12"/>
  <c r="K6" i="12"/>
  <c r="I7" i="12"/>
  <c r="J7" i="12"/>
  <c r="K7" i="12"/>
  <c r="I8" i="12"/>
  <c r="J8" i="12"/>
  <c r="K8" i="12"/>
  <c r="H3" i="12"/>
  <c r="H4" i="12"/>
  <c r="H5" i="12"/>
  <c r="H6" i="12"/>
  <c r="H7" i="12"/>
  <c r="H8" i="12"/>
  <c r="I2" i="12"/>
  <c r="J2" i="12"/>
  <c r="K2" i="12"/>
  <c r="H2" i="12"/>
  <c r="I3" i="11"/>
  <c r="J3" i="11"/>
  <c r="K3" i="11"/>
  <c r="I4" i="11"/>
  <c r="J4" i="11"/>
  <c r="K4" i="11"/>
  <c r="I5" i="11"/>
  <c r="J5" i="11"/>
  <c r="K5" i="11"/>
  <c r="I6" i="11"/>
  <c r="J6" i="11"/>
  <c r="K6" i="11"/>
  <c r="I7" i="11"/>
  <c r="J7" i="11"/>
  <c r="K7" i="11"/>
  <c r="I8" i="11"/>
  <c r="J8" i="11"/>
  <c r="K8" i="11"/>
  <c r="I2" i="11"/>
  <c r="J2" i="11"/>
  <c r="K2" i="11"/>
  <c r="H2" i="11"/>
  <c r="H3" i="11"/>
  <c r="H4" i="11"/>
  <c r="H5" i="11"/>
  <c r="H6" i="11"/>
  <c r="H7" i="11"/>
  <c r="H8" i="11"/>
  <c r="C1" i="10" a="1"/>
  <c r="C1" i="10" s="1"/>
  <c r="P6" i="9" a="1"/>
  <c r="P6" i="9" s="1"/>
  <c r="L6" i="9" a="1"/>
  <c r="L6" i="9" s="1"/>
  <c r="H6" i="9" a="1"/>
  <c r="H6" i="9" s="1"/>
  <c r="D6" i="9" a="1"/>
  <c r="D6" i="9" s="1"/>
  <c r="A1" i="9" a="1"/>
  <c r="A1" i="9" s="1"/>
  <c r="G6" i="7" a="1"/>
  <c r="G6" i="7" s="1"/>
  <c r="I32" i="6" a="1"/>
  <c r="I32" i="6" s="1"/>
  <c r="G32" i="6" a="1"/>
  <c r="G32" i="6" s="1"/>
  <c r="G6" i="6" a="1"/>
  <c r="G6" i="6" s="1"/>
  <c r="F8" i="5" a="1"/>
  <c r="F8" i="5" s="1"/>
  <c r="H5" i="1" a="1"/>
  <c r="H5" i="1" s="1"/>
  <c r="G2" i="8" a="1"/>
  <c r="G2" i="8" s="1"/>
  <c r="C2" i="3" a="1"/>
  <c r="C2" i="3" s="1"/>
  <c r="F2" i="4" a="1"/>
  <c r="F2" i="4" s="1"/>
  <c r="D2" i="4" a="1"/>
  <c r="D2" i="4" s="1"/>
  <c r="P3" i="2" a="1"/>
  <c r="P3" i="2" s="1"/>
  <c r="I13" i="2" a="1"/>
  <c r="I13" i="2" s="1"/>
  <c r="I9" i="2" a="1"/>
  <c r="I9" i="2" s="1"/>
  <c r="G6" i="2" a="1"/>
  <c r="G6" i="2" s="1"/>
  <c r="C6" i="2" a="1"/>
  <c r="C6" i="2" s="1"/>
  <c r="I2" i="16" a="1"/>
  <c r="I2" i="16" s="1"/>
  <c r="H2" i="16" a="1"/>
  <c r="H2" i="16" s="1"/>
  <c r="G16" i="6" l="1" a="1"/>
  <c r="G16" i="6" s="1"/>
  <c r="I6" i="2"/>
  <c r="F2" i="6" l="1" a="1"/>
  <c r="F2" i="6" s="1"/>
  <c r="N1" i="5" a="1"/>
  <c r="N1" i="5" s="1"/>
  <c r="M1" i="5" a="1"/>
  <c r="M1" i="5" s="1"/>
  <c r="M4" i="1" a="1"/>
  <c r="M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<sst xmlns="http://schemas.openxmlformats.org/spreadsheetml/2006/main" count="766" uniqueCount="178">
  <si>
    <t xml:space="preserve">UNIQUE 函数返回列表或范围中的一系列唯一值。 </t>
    <phoneticPr fontId="1" type="noConversion"/>
  </si>
  <si>
    <t>项目</t>
    <phoneticPr fontId="1" type="noConversion"/>
  </si>
  <si>
    <t>唯一</t>
    <phoneticPr fontId="1" type="noConversion"/>
  </si>
  <si>
    <t>部门</t>
    <phoneticPr fontId="1" type="noConversion"/>
  </si>
  <si>
    <t>开发部</t>
    <phoneticPr fontId="1" type="noConversion"/>
  </si>
  <si>
    <t>客服部</t>
    <phoneticPr fontId="1" type="noConversion"/>
  </si>
  <si>
    <t>销售部</t>
    <phoneticPr fontId="1" type="noConversion"/>
  </si>
  <si>
    <r>
      <rPr>
        <b/>
        <sz val="18"/>
        <color rgb="FFFF0000"/>
        <rFont val="等线"/>
        <family val="3"/>
        <charset val="134"/>
        <scheme val="minor"/>
      </rPr>
      <t>中文解释：</t>
    </r>
    <r>
      <rPr>
        <b/>
        <sz val="18"/>
        <color rgb="FF7030A0"/>
        <rFont val="等线"/>
        <family val="3"/>
        <charset val="134"/>
        <scheme val="minor"/>
      </rPr>
      <t>就是提取非重复值，把表格中，只出现过一次的数据提取出来。</t>
    </r>
    <phoneticPr fontId="1" type="noConversion"/>
  </si>
  <si>
    <t>语法：</t>
    <phoneticPr fontId="1" type="noConversion"/>
  </si>
  <si>
    <r>
      <t>=UNIQUE(要提取非重复值的区域,</t>
    </r>
    <r>
      <rPr>
        <b/>
        <sz val="18"/>
        <color rgb="FF00B0F0"/>
        <rFont val="等线"/>
        <family val="3"/>
        <charset val="134"/>
        <scheme val="minor"/>
      </rPr>
      <t>第2参数,第3参数</t>
    </r>
    <r>
      <rPr>
        <b/>
        <sz val="18"/>
        <color theme="1"/>
        <rFont val="等线"/>
        <family val="3"/>
        <charset val="134"/>
        <scheme val="minor"/>
      </rPr>
      <t>)</t>
    </r>
    <phoneticPr fontId="1" type="noConversion"/>
  </si>
  <si>
    <r>
      <t>第3参数：如果提取</t>
    </r>
    <r>
      <rPr>
        <b/>
        <sz val="18"/>
        <color rgb="FFFF0000"/>
        <rFont val="等线"/>
        <family val="3"/>
        <charset val="134"/>
        <scheme val="minor"/>
      </rPr>
      <t>所有非重复</t>
    </r>
    <r>
      <rPr>
        <b/>
        <sz val="18"/>
        <color theme="1"/>
        <rFont val="等线"/>
        <family val="3"/>
        <charset val="134"/>
        <scheme val="minor"/>
      </rPr>
      <t>，就写0。（默认）</t>
    </r>
    <phoneticPr fontId="1" type="noConversion"/>
  </si>
  <si>
    <r>
      <rPr>
        <b/>
        <sz val="18"/>
        <color theme="0"/>
        <rFont val="等线"/>
        <family val="3"/>
        <charset val="134"/>
        <scheme val="minor"/>
      </rPr>
      <t>第2参数：</t>
    </r>
    <r>
      <rPr>
        <b/>
        <sz val="18"/>
        <color theme="1"/>
        <rFont val="等线"/>
        <family val="3"/>
        <charset val="134"/>
        <scheme val="minor"/>
      </rPr>
      <t>按</t>
    </r>
    <r>
      <rPr>
        <b/>
        <sz val="18"/>
        <color rgb="FFFF0000"/>
        <rFont val="等线"/>
        <family val="3"/>
        <charset val="134"/>
        <scheme val="minor"/>
      </rPr>
      <t>列</t>
    </r>
    <r>
      <rPr>
        <b/>
        <sz val="18"/>
        <color theme="1"/>
        <rFont val="等线"/>
        <family val="3"/>
        <charset val="134"/>
        <scheme val="minor"/>
      </rPr>
      <t>提取非重复值，就写1。</t>
    </r>
    <phoneticPr fontId="1" type="noConversion"/>
  </si>
  <si>
    <r>
      <t>第2参数：按</t>
    </r>
    <r>
      <rPr>
        <b/>
        <sz val="18"/>
        <color rgb="FFFF0000"/>
        <rFont val="等线"/>
        <family val="3"/>
        <charset val="134"/>
        <scheme val="minor"/>
      </rPr>
      <t>行</t>
    </r>
    <r>
      <rPr>
        <b/>
        <sz val="18"/>
        <color theme="1"/>
        <rFont val="等线"/>
        <family val="3"/>
        <charset val="134"/>
        <scheme val="minor"/>
      </rPr>
      <t>提取非重复值，就写0。（默认）</t>
    </r>
    <phoneticPr fontId="1" type="noConversion"/>
  </si>
  <si>
    <r>
      <rPr>
        <b/>
        <sz val="18"/>
        <color theme="0"/>
        <rFont val="等线"/>
        <family val="3"/>
        <charset val="134"/>
        <scheme val="minor"/>
      </rPr>
      <t>第2参数：</t>
    </r>
    <r>
      <rPr>
        <b/>
        <sz val="18"/>
        <rFont val="等线"/>
        <family val="3"/>
        <charset val="134"/>
        <scheme val="minor"/>
      </rPr>
      <t>提取</t>
    </r>
    <r>
      <rPr>
        <b/>
        <sz val="18"/>
        <color rgb="FFFF0000"/>
        <rFont val="等线"/>
        <family val="3"/>
        <charset val="134"/>
        <scheme val="minor"/>
      </rPr>
      <t>只出现过1次</t>
    </r>
    <r>
      <rPr>
        <b/>
        <sz val="18"/>
        <rFont val="等线"/>
        <family val="3"/>
        <charset val="134"/>
        <scheme val="minor"/>
      </rPr>
      <t>的</t>
    </r>
    <r>
      <rPr>
        <b/>
        <sz val="18"/>
        <color theme="1"/>
        <rFont val="等线"/>
        <family val="3"/>
        <charset val="134"/>
        <scheme val="minor"/>
      </rPr>
      <t>，就写1。</t>
    </r>
    <phoneticPr fontId="1" type="noConversion"/>
  </si>
  <si>
    <t>财务部</t>
    <phoneticPr fontId="1" type="noConversion"/>
  </si>
  <si>
    <t>数据：可以是一行/列或多行/列数据</t>
    <phoneticPr fontId="1" type="noConversion"/>
  </si>
  <si>
    <r>
      <t>SORT（数据,</t>
    </r>
    <r>
      <rPr>
        <b/>
        <sz val="18"/>
        <color rgb="FF00B0F0"/>
        <rFont val="等线"/>
        <family val="3"/>
        <charset val="134"/>
        <scheme val="minor"/>
      </rPr>
      <t>按第N列排序</t>
    </r>
    <r>
      <rPr>
        <b/>
        <sz val="18"/>
        <color theme="1"/>
        <rFont val="等线"/>
        <family val="3"/>
        <charset val="134"/>
        <scheme val="minor"/>
      </rPr>
      <t>,</t>
    </r>
    <r>
      <rPr>
        <b/>
        <sz val="18"/>
        <color rgb="FF00B050"/>
        <rFont val="等线"/>
        <family val="3"/>
        <charset val="134"/>
        <scheme val="minor"/>
      </rPr>
      <t>升或降序</t>
    </r>
    <r>
      <rPr>
        <b/>
        <sz val="18"/>
        <color theme="1"/>
        <rFont val="等线"/>
        <family val="3"/>
        <charset val="134"/>
        <scheme val="minor"/>
      </rPr>
      <t>,</t>
    </r>
    <r>
      <rPr>
        <b/>
        <sz val="18"/>
        <color rgb="FF7030A0"/>
        <rFont val="等线"/>
        <family val="3"/>
        <charset val="134"/>
        <scheme val="minor"/>
      </rPr>
      <t>按行或列排序</t>
    </r>
    <r>
      <rPr>
        <b/>
        <sz val="18"/>
        <color theme="1"/>
        <rFont val="等线"/>
        <family val="3"/>
        <charset val="134"/>
        <scheme val="minor"/>
      </rPr>
      <t>）</t>
    </r>
    <phoneticPr fontId="1" type="noConversion"/>
  </si>
  <si>
    <r>
      <rPr>
        <b/>
        <sz val="18"/>
        <color rgb="FF00B0F0"/>
        <rFont val="等线"/>
        <family val="3"/>
        <charset val="134"/>
        <scheme val="minor"/>
      </rPr>
      <t>按第N列排序：</t>
    </r>
    <r>
      <rPr>
        <b/>
        <sz val="18"/>
        <color theme="1"/>
        <rFont val="等线"/>
        <family val="3"/>
        <charset val="134"/>
        <scheme val="minor"/>
      </rPr>
      <t>按几列/行排序，就输入数字几，省略按第1列排</t>
    </r>
    <phoneticPr fontId="1" type="noConversion"/>
  </si>
  <si>
    <t>几个部门</t>
    <phoneticPr fontId="1" type="noConversion"/>
  </si>
  <si>
    <t>项目只出现过一次</t>
    <phoneticPr fontId="1" type="noConversion"/>
  </si>
  <si>
    <t>部门只出现过一次</t>
    <phoneticPr fontId="1" type="noConversion"/>
  </si>
  <si>
    <t>名字</t>
    <phoneticPr fontId="1" type="noConversion"/>
  </si>
  <si>
    <t>姓氏</t>
    <phoneticPr fontId="1" type="noConversion"/>
  </si>
  <si>
    <t>智敏</t>
    <phoneticPr fontId="1" type="noConversion"/>
  </si>
  <si>
    <t>丁</t>
    <phoneticPr fontId="1" type="noConversion"/>
  </si>
  <si>
    <t>李</t>
    <phoneticPr fontId="1" type="noConversion"/>
  </si>
  <si>
    <t>平平</t>
    <phoneticPr fontId="1" type="noConversion"/>
  </si>
  <si>
    <t>松</t>
    <phoneticPr fontId="1" type="noConversion"/>
  </si>
  <si>
    <t>王</t>
    <phoneticPr fontId="1" type="noConversion"/>
  </si>
  <si>
    <t>刚</t>
    <phoneticPr fontId="1" type="noConversion"/>
  </si>
  <si>
    <t>张伊</t>
    <phoneticPr fontId="1" type="noConversion"/>
  </si>
  <si>
    <t>伊</t>
    <phoneticPr fontId="1" type="noConversion"/>
  </si>
  <si>
    <t>张</t>
    <phoneticPr fontId="1" type="noConversion"/>
  </si>
  <si>
    <t>全名</t>
    <phoneticPr fontId="1" type="noConversion"/>
  </si>
  <si>
    <t>全名（姓和名之间用空格）</t>
    <phoneticPr fontId="1" type="noConversion"/>
  </si>
  <si>
    <t>地区</t>
    <phoneticPr fontId="1" type="noConversion"/>
  </si>
  <si>
    <t>姓名</t>
    <phoneticPr fontId="1" type="noConversion"/>
  </si>
  <si>
    <t>北京</t>
    <phoneticPr fontId="1" type="noConversion"/>
  </si>
  <si>
    <t>湖北</t>
    <phoneticPr fontId="1" type="noConversion"/>
  </si>
  <si>
    <t>李平平</t>
    <phoneticPr fontId="1" type="noConversion"/>
  </si>
  <si>
    <t>河北</t>
    <phoneticPr fontId="1" type="noConversion"/>
  </si>
  <si>
    <t>丁智敏</t>
    <phoneticPr fontId="1" type="noConversion"/>
  </si>
  <si>
    <t>王松</t>
    <phoneticPr fontId="1" type="noConversion"/>
  </si>
  <si>
    <t>河南</t>
    <phoneticPr fontId="1" type="noConversion"/>
  </si>
  <si>
    <t>王刚</t>
    <phoneticPr fontId="1" type="noConversion"/>
  </si>
  <si>
    <t>FILTER 函数可以基于定义的条件筛选一系列数据。</t>
    <phoneticPr fontId="1" type="noConversion"/>
  </si>
  <si>
    <t>销售代表</t>
    <phoneticPr fontId="1" type="noConversion"/>
  </si>
  <si>
    <t>产品</t>
    <phoneticPr fontId="1" type="noConversion"/>
  </si>
  <si>
    <t>上海</t>
    <phoneticPr fontId="1" type="noConversion"/>
  </si>
  <si>
    <t>天津</t>
    <phoneticPr fontId="1" type="noConversion"/>
  </si>
  <si>
    <t>广州</t>
    <phoneticPr fontId="1" type="noConversion"/>
  </si>
  <si>
    <t>重庆</t>
  </si>
  <si>
    <t>重庆</t>
    <phoneticPr fontId="1" type="noConversion"/>
  </si>
  <si>
    <t>苹果</t>
    <phoneticPr fontId="1" type="noConversion"/>
  </si>
  <si>
    <t>葡萄</t>
    <phoneticPr fontId="1" type="noConversion"/>
  </si>
  <si>
    <t>梨</t>
    <phoneticPr fontId="1" type="noConversion"/>
  </si>
  <si>
    <t>香蕉</t>
    <phoneticPr fontId="1" type="noConversion"/>
  </si>
  <si>
    <t>数量</t>
    <phoneticPr fontId="1" type="noConversion"/>
  </si>
  <si>
    <t>筛选条件</t>
    <phoneticPr fontId="1" type="noConversion"/>
  </si>
  <si>
    <r>
      <t>语法：=FILTER（数据区域，筛选区域=筛选条件，</t>
    </r>
    <r>
      <rPr>
        <b/>
        <sz val="18"/>
        <color rgb="FF00B0F0"/>
        <rFont val="等线"/>
        <family val="3"/>
        <charset val="134"/>
        <scheme val="minor"/>
      </rPr>
      <t>[无满足条件的记录时返回的值]</t>
    </r>
    <r>
      <rPr>
        <b/>
        <sz val="18"/>
        <color theme="1"/>
        <rFont val="等线"/>
        <family val="3"/>
        <charset val="134"/>
        <scheme val="minor"/>
      </rPr>
      <t>）</t>
    </r>
    <phoneticPr fontId="1" type="noConversion"/>
  </si>
  <si>
    <r>
      <t>语法：=FILTER（数据区域，（筛选区域1=筛选条件1）*（筛选区域2=筛选条件2），</t>
    </r>
    <r>
      <rPr>
        <b/>
        <sz val="18"/>
        <color rgb="FF00B0F0"/>
        <rFont val="等线"/>
        <family val="3"/>
        <charset val="134"/>
        <scheme val="minor"/>
      </rPr>
      <t>[无满足条件的记录时返回的值]</t>
    </r>
    <r>
      <rPr>
        <b/>
        <sz val="18"/>
        <color theme="1"/>
        <rFont val="等线"/>
        <family val="3"/>
        <charset val="134"/>
        <scheme val="minor"/>
      </rPr>
      <t>）</t>
    </r>
    <phoneticPr fontId="1" type="noConversion"/>
  </si>
  <si>
    <t>性别</t>
    <phoneticPr fontId="1" type="noConversion"/>
  </si>
  <si>
    <t>职位</t>
    <phoneticPr fontId="1" type="noConversion"/>
  </si>
  <si>
    <t>女</t>
    <phoneticPr fontId="1" type="noConversion"/>
  </si>
  <si>
    <t>男</t>
    <phoneticPr fontId="1" type="noConversion"/>
  </si>
  <si>
    <t>卢海军</t>
    <phoneticPr fontId="1" type="noConversion"/>
  </si>
  <si>
    <t>陈嵘</t>
    <phoneticPr fontId="1" type="noConversion"/>
  </si>
  <si>
    <t>吴耀龙</t>
    <phoneticPr fontId="1" type="noConversion"/>
  </si>
  <si>
    <t>田丹</t>
    <phoneticPr fontId="1" type="noConversion"/>
  </si>
  <si>
    <t>马志理</t>
    <phoneticPr fontId="1" type="noConversion"/>
  </si>
  <si>
    <t>张艳军</t>
    <phoneticPr fontId="1" type="noConversion"/>
  </si>
  <si>
    <t>王琦</t>
    <phoneticPr fontId="1" type="noConversion"/>
  </si>
  <si>
    <t>王东营</t>
    <phoneticPr fontId="1" type="noConversion"/>
  </si>
  <si>
    <t>姜平</t>
    <phoneticPr fontId="1" type="noConversion"/>
  </si>
  <si>
    <t>边学双</t>
    <phoneticPr fontId="1" type="noConversion"/>
  </si>
  <si>
    <t>赵志勇</t>
    <phoneticPr fontId="1" type="noConversion"/>
  </si>
  <si>
    <t>史保剑</t>
    <phoneticPr fontId="1" type="noConversion"/>
  </si>
  <si>
    <t>田勇</t>
    <phoneticPr fontId="1" type="noConversion"/>
  </si>
  <si>
    <t>田</t>
    <phoneticPr fontId="1" type="noConversion"/>
  </si>
  <si>
    <t>祁文清</t>
    <phoneticPr fontId="1" type="noConversion"/>
  </si>
  <si>
    <t>广东</t>
    <phoneticPr fontId="1" type="noConversion"/>
  </si>
  <si>
    <t>山西</t>
    <phoneticPr fontId="1" type="noConversion"/>
  </si>
  <si>
    <t>黑龙江</t>
    <phoneticPr fontId="1" type="noConversion"/>
  </si>
  <si>
    <t>技术部</t>
  </si>
  <si>
    <t>技术部</t>
    <phoneticPr fontId="1" type="noConversion"/>
  </si>
  <si>
    <t>运管部</t>
    <phoneticPr fontId="1" type="noConversion"/>
  </si>
  <si>
    <t>运营部</t>
    <phoneticPr fontId="1" type="noConversion"/>
  </si>
  <si>
    <t>办公室</t>
    <phoneticPr fontId="1" type="noConversion"/>
  </si>
  <si>
    <t xml:space="preserve">助理 </t>
    <phoneticPr fontId="1" type="noConversion"/>
  </si>
  <si>
    <t>主任</t>
    <phoneticPr fontId="1" type="noConversion"/>
  </si>
  <si>
    <t>专员</t>
    <phoneticPr fontId="1" type="noConversion"/>
  </si>
  <si>
    <t>主管</t>
    <phoneticPr fontId="1" type="noConversion"/>
  </si>
  <si>
    <t>根据G2单元格的内容返回该部门的所有记录</t>
    <phoneticPr fontId="1" type="noConversion"/>
  </si>
  <si>
    <r>
      <t>根据G2单元格的内容返回该部门的</t>
    </r>
    <r>
      <rPr>
        <b/>
        <sz val="18"/>
        <color rgb="FFFF0000"/>
        <rFont val="等线"/>
        <family val="3"/>
        <charset val="134"/>
        <scheme val="minor"/>
      </rPr>
      <t>不重复</t>
    </r>
    <r>
      <rPr>
        <b/>
        <sz val="18"/>
        <color theme="1"/>
        <rFont val="等线"/>
        <family val="3"/>
        <charset val="134"/>
        <scheme val="minor"/>
      </rPr>
      <t>记录</t>
    </r>
    <phoneticPr fontId="1" type="noConversion"/>
  </si>
  <si>
    <t>根据G2单元格的内容计算该部门的不重复记录数</t>
    <phoneticPr fontId="1" type="noConversion"/>
  </si>
  <si>
    <t xml:space="preserve">数量 </t>
    <phoneticPr fontId="1" type="noConversion"/>
  </si>
  <si>
    <t>根据G2单元格的内容返回该部门的职位</t>
    <phoneticPr fontId="1" type="noConversion"/>
  </si>
  <si>
    <t>不重复职位</t>
    <phoneticPr fontId="1" type="noConversion"/>
  </si>
  <si>
    <t>用姓筛选</t>
    <phoneticPr fontId="1" type="noConversion"/>
  </si>
  <si>
    <t>姓</t>
    <phoneticPr fontId="1" type="noConversion"/>
  </si>
  <si>
    <t>find(找什么，在哪找）</t>
    <phoneticPr fontId="1" type="noConversion"/>
  </si>
  <si>
    <t>ISNUMBER函数可以判断引用的参数或指定单元格中的值是否为数字，其语法结构为ISNUMBER（value）。</t>
    <phoneticPr fontId="1" type="noConversion"/>
  </si>
  <si>
    <t>工资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</si>
  <si>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</si>
  <si>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</si>
  <si>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</si>
  <si>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</si>
  <si>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</si>
  <si>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</si>
  <si>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</si>
  <si>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</si>
  <si>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I</t>
    <phoneticPr fontId="1" type="noConversion"/>
  </si>
  <si>
    <t>J</t>
    <phoneticPr fontId="1" type="noConversion"/>
  </si>
  <si>
    <t>K</t>
    <phoneticPr fontId="1" type="noConversion"/>
  </si>
  <si>
    <t>L</t>
    <phoneticPr fontId="1" type="noConversion"/>
  </si>
  <si>
    <t>M</t>
    <phoneticPr fontId="1" type="noConversion"/>
  </si>
  <si>
    <t>N</t>
    <phoneticPr fontId="1" type="noConversion"/>
  </si>
  <si>
    <t>O</t>
    <phoneticPr fontId="1" type="noConversion"/>
  </si>
  <si>
    <t>P</t>
    <phoneticPr fontId="1" type="noConversion"/>
  </si>
  <si>
    <t>Q</t>
    <phoneticPr fontId="1" type="noConversion"/>
  </si>
  <si>
    <t>R</t>
    <phoneticPr fontId="1" type="noConversion"/>
  </si>
  <si>
    <t>S</t>
    <phoneticPr fontId="1" type="noConversion"/>
  </si>
  <si>
    <r>
      <t>=SEQUENCE(行，</t>
    </r>
    <r>
      <rPr>
        <b/>
        <sz val="20"/>
        <color rgb="FF00B0F0"/>
        <rFont val="等线"/>
        <family val="3"/>
        <charset val="134"/>
        <scheme val="minor"/>
      </rPr>
      <t>[列]，[开始数]，[增量]</t>
    </r>
    <r>
      <rPr>
        <b/>
        <sz val="20"/>
        <color theme="1"/>
        <rFont val="等线"/>
        <family val="3"/>
        <charset val="134"/>
        <scheme val="minor"/>
      </rPr>
      <t>)</t>
    </r>
    <phoneticPr fontId="1" type="noConversion"/>
  </si>
  <si>
    <t>语法</t>
    <phoneticPr fontId="1" type="noConversion"/>
  </si>
  <si>
    <t>Index（在哪里拿，拿第几个）</t>
    <phoneticPr fontId="1" type="noConversion"/>
  </si>
  <si>
    <r>
      <t>SEQUENCE(行，</t>
    </r>
    <r>
      <rPr>
        <b/>
        <sz val="20"/>
        <color rgb="FF00B0F0"/>
        <rFont val="等线"/>
        <family val="3"/>
        <charset val="134"/>
        <scheme val="minor"/>
      </rPr>
      <t>[列]，[开始数]，[增量]</t>
    </r>
    <r>
      <rPr>
        <b/>
        <sz val="20"/>
        <color theme="1"/>
        <rFont val="等线"/>
        <family val="3"/>
        <charset val="134"/>
        <scheme val="minor"/>
      </rPr>
      <t>)</t>
    </r>
    <phoneticPr fontId="1" type="noConversion"/>
  </si>
  <si>
    <t>姓名</t>
  </si>
  <si>
    <t>日期</t>
    <phoneticPr fontId="1" type="noConversion"/>
  </si>
  <si>
    <t>工号</t>
    <phoneticPr fontId="1" type="noConversion"/>
  </si>
  <si>
    <t>序列</t>
    <phoneticPr fontId="1" type="noConversion"/>
  </si>
  <si>
    <r>
      <t>=XLOOKUP(找谁,在哪找,返回谁,</t>
    </r>
    <r>
      <rPr>
        <b/>
        <sz val="16"/>
        <color rgb="FF00B0F0"/>
        <rFont val="等线"/>
        <family val="3"/>
        <charset val="134"/>
        <scheme val="minor"/>
      </rPr>
      <t>如果找不到返回什么</t>
    </r>
    <r>
      <rPr>
        <b/>
        <sz val="16"/>
        <color theme="1"/>
        <rFont val="等线"/>
        <family val="3"/>
        <charset val="134"/>
        <scheme val="minor"/>
      </rPr>
      <t>)</t>
    </r>
    <phoneticPr fontId="1" type="noConversion"/>
  </si>
  <si>
    <t>税率</t>
    <phoneticPr fontId="1" type="noConversion"/>
  </si>
  <si>
    <t>最大收入</t>
    <phoneticPr fontId="1" type="noConversion"/>
  </si>
  <si>
    <t>收入</t>
    <phoneticPr fontId="1" type="noConversion"/>
  </si>
  <si>
    <r>
      <t>=XLOOKUP(找谁,在哪找,返回谁,</t>
    </r>
    <r>
      <rPr>
        <b/>
        <sz val="16"/>
        <color rgb="FF00B0F0"/>
        <rFont val="等线"/>
        <family val="3"/>
        <charset val="134"/>
        <scheme val="minor"/>
      </rPr>
      <t>如果找不到返回什么,第5参数，第6参数</t>
    </r>
    <r>
      <rPr>
        <b/>
        <sz val="16"/>
        <color theme="1"/>
        <rFont val="等线"/>
        <family val="3"/>
        <charset val="134"/>
        <scheme val="minor"/>
      </rPr>
      <t>)</t>
    </r>
    <phoneticPr fontId="1" type="noConversion"/>
  </si>
  <si>
    <t>姓名学号</t>
    <phoneticPr fontId="1" type="noConversion"/>
  </si>
  <si>
    <t>小明1005</t>
    <phoneticPr fontId="1" type="noConversion"/>
  </si>
  <si>
    <t>大明1008</t>
    <phoneticPr fontId="1" type="noConversion"/>
  </si>
  <si>
    <t>老王1009</t>
    <phoneticPr fontId="1" type="noConversion"/>
  </si>
  <si>
    <t>老李1015</t>
    <phoneticPr fontId="1" type="noConversion"/>
  </si>
  <si>
    <t>老张1017</t>
    <phoneticPr fontId="1" type="noConversion"/>
  </si>
  <si>
    <t>分数</t>
    <phoneticPr fontId="1" type="noConversion"/>
  </si>
  <si>
    <t>学号</t>
    <phoneticPr fontId="1" type="noConversion"/>
  </si>
  <si>
    <r>
      <t>=XLOOKUP(</t>
    </r>
    <r>
      <rPr>
        <b/>
        <sz val="16"/>
        <color rgb="FFFF0000"/>
        <rFont val="等线"/>
        <family val="3"/>
        <charset val="134"/>
        <scheme val="minor"/>
      </rPr>
      <t>"*"&amp;</t>
    </r>
    <r>
      <rPr>
        <b/>
        <sz val="16"/>
        <color theme="1"/>
        <rFont val="等线"/>
        <family val="3"/>
        <charset val="134"/>
        <scheme val="minor"/>
      </rPr>
      <t>找谁</t>
    </r>
    <r>
      <rPr>
        <b/>
        <sz val="16"/>
        <color rgb="FFFF0000"/>
        <rFont val="等线"/>
        <family val="3"/>
        <charset val="134"/>
        <scheme val="minor"/>
      </rPr>
      <t>&amp;"*"</t>
    </r>
    <r>
      <rPr>
        <b/>
        <sz val="16"/>
        <color theme="1"/>
        <rFont val="等线"/>
        <family val="3"/>
        <charset val="134"/>
        <scheme val="minor"/>
      </rPr>
      <t>,在哪找,返回谁,</t>
    </r>
    <r>
      <rPr>
        <b/>
        <sz val="16"/>
        <color rgb="FF00B0F0"/>
        <rFont val="等线"/>
        <family val="3"/>
        <charset val="134"/>
        <scheme val="minor"/>
      </rPr>
      <t>如果找不到返回什么,</t>
    </r>
    <r>
      <rPr>
        <b/>
        <sz val="16"/>
        <color rgb="FFFF0000"/>
        <rFont val="等线"/>
        <family val="3"/>
        <charset val="134"/>
        <scheme val="minor"/>
      </rPr>
      <t>2,</t>
    </r>
    <r>
      <rPr>
        <b/>
        <sz val="16"/>
        <color rgb="FF00B0F0"/>
        <rFont val="等线"/>
        <family val="3"/>
        <charset val="134"/>
        <scheme val="minor"/>
      </rPr>
      <t>第6参数</t>
    </r>
    <r>
      <rPr>
        <b/>
        <sz val="16"/>
        <color theme="1"/>
        <rFont val="等线"/>
        <family val="3"/>
        <charset val="134"/>
        <scheme val="minor"/>
      </rPr>
      <t>)</t>
    </r>
    <phoneticPr fontId="1" type="noConversion"/>
  </si>
  <si>
    <t>科目</t>
    <phoneticPr fontId="1" type="noConversion"/>
  </si>
  <si>
    <t>老王</t>
  </si>
  <si>
    <t>老王</t>
    <phoneticPr fontId="1" type="noConversion"/>
  </si>
  <si>
    <t>老李</t>
  </si>
  <si>
    <t>老李</t>
    <phoneticPr fontId="1" type="noConversion"/>
  </si>
  <si>
    <t>老张</t>
  </si>
  <si>
    <t>老张</t>
    <phoneticPr fontId="1" type="noConversion"/>
  </si>
  <si>
    <t>语文</t>
    <phoneticPr fontId="1" type="noConversion"/>
  </si>
  <si>
    <t>数学</t>
    <phoneticPr fontId="1" type="noConversion"/>
  </si>
  <si>
    <t>Xlookup</t>
    <phoneticPr fontId="1" type="noConversion"/>
  </si>
  <si>
    <t>Vlookup</t>
    <phoneticPr fontId="1" type="noConversion"/>
  </si>
  <si>
    <t>index+match</t>
    <phoneticPr fontId="1" type="noConversion"/>
  </si>
  <si>
    <t>=XLOOKUP(E2&amp;F2,A2:A6&amp;B2:B6,C2:C6)</t>
    <phoneticPr fontId="1" type="noConversion"/>
  </si>
  <si>
    <t>=VLOOKUP(E2&amp;F2,IF({1,0},A2:A6&amp;B2:B6,C2:C6),2,0)</t>
    <phoneticPr fontId="1" type="noConversion"/>
  </si>
  <si>
    <t>=INDEX(C2:C6,MATCH(E2&amp;F2,A2:A6&amp;B2:B6,0))</t>
    <phoneticPr fontId="1" type="noConversion"/>
  </si>
  <si>
    <t>小明</t>
  </si>
  <si>
    <t>大明</t>
  </si>
  <si>
    <t>平均分</t>
    <phoneticPr fontId="1" type="noConversion"/>
  </si>
  <si>
    <t>小明</t>
    <phoneticPr fontId="1" type="noConversion"/>
  </si>
  <si>
    <t>大明</t>
    <phoneticPr fontId="1" type="noConversion"/>
  </si>
  <si>
    <t>一模</t>
    <phoneticPr fontId="1" type="noConversion"/>
  </si>
  <si>
    <t>二模</t>
    <phoneticPr fontId="1" type="noConversion"/>
  </si>
  <si>
    <t>三模</t>
    <phoneticPr fontId="1" type="noConversion"/>
  </si>
  <si>
    <t>四摸</t>
    <phoneticPr fontId="1" type="noConversion"/>
  </si>
  <si>
    <t>4次模拟平均分</t>
    <phoneticPr fontId="1" type="noConversion"/>
  </si>
  <si>
    <t>最后一个分数</t>
    <phoneticPr fontId="1" type="noConversion"/>
  </si>
  <si>
    <t>UNIQUE 独一无二（优尼科）</t>
    <phoneticPr fontId="1" type="noConversion"/>
  </si>
  <si>
    <r>
      <rPr>
        <b/>
        <sz val="18"/>
        <color rgb="FF7030A0"/>
        <rFont val="等线"/>
        <family val="3"/>
        <charset val="134"/>
        <scheme val="minor"/>
      </rPr>
      <t>按行或列排序：</t>
    </r>
    <r>
      <rPr>
        <b/>
        <sz val="18"/>
        <color theme="1"/>
        <rFont val="等线"/>
        <family val="3"/>
        <charset val="134"/>
        <scheme val="minor"/>
      </rPr>
      <t>True是按列，False按行，省略按列排</t>
    </r>
    <phoneticPr fontId="1" type="noConversion"/>
  </si>
  <si>
    <r>
      <rPr>
        <b/>
        <sz val="18"/>
        <color rgb="FF00B050"/>
        <rFont val="等线"/>
        <family val="3"/>
        <charset val="134"/>
        <scheme val="minor"/>
      </rPr>
      <t>升或降序：</t>
    </r>
    <r>
      <rPr>
        <b/>
        <sz val="18"/>
        <color theme="1"/>
        <rFont val="等线"/>
        <family val="3"/>
        <charset val="134"/>
        <scheme val="minor"/>
      </rPr>
      <t>1是升，-1是降，省略按列排</t>
    </r>
    <phoneticPr fontId="1" type="noConversion"/>
  </si>
  <si>
    <t>苹果</t>
  </si>
  <si>
    <t>梨</t>
  </si>
  <si>
    <r>
      <t>=</t>
    </r>
    <r>
      <rPr>
        <sz val="48"/>
        <color rgb="FFFF0000"/>
        <rFont val="等线"/>
        <family val="3"/>
        <charset val="134"/>
        <scheme val="minor"/>
      </rPr>
      <t>AVERAGE</t>
    </r>
    <r>
      <rPr>
        <sz val="48"/>
        <color theme="1"/>
        <rFont val="等线"/>
        <family val="2"/>
        <scheme val="minor"/>
      </rPr>
      <t>(XLOOKUP(A7,A2:A4,B2:E4))</t>
    </r>
    <phoneticPr fontId="1" type="noConversion"/>
  </si>
  <si>
    <r>
      <t>=XLOOKUP(找谁,在哪找,返回谁,</t>
    </r>
    <r>
      <rPr>
        <b/>
        <sz val="16"/>
        <color rgb="FF00B0F0"/>
        <rFont val="等线"/>
        <family val="3"/>
        <charset val="134"/>
        <scheme val="minor"/>
      </rPr>
      <t>如果找不到返回什么,</t>
    </r>
    <r>
      <rPr>
        <b/>
        <sz val="16"/>
        <color rgb="FFFF0000"/>
        <rFont val="等线"/>
        <family val="3"/>
        <charset val="134"/>
        <scheme val="minor"/>
      </rPr>
      <t>2,</t>
    </r>
    <r>
      <rPr>
        <b/>
        <sz val="16"/>
        <color rgb="FF00B0F0"/>
        <rFont val="等线"/>
        <family val="3"/>
        <charset val="134"/>
        <scheme val="minor"/>
      </rPr>
      <t>第6参数</t>
    </r>
    <r>
      <rPr>
        <b/>
        <sz val="16"/>
        <color theme="1"/>
        <rFont val="等线"/>
        <family val="3"/>
        <charset val="134"/>
        <scheme val="minor"/>
      </rPr>
      <t>)</t>
    </r>
    <phoneticPr fontId="1" type="noConversion"/>
  </si>
  <si>
    <t>’=XLOOKUP(D2,A2:A6,B2:B6,0,0,-1)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</si>
</sst>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_ "/>
  </numFmts>
  <fonts count="2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8"/>
      <color theme="1"/>
      <name val="等线"/>
      <family val="3"/>
      <charset val="134"/>
      <scheme val="minor"/>
    </font>
    <font>
      <b/>
      <sz val="18"/>
      <color rgb="FFFF0000"/>
      <name val="等线"/>
      <family val="3"/>
      <charset val="134"/>
      <scheme val="minor"/>
    </font>
    <font>
      <b/>
      <sz val="18"/>
      <name val="等线"/>
      <family val="3"/>
      <charset val="134"/>
      <scheme val="minor"/>
    </font>
    <font>
      <b/>
      <sz val="18"/>
      <color rgb="FF7030A0"/>
      <name val="等线"/>
      <family val="3"/>
      <charset val="134"/>
      <scheme val="minor"/>
    </font>
    <font>
      <b/>
      <sz val="16"/>
      <color rgb="FF7030A0"/>
      <name val="等线"/>
      <family val="3"/>
      <charset val="134"/>
      <scheme val="minor"/>
    </font>
    <font>
      <b/>
      <sz val="18"/>
      <color rgb="FF00B0F0"/>
      <name val="等线"/>
      <family val="3"/>
      <charset val="134"/>
      <scheme val="minor"/>
    </font>
    <font>
      <b/>
      <sz val="18"/>
      <color theme="0"/>
      <name val="等线"/>
      <family val="3"/>
      <charset val="134"/>
      <scheme val="minor"/>
    </font>
    <font>
      <b/>
      <sz val="18"/>
      <color rgb="FF00B050"/>
      <name val="等线"/>
      <family val="3"/>
      <charset val="134"/>
      <scheme val="minor"/>
    </font>
    <font>
      <sz val="11"/>
      <color theme="0"/>
      <name val="等线"/>
      <family val="2"/>
      <scheme val="minor"/>
    </font>
    <font>
      <b/>
      <sz val="20"/>
      <color theme="1"/>
      <name val="等线"/>
      <family val="3"/>
      <charset val="134"/>
      <scheme val="minor"/>
    </font>
    <font>
      <b/>
      <sz val="20"/>
      <color rgb="FF00B0F0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  <font>
      <b/>
      <sz val="16"/>
      <color rgb="FF00B0F0"/>
      <name val="等线"/>
      <family val="3"/>
      <charset val="134"/>
      <scheme val="minor"/>
    </font>
    <font>
      <b/>
      <sz val="22"/>
      <color theme="1"/>
      <name val="等线"/>
      <family val="3"/>
      <charset val="134"/>
      <scheme val="minor"/>
    </font>
    <font>
      <b/>
      <sz val="22"/>
      <color theme="0"/>
      <name val="等线"/>
      <family val="3"/>
      <charset val="134"/>
      <scheme val="minor"/>
    </font>
    <font>
      <b/>
      <sz val="24"/>
      <color theme="1"/>
      <name val="等线"/>
      <family val="3"/>
      <charset val="134"/>
      <scheme val="minor"/>
    </font>
    <font>
      <b/>
      <sz val="24"/>
      <color theme="0"/>
      <name val="等线"/>
      <family val="3"/>
      <charset val="134"/>
      <scheme val="minor"/>
    </font>
    <font>
      <b/>
      <sz val="16"/>
      <color rgb="FFFF0000"/>
      <name val="等线"/>
      <family val="3"/>
      <charset val="134"/>
      <scheme val="minor"/>
    </font>
    <font>
      <sz val="16"/>
      <color theme="1"/>
      <name val="等线"/>
      <family val="3"/>
      <charset val="134"/>
      <scheme val="minor"/>
    </font>
    <font>
      <sz val="48"/>
      <color theme="1"/>
      <name val="等线"/>
      <family val="2"/>
      <scheme val="minor"/>
    </font>
    <font>
      <sz val="48"/>
      <color rgb="FFFF0000"/>
      <name val="等线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theme="4" tint="0.79998168889431442"/>
      </patternFill>
    </fill>
    <fill>
      <patternFill patternType="solid">
        <fgColor theme="4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6" fillId="0" borderId="0" xfId="0" applyFont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quotePrefix="1" applyFont="1" applyBorder="1" applyAlignment="1">
      <alignment horizontal="left"/>
    </xf>
    <xf numFmtId="0" fontId="8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8" fillId="3" borderId="2" xfId="0" applyFont="1" applyFill="1" applyBorder="1" applyAlignment="1">
      <alignment horizontal="center" vertical="center"/>
    </xf>
    <xf numFmtId="0" fontId="10" fillId="0" borderId="0" xfId="0" applyFont="1" applyBorder="1"/>
    <xf numFmtId="0" fontId="10" fillId="0" borderId="0" xfId="0" applyFont="1"/>
    <xf numFmtId="0" fontId="2" fillId="0" borderId="0" xfId="0" applyFont="1" applyBorder="1" applyAlignment="1">
      <alignment horizontal="center" vertical="center"/>
    </xf>
    <xf numFmtId="0" fontId="8" fillId="4" borderId="1" xfId="0" applyFont="1" applyFill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8" fillId="4" borderId="5" xfId="0" applyFont="1" applyFill="1" applyBorder="1" applyAlignment="1">
      <alignment horizontal="center"/>
    </xf>
    <xf numFmtId="0" fontId="8" fillId="4" borderId="6" xfId="0" applyFont="1" applyFill="1" applyBorder="1" applyAlignment="1">
      <alignment horizontal="center"/>
    </xf>
    <xf numFmtId="0" fontId="8" fillId="4" borderId="7" xfId="0" applyFont="1" applyFill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11" fillId="0" borderId="0" xfId="0" quotePrefix="1" applyFont="1"/>
    <xf numFmtId="0" fontId="2" fillId="5" borderId="1" xfId="0" applyFont="1" applyFill="1" applyBorder="1" applyAlignment="1">
      <alignment horizontal="center"/>
    </xf>
    <xf numFmtId="0" fontId="11" fillId="0" borderId="1" xfId="0" quotePrefix="1" applyFont="1" applyBorder="1"/>
    <xf numFmtId="0" fontId="2" fillId="6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0" fillId="7" borderId="0" xfId="0" applyFill="1"/>
    <xf numFmtId="14" fontId="2" fillId="6" borderId="1" xfId="0" applyNumberFormat="1" applyFont="1" applyFill="1" applyBorder="1" applyAlignment="1">
      <alignment horizontal="center"/>
    </xf>
    <xf numFmtId="0" fontId="8" fillId="8" borderId="1" xfId="0" applyFont="1" applyFill="1" applyBorder="1" applyAlignment="1">
      <alignment horizontal="center"/>
    </xf>
    <xf numFmtId="0" fontId="8" fillId="8" borderId="11" xfId="0" applyFont="1" applyFill="1" applyBorder="1" applyAlignment="1">
      <alignment horizontal="center"/>
    </xf>
    <xf numFmtId="0" fontId="8" fillId="8" borderId="2" xfId="0" applyFont="1" applyFill="1" applyBorder="1" applyAlignment="1">
      <alignment horizontal="center"/>
    </xf>
    <xf numFmtId="0" fontId="8" fillId="8" borderId="9" xfId="0" applyFont="1" applyFill="1" applyBorder="1" applyAlignment="1">
      <alignment horizontal="center"/>
    </xf>
    <xf numFmtId="0" fontId="13" fillId="0" borderId="0" xfId="0" quotePrefix="1" applyFont="1"/>
    <xf numFmtId="0" fontId="16" fillId="9" borderId="1" xfId="0" applyFont="1" applyFill="1" applyBorder="1" applyAlignment="1">
      <alignment horizontal="center" vertical="center"/>
    </xf>
    <xf numFmtId="9" fontId="15" fillId="0" borderId="1" xfId="0" applyNumberFormat="1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0" fontId="18" fillId="9" borderId="1" xfId="0" applyFont="1" applyFill="1" applyBorder="1" applyAlignment="1">
      <alignment horizontal="center" vertical="center"/>
    </xf>
    <xf numFmtId="0" fontId="18" fillId="9" borderId="11" xfId="0" applyFont="1" applyFill="1" applyBorder="1" applyAlignment="1">
      <alignment horizontal="center" vertical="center"/>
    </xf>
    <xf numFmtId="0" fontId="17" fillId="0" borderId="1" xfId="0" applyFont="1" applyBorder="1" applyAlignment="1">
      <alignment horizontal="left" vertical="center"/>
    </xf>
    <xf numFmtId="176" fontId="17" fillId="0" borderId="1" xfId="0" applyNumberFormat="1" applyFont="1" applyBorder="1" applyAlignment="1">
      <alignment horizontal="center" vertical="center"/>
    </xf>
    <xf numFmtId="0" fontId="21" fillId="0" borderId="0" xfId="0" quotePrefix="1" applyFont="1"/>
    <xf numFmtId="176" fontId="0" fillId="0" borderId="0" xfId="0" applyNumberFormat="1"/>
    <xf numFmtId="0" fontId="13" fillId="0" borderId="4" xfId="0" applyFont="1" applyBorder="1" applyAlignment="1">
      <alignment horizontal="center" vertical="center"/>
    </xf>
    <xf numFmtId="0" fontId="20" fillId="0" borderId="3" xfId="0" applyFont="1" applyBorder="1" applyAlignment="1">
      <alignment horizontal="center" vertical="center"/>
    </xf>
  </cellXfs>
  <cellStyles count="1">
    <cellStyle name="常规" xfId="0" builtinId="0"/>
  </cellStyles>
  <dxfs count="10"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等线"/>
        <family val="3"/>
        <charset val="134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等线"/>
        <family val="3"/>
        <charset val="134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等线"/>
        <family val="3"/>
        <charset val="134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等线"/>
        <family val="3"/>
        <charset val="134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等线"/>
        <family val="3"/>
        <charset val="134"/>
        <scheme val="minor"/>
      </font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等线"/>
        <family val="3"/>
        <charset val="134"/>
        <scheme val="minor"/>
      </font>
      <alignment horizontal="center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0"/>
        <name val="等线"/>
        <family val="3"/>
        <charset val="134"/>
        <scheme val="minor"/>
      </font>
      <fill>
        <patternFill patternType="solid">
          <fgColor indexed="64"/>
          <bgColor theme="4" tint="0.3999755851924192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28</xdr:row>
      <xdr:rowOff>0</xdr:rowOff>
    </xdr:from>
    <xdr:to>
      <xdr:col>6</xdr:col>
      <xdr:colOff>513718</xdr:colOff>
      <xdr:row>38</xdr:row>
      <xdr:rowOff>56917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6DAC00AA-0B12-4847-8FCD-AA334F56ED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7829550"/>
          <a:ext cx="5057143" cy="1866667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417F90B-5321-443A-8067-16C9B8671066}" name="表1" displayName="表1" ref="A1:E21" totalsRowShown="0" headerRowDxfId="9" dataDxfId="7" headerRowBorderDxfId="8" tableBorderDxfId="6" totalsRowBorderDxfId="5">
  <autoFilter ref="A1:E21" xr:uid="{8AAF8E1D-780F-4AA5-9859-D4BAFA2856B5}"/>
  <tableColumns count="5">
    <tableColumn id="1" xr3:uid="{CD4DD425-4CE6-4FF6-94F5-C3AF717097B1}" name="姓名" dataDxfId="4"/>
    <tableColumn id="2" xr3:uid="{38C3A005-8458-4454-ABBA-F31DB5935418}" name="性别" dataDxfId="3"/>
    <tableColumn id="3" xr3:uid="{A3981A51-6978-482E-BCA9-CA70C0ACA048}" name="地区" dataDxfId="2"/>
    <tableColumn id="4" xr3:uid="{E8F28BC0-2F20-4F2F-A0FA-8F2140CD52B8}" name="部门" dataDxfId="1"/>
    <tableColumn id="5" xr3:uid="{EBFD6345-29CF-4842-B469-F20D0B179357}" name="职位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2E06E-F3B2-452F-B837-8FE0FD241E09}">
  <dimension ref="A1:Q21"/>
  <sheetViews>
    <sheetView tabSelected="1" topLeftCell="B1" workbookViewId="0">
      <selection activeCell="G16" sqref="G16"/>
    </sheetView>
  </sheetViews>
  <sheetFormatPr defaultRowHeight="14.25" x14ac:dyDescent="0.2"/>
  <cols>
    <col min="2" max="2" width="2.5" customWidth="1"/>
    <col min="4" max="4" width="5" customWidth="1"/>
    <col min="5" max="5" width="11" bestFit="1" customWidth="1"/>
    <col min="6" max="6" width="3.5" customWidth="1"/>
    <col min="7" max="7" width="12" bestFit="1" customWidth="1"/>
    <col min="8" max="8" width="3.875" customWidth="1"/>
    <col min="9" max="9" width="27.75" bestFit="1" customWidth="1"/>
    <col min="10" max="10" width="15.75" customWidth="1"/>
    <col min="11" max="11" width="76.5" bestFit="1" customWidth="1"/>
    <col min="14" max="14" width="11" bestFit="1" customWidth="1"/>
    <col min="17" max="17" width="11" bestFit="1" customWidth="1"/>
  </cols>
  <sheetData>
    <row r="1" spans="1:17" ht="23.25" x14ac:dyDescent="0.35">
      <c r="A1" s="1" t="s">
        <v>0</v>
      </c>
      <c r="K1" s="4" t="s">
        <v>8</v>
      </c>
    </row>
    <row r="2" spans="1:17" ht="23.25" x14ac:dyDescent="0.35">
      <c r="A2" s="1" t="s">
        <v>7</v>
      </c>
      <c r="K2" s="6" t="s">
        <v>9</v>
      </c>
      <c r="M2" s="3" t="s">
        <v>35</v>
      </c>
      <c r="N2" s="3" t="s">
        <v>36</v>
      </c>
      <c r="P2" s="3" t="s">
        <v>35</v>
      </c>
      <c r="Q2" s="3" t="s">
        <v>36</v>
      </c>
    </row>
    <row r="3" spans="1:17" ht="23.25" x14ac:dyDescent="0.35">
      <c r="K3" s="6" t="s">
        <v>12</v>
      </c>
      <c r="M3" s="2" t="s">
        <v>37</v>
      </c>
      <c r="N3" s="2" t="s">
        <v>39</v>
      </c>
      <c r="P3" s="2" t="str" cm="1">
        <f t="array" ref="P3:Q9">_xlfn.UNIQUE(M3:N12)</f>
        <v>北京</v>
      </c>
      <c r="Q3" s="2" t="str">
        <v>李平平</v>
      </c>
    </row>
    <row r="4" spans="1:17" ht="23.25" x14ac:dyDescent="0.35">
      <c r="K4" s="6" t="s">
        <v>11</v>
      </c>
      <c r="M4" s="2" t="s">
        <v>38</v>
      </c>
      <c r="N4" s="2" t="s">
        <v>39</v>
      </c>
      <c r="P4" s="2" t="str">
        <v>湖北</v>
      </c>
      <c r="Q4" s="2" t="str">
        <v>李平平</v>
      </c>
    </row>
    <row r="5" spans="1:17" ht="23.25" x14ac:dyDescent="0.35">
      <c r="A5" s="3" t="s">
        <v>1</v>
      </c>
      <c r="C5" s="3" t="s">
        <v>2</v>
      </c>
      <c r="E5" s="3" t="s">
        <v>3</v>
      </c>
      <c r="G5" s="3" t="s">
        <v>2</v>
      </c>
      <c r="I5" s="3" t="s">
        <v>18</v>
      </c>
      <c r="K5" s="6" t="s">
        <v>10</v>
      </c>
      <c r="M5" s="2" t="s">
        <v>40</v>
      </c>
      <c r="N5" s="2" t="s">
        <v>41</v>
      </c>
      <c r="P5" s="2" t="str">
        <v>河北</v>
      </c>
      <c r="Q5" s="2" t="str">
        <v>丁智敏</v>
      </c>
    </row>
    <row r="6" spans="1:17" ht="23.25" x14ac:dyDescent="0.35">
      <c r="A6" s="2">
        <v>1</v>
      </c>
      <c r="C6" s="2" cm="1">
        <f t="array" ref="C6:C11">_xlfn.UNIQUE(A6:A15)</f>
        <v>1</v>
      </c>
      <c r="E6" s="2" t="s">
        <v>4</v>
      </c>
      <c r="G6" s="2" t="str" cm="1">
        <f t="array" ref="G6:G9">_xlfn.UNIQUE(E6:E15)</f>
        <v>开发部</v>
      </c>
      <c r="I6" s="2">
        <f>COUNTA(_xlfn.UNIQUE(E6:E15))</f>
        <v>4</v>
      </c>
      <c r="K6" s="6" t="s">
        <v>13</v>
      </c>
      <c r="M6" s="2" t="s">
        <v>37</v>
      </c>
      <c r="N6" s="2" t="s">
        <v>41</v>
      </c>
      <c r="P6" s="2" t="str">
        <v>北京</v>
      </c>
      <c r="Q6" s="2" t="str">
        <v>丁智敏</v>
      </c>
    </row>
    <row r="7" spans="1:17" ht="23.25" x14ac:dyDescent="0.35">
      <c r="A7" s="2">
        <v>1</v>
      </c>
      <c r="C7" s="2">
        <v>2</v>
      </c>
      <c r="E7" s="2" t="s">
        <v>4</v>
      </c>
      <c r="G7" s="2" t="str">
        <v>客服部</v>
      </c>
      <c r="M7" s="2" t="s">
        <v>38</v>
      </c>
      <c r="N7" s="2" t="s">
        <v>42</v>
      </c>
      <c r="P7" s="2" t="str">
        <v>湖北</v>
      </c>
      <c r="Q7" s="2" t="str">
        <v>王松</v>
      </c>
    </row>
    <row r="8" spans="1:17" ht="23.25" x14ac:dyDescent="0.35">
      <c r="A8" s="2">
        <v>2</v>
      </c>
      <c r="C8" s="2">
        <v>3</v>
      </c>
      <c r="E8" s="2" t="s">
        <v>5</v>
      </c>
      <c r="G8" s="2" t="str">
        <v>销售部</v>
      </c>
      <c r="I8" s="3" t="s">
        <v>19</v>
      </c>
      <c r="M8" s="2" t="s">
        <v>43</v>
      </c>
      <c r="N8" s="2" t="s">
        <v>30</v>
      </c>
      <c r="P8" s="2" t="str">
        <v>河南</v>
      </c>
      <c r="Q8" s="2" t="str">
        <v>张伊</v>
      </c>
    </row>
    <row r="9" spans="1:17" ht="23.25" x14ac:dyDescent="0.35">
      <c r="A9" s="2">
        <v>2</v>
      </c>
      <c r="C9" s="2">
        <v>4</v>
      </c>
      <c r="E9" s="2" t="s">
        <v>6</v>
      </c>
      <c r="G9" s="2" t="str">
        <v>财务部</v>
      </c>
      <c r="I9" s="2" cm="1">
        <f t="array" ref="I9:I10">_xlfn.UNIQUE(A6:A15,0,1)</f>
        <v>4</v>
      </c>
      <c r="M9" s="2" t="s">
        <v>38</v>
      </c>
      <c r="N9" s="2" t="s">
        <v>42</v>
      </c>
      <c r="P9" s="2" t="str">
        <v>北京</v>
      </c>
      <c r="Q9" s="2" t="str">
        <v>王刚</v>
      </c>
    </row>
    <row r="10" spans="1:17" ht="23.25" x14ac:dyDescent="0.35">
      <c r="A10" s="2">
        <v>3</v>
      </c>
      <c r="C10" s="2">
        <v>7</v>
      </c>
      <c r="E10" s="2" t="s">
        <v>14</v>
      </c>
      <c r="G10" s="2"/>
      <c r="I10" s="2">
        <v>7</v>
      </c>
      <c r="M10" s="2" t="s">
        <v>37</v>
      </c>
      <c r="N10" s="2" t="s">
        <v>44</v>
      </c>
    </row>
    <row r="11" spans="1:17" ht="23.25" x14ac:dyDescent="0.35">
      <c r="A11" s="2">
        <v>3</v>
      </c>
      <c r="C11" s="2">
        <v>5</v>
      </c>
      <c r="E11" s="2" t="s">
        <v>4</v>
      </c>
      <c r="G11" s="2"/>
      <c r="M11" s="2" t="s">
        <v>38</v>
      </c>
      <c r="N11" s="2" t="s">
        <v>39</v>
      </c>
    </row>
    <row r="12" spans="1:17" ht="23.25" x14ac:dyDescent="0.35">
      <c r="A12" s="2">
        <v>4</v>
      </c>
      <c r="C12" s="2"/>
      <c r="E12" s="2" t="s">
        <v>6</v>
      </c>
      <c r="G12" s="2"/>
      <c r="I12" s="3" t="s">
        <v>20</v>
      </c>
      <c r="M12" s="2" t="s">
        <v>37</v>
      </c>
      <c r="N12" s="2" t="s">
        <v>41</v>
      </c>
    </row>
    <row r="13" spans="1:17" ht="23.25" x14ac:dyDescent="0.35">
      <c r="A13" s="2">
        <v>7</v>
      </c>
      <c r="C13" s="2"/>
      <c r="E13" s="2" t="s">
        <v>5</v>
      </c>
      <c r="G13" s="2"/>
      <c r="I13" s="2" t="str" cm="1">
        <f t="array" ref="I13">_xlfn.UNIQUE(E6:E15,0,1)</f>
        <v>财务部</v>
      </c>
    </row>
    <row r="14" spans="1:17" ht="23.25" x14ac:dyDescent="0.35">
      <c r="A14" s="2">
        <v>5</v>
      </c>
      <c r="C14" s="2"/>
      <c r="E14" s="2" t="s">
        <v>4</v>
      </c>
      <c r="G14" s="2"/>
    </row>
    <row r="15" spans="1:17" ht="23.25" x14ac:dyDescent="0.35">
      <c r="A15" s="2">
        <v>5</v>
      </c>
      <c r="C15" s="2"/>
      <c r="E15" s="2" t="s">
        <v>6</v>
      </c>
      <c r="G15" s="2"/>
    </row>
    <row r="21" spans="1:1" ht="23.25" x14ac:dyDescent="0.35">
      <c r="A21" s="1" t="s">
        <v>170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D2E67-0894-4F68-A71D-A8F6A210D3D1}">
  <dimension ref="A1:F10"/>
  <sheetViews>
    <sheetView workbookViewId="0">
      <selection activeCell="I6" sqref="I6"/>
    </sheetView>
  </sheetViews>
  <sheetFormatPr defaultRowHeight="14.25" x14ac:dyDescent="0.2"/>
  <cols>
    <col min="4" max="4" width="16.125" customWidth="1"/>
    <col min="6" max="6" width="41" bestFit="1" customWidth="1"/>
  </cols>
  <sheetData>
    <row r="1" spans="1:6" ht="23.25" x14ac:dyDescent="0.35">
      <c r="A1" s="3" t="s">
        <v>21</v>
      </c>
      <c r="B1" s="3" t="s">
        <v>22</v>
      </c>
      <c r="D1" s="3" t="s">
        <v>33</v>
      </c>
      <c r="F1" s="3" t="s">
        <v>34</v>
      </c>
    </row>
    <row r="2" spans="1:6" ht="23.25" x14ac:dyDescent="0.35">
      <c r="A2" s="2" t="s">
        <v>23</v>
      </c>
      <c r="B2" s="2" t="s">
        <v>24</v>
      </c>
      <c r="D2" s="2" t="str" cm="1">
        <f t="array" ref="D2:D6">_xlfn.UNIQUE(B2:B10&amp;""&amp;A2:A10)</f>
        <v>丁智敏</v>
      </c>
      <c r="F2" s="2" t="str" cm="1">
        <f t="array" ref="F2:F6">_xlfn.UNIQUE(B2:B10&amp;"    "&amp;A2:A10)</f>
        <v>丁    智敏</v>
      </c>
    </row>
    <row r="3" spans="1:6" ht="23.25" x14ac:dyDescent="0.35">
      <c r="A3" s="2" t="s">
        <v>29</v>
      </c>
      <c r="B3" s="2" t="s">
        <v>28</v>
      </c>
      <c r="D3" s="2" t="str">
        <v>王刚</v>
      </c>
      <c r="F3" s="2" t="str">
        <v>王    刚</v>
      </c>
    </row>
    <row r="4" spans="1:6" ht="23.25" x14ac:dyDescent="0.35">
      <c r="A4" s="2" t="s">
        <v>26</v>
      </c>
      <c r="B4" s="2" t="s">
        <v>25</v>
      </c>
      <c r="D4" s="2" t="str">
        <v>李平平</v>
      </c>
      <c r="F4" s="2" t="str">
        <v>李    平平</v>
      </c>
    </row>
    <row r="5" spans="1:6" ht="23.25" x14ac:dyDescent="0.35">
      <c r="A5" s="2" t="s">
        <v>31</v>
      </c>
      <c r="B5" s="2" t="s">
        <v>32</v>
      </c>
      <c r="D5" s="2" t="str">
        <v>张伊</v>
      </c>
      <c r="F5" s="2" t="str">
        <v>张    伊</v>
      </c>
    </row>
    <row r="6" spans="1:6" ht="23.25" x14ac:dyDescent="0.35">
      <c r="A6" s="2" t="s">
        <v>27</v>
      </c>
      <c r="B6" s="2" t="s">
        <v>28</v>
      </c>
      <c r="D6" s="2" t="str">
        <v>王松</v>
      </c>
      <c r="F6" s="2" t="str">
        <v>王    松</v>
      </c>
    </row>
    <row r="7" spans="1:6" ht="23.25" x14ac:dyDescent="0.35">
      <c r="A7" s="2" t="s">
        <v>27</v>
      </c>
      <c r="B7" s="2" t="s">
        <v>28</v>
      </c>
      <c r="D7" s="2"/>
      <c r="F7" s="2"/>
    </row>
    <row r="8" spans="1:6" ht="23.25" x14ac:dyDescent="0.35">
      <c r="A8" s="2" t="s">
        <v>29</v>
      </c>
      <c r="B8" s="2" t="s">
        <v>28</v>
      </c>
      <c r="D8" s="2"/>
      <c r="F8" s="2"/>
    </row>
    <row r="9" spans="1:6" ht="23.25" x14ac:dyDescent="0.35">
      <c r="A9" s="2" t="s">
        <v>26</v>
      </c>
      <c r="B9" s="2" t="s">
        <v>25</v>
      </c>
      <c r="D9" s="2"/>
      <c r="F9" s="2"/>
    </row>
    <row r="10" spans="1:6" ht="23.25" x14ac:dyDescent="0.35">
      <c r="A10" s="2" t="s">
        <v>31</v>
      </c>
      <c r="B10" s="2" t="s">
        <v>32</v>
      </c>
      <c r="D10" s="2"/>
      <c r="F10" s="2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98D14-A060-42ED-B673-D205BE4B1DA0}">
  <dimension ref="A1:G16"/>
  <sheetViews>
    <sheetView workbookViewId="0">
      <selection activeCell="E8" sqref="E8"/>
    </sheetView>
  </sheetViews>
  <sheetFormatPr defaultRowHeight="14.25" x14ac:dyDescent="0.2"/>
  <cols>
    <col min="3" max="3" width="14" bestFit="1" customWidth="1"/>
    <col min="7" max="7" width="93.25" bestFit="1" customWidth="1"/>
  </cols>
  <sheetData>
    <row r="1" spans="1:7" ht="23.25" x14ac:dyDescent="0.35">
      <c r="A1" s="3" t="s">
        <v>1</v>
      </c>
      <c r="C1" s="3" t="s">
        <v>2</v>
      </c>
      <c r="G1" s="5" t="s">
        <v>16</v>
      </c>
    </row>
    <row r="2" spans="1:7" ht="23.25" x14ac:dyDescent="0.35">
      <c r="A2" s="2">
        <v>18</v>
      </c>
      <c r="C2" s="2" cm="1">
        <f t="array" ref="C2:C7">_xlfn._xlws.SORT(_xlfn.UNIQUE(A2:A16),1,-1)</f>
        <v>93</v>
      </c>
      <c r="G2" s="5" t="s">
        <v>15</v>
      </c>
    </row>
    <row r="3" spans="1:7" ht="23.25" x14ac:dyDescent="0.35">
      <c r="A3" s="2">
        <v>32</v>
      </c>
      <c r="C3" s="2">
        <v>87</v>
      </c>
      <c r="G3" s="5" t="s">
        <v>17</v>
      </c>
    </row>
    <row r="4" spans="1:7" ht="23.25" x14ac:dyDescent="0.35">
      <c r="A4" s="2">
        <v>93</v>
      </c>
      <c r="C4" s="2">
        <v>32</v>
      </c>
      <c r="G4" s="5" t="s">
        <v>172</v>
      </c>
    </row>
    <row r="5" spans="1:7" ht="23.25" x14ac:dyDescent="0.35">
      <c r="A5" s="2">
        <v>32</v>
      </c>
      <c r="C5" s="2">
        <v>25</v>
      </c>
      <c r="G5" s="5" t="s">
        <v>171</v>
      </c>
    </row>
    <row r="6" spans="1:7" ht="23.25" x14ac:dyDescent="0.35">
      <c r="A6" s="2">
        <v>18</v>
      </c>
      <c r="C6" s="2">
        <v>18</v>
      </c>
    </row>
    <row r="7" spans="1:7" ht="23.25" x14ac:dyDescent="0.35">
      <c r="A7" s="2">
        <v>25</v>
      </c>
      <c r="C7" s="2">
        <v>15</v>
      </c>
    </row>
    <row r="8" spans="1:7" ht="23.25" x14ac:dyDescent="0.35">
      <c r="A8" s="2">
        <v>93</v>
      </c>
      <c r="C8" s="2"/>
    </row>
    <row r="9" spans="1:7" ht="23.25" x14ac:dyDescent="0.35">
      <c r="A9" s="2">
        <v>25</v>
      </c>
      <c r="C9" s="2"/>
    </row>
    <row r="10" spans="1:7" ht="23.25" x14ac:dyDescent="0.35">
      <c r="A10" s="2">
        <v>87</v>
      </c>
      <c r="C10" s="2"/>
    </row>
    <row r="11" spans="1:7" ht="23.25" x14ac:dyDescent="0.35">
      <c r="A11" s="2">
        <v>15</v>
      </c>
      <c r="C11" s="2"/>
    </row>
    <row r="12" spans="1:7" ht="23.25" x14ac:dyDescent="0.35">
      <c r="A12" s="2">
        <v>15</v>
      </c>
      <c r="C12" s="2"/>
    </row>
    <row r="13" spans="1:7" ht="23.25" x14ac:dyDescent="0.35">
      <c r="A13" s="2">
        <v>18</v>
      </c>
      <c r="C13" s="2"/>
    </row>
    <row r="14" spans="1:7" ht="23.25" x14ac:dyDescent="0.35">
      <c r="A14" s="2">
        <v>32</v>
      </c>
      <c r="C14" s="2"/>
    </row>
    <row r="15" spans="1:7" ht="23.25" x14ac:dyDescent="0.35">
      <c r="A15" s="2">
        <v>93</v>
      </c>
      <c r="C15" s="2"/>
    </row>
    <row r="16" spans="1:7" ht="23.25" x14ac:dyDescent="0.35">
      <c r="A16" s="2">
        <v>32</v>
      </c>
      <c r="C16" s="2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AE38A-1A41-4745-A6BD-AB3C0744745D}">
  <dimension ref="A1:N20"/>
  <sheetViews>
    <sheetView workbookViewId="0">
      <selection activeCell="N16" sqref="N16"/>
    </sheetView>
  </sheetViews>
  <sheetFormatPr defaultRowHeight="14.25" x14ac:dyDescent="0.2"/>
  <cols>
    <col min="1" max="1" width="11" bestFit="1" customWidth="1"/>
    <col min="2" max="2" width="8" bestFit="1" customWidth="1"/>
    <col min="3" max="3" width="11" bestFit="1" customWidth="1"/>
    <col min="7" max="7" width="9.5" customWidth="1"/>
    <col min="8" max="11" width="8.875" customWidth="1"/>
  </cols>
  <sheetData>
    <row r="1" spans="1:14" ht="23.25" x14ac:dyDescent="0.35">
      <c r="A1" s="13" t="s">
        <v>36</v>
      </c>
      <c r="B1" s="13" t="s">
        <v>61</v>
      </c>
      <c r="C1" s="13" t="s">
        <v>35</v>
      </c>
      <c r="D1" s="13" t="s">
        <v>3</v>
      </c>
      <c r="E1" s="13" t="s">
        <v>102</v>
      </c>
      <c r="G1" s="13" t="s">
        <v>36</v>
      </c>
      <c r="H1" s="13" t="s">
        <v>61</v>
      </c>
      <c r="I1" s="13" t="s">
        <v>35</v>
      </c>
      <c r="J1" s="13" t="s">
        <v>3</v>
      </c>
      <c r="K1" s="13" t="s">
        <v>102</v>
      </c>
      <c r="N1" s="5" t="s">
        <v>16</v>
      </c>
    </row>
    <row r="2" spans="1:14" ht="23.25" x14ac:dyDescent="0.35">
      <c r="A2" s="2" t="s">
        <v>41</v>
      </c>
      <c r="B2" s="2" t="s">
        <v>63</v>
      </c>
      <c r="C2" s="2" t="s">
        <v>40</v>
      </c>
      <c r="D2" s="22" t="s">
        <v>103</v>
      </c>
      <c r="E2" s="22">
        <v>4300</v>
      </c>
      <c r="G2" s="2" t="str" cm="1">
        <f t="array" ref="G2:K20">_xlfn._xlws.SORT(A2:E20,{5,4},{1,1})</f>
        <v>卢海军</v>
      </c>
      <c r="H2" s="2" t="str">
        <v>男</v>
      </c>
      <c r="I2" s="2" t="str">
        <v>河南</v>
      </c>
      <c r="J2" s="2" t="str">
        <v>D</v>
      </c>
      <c r="K2" s="2">
        <v>1300</v>
      </c>
      <c r="N2" s="5" t="s">
        <v>15</v>
      </c>
    </row>
    <row r="3" spans="1:14" ht="23.25" x14ac:dyDescent="0.35">
      <c r="A3" s="2" t="s">
        <v>39</v>
      </c>
      <c r="B3" s="2" t="s">
        <v>63</v>
      </c>
      <c r="C3" s="2" t="s">
        <v>38</v>
      </c>
      <c r="D3" s="22" t="s">
        <v>104</v>
      </c>
      <c r="E3" s="22">
        <v>3400</v>
      </c>
      <c r="G3" s="2" t="str">
        <v>张伊</v>
      </c>
      <c r="H3" s="2" t="str">
        <v>女</v>
      </c>
      <c r="I3" s="2" t="str">
        <v>河南</v>
      </c>
      <c r="J3" s="2" t="str">
        <v>F</v>
      </c>
      <c r="K3" s="2">
        <v>1300</v>
      </c>
      <c r="N3" s="5" t="s">
        <v>17</v>
      </c>
    </row>
    <row r="4" spans="1:14" ht="23.25" x14ac:dyDescent="0.35">
      <c r="A4" s="2" t="s">
        <v>42</v>
      </c>
      <c r="B4" s="2" t="s">
        <v>64</v>
      </c>
      <c r="C4" s="2" t="s">
        <v>38</v>
      </c>
      <c r="D4" s="22" t="s">
        <v>105</v>
      </c>
      <c r="E4" s="22">
        <v>4800</v>
      </c>
      <c r="G4" s="2" t="str">
        <v>田勇</v>
      </c>
      <c r="H4" s="2" t="str">
        <v>男</v>
      </c>
      <c r="I4" s="2" t="str">
        <v>北京</v>
      </c>
      <c r="J4" s="2" t="str">
        <v>R</v>
      </c>
      <c r="K4" s="2">
        <v>1500</v>
      </c>
      <c r="N4" s="5" t="s">
        <v>172</v>
      </c>
    </row>
    <row r="5" spans="1:14" ht="23.25" x14ac:dyDescent="0.35">
      <c r="A5" s="2" t="s">
        <v>65</v>
      </c>
      <c r="B5" s="2" t="s">
        <v>64</v>
      </c>
      <c r="C5" s="2" t="s">
        <v>43</v>
      </c>
      <c r="D5" s="22" t="s">
        <v>106</v>
      </c>
      <c r="E5" s="22">
        <v>1300</v>
      </c>
      <c r="G5" s="2" t="str">
        <v>吴耀龙</v>
      </c>
      <c r="H5" s="2" t="str">
        <v>男</v>
      </c>
      <c r="I5" s="2" t="str">
        <v>河南</v>
      </c>
      <c r="J5" s="2" t="str">
        <v>H</v>
      </c>
      <c r="K5" s="2">
        <v>2100</v>
      </c>
      <c r="N5" s="5" t="s">
        <v>171</v>
      </c>
    </row>
    <row r="6" spans="1:14" ht="23.25" x14ac:dyDescent="0.35">
      <c r="A6" s="2" t="s">
        <v>44</v>
      </c>
      <c r="B6" s="2" t="s">
        <v>64</v>
      </c>
      <c r="C6" s="2" t="s">
        <v>80</v>
      </c>
      <c r="D6" s="22" t="s">
        <v>107</v>
      </c>
      <c r="E6" s="22">
        <v>6400</v>
      </c>
      <c r="G6" s="2" t="str">
        <v>赵志勇</v>
      </c>
      <c r="H6" s="2" t="str">
        <v>男</v>
      </c>
      <c r="I6" s="2" t="str">
        <v>北京</v>
      </c>
      <c r="J6" s="2" t="str">
        <v>P</v>
      </c>
      <c r="K6" s="2">
        <v>2400</v>
      </c>
    </row>
    <row r="7" spans="1:14" ht="23.25" x14ac:dyDescent="0.35">
      <c r="A7" s="2" t="s">
        <v>30</v>
      </c>
      <c r="B7" s="2" t="s">
        <v>63</v>
      </c>
      <c r="C7" s="2" t="s">
        <v>43</v>
      </c>
      <c r="D7" s="22" t="s">
        <v>108</v>
      </c>
      <c r="E7" s="22">
        <v>1300</v>
      </c>
      <c r="G7" s="2" t="str">
        <v>张艳军</v>
      </c>
      <c r="H7" s="2" t="str">
        <v>女</v>
      </c>
      <c r="I7" s="2" t="str">
        <v>北京</v>
      </c>
      <c r="J7" s="2" t="str">
        <v>K</v>
      </c>
      <c r="K7" s="2">
        <v>2500</v>
      </c>
    </row>
    <row r="8" spans="1:14" ht="23.25" x14ac:dyDescent="0.35">
      <c r="A8" s="2" t="s">
        <v>66</v>
      </c>
      <c r="B8" s="2" t="s">
        <v>63</v>
      </c>
      <c r="C8" s="2" t="s">
        <v>37</v>
      </c>
      <c r="D8" s="22" t="s">
        <v>109</v>
      </c>
      <c r="E8" s="22">
        <v>3100</v>
      </c>
      <c r="G8" s="2" t="str">
        <v>陈嵘</v>
      </c>
      <c r="H8" s="2" t="str">
        <v>女</v>
      </c>
      <c r="I8" s="2" t="str">
        <v>北京</v>
      </c>
      <c r="J8" s="2" t="str">
        <v>G</v>
      </c>
      <c r="K8" s="2">
        <v>3100</v>
      </c>
    </row>
    <row r="9" spans="1:14" ht="23.25" x14ac:dyDescent="0.35">
      <c r="A9" s="2" t="s">
        <v>67</v>
      </c>
      <c r="B9" s="2" t="s">
        <v>64</v>
      </c>
      <c r="C9" s="2" t="s">
        <v>43</v>
      </c>
      <c r="D9" s="22" t="s">
        <v>110</v>
      </c>
      <c r="E9" s="22">
        <v>2100</v>
      </c>
      <c r="G9" s="2" t="str">
        <v>李平平</v>
      </c>
      <c r="H9" s="2" t="str">
        <v>女</v>
      </c>
      <c r="I9" s="2" t="str">
        <v>湖北</v>
      </c>
      <c r="J9" s="2" t="str">
        <v>B</v>
      </c>
      <c r="K9" s="2">
        <v>3400</v>
      </c>
    </row>
    <row r="10" spans="1:14" ht="23.25" x14ac:dyDescent="0.35">
      <c r="A10" s="2" t="s">
        <v>68</v>
      </c>
      <c r="B10" s="2" t="s">
        <v>63</v>
      </c>
      <c r="C10" s="2" t="s">
        <v>37</v>
      </c>
      <c r="D10" s="22" t="s">
        <v>111</v>
      </c>
      <c r="E10" s="22">
        <v>4800</v>
      </c>
      <c r="G10" s="2" t="str">
        <v>姜平</v>
      </c>
      <c r="H10" s="2" t="str">
        <v>男</v>
      </c>
      <c r="I10" s="2" t="str">
        <v>北京</v>
      </c>
      <c r="J10" s="2" t="str">
        <v>N</v>
      </c>
      <c r="K10" s="2">
        <v>3600</v>
      </c>
    </row>
    <row r="11" spans="1:14" ht="23.25" x14ac:dyDescent="0.35">
      <c r="A11" s="2" t="s">
        <v>69</v>
      </c>
      <c r="B11" s="2" t="s">
        <v>64</v>
      </c>
      <c r="C11" s="2" t="s">
        <v>81</v>
      </c>
      <c r="D11" s="22" t="s">
        <v>112</v>
      </c>
      <c r="E11" s="22">
        <v>4800</v>
      </c>
      <c r="G11" s="2" t="str">
        <v>祁文清</v>
      </c>
      <c r="H11" s="2" t="str">
        <v>男</v>
      </c>
      <c r="I11" s="2" t="str">
        <v>北京</v>
      </c>
      <c r="J11" s="2" t="str">
        <v>S</v>
      </c>
      <c r="K11" s="2">
        <v>3600</v>
      </c>
    </row>
    <row r="12" spans="1:14" ht="23.25" x14ac:dyDescent="0.35">
      <c r="A12" s="2" t="s">
        <v>70</v>
      </c>
      <c r="B12" s="2" t="s">
        <v>63</v>
      </c>
      <c r="C12" s="2" t="s">
        <v>37</v>
      </c>
      <c r="D12" s="22" t="s">
        <v>113</v>
      </c>
      <c r="E12" s="22">
        <v>2500</v>
      </c>
      <c r="G12" s="2" t="str">
        <v>丁智敏</v>
      </c>
      <c r="H12" s="2" t="str">
        <v>女</v>
      </c>
      <c r="I12" s="2" t="str">
        <v>河北</v>
      </c>
      <c r="J12" s="2" t="str">
        <v>A</v>
      </c>
      <c r="K12" s="2">
        <v>4300</v>
      </c>
    </row>
    <row r="13" spans="1:14" ht="23.25" x14ac:dyDescent="0.35">
      <c r="A13" s="2" t="s">
        <v>71</v>
      </c>
      <c r="B13" s="2" t="s">
        <v>63</v>
      </c>
      <c r="C13" s="2" t="s">
        <v>82</v>
      </c>
      <c r="D13" s="22" t="s">
        <v>114</v>
      </c>
      <c r="E13" s="22">
        <v>8100</v>
      </c>
      <c r="G13" s="2" t="str">
        <v>边学双</v>
      </c>
      <c r="H13" s="2" t="str">
        <v>男</v>
      </c>
      <c r="I13" s="2" t="str">
        <v>北京</v>
      </c>
      <c r="J13" s="2" t="str">
        <v>O</v>
      </c>
      <c r="K13" s="2">
        <v>4500</v>
      </c>
    </row>
    <row r="14" spans="1:14" ht="23.25" x14ac:dyDescent="0.35">
      <c r="A14" s="2" t="s">
        <v>72</v>
      </c>
      <c r="B14" s="2" t="s">
        <v>64</v>
      </c>
      <c r="C14" s="2" t="s">
        <v>37</v>
      </c>
      <c r="D14" s="22" t="s">
        <v>115</v>
      </c>
      <c r="E14" s="22">
        <v>4800</v>
      </c>
      <c r="G14" s="2" t="str">
        <v>王松</v>
      </c>
      <c r="H14" s="2" t="str">
        <v>男</v>
      </c>
      <c r="I14" s="2" t="str">
        <v>湖北</v>
      </c>
      <c r="J14" s="2" t="str">
        <v>C</v>
      </c>
      <c r="K14" s="2">
        <v>4800</v>
      </c>
    </row>
    <row r="15" spans="1:14" ht="23.25" x14ac:dyDescent="0.35">
      <c r="A15" s="2" t="s">
        <v>73</v>
      </c>
      <c r="B15" s="2" t="s">
        <v>64</v>
      </c>
      <c r="C15" s="2" t="s">
        <v>37</v>
      </c>
      <c r="D15" s="22" t="s">
        <v>116</v>
      </c>
      <c r="E15" s="22">
        <v>3600</v>
      </c>
      <c r="G15" s="2" t="str">
        <v>田丹</v>
      </c>
      <c r="H15" s="2" t="str">
        <v>女</v>
      </c>
      <c r="I15" s="2" t="str">
        <v>北京</v>
      </c>
      <c r="J15" s="2" t="str">
        <v>I</v>
      </c>
      <c r="K15" s="2">
        <v>4800</v>
      </c>
    </row>
    <row r="16" spans="1:14" ht="23.25" x14ac:dyDescent="0.35">
      <c r="A16" s="2" t="s">
        <v>74</v>
      </c>
      <c r="B16" s="2" t="s">
        <v>64</v>
      </c>
      <c r="C16" s="2" t="s">
        <v>37</v>
      </c>
      <c r="D16" s="22" t="s">
        <v>117</v>
      </c>
      <c r="E16" s="22">
        <v>4500</v>
      </c>
      <c r="G16" s="2" t="str">
        <v>马志理</v>
      </c>
      <c r="H16" s="2" t="str">
        <v>男</v>
      </c>
      <c r="I16" s="2" t="str">
        <v>山西</v>
      </c>
      <c r="J16" s="2" t="str">
        <v>J</v>
      </c>
      <c r="K16" s="2">
        <v>4800</v>
      </c>
    </row>
    <row r="17" spans="1:11" ht="23.25" x14ac:dyDescent="0.35">
      <c r="A17" s="2" t="s">
        <v>75</v>
      </c>
      <c r="B17" s="2" t="s">
        <v>64</v>
      </c>
      <c r="C17" s="2" t="s">
        <v>37</v>
      </c>
      <c r="D17" s="22" t="s">
        <v>118</v>
      </c>
      <c r="E17" s="22">
        <v>2400</v>
      </c>
      <c r="G17" s="2" t="str">
        <v>王东营</v>
      </c>
      <c r="H17" s="2" t="str">
        <v>男</v>
      </c>
      <c r="I17" s="2" t="str">
        <v>北京</v>
      </c>
      <c r="J17" s="2" t="str">
        <v>M</v>
      </c>
      <c r="K17" s="2">
        <v>4800</v>
      </c>
    </row>
    <row r="18" spans="1:11" ht="23.25" x14ac:dyDescent="0.35">
      <c r="A18" s="2" t="s">
        <v>76</v>
      </c>
      <c r="B18" s="2" t="s">
        <v>64</v>
      </c>
      <c r="C18" s="2" t="s">
        <v>37</v>
      </c>
      <c r="D18" s="22" t="s">
        <v>119</v>
      </c>
      <c r="E18" s="22">
        <v>7800</v>
      </c>
      <c r="G18" s="2" t="str">
        <v>王刚</v>
      </c>
      <c r="H18" s="2" t="str">
        <v>男</v>
      </c>
      <c r="I18" s="2" t="str">
        <v>广东</v>
      </c>
      <c r="J18" s="2" t="str">
        <v>E</v>
      </c>
      <c r="K18" s="2">
        <v>6400</v>
      </c>
    </row>
    <row r="19" spans="1:11" ht="23.25" x14ac:dyDescent="0.35">
      <c r="A19" s="2" t="s">
        <v>77</v>
      </c>
      <c r="B19" s="2" t="s">
        <v>64</v>
      </c>
      <c r="C19" s="2" t="s">
        <v>37</v>
      </c>
      <c r="D19" s="22" t="s">
        <v>120</v>
      </c>
      <c r="E19" s="22">
        <v>1500</v>
      </c>
      <c r="G19" s="2" t="str">
        <v>史保剑</v>
      </c>
      <c r="H19" s="2" t="str">
        <v>男</v>
      </c>
      <c r="I19" s="2" t="str">
        <v>北京</v>
      </c>
      <c r="J19" s="2" t="str">
        <v>Q</v>
      </c>
      <c r="K19" s="2">
        <v>7800</v>
      </c>
    </row>
    <row r="20" spans="1:11" ht="23.25" x14ac:dyDescent="0.35">
      <c r="A20" s="2" t="s">
        <v>79</v>
      </c>
      <c r="B20" s="2" t="s">
        <v>64</v>
      </c>
      <c r="C20" s="2" t="s">
        <v>37</v>
      </c>
      <c r="D20" s="22" t="s">
        <v>121</v>
      </c>
      <c r="E20" s="22">
        <v>3600</v>
      </c>
      <c r="G20" s="2" t="str">
        <v>王琦</v>
      </c>
      <c r="H20" s="2" t="str">
        <v>女</v>
      </c>
      <c r="I20" s="2" t="str">
        <v>黑龙江</v>
      </c>
      <c r="J20" s="2" t="str">
        <v>L</v>
      </c>
      <c r="K20" s="2">
        <v>8100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8"/>
  <sheetViews>
    <sheetView workbookViewId="0">
      <selection activeCell="J20" sqref="J20"/>
    </sheetView>
  </sheetViews>
  <sheetFormatPr defaultRowHeight="14.25" x14ac:dyDescent="0.2"/>
  <cols>
    <col min="1" max="1" width="10.5" customWidth="1"/>
    <col min="2" max="2" width="14.375" bestFit="1" customWidth="1"/>
    <col min="3" max="3" width="8" bestFit="1" customWidth="1"/>
    <col min="4" max="4" width="10.5" customWidth="1"/>
    <col min="5" max="5" width="3.375" customWidth="1"/>
    <col min="6" max="6" width="14.375" bestFit="1" customWidth="1"/>
    <col min="7" max="7" width="4.75" customWidth="1"/>
    <col min="8" max="8" width="8" bestFit="1" customWidth="1"/>
    <col min="9" max="9" width="14.375" bestFit="1" customWidth="1"/>
    <col min="10" max="10" width="8" bestFit="1" customWidth="1"/>
    <col min="11" max="11" width="8.5" bestFit="1" customWidth="1"/>
  </cols>
  <sheetData>
    <row r="1" spans="1:13" ht="23.25" x14ac:dyDescent="0.35">
      <c r="A1" s="1" t="s">
        <v>45</v>
      </c>
    </row>
    <row r="2" spans="1:13" ht="23.25" x14ac:dyDescent="0.35">
      <c r="A2" s="1" t="s">
        <v>59</v>
      </c>
    </row>
    <row r="3" spans="1:13" ht="23.25" x14ac:dyDescent="0.35">
      <c r="A3" s="1"/>
    </row>
    <row r="4" spans="1:13" ht="23.25" x14ac:dyDescent="0.2">
      <c r="A4" s="7" t="s">
        <v>35</v>
      </c>
      <c r="B4" s="7" t="s">
        <v>46</v>
      </c>
      <c r="C4" s="7" t="s">
        <v>47</v>
      </c>
      <c r="D4" s="7" t="s">
        <v>57</v>
      </c>
      <c r="F4" s="9" t="s">
        <v>58</v>
      </c>
      <c r="H4" s="7" t="s">
        <v>35</v>
      </c>
      <c r="I4" s="7" t="s">
        <v>46</v>
      </c>
      <c r="J4" s="7" t="s">
        <v>47</v>
      </c>
      <c r="K4" s="7" t="s">
        <v>57</v>
      </c>
      <c r="M4" s="10" t="str" cm="1">
        <f t="array" ref="M4:M7">_xlfn.UNIQUE(C5:C18)</f>
        <v>苹果</v>
      </c>
    </row>
    <row r="5" spans="1:13" ht="23.25" x14ac:dyDescent="0.2">
      <c r="A5" s="8" t="s">
        <v>37</v>
      </c>
      <c r="B5" s="8" t="s">
        <v>39</v>
      </c>
      <c r="C5" s="8" t="s">
        <v>53</v>
      </c>
      <c r="D5" s="8">
        <v>6380</v>
      </c>
      <c r="F5" s="8" t="s">
        <v>173</v>
      </c>
      <c r="H5" s="8" t="str" cm="1">
        <f t="array" ref="H5:K9">_xlfn._xlws.FILTER(A5:D18,C5:C18=F5)</f>
        <v>北京</v>
      </c>
      <c r="I5" s="8" t="str">
        <v>李平平</v>
      </c>
      <c r="J5" s="8" t="str">
        <v>苹果</v>
      </c>
      <c r="K5" s="8">
        <v>6380</v>
      </c>
      <c r="M5" s="10" t="str">
        <v>葡萄</v>
      </c>
    </row>
    <row r="6" spans="1:13" ht="23.25" x14ac:dyDescent="0.2">
      <c r="A6" s="8" t="s">
        <v>48</v>
      </c>
      <c r="B6" s="8" t="s">
        <v>41</v>
      </c>
      <c r="C6" s="8" t="s">
        <v>54</v>
      </c>
      <c r="D6" s="8">
        <v>5619</v>
      </c>
      <c r="H6" s="8" t="str">
        <v>天津</v>
      </c>
      <c r="I6" s="8" t="str">
        <v>王松</v>
      </c>
      <c r="J6" s="8" t="str">
        <v>苹果</v>
      </c>
      <c r="K6" s="8">
        <v>4565</v>
      </c>
      <c r="M6" s="10" t="str">
        <v>香蕉</v>
      </c>
    </row>
    <row r="7" spans="1:13" ht="23.25" x14ac:dyDescent="0.2">
      <c r="A7" s="8" t="s">
        <v>49</v>
      </c>
      <c r="B7" s="8" t="s">
        <v>42</v>
      </c>
      <c r="C7" s="8" t="s">
        <v>53</v>
      </c>
      <c r="D7" s="8">
        <v>4565</v>
      </c>
      <c r="H7" s="8" t="str">
        <v>广州</v>
      </c>
      <c r="I7" s="8" t="str">
        <v>王刚</v>
      </c>
      <c r="J7" s="8" t="str">
        <v>苹果</v>
      </c>
      <c r="K7" s="8">
        <v>4394</v>
      </c>
      <c r="M7" s="10" t="str">
        <v>梨</v>
      </c>
    </row>
    <row r="8" spans="1:13" ht="23.25" x14ac:dyDescent="0.2">
      <c r="A8" s="8" t="s">
        <v>37</v>
      </c>
      <c r="B8" s="8" t="s">
        <v>39</v>
      </c>
      <c r="C8" s="8" t="s">
        <v>56</v>
      </c>
      <c r="D8" s="8">
        <v>5323</v>
      </c>
      <c r="H8" s="8" t="str">
        <v>重庆</v>
      </c>
      <c r="I8" s="8" t="str">
        <v>张伊</v>
      </c>
      <c r="J8" s="8" t="str">
        <v>苹果</v>
      </c>
      <c r="K8" s="8">
        <v>7195</v>
      </c>
    </row>
    <row r="9" spans="1:13" ht="23.25" x14ac:dyDescent="0.2">
      <c r="A9" s="8" t="s">
        <v>50</v>
      </c>
      <c r="B9" s="8" t="s">
        <v>44</v>
      </c>
      <c r="C9" s="8" t="s">
        <v>53</v>
      </c>
      <c r="D9" s="8">
        <v>4394</v>
      </c>
      <c r="H9" s="8" t="str">
        <v>上海</v>
      </c>
      <c r="I9" s="8" t="str">
        <v>丁智敏</v>
      </c>
      <c r="J9" s="8" t="str">
        <v>苹果</v>
      </c>
      <c r="K9" s="8">
        <v>6275</v>
      </c>
    </row>
    <row r="10" spans="1:13" ht="23.25" x14ac:dyDescent="0.2">
      <c r="A10" s="8" t="s">
        <v>52</v>
      </c>
      <c r="B10" s="8" t="s">
        <v>30</v>
      </c>
      <c r="C10" s="8" t="s">
        <v>53</v>
      </c>
      <c r="D10" s="8">
        <v>7195</v>
      </c>
    </row>
    <row r="11" spans="1:13" ht="23.25" x14ac:dyDescent="0.2">
      <c r="A11" s="8" t="s">
        <v>49</v>
      </c>
      <c r="B11" s="8" t="s">
        <v>42</v>
      </c>
      <c r="C11" s="8" t="s">
        <v>55</v>
      </c>
      <c r="D11" s="8">
        <v>5231</v>
      </c>
    </row>
    <row r="12" spans="1:13" ht="23.25" x14ac:dyDescent="0.2">
      <c r="A12" s="8" t="s">
        <v>48</v>
      </c>
      <c r="B12" s="8" t="s">
        <v>41</v>
      </c>
      <c r="C12" s="8" t="s">
        <v>56</v>
      </c>
      <c r="D12" s="8">
        <v>2427</v>
      </c>
    </row>
    <row r="13" spans="1:13" ht="23.25" x14ac:dyDescent="0.2">
      <c r="A13" s="8" t="s">
        <v>50</v>
      </c>
      <c r="B13" s="8" t="s">
        <v>44</v>
      </c>
      <c r="C13" s="8" t="s">
        <v>56</v>
      </c>
      <c r="D13" s="8">
        <v>4213</v>
      </c>
    </row>
    <row r="14" spans="1:13" ht="23.25" x14ac:dyDescent="0.2">
      <c r="A14" s="8" t="s">
        <v>49</v>
      </c>
      <c r="B14" s="8" t="s">
        <v>42</v>
      </c>
      <c r="C14" s="8" t="s">
        <v>54</v>
      </c>
      <c r="D14" s="8">
        <v>3223</v>
      </c>
    </row>
    <row r="15" spans="1:13" ht="23.25" x14ac:dyDescent="0.2">
      <c r="A15" s="8" t="s">
        <v>52</v>
      </c>
      <c r="B15" s="8" t="s">
        <v>30</v>
      </c>
      <c r="C15" s="8" t="s">
        <v>54</v>
      </c>
      <c r="D15" s="8">
        <v>6420</v>
      </c>
    </row>
    <row r="16" spans="1:13" ht="23.25" x14ac:dyDescent="0.2">
      <c r="A16" s="8" t="s">
        <v>52</v>
      </c>
      <c r="B16" s="8" t="s">
        <v>30</v>
      </c>
      <c r="C16" s="8" t="s">
        <v>55</v>
      </c>
      <c r="D16" s="8">
        <v>1311</v>
      </c>
    </row>
    <row r="17" spans="1:4" ht="23.25" x14ac:dyDescent="0.2">
      <c r="A17" s="8" t="s">
        <v>48</v>
      </c>
      <c r="B17" s="8" t="s">
        <v>41</v>
      </c>
      <c r="C17" s="8" t="s">
        <v>53</v>
      </c>
      <c r="D17" s="8">
        <v>6275</v>
      </c>
    </row>
    <row r="18" spans="1:4" ht="23.25" x14ac:dyDescent="0.2">
      <c r="A18" s="8" t="s">
        <v>50</v>
      </c>
      <c r="B18" s="8" t="s">
        <v>44</v>
      </c>
      <c r="C18" s="8" t="s">
        <v>54</v>
      </c>
      <c r="D18" s="8">
        <v>4894</v>
      </c>
    </row>
  </sheetData>
  <autoFilter ref="A4:D18" xr:uid="{B5AD65F8-EFD9-4988-9C57-A8B13AF90EAB}"/>
  <phoneticPr fontId="1" type="noConversion"/>
  <dataValidations count="1">
    <dataValidation type="list" allowBlank="1" showInputMessage="1" showErrorMessage="1" sqref="F5" xr:uid="{70BA389E-2A58-4578-9A5B-FAC97EEE897D}">
      <formula1>$M$4:$M$7</formula1>
    </dataValidation>
  </dataValidations>
  <pageMargins left="0.7" right="0.7" top="0.75" bottom="0.75" header="0.3" footer="0.3"/>
  <pageSetup paperSize="9"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212AC-E863-4646-9EEA-7A5532DAD286}">
  <dimension ref="A1:N21"/>
  <sheetViews>
    <sheetView workbookViewId="0">
      <selection activeCell="G3" sqref="G2:G3"/>
    </sheetView>
  </sheetViews>
  <sheetFormatPr defaultRowHeight="14.25" x14ac:dyDescent="0.2"/>
  <cols>
    <col min="1" max="1" width="8" bestFit="1" customWidth="1"/>
    <col min="2" max="2" width="14.375" bestFit="1" customWidth="1"/>
    <col min="3" max="3" width="8" bestFit="1" customWidth="1"/>
    <col min="4" max="4" width="8.5" bestFit="1" customWidth="1"/>
    <col min="6" max="6" width="12" bestFit="1" customWidth="1"/>
    <col min="7" max="7" width="14.375" bestFit="1" customWidth="1"/>
    <col min="8" max="8" width="8" bestFit="1" customWidth="1"/>
    <col min="9" max="9" width="8.5" bestFit="1" customWidth="1"/>
  </cols>
  <sheetData>
    <row r="1" spans="1:14" ht="23.25" x14ac:dyDescent="0.2">
      <c r="A1" s="7" t="s">
        <v>35</v>
      </c>
      <c r="B1" s="7" t="s">
        <v>46</v>
      </c>
      <c r="C1" s="7" t="s">
        <v>47</v>
      </c>
      <c r="D1" s="7" t="s">
        <v>57</v>
      </c>
      <c r="F1" s="9" t="s">
        <v>47</v>
      </c>
      <c r="G1" s="8" t="s">
        <v>174</v>
      </c>
      <c r="H1" s="12"/>
      <c r="I1" s="12"/>
      <c r="M1" s="11" t="str" cm="1">
        <f t="array" ref="M1:M4">_xlfn.UNIQUE(C2:C15)</f>
        <v>苹果</v>
      </c>
      <c r="N1" s="11" t="str" cm="1">
        <f t="array" ref="N1:N5">_xlfn.UNIQUE(A2:A15)</f>
        <v>北京</v>
      </c>
    </row>
    <row r="2" spans="1:14" ht="23.25" x14ac:dyDescent="0.2">
      <c r="A2" s="8" t="s">
        <v>37</v>
      </c>
      <c r="B2" s="8" t="s">
        <v>39</v>
      </c>
      <c r="C2" s="8" t="s">
        <v>53</v>
      </c>
      <c r="D2" s="8">
        <v>6380</v>
      </c>
      <c r="F2" s="7" t="s">
        <v>35</v>
      </c>
      <c r="G2" s="8" t="s">
        <v>51</v>
      </c>
      <c r="H2" s="12"/>
      <c r="I2" s="12"/>
      <c r="M2" s="11" t="str">
        <v>香蕉</v>
      </c>
      <c r="N2" s="11" t="str">
        <v>上海</v>
      </c>
    </row>
    <row r="3" spans="1:14" ht="23.25" x14ac:dyDescent="0.2">
      <c r="A3" s="8" t="s">
        <v>48</v>
      </c>
      <c r="B3" s="8" t="s">
        <v>41</v>
      </c>
      <c r="C3" s="8" t="s">
        <v>53</v>
      </c>
      <c r="D3" s="8">
        <v>5619</v>
      </c>
      <c r="M3" s="11" t="str">
        <v>梨</v>
      </c>
      <c r="N3" s="11" t="str">
        <v>天津</v>
      </c>
    </row>
    <row r="4" spans="1:14" ht="23.25" x14ac:dyDescent="0.2">
      <c r="A4" s="8" t="s">
        <v>49</v>
      </c>
      <c r="B4" s="8" t="s">
        <v>39</v>
      </c>
      <c r="C4" s="8" t="s">
        <v>53</v>
      </c>
      <c r="D4" s="8">
        <v>4565</v>
      </c>
      <c r="M4" s="11" t="str">
        <v>葡萄</v>
      </c>
      <c r="N4" s="11" t="str">
        <v>广州</v>
      </c>
    </row>
    <row r="5" spans="1:14" ht="23.25" x14ac:dyDescent="0.2">
      <c r="A5" s="8" t="s">
        <v>37</v>
      </c>
      <c r="B5" s="8" t="s">
        <v>39</v>
      </c>
      <c r="C5" s="8" t="s">
        <v>56</v>
      </c>
      <c r="D5" s="8">
        <v>5323</v>
      </c>
      <c r="M5" s="11"/>
      <c r="N5" s="11" t="str">
        <v>重庆</v>
      </c>
    </row>
    <row r="6" spans="1:14" ht="23.25" x14ac:dyDescent="0.2">
      <c r="A6" s="8" t="s">
        <v>50</v>
      </c>
      <c r="B6" s="8" t="s">
        <v>44</v>
      </c>
      <c r="C6" s="8" t="s">
        <v>53</v>
      </c>
      <c r="D6" s="8">
        <v>4394</v>
      </c>
    </row>
    <row r="7" spans="1:14" ht="23.25" x14ac:dyDescent="0.2">
      <c r="A7" s="8" t="s">
        <v>52</v>
      </c>
      <c r="B7" s="8" t="s">
        <v>30</v>
      </c>
      <c r="C7" s="8" t="s">
        <v>53</v>
      </c>
      <c r="D7" s="8">
        <v>7195</v>
      </c>
      <c r="F7" s="7" t="s">
        <v>35</v>
      </c>
      <c r="G7" s="7" t="s">
        <v>46</v>
      </c>
      <c r="H7" s="7" t="s">
        <v>47</v>
      </c>
      <c r="I7" s="7" t="s">
        <v>57</v>
      </c>
    </row>
    <row r="8" spans="1:14" ht="23.25" x14ac:dyDescent="0.2">
      <c r="A8" s="8" t="s">
        <v>49</v>
      </c>
      <c r="B8" s="8" t="s">
        <v>42</v>
      </c>
      <c r="C8" s="8" t="s">
        <v>55</v>
      </c>
      <c r="D8" s="8">
        <v>5231</v>
      </c>
      <c r="F8" s="8" t="str" cm="1">
        <f t="array" ref="F8:I8">_xlfn._xlws.FILTER(A2:D15,(C2:C15=G1)*(A2:A15=G2))</f>
        <v>重庆</v>
      </c>
      <c r="G8" s="8" t="str">
        <v>张伊</v>
      </c>
      <c r="H8" s="8" t="str">
        <v>梨</v>
      </c>
      <c r="I8" s="8">
        <v>1311</v>
      </c>
    </row>
    <row r="9" spans="1:14" ht="23.25" x14ac:dyDescent="0.2">
      <c r="A9" s="8" t="s">
        <v>48</v>
      </c>
      <c r="B9" s="8" t="s">
        <v>41</v>
      </c>
      <c r="C9" s="8" t="s">
        <v>53</v>
      </c>
      <c r="D9" s="8">
        <v>2427</v>
      </c>
      <c r="F9" s="8"/>
      <c r="G9" s="8"/>
      <c r="H9" s="8"/>
      <c r="I9" s="8"/>
    </row>
    <row r="10" spans="1:14" ht="23.25" x14ac:dyDescent="0.2">
      <c r="A10" s="8" t="s">
        <v>50</v>
      </c>
      <c r="B10" s="8" t="s">
        <v>44</v>
      </c>
      <c r="C10" s="8" t="s">
        <v>56</v>
      </c>
      <c r="D10" s="8">
        <v>4213</v>
      </c>
      <c r="F10" s="8"/>
      <c r="G10" s="8"/>
      <c r="H10" s="8"/>
      <c r="I10" s="8"/>
    </row>
    <row r="11" spans="1:14" ht="23.25" x14ac:dyDescent="0.2">
      <c r="A11" s="8" t="s">
        <v>49</v>
      </c>
      <c r="B11" s="8" t="s">
        <v>42</v>
      </c>
      <c r="C11" s="8" t="s">
        <v>53</v>
      </c>
      <c r="D11" s="8">
        <v>3223</v>
      </c>
      <c r="F11" s="8"/>
      <c r="G11" s="8"/>
      <c r="H11" s="8"/>
      <c r="I11" s="8"/>
    </row>
    <row r="12" spans="1:14" ht="23.25" x14ac:dyDescent="0.2">
      <c r="A12" s="8" t="s">
        <v>52</v>
      </c>
      <c r="B12" s="8" t="s">
        <v>30</v>
      </c>
      <c r="C12" s="8" t="s">
        <v>54</v>
      </c>
      <c r="D12" s="8">
        <v>6420</v>
      </c>
    </row>
    <row r="13" spans="1:14" ht="23.25" x14ac:dyDescent="0.2">
      <c r="A13" s="8" t="s">
        <v>52</v>
      </c>
      <c r="B13" s="8" t="s">
        <v>30</v>
      </c>
      <c r="C13" s="8" t="s">
        <v>55</v>
      </c>
      <c r="D13" s="8">
        <v>1311</v>
      </c>
    </row>
    <row r="14" spans="1:14" ht="23.25" x14ac:dyDescent="0.2">
      <c r="A14" s="8" t="s">
        <v>48</v>
      </c>
      <c r="B14" s="8" t="s">
        <v>41</v>
      </c>
      <c r="C14" s="8" t="s">
        <v>53</v>
      </c>
      <c r="D14" s="8">
        <v>6275</v>
      </c>
    </row>
    <row r="15" spans="1:14" ht="23.25" x14ac:dyDescent="0.2">
      <c r="A15" s="8" t="s">
        <v>50</v>
      </c>
      <c r="B15" s="8" t="s">
        <v>44</v>
      </c>
      <c r="C15" s="8" t="s">
        <v>54</v>
      </c>
      <c r="D15" s="8">
        <v>4894</v>
      </c>
    </row>
    <row r="21" spans="1:1" ht="23.25" x14ac:dyDescent="0.35">
      <c r="A21" s="1" t="s">
        <v>60</v>
      </c>
    </row>
  </sheetData>
  <phoneticPr fontId="1" type="noConversion"/>
  <dataValidations count="2">
    <dataValidation type="list" allowBlank="1" showInputMessage="1" showErrorMessage="1" sqref="G2:I2" xr:uid="{ADA060D7-95BB-4C69-BDE9-69DC382DCFBE}">
      <formula1>$N$1:$N$5</formula1>
    </dataValidation>
    <dataValidation type="list" allowBlank="1" showInputMessage="1" showErrorMessage="1" sqref="G1:I1" xr:uid="{97A96DD9-E7AC-4CE0-9B5D-9A052359A806}">
      <formula1>$M$1:$M$4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3FFB4-E85B-42F7-88B9-1FC1E35884F1}">
  <dimension ref="A1:K36"/>
  <sheetViews>
    <sheetView workbookViewId="0">
      <selection activeCell="L21" sqref="L21"/>
    </sheetView>
  </sheetViews>
  <sheetFormatPr defaultRowHeight="14.25" x14ac:dyDescent="0.2"/>
  <cols>
    <col min="1" max="1" width="11" bestFit="1" customWidth="1"/>
    <col min="2" max="2" width="8" bestFit="1" customWidth="1"/>
    <col min="3" max="4" width="11" bestFit="1" customWidth="1"/>
    <col min="5" max="5" width="8.875" bestFit="1" customWidth="1"/>
    <col min="7" max="7" width="11.75" customWidth="1"/>
    <col min="8" max="8" width="8" bestFit="1" customWidth="1"/>
    <col min="9" max="9" width="17.75" bestFit="1" customWidth="1"/>
    <col min="10" max="10" width="11" bestFit="1" customWidth="1"/>
    <col min="11" max="11" width="8.875" bestFit="1" customWidth="1"/>
  </cols>
  <sheetData>
    <row r="1" spans="1:11" ht="23.25" x14ac:dyDescent="0.35">
      <c r="A1" s="13" t="s">
        <v>36</v>
      </c>
      <c r="B1" s="13" t="s">
        <v>61</v>
      </c>
      <c r="C1" s="13" t="s">
        <v>35</v>
      </c>
      <c r="D1" s="13" t="s">
        <v>3</v>
      </c>
      <c r="E1" s="13" t="s">
        <v>62</v>
      </c>
      <c r="G1" s="5" t="s">
        <v>92</v>
      </c>
    </row>
    <row r="2" spans="1:11" ht="23.25" x14ac:dyDescent="0.35">
      <c r="A2" s="2" t="s">
        <v>41</v>
      </c>
      <c r="B2" s="2" t="s">
        <v>63</v>
      </c>
      <c r="C2" s="2" t="s">
        <v>40</v>
      </c>
      <c r="D2" s="2" t="s">
        <v>6</v>
      </c>
      <c r="E2" s="2" t="s">
        <v>88</v>
      </c>
      <c r="F2" s="11" t="str" cm="1">
        <f t="array" ref="F2:F7">_xlfn.UNIQUE(D2:D21)</f>
        <v>销售部</v>
      </c>
      <c r="G2" s="13" t="s">
        <v>3</v>
      </c>
    </row>
    <row r="3" spans="1:11" ht="23.25" x14ac:dyDescent="0.35">
      <c r="A3" s="2" t="s">
        <v>39</v>
      </c>
      <c r="B3" s="2" t="s">
        <v>63</v>
      </c>
      <c r="C3" s="2" t="s">
        <v>38</v>
      </c>
      <c r="D3" s="2" t="s">
        <v>84</v>
      </c>
      <c r="E3" s="2" t="s">
        <v>88</v>
      </c>
      <c r="F3" s="11" t="str">
        <v>技术部</v>
      </c>
      <c r="G3" s="2" t="s">
        <v>83</v>
      </c>
    </row>
    <row r="4" spans="1:11" ht="23.25" x14ac:dyDescent="0.35">
      <c r="A4" s="2" t="s">
        <v>42</v>
      </c>
      <c r="B4" s="2" t="s">
        <v>64</v>
      </c>
      <c r="C4" s="2" t="s">
        <v>38</v>
      </c>
      <c r="D4" s="2" t="s">
        <v>84</v>
      </c>
      <c r="E4" s="2" t="s">
        <v>88</v>
      </c>
      <c r="F4" s="11" t="str">
        <v>财务部</v>
      </c>
    </row>
    <row r="5" spans="1:11" ht="23.25" x14ac:dyDescent="0.35">
      <c r="A5" s="2" t="s">
        <v>65</v>
      </c>
      <c r="B5" s="2" t="s">
        <v>64</v>
      </c>
      <c r="C5" s="2" t="s">
        <v>43</v>
      </c>
      <c r="D5" s="2" t="s">
        <v>14</v>
      </c>
      <c r="E5" s="2" t="s">
        <v>89</v>
      </c>
      <c r="F5" s="11" t="str">
        <v>运管部</v>
      </c>
      <c r="G5" s="13" t="s">
        <v>36</v>
      </c>
      <c r="H5" s="13" t="s">
        <v>61</v>
      </c>
      <c r="I5" s="13" t="s">
        <v>35</v>
      </c>
      <c r="J5" s="13" t="s">
        <v>3</v>
      </c>
      <c r="K5" s="13" t="s">
        <v>62</v>
      </c>
    </row>
    <row r="6" spans="1:11" ht="23.25" x14ac:dyDescent="0.35">
      <c r="A6" s="2" t="s">
        <v>44</v>
      </c>
      <c r="B6" s="2" t="s">
        <v>64</v>
      </c>
      <c r="C6" s="2" t="s">
        <v>80</v>
      </c>
      <c r="D6" s="2" t="s">
        <v>84</v>
      </c>
      <c r="E6" s="2" t="s">
        <v>89</v>
      </c>
      <c r="F6" s="11" t="str">
        <v>运营部</v>
      </c>
      <c r="G6" s="2" t="str" cm="1">
        <f t="array" ref="G6:K10">_xlfn._xlws.FILTER(A2:E21,D2:D21=G3)</f>
        <v>李平平</v>
      </c>
      <c r="H6" s="2" t="str">
        <v>女</v>
      </c>
      <c r="I6" s="2" t="str">
        <v>湖北</v>
      </c>
      <c r="J6" s="2" t="str">
        <v>技术部</v>
      </c>
      <c r="K6" s="2" t="str">
        <v xml:space="preserve">助理 </v>
      </c>
    </row>
    <row r="7" spans="1:11" ht="23.25" x14ac:dyDescent="0.35">
      <c r="A7" s="2" t="s">
        <v>30</v>
      </c>
      <c r="B7" s="2" t="s">
        <v>63</v>
      </c>
      <c r="C7" s="2" t="s">
        <v>43</v>
      </c>
      <c r="D7" s="2" t="s">
        <v>84</v>
      </c>
      <c r="E7" s="2" t="s">
        <v>88</v>
      </c>
      <c r="F7" s="11" t="str">
        <v>办公室</v>
      </c>
      <c r="G7" s="2" t="str">
        <v>王松</v>
      </c>
      <c r="H7" s="2" t="str">
        <v>男</v>
      </c>
      <c r="I7" s="2" t="str">
        <v>湖北</v>
      </c>
      <c r="J7" s="2" t="str">
        <v>技术部</v>
      </c>
      <c r="K7" s="2" t="str">
        <v xml:space="preserve">助理 </v>
      </c>
    </row>
    <row r="8" spans="1:11" ht="23.25" x14ac:dyDescent="0.35">
      <c r="A8" s="2" t="s">
        <v>66</v>
      </c>
      <c r="B8" s="2" t="s">
        <v>63</v>
      </c>
      <c r="C8" s="2" t="s">
        <v>37</v>
      </c>
      <c r="D8" s="2" t="s">
        <v>85</v>
      </c>
      <c r="E8" s="2" t="s">
        <v>90</v>
      </c>
      <c r="G8" s="2" t="str">
        <v>王刚</v>
      </c>
      <c r="H8" s="2" t="str">
        <v>男</v>
      </c>
      <c r="I8" s="2" t="str">
        <v>广东</v>
      </c>
      <c r="J8" s="2" t="str">
        <v>技术部</v>
      </c>
      <c r="K8" s="2" t="str">
        <v>主任</v>
      </c>
    </row>
    <row r="9" spans="1:11" ht="23.25" x14ac:dyDescent="0.35">
      <c r="A9" s="2" t="s">
        <v>67</v>
      </c>
      <c r="B9" s="2" t="s">
        <v>64</v>
      </c>
      <c r="C9" s="2" t="s">
        <v>43</v>
      </c>
      <c r="D9" s="2" t="s">
        <v>6</v>
      </c>
      <c r="E9" s="2" t="s">
        <v>88</v>
      </c>
      <c r="G9" s="2" t="str">
        <v>张伊</v>
      </c>
      <c r="H9" s="2" t="str">
        <v>女</v>
      </c>
      <c r="I9" s="2" t="str">
        <v>河南</v>
      </c>
      <c r="J9" s="2" t="str">
        <v>技术部</v>
      </c>
      <c r="K9" s="2" t="str">
        <v xml:space="preserve">助理 </v>
      </c>
    </row>
    <row r="10" spans="1:11" ht="23.25" x14ac:dyDescent="0.35">
      <c r="A10" s="2" t="s">
        <v>68</v>
      </c>
      <c r="B10" s="2" t="s">
        <v>63</v>
      </c>
      <c r="C10" s="2" t="s">
        <v>37</v>
      </c>
      <c r="D10" s="2" t="s">
        <v>86</v>
      </c>
      <c r="E10" s="2" t="s">
        <v>88</v>
      </c>
      <c r="G10" s="2" t="str">
        <v>李平平</v>
      </c>
      <c r="H10" s="2" t="str">
        <v>女</v>
      </c>
      <c r="I10" s="2" t="str">
        <v>湖北</v>
      </c>
      <c r="J10" s="2" t="str">
        <v>技术部</v>
      </c>
      <c r="K10" s="2" t="str">
        <v xml:space="preserve">助理 </v>
      </c>
    </row>
    <row r="11" spans="1:11" ht="23.25" x14ac:dyDescent="0.35">
      <c r="A11" s="2" t="s">
        <v>69</v>
      </c>
      <c r="B11" s="2" t="s">
        <v>64</v>
      </c>
      <c r="C11" s="2" t="s">
        <v>81</v>
      </c>
      <c r="D11" s="2" t="s">
        <v>86</v>
      </c>
      <c r="E11" s="2" t="s">
        <v>90</v>
      </c>
      <c r="G11" s="2"/>
      <c r="H11" s="2"/>
      <c r="I11" s="2"/>
      <c r="J11" s="2"/>
      <c r="K11" s="2"/>
    </row>
    <row r="12" spans="1:11" ht="23.25" x14ac:dyDescent="0.35">
      <c r="A12" s="2" t="s">
        <v>70</v>
      </c>
      <c r="B12" s="2" t="s">
        <v>63</v>
      </c>
      <c r="C12" s="2" t="s">
        <v>37</v>
      </c>
      <c r="D12" s="2" t="s">
        <v>14</v>
      </c>
      <c r="E12" s="2" t="s">
        <v>90</v>
      </c>
    </row>
    <row r="13" spans="1:11" ht="23.25" x14ac:dyDescent="0.35">
      <c r="A13" s="2" t="s">
        <v>71</v>
      </c>
      <c r="B13" s="2" t="s">
        <v>63</v>
      </c>
      <c r="C13" s="2" t="s">
        <v>82</v>
      </c>
      <c r="D13" s="2" t="s">
        <v>86</v>
      </c>
      <c r="E13" s="2" t="s">
        <v>88</v>
      </c>
    </row>
    <row r="14" spans="1:11" ht="23.25" x14ac:dyDescent="0.35">
      <c r="A14" s="2" t="s">
        <v>72</v>
      </c>
      <c r="B14" s="2" t="s">
        <v>64</v>
      </c>
      <c r="C14" s="2" t="s">
        <v>37</v>
      </c>
      <c r="D14" s="2" t="s">
        <v>6</v>
      </c>
      <c r="E14" s="2" t="s">
        <v>88</v>
      </c>
      <c r="G14" s="5" t="s">
        <v>93</v>
      </c>
    </row>
    <row r="15" spans="1:11" ht="23.25" x14ac:dyDescent="0.35">
      <c r="A15" s="2" t="s">
        <v>73</v>
      </c>
      <c r="B15" s="2" t="s">
        <v>64</v>
      </c>
      <c r="C15" s="2" t="s">
        <v>37</v>
      </c>
      <c r="D15" s="2" t="s">
        <v>14</v>
      </c>
      <c r="E15" s="2" t="s">
        <v>91</v>
      </c>
      <c r="G15" s="13" t="s">
        <v>36</v>
      </c>
      <c r="H15" s="13" t="s">
        <v>61</v>
      </c>
      <c r="I15" s="13" t="s">
        <v>35</v>
      </c>
      <c r="J15" s="13" t="s">
        <v>3</v>
      </c>
      <c r="K15" s="13" t="s">
        <v>62</v>
      </c>
    </row>
    <row r="16" spans="1:11" ht="23.25" x14ac:dyDescent="0.35">
      <c r="A16" s="2" t="s">
        <v>74</v>
      </c>
      <c r="B16" s="2" t="s">
        <v>64</v>
      </c>
      <c r="C16" s="2" t="s">
        <v>37</v>
      </c>
      <c r="D16" s="2" t="s">
        <v>87</v>
      </c>
      <c r="E16" s="2" t="s">
        <v>88</v>
      </c>
      <c r="G16" s="2" t="str" cm="1">
        <f t="array" ref="G16:K19">_xlfn.UNIQUE(_xlfn._xlws.FILTER(A2:E21,D2:D21=G3))</f>
        <v>李平平</v>
      </c>
      <c r="H16" s="2" t="str">
        <v>女</v>
      </c>
      <c r="I16" s="2" t="str">
        <v>湖北</v>
      </c>
      <c r="J16" s="2" t="str">
        <v>技术部</v>
      </c>
      <c r="K16" s="2" t="str">
        <v xml:space="preserve">助理 </v>
      </c>
    </row>
    <row r="17" spans="1:11" ht="23.25" x14ac:dyDescent="0.35">
      <c r="A17" s="2" t="s">
        <v>75</v>
      </c>
      <c r="B17" s="2" t="s">
        <v>64</v>
      </c>
      <c r="C17" s="2" t="s">
        <v>37</v>
      </c>
      <c r="D17" s="2" t="s">
        <v>87</v>
      </c>
      <c r="E17" s="2" t="s">
        <v>90</v>
      </c>
      <c r="G17" s="2" t="str">
        <v>王松</v>
      </c>
      <c r="H17" s="2" t="str">
        <v>男</v>
      </c>
      <c r="I17" s="2" t="str">
        <v>湖北</v>
      </c>
      <c r="J17" s="2" t="str">
        <v>技术部</v>
      </c>
      <c r="K17" s="2" t="str">
        <v xml:space="preserve">助理 </v>
      </c>
    </row>
    <row r="18" spans="1:11" ht="23.25" x14ac:dyDescent="0.35">
      <c r="A18" s="2" t="s">
        <v>76</v>
      </c>
      <c r="B18" s="2" t="s">
        <v>64</v>
      </c>
      <c r="C18" s="2" t="s">
        <v>37</v>
      </c>
      <c r="D18" s="2" t="s">
        <v>6</v>
      </c>
      <c r="E18" s="2" t="s">
        <v>89</v>
      </c>
      <c r="G18" s="2" t="str">
        <v>王刚</v>
      </c>
      <c r="H18" s="2" t="str">
        <v>男</v>
      </c>
      <c r="I18" s="2" t="str">
        <v>广东</v>
      </c>
      <c r="J18" s="2" t="str">
        <v>技术部</v>
      </c>
      <c r="K18" s="2" t="str">
        <v>主任</v>
      </c>
    </row>
    <row r="19" spans="1:11" ht="23.25" x14ac:dyDescent="0.35">
      <c r="A19" s="2" t="s">
        <v>77</v>
      </c>
      <c r="B19" s="2" t="s">
        <v>64</v>
      </c>
      <c r="C19" s="2" t="s">
        <v>37</v>
      </c>
      <c r="D19" s="2" t="s">
        <v>6</v>
      </c>
      <c r="E19" s="2" t="s">
        <v>91</v>
      </c>
      <c r="G19" s="2" t="str">
        <v>张伊</v>
      </c>
      <c r="H19" s="2" t="str">
        <v>女</v>
      </c>
      <c r="I19" s="2" t="str">
        <v>河南</v>
      </c>
      <c r="J19" s="2" t="str">
        <v>技术部</v>
      </c>
      <c r="K19" s="2" t="str">
        <v xml:space="preserve">助理 </v>
      </c>
    </row>
    <row r="20" spans="1:11" ht="23.25" x14ac:dyDescent="0.35">
      <c r="A20" s="2" t="s">
        <v>39</v>
      </c>
      <c r="B20" s="2" t="s">
        <v>63</v>
      </c>
      <c r="C20" s="2" t="s">
        <v>38</v>
      </c>
      <c r="D20" s="2" t="s">
        <v>84</v>
      </c>
      <c r="E20" s="2" t="s">
        <v>88</v>
      </c>
    </row>
    <row r="21" spans="1:11" ht="23.25" x14ac:dyDescent="0.35">
      <c r="A21" s="2" t="s">
        <v>79</v>
      </c>
      <c r="B21" s="2" t="s">
        <v>64</v>
      </c>
      <c r="C21" s="2" t="s">
        <v>37</v>
      </c>
      <c r="D21" s="2" t="s">
        <v>6</v>
      </c>
      <c r="E21" s="2" t="s">
        <v>88</v>
      </c>
    </row>
    <row r="24" spans="1:11" ht="23.25" x14ac:dyDescent="0.35">
      <c r="G24" s="5" t="s">
        <v>94</v>
      </c>
    </row>
    <row r="25" spans="1:11" ht="23.25" x14ac:dyDescent="0.35">
      <c r="G25" s="13" t="s">
        <v>95</v>
      </c>
    </row>
    <row r="26" spans="1:11" ht="23.25" x14ac:dyDescent="0.35">
      <c r="G26" s="2"/>
    </row>
    <row r="30" spans="1:11" ht="23.25" x14ac:dyDescent="0.35">
      <c r="G30" s="5" t="s">
        <v>96</v>
      </c>
    </row>
    <row r="31" spans="1:11" ht="23.25" x14ac:dyDescent="0.35">
      <c r="G31" s="13" t="s">
        <v>62</v>
      </c>
      <c r="I31" s="13" t="s">
        <v>97</v>
      </c>
    </row>
    <row r="32" spans="1:11" ht="23.25" x14ac:dyDescent="0.35">
      <c r="G32" s="2" t="str" cm="1">
        <f t="array" ref="G32:G36">_xlfn._xlws.FILTER(E2:E21,D2:D21=G3)</f>
        <v xml:space="preserve">助理 </v>
      </c>
      <c r="I32" s="2" t="str" cm="1">
        <f t="array" ref="I32:I33">_xlfn.UNIQUE(_xlfn._xlws.FILTER(E2:E21,D2:D21=G3))</f>
        <v xml:space="preserve">助理 </v>
      </c>
    </row>
    <row r="33" spans="7:9" ht="23.25" x14ac:dyDescent="0.35">
      <c r="G33" s="2" t="str">
        <v xml:space="preserve">助理 </v>
      </c>
      <c r="I33" s="2" t="str">
        <v>主任</v>
      </c>
    </row>
    <row r="34" spans="7:9" ht="23.25" x14ac:dyDescent="0.35">
      <c r="G34" s="2" t="str">
        <v>主任</v>
      </c>
      <c r="I34" s="2"/>
    </row>
    <row r="35" spans="7:9" ht="23.25" x14ac:dyDescent="0.35">
      <c r="G35" s="2" t="str">
        <v xml:space="preserve">助理 </v>
      </c>
      <c r="I35" s="2"/>
    </row>
    <row r="36" spans="7:9" ht="23.25" x14ac:dyDescent="0.35">
      <c r="G36" s="2" t="str">
        <v xml:space="preserve">助理 </v>
      </c>
      <c r="I36" s="2"/>
    </row>
  </sheetData>
  <phoneticPr fontId="1" type="noConversion"/>
  <dataValidations count="1">
    <dataValidation type="list" allowBlank="1" showInputMessage="1" showErrorMessage="1" sqref="G3" xr:uid="{FF18D3D6-4319-490E-9584-FBADBCBECDFA}">
      <formula1>$F$2:$F$7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5CF529-47BE-4A33-A50C-D0422E381DCA}">
  <dimension ref="A1:K26"/>
  <sheetViews>
    <sheetView workbookViewId="0">
      <selection activeCell="C8" sqref="C8"/>
    </sheetView>
  </sheetViews>
  <sheetFormatPr defaultRowHeight="14.25" x14ac:dyDescent="0.2"/>
  <cols>
    <col min="1" max="1" width="11" bestFit="1" customWidth="1"/>
    <col min="2" max="2" width="8.75" customWidth="1"/>
    <col min="3" max="4" width="11" bestFit="1" customWidth="1"/>
    <col min="5" max="5" width="8.875" bestFit="1" customWidth="1"/>
  </cols>
  <sheetData>
    <row r="1" spans="1:11" ht="23.25" x14ac:dyDescent="0.35">
      <c r="A1" s="16" t="s">
        <v>36</v>
      </c>
      <c r="B1" s="17" t="s">
        <v>61</v>
      </c>
      <c r="C1" s="17" t="s">
        <v>35</v>
      </c>
      <c r="D1" s="17" t="s">
        <v>3</v>
      </c>
      <c r="E1" s="18" t="s">
        <v>62</v>
      </c>
      <c r="G1" s="5" t="s">
        <v>98</v>
      </c>
    </row>
    <row r="2" spans="1:11" ht="23.25" x14ac:dyDescent="0.35">
      <c r="A2" s="14" t="s">
        <v>41</v>
      </c>
      <c r="B2" s="2" t="s">
        <v>63</v>
      </c>
      <c r="C2" s="2" t="s">
        <v>40</v>
      </c>
      <c r="D2" s="2" t="s">
        <v>6</v>
      </c>
      <c r="E2" s="15" t="s">
        <v>88</v>
      </c>
      <c r="G2" s="13" t="s">
        <v>99</v>
      </c>
    </row>
    <row r="3" spans="1:11" ht="23.25" x14ac:dyDescent="0.35">
      <c r="A3" s="14" t="s">
        <v>39</v>
      </c>
      <c r="B3" s="2" t="s">
        <v>63</v>
      </c>
      <c r="C3" s="2" t="s">
        <v>38</v>
      </c>
      <c r="D3" s="2" t="s">
        <v>84</v>
      </c>
      <c r="E3" s="15" t="s">
        <v>88</v>
      </c>
      <c r="G3" s="2" t="s">
        <v>78</v>
      </c>
    </row>
    <row r="4" spans="1:11" ht="23.25" x14ac:dyDescent="0.35">
      <c r="A4" s="14" t="s">
        <v>42</v>
      </c>
      <c r="B4" s="2" t="s">
        <v>64</v>
      </c>
      <c r="C4" s="2" t="s">
        <v>38</v>
      </c>
      <c r="D4" s="2" t="s">
        <v>84</v>
      </c>
      <c r="E4" s="15" t="s">
        <v>88</v>
      </c>
    </row>
    <row r="5" spans="1:11" ht="23.25" x14ac:dyDescent="0.35">
      <c r="A5" s="14" t="s">
        <v>65</v>
      </c>
      <c r="B5" s="2" t="s">
        <v>64</v>
      </c>
      <c r="C5" s="2" t="s">
        <v>43</v>
      </c>
      <c r="D5" s="2" t="s">
        <v>14</v>
      </c>
      <c r="E5" s="15" t="s">
        <v>89</v>
      </c>
      <c r="G5" s="13" t="s">
        <v>36</v>
      </c>
      <c r="H5" s="13" t="s">
        <v>61</v>
      </c>
      <c r="I5" s="13" t="s">
        <v>35</v>
      </c>
      <c r="J5" s="13" t="s">
        <v>3</v>
      </c>
      <c r="K5" s="13" t="s">
        <v>62</v>
      </c>
    </row>
    <row r="6" spans="1:11" ht="23.25" x14ac:dyDescent="0.35">
      <c r="A6" s="14" t="s">
        <v>44</v>
      </c>
      <c r="B6" s="2" t="s">
        <v>64</v>
      </c>
      <c r="C6" s="2" t="s">
        <v>80</v>
      </c>
      <c r="D6" s="2" t="s">
        <v>84</v>
      </c>
      <c r="E6" s="15" t="s">
        <v>89</v>
      </c>
      <c r="G6" t="str" cm="1">
        <f t="array" ref="G6:K7">_xlfn._xlws.FILTER(表1[],ISNUMBER(FIND(G3,表1[姓名])))</f>
        <v>田丹</v>
      </c>
      <c r="H6" t="str">
        <v>女</v>
      </c>
      <c r="I6" t="str">
        <v>北京</v>
      </c>
      <c r="J6" t="str">
        <v>运营部</v>
      </c>
      <c r="K6" t="str">
        <v xml:space="preserve">助理 </v>
      </c>
    </row>
    <row r="7" spans="1:11" ht="23.25" x14ac:dyDescent="0.35">
      <c r="A7" s="14" t="s">
        <v>30</v>
      </c>
      <c r="B7" s="2" t="s">
        <v>63</v>
      </c>
      <c r="C7" s="2" t="s">
        <v>43</v>
      </c>
      <c r="D7" s="2" t="s">
        <v>84</v>
      </c>
      <c r="E7" s="15" t="s">
        <v>88</v>
      </c>
      <c r="G7" t="str">
        <v>田勇</v>
      </c>
      <c r="H7" t="str">
        <v>男</v>
      </c>
      <c r="I7" t="str">
        <v>北京</v>
      </c>
      <c r="J7" t="str">
        <v>销售部</v>
      </c>
      <c r="K7" t="str">
        <v>主管</v>
      </c>
    </row>
    <row r="8" spans="1:11" ht="23.25" x14ac:dyDescent="0.35">
      <c r="A8" s="14" t="s">
        <v>66</v>
      </c>
      <c r="B8" s="2" t="s">
        <v>63</v>
      </c>
      <c r="C8" s="2" t="s">
        <v>37</v>
      </c>
      <c r="D8" s="2" t="s">
        <v>85</v>
      </c>
      <c r="E8" s="15" t="s">
        <v>90</v>
      </c>
    </row>
    <row r="9" spans="1:11" ht="23.25" x14ac:dyDescent="0.35">
      <c r="A9" s="14" t="s">
        <v>67</v>
      </c>
      <c r="B9" s="2" t="s">
        <v>64</v>
      </c>
      <c r="C9" s="2" t="s">
        <v>43</v>
      </c>
      <c r="D9" s="2" t="s">
        <v>6</v>
      </c>
      <c r="E9" s="15" t="s">
        <v>88</v>
      </c>
    </row>
    <row r="10" spans="1:11" ht="23.25" x14ac:dyDescent="0.35">
      <c r="A10" s="14" t="s">
        <v>68</v>
      </c>
      <c r="B10" s="2" t="s">
        <v>63</v>
      </c>
      <c r="C10" s="2" t="s">
        <v>37</v>
      </c>
      <c r="D10" s="2" t="s">
        <v>86</v>
      </c>
      <c r="E10" s="15" t="s">
        <v>88</v>
      </c>
    </row>
    <row r="11" spans="1:11" ht="23.25" x14ac:dyDescent="0.35">
      <c r="A11" s="14" t="s">
        <v>69</v>
      </c>
      <c r="B11" s="2" t="s">
        <v>64</v>
      </c>
      <c r="C11" s="2" t="s">
        <v>81</v>
      </c>
      <c r="D11" s="2" t="s">
        <v>86</v>
      </c>
      <c r="E11" s="15" t="s">
        <v>90</v>
      </c>
    </row>
    <row r="12" spans="1:11" ht="23.25" x14ac:dyDescent="0.35">
      <c r="A12" s="14" t="s">
        <v>70</v>
      </c>
      <c r="B12" s="2" t="s">
        <v>63</v>
      </c>
      <c r="C12" s="2" t="s">
        <v>37</v>
      </c>
      <c r="D12" s="2" t="s">
        <v>14</v>
      </c>
      <c r="E12" s="15" t="s">
        <v>90</v>
      </c>
    </row>
    <row r="13" spans="1:11" ht="23.25" x14ac:dyDescent="0.35">
      <c r="A13" s="14" t="s">
        <v>71</v>
      </c>
      <c r="B13" s="2" t="s">
        <v>63</v>
      </c>
      <c r="C13" s="2" t="s">
        <v>82</v>
      </c>
      <c r="D13" s="2" t="s">
        <v>86</v>
      </c>
      <c r="E13" s="15" t="s">
        <v>88</v>
      </c>
    </row>
    <row r="14" spans="1:11" ht="23.25" x14ac:dyDescent="0.35">
      <c r="A14" s="14" t="s">
        <v>72</v>
      </c>
      <c r="B14" s="2" t="s">
        <v>64</v>
      </c>
      <c r="C14" s="2" t="s">
        <v>37</v>
      </c>
      <c r="D14" s="2" t="s">
        <v>6</v>
      </c>
      <c r="E14" s="15" t="s">
        <v>88</v>
      </c>
    </row>
    <row r="15" spans="1:11" ht="23.25" x14ac:dyDescent="0.35">
      <c r="A15" s="14" t="s">
        <v>73</v>
      </c>
      <c r="B15" s="2" t="s">
        <v>64</v>
      </c>
      <c r="C15" s="2" t="s">
        <v>37</v>
      </c>
      <c r="D15" s="2" t="s">
        <v>14</v>
      </c>
      <c r="E15" s="15" t="s">
        <v>91</v>
      </c>
    </row>
    <row r="16" spans="1:11" ht="23.25" x14ac:dyDescent="0.35">
      <c r="A16" s="14" t="s">
        <v>74</v>
      </c>
      <c r="B16" s="2" t="s">
        <v>64</v>
      </c>
      <c r="C16" s="2" t="s">
        <v>37</v>
      </c>
      <c r="D16" s="2" t="s">
        <v>87</v>
      </c>
      <c r="E16" s="15" t="s">
        <v>88</v>
      </c>
    </row>
    <row r="17" spans="1:5" ht="23.25" x14ac:dyDescent="0.35">
      <c r="A17" s="14" t="s">
        <v>75</v>
      </c>
      <c r="B17" s="2" t="s">
        <v>64</v>
      </c>
      <c r="C17" s="2" t="s">
        <v>37</v>
      </c>
      <c r="D17" s="2" t="s">
        <v>87</v>
      </c>
      <c r="E17" s="15" t="s">
        <v>90</v>
      </c>
    </row>
    <row r="18" spans="1:5" ht="23.25" x14ac:dyDescent="0.35">
      <c r="A18" s="14" t="s">
        <v>76</v>
      </c>
      <c r="B18" s="2" t="s">
        <v>64</v>
      </c>
      <c r="C18" s="2" t="s">
        <v>37</v>
      </c>
      <c r="D18" s="2" t="s">
        <v>6</v>
      </c>
      <c r="E18" s="15" t="s">
        <v>89</v>
      </c>
    </row>
    <row r="19" spans="1:5" ht="23.25" x14ac:dyDescent="0.35">
      <c r="A19" s="14" t="s">
        <v>77</v>
      </c>
      <c r="B19" s="2" t="s">
        <v>64</v>
      </c>
      <c r="C19" s="2" t="s">
        <v>37</v>
      </c>
      <c r="D19" s="2" t="s">
        <v>6</v>
      </c>
      <c r="E19" s="15" t="s">
        <v>91</v>
      </c>
    </row>
    <row r="20" spans="1:5" ht="23.25" x14ac:dyDescent="0.35">
      <c r="A20" s="14" t="s">
        <v>39</v>
      </c>
      <c r="B20" s="2" t="s">
        <v>63</v>
      </c>
      <c r="C20" s="2" t="s">
        <v>38</v>
      </c>
      <c r="D20" s="2" t="s">
        <v>84</v>
      </c>
      <c r="E20" s="15" t="s">
        <v>88</v>
      </c>
    </row>
    <row r="21" spans="1:5" ht="23.25" x14ac:dyDescent="0.35">
      <c r="A21" s="19" t="s">
        <v>79</v>
      </c>
      <c r="B21" s="20" t="s">
        <v>64</v>
      </c>
      <c r="C21" s="20" t="s">
        <v>37</v>
      </c>
      <c r="D21" s="20" t="s">
        <v>6</v>
      </c>
      <c r="E21" s="21" t="s">
        <v>88</v>
      </c>
    </row>
    <row r="25" spans="1:5" x14ac:dyDescent="0.2">
      <c r="A25" t="s">
        <v>100</v>
      </c>
    </row>
    <row r="26" spans="1:5" x14ac:dyDescent="0.2">
      <c r="A26" t="s">
        <v>101</v>
      </c>
    </row>
  </sheetData>
  <phoneticPr fontId="1" type="noConversion"/>
  <pageMargins left="0.7" right="0.7" top="0.75" bottom="0.75" header="0.3" footer="0.3"/>
  <drawing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B8BDC6-0E90-4D7C-8F34-4A623AB2C511}">
  <dimension ref="A1:R8"/>
  <sheetViews>
    <sheetView workbookViewId="0">
      <selection activeCell="M32" sqref="M32"/>
    </sheetView>
  </sheetViews>
  <sheetFormatPr defaultRowHeight="14.25" x14ac:dyDescent="0.2"/>
  <sheetData>
    <row r="1" spans="1:18" ht="25.5" x14ac:dyDescent="0.35">
      <c r="A1" cm="1">
        <f t="array" ref="A1:A3">_xlfn.SEQUENCE(3)</f>
        <v>1</v>
      </c>
      <c r="G1" s="23" t="s">
        <v>123</v>
      </c>
      <c r="H1" s="23" t="s">
        <v>122</v>
      </c>
    </row>
    <row r="2" spans="1:18" x14ac:dyDescent="0.2">
      <c r="A2">
        <v>2</v>
      </c>
    </row>
    <row r="3" spans="1:18" x14ac:dyDescent="0.2">
      <c r="A3">
        <v>3</v>
      </c>
    </row>
    <row r="6" spans="1:18" x14ac:dyDescent="0.2">
      <c r="D6" cm="1">
        <f t="array" ref="D6:F8">_xlfn.SEQUENCE(3,3)</f>
        <v>1</v>
      </c>
      <c r="E6">
        <v>2</v>
      </c>
      <c r="F6">
        <v>3</v>
      </c>
      <c r="H6" cm="1">
        <f t="array" ref="H6:J8">_xlfn.SEQUENCE(3,3,11)</f>
        <v>11</v>
      </c>
      <c r="I6">
        <v>12</v>
      </c>
      <c r="J6">
        <v>13</v>
      </c>
      <c r="L6" cm="1">
        <f t="array" ref="L6:N8">_xlfn.SEQUENCE(3,3,1,2)</f>
        <v>1</v>
      </c>
      <c r="M6">
        <v>3</v>
      </c>
      <c r="N6">
        <v>5</v>
      </c>
      <c r="P6" cm="1">
        <f t="array" ref="P6:R8">_xlfn.SEQUENCE(3,3,2,2)</f>
        <v>2</v>
      </c>
      <c r="Q6">
        <v>4</v>
      </c>
      <c r="R6">
        <v>6</v>
      </c>
    </row>
    <row r="7" spans="1:18" x14ac:dyDescent="0.2">
      <c r="D7">
        <v>4</v>
      </c>
      <c r="E7">
        <v>5</v>
      </c>
      <c r="F7">
        <v>6</v>
      </c>
      <c r="H7">
        <v>14</v>
      </c>
      <c r="I7">
        <v>15</v>
      </c>
      <c r="J7">
        <v>16</v>
      </c>
      <c r="L7">
        <v>7</v>
      </c>
      <c r="M7">
        <v>9</v>
      </c>
      <c r="N7">
        <v>11</v>
      </c>
      <c r="P7">
        <v>8</v>
      </c>
      <c r="Q7">
        <v>10</v>
      </c>
      <c r="R7">
        <v>12</v>
      </c>
    </row>
    <row r="8" spans="1:18" x14ac:dyDescent="0.2">
      <c r="D8">
        <v>7</v>
      </c>
      <c r="E8">
        <v>8</v>
      </c>
      <c r="F8">
        <v>9</v>
      </c>
      <c r="H8">
        <v>17</v>
      </c>
      <c r="I8">
        <v>18</v>
      </c>
      <c r="J8">
        <v>19</v>
      </c>
      <c r="L8">
        <v>13</v>
      </c>
      <c r="M8">
        <v>15</v>
      </c>
      <c r="N8">
        <v>17</v>
      </c>
      <c r="P8">
        <v>14</v>
      </c>
      <c r="Q8">
        <v>16</v>
      </c>
      <c r="R8">
        <v>18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2A312-7FA5-43F4-8B8A-2E35CB539759}">
  <dimension ref="A1:I20"/>
  <sheetViews>
    <sheetView workbookViewId="0">
      <selection activeCell="C6" sqref="C6:G10"/>
    </sheetView>
  </sheetViews>
  <sheetFormatPr defaultRowHeight="14.25" x14ac:dyDescent="0.2"/>
  <cols>
    <col min="1" max="1" width="11" bestFit="1" customWidth="1"/>
    <col min="3" max="7" width="11" bestFit="1" customWidth="1"/>
    <col min="9" max="9" width="67.125" bestFit="1" customWidth="1"/>
  </cols>
  <sheetData>
    <row r="1" spans="1:9" ht="23.25" x14ac:dyDescent="0.35">
      <c r="A1" s="24" t="s">
        <v>41</v>
      </c>
      <c r="C1" s="2" t="str" cm="1">
        <f t="array" ref="C1:G4">INDEX(A1:A20,_xlfn.SEQUENCE(4,5))</f>
        <v>丁智敏</v>
      </c>
      <c r="D1" s="2" t="str">
        <v>李平平</v>
      </c>
      <c r="E1" s="2" t="str">
        <v>王松</v>
      </c>
      <c r="F1" s="2" t="str">
        <v>卢海军</v>
      </c>
      <c r="G1" s="2" t="str">
        <v>王刚</v>
      </c>
      <c r="I1" s="5" t="s">
        <v>124</v>
      </c>
    </row>
    <row r="2" spans="1:9" ht="25.5" x14ac:dyDescent="0.35">
      <c r="A2" s="2" t="s">
        <v>39</v>
      </c>
      <c r="C2" s="2" t="str">
        <v>张伊</v>
      </c>
      <c r="D2" s="2" t="str">
        <v>陈嵘</v>
      </c>
      <c r="E2" s="2" t="str">
        <v>吴耀龙</v>
      </c>
      <c r="F2" s="2" t="str">
        <v>田丹</v>
      </c>
      <c r="G2" s="2" t="str">
        <v>马志理</v>
      </c>
      <c r="I2" s="25" t="s">
        <v>125</v>
      </c>
    </row>
    <row r="3" spans="1:9" ht="23.25" x14ac:dyDescent="0.35">
      <c r="A3" s="24" t="s">
        <v>42</v>
      </c>
      <c r="C3" s="2" t="str">
        <v>张艳军</v>
      </c>
      <c r="D3" s="2" t="str">
        <v>王琦</v>
      </c>
      <c r="E3" s="2" t="str">
        <v>王东营</v>
      </c>
      <c r="F3" s="2" t="str">
        <v>姜平</v>
      </c>
      <c r="G3" s="2" t="str">
        <v>边学双</v>
      </c>
    </row>
    <row r="4" spans="1:9" ht="23.25" x14ac:dyDescent="0.35">
      <c r="A4" s="2" t="s">
        <v>65</v>
      </c>
      <c r="C4" s="2" t="str">
        <v>赵志勇</v>
      </c>
      <c r="D4" s="2" t="str">
        <v>史保剑</v>
      </c>
      <c r="E4" s="2" t="str">
        <v>田勇</v>
      </c>
      <c r="F4" s="2" t="str">
        <v>李平平</v>
      </c>
      <c r="G4" s="2" t="str">
        <v>祁文清</v>
      </c>
    </row>
    <row r="5" spans="1:9" ht="23.25" x14ac:dyDescent="0.35">
      <c r="A5" s="24" t="s">
        <v>44</v>
      </c>
    </row>
    <row r="6" spans="1:9" ht="23.25" x14ac:dyDescent="0.35">
      <c r="A6" s="2" t="s">
        <v>30</v>
      </c>
    </row>
    <row r="7" spans="1:9" ht="23.25" x14ac:dyDescent="0.35">
      <c r="A7" s="24" t="s">
        <v>66</v>
      </c>
    </row>
    <row r="8" spans="1:9" ht="23.25" x14ac:dyDescent="0.35">
      <c r="A8" s="2" t="s">
        <v>67</v>
      </c>
    </row>
    <row r="9" spans="1:9" ht="23.25" x14ac:dyDescent="0.35">
      <c r="A9" s="24" t="s">
        <v>68</v>
      </c>
    </row>
    <row r="10" spans="1:9" ht="23.25" x14ac:dyDescent="0.35">
      <c r="A10" s="2" t="s">
        <v>69</v>
      </c>
    </row>
    <row r="11" spans="1:9" ht="23.25" x14ac:dyDescent="0.35">
      <c r="A11" s="24" t="s">
        <v>70</v>
      </c>
    </row>
    <row r="12" spans="1:9" ht="23.25" x14ac:dyDescent="0.35">
      <c r="A12" s="2" t="s">
        <v>71</v>
      </c>
    </row>
    <row r="13" spans="1:9" ht="23.25" x14ac:dyDescent="0.35">
      <c r="A13" s="24" t="s">
        <v>72</v>
      </c>
    </row>
    <row r="14" spans="1:9" ht="23.25" x14ac:dyDescent="0.35">
      <c r="A14" s="2" t="s">
        <v>73</v>
      </c>
    </row>
    <row r="15" spans="1:9" ht="23.25" x14ac:dyDescent="0.35">
      <c r="A15" s="24" t="s">
        <v>74</v>
      </c>
    </row>
    <row r="16" spans="1:9" ht="23.25" x14ac:dyDescent="0.35">
      <c r="A16" s="2" t="s">
        <v>75</v>
      </c>
    </row>
    <row r="17" spans="1:1" ht="23.25" x14ac:dyDescent="0.35">
      <c r="A17" s="24" t="s">
        <v>76</v>
      </c>
    </row>
    <row r="18" spans="1:1" ht="23.25" x14ac:dyDescent="0.35">
      <c r="A18" s="2" t="s">
        <v>77</v>
      </c>
    </row>
    <row r="19" spans="1:1" ht="23.25" x14ac:dyDescent="0.35">
      <c r="A19" s="24" t="s">
        <v>39</v>
      </c>
    </row>
    <row r="20" spans="1:1" ht="23.25" x14ac:dyDescent="0.35">
      <c r="A20" s="2" t="s">
        <v>79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64DCF-2172-426F-92FB-FAE01208810C}">
  <dimension ref="A1:K20"/>
  <sheetViews>
    <sheetView workbookViewId="0">
      <selection activeCell="M6" sqref="M6"/>
    </sheetView>
  </sheetViews>
  <sheetFormatPr defaultRowHeight="14.25" x14ac:dyDescent="0.2"/>
  <cols>
    <col min="2" max="3" width="11" style="28" bestFit="1" customWidth="1"/>
    <col min="4" max="4" width="16.5" bestFit="1" customWidth="1"/>
    <col min="7" max="7" width="8" bestFit="1" customWidth="1"/>
    <col min="8" max="8" width="12" bestFit="1" customWidth="1"/>
    <col min="9" max="9" width="11" bestFit="1" customWidth="1"/>
    <col min="10" max="10" width="16.5" bestFit="1" customWidth="1"/>
    <col min="11" max="11" width="8.5" bestFit="1" customWidth="1"/>
  </cols>
  <sheetData>
    <row r="1" spans="1:11" ht="23.25" x14ac:dyDescent="0.35">
      <c r="A1" s="30" t="s">
        <v>128</v>
      </c>
      <c r="B1" s="30" t="s">
        <v>3</v>
      </c>
      <c r="C1" s="30" t="s">
        <v>36</v>
      </c>
      <c r="D1" s="30" t="s">
        <v>127</v>
      </c>
      <c r="E1" s="31" t="s">
        <v>57</v>
      </c>
      <c r="G1" s="32" t="s">
        <v>129</v>
      </c>
      <c r="H1" s="33" t="s">
        <v>3</v>
      </c>
      <c r="I1" s="33" t="s">
        <v>36</v>
      </c>
      <c r="J1" s="33" t="s">
        <v>127</v>
      </c>
      <c r="K1" s="31" t="s">
        <v>57</v>
      </c>
    </row>
    <row r="2" spans="1:11" ht="23.25" x14ac:dyDescent="0.35">
      <c r="A2" s="26">
        <v>1</v>
      </c>
      <c r="B2" s="26" t="s">
        <v>6</v>
      </c>
      <c r="C2" s="26" t="s">
        <v>41</v>
      </c>
      <c r="D2" s="29">
        <v>43831</v>
      </c>
      <c r="E2" s="26">
        <v>500</v>
      </c>
      <c r="G2" s="26">
        <v>3</v>
      </c>
      <c r="H2" s="26" t="str">
        <f>_xlfn.XLOOKUP($G2,$A$2:$A$20,B$2:B$20)</f>
        <v>技术部</v>
      </c>
      <c r="I2" s="26" t="str">
        <f t="shared" ref="I2:K2" si="0">_xlfn.XLOOKUP($G2,$A$2:$A$20,C$2:C$20)</f>
        <v>王松</v>
      </c>
      <c r="J2" s="29">
        <f t="shared" si="0"/>
        <v>43833</v>
      </c>
      <c r="K2" s="26">
        <f t="shared" si="0"/>
        <v>1200</v>
      </c>
    </row>
    <row r="3" spans="1:11" ht="23.25" x14ac:dyDescent="0.35">
      <c r="A3" s="26">
        <v>2</v>
      </c>
      <c r="B3" s="27" t="s">
        <v>84</v>
      </c>
      <c r="C3" s="27" t="s">
        <v>39</v>
      </c>
      <c r="D3" s="29">
        <v>43832</v>
      </c>
      <c r="E3" s="26">
        <v>1300</v>
      </c>
      <c r="G3" s="26">
        <v>8</v>
      </c>
      <c r="H3" s="26" t="str">
        <f t="shared" ref="H3:H8" si="1">_xlfn.XLOOKUP(G3,$A$2:$A$20,$B$2:$B$20)</f>
        <v>销售部</v>
      </c>
      <c r="I3" s="26" t="str">
        <f t="shared" ref="I3:I8" si="2">_xlfn.XLOOKUP($G3,$A$2:$A$20,C$2:C$20)</f>
        <v>吴耀龙</v>
      </c>
      <c r="J3" s="29">
        <f t="shared" ref="J3:J8" si="3">_xlfn.XLOOKUP($G3,$A$2:$A$20,D$2:D$20)</f>
        <v>43838</v>
      </c>
      <c r="K3" s="26">
        <f t="shared" ref="K3:K8" si="4">_xlfn.XLOOKUP($G3,$A$2:$A$20,E$2:E$20)</f>
        <v>200</v>
      </c>
    </row>
    <row r="4" spans="1:11" ht="23.25" x14ac:dyDescent="0.35">
      <c r="A4" s="26">
        <v>3</v>
      </c>
      <c r="B4" s="26" t="s">
        <v>84</v>
      </c>
      <c r="C4" s="26" t="s">
        <v>42</v>
      </c>
      <c r="D4" s="29">
        <v>43833</v>
      </c>
      <c r="E4" s="26">
        <v>1200</v>
      </c>
      <c r="G4" s="26">
        <v>4</v>
      </c>
      <c r="H4" s="26" t="str">
        <f t="shared" si="1"/>
        <v>财务部</v>
      </c>
      <c r="I4" s="26" t="str">
        <f t="shared" si="2"/>
        <v>卢海军</v>
      </c>
      <c r="J4" s="29">
        <f t="shared" si="3"/>
        <v>43834</v>
      </c>
      <c r="K4" s="26">
        <f t="shared" si="4"/>
        <v>800</v>
      </c>
    </row>
    <row r="5" spans="1:11" ht="23.25" x14ac:dyDescent="0.35">
      <c r="A5" s="26">
        <v>4</v>
      </c>
      <c r="B5" s="27" t="s">
        <v>14</v>
      </c>
      <c r="C5" s="27" t="s">
        <v>65</v>
      </c>
      <c r="D5" s="29">
        <v>43834</v>
      </c>
      <c r="E5" s="26">
        <v>800</v>
      </c>
      <c r="G5" s="26">
        <v>6</v>
      </c>
      <c r="H5" s="26" t="str">
        <f t="shared" si="1"/>
        <v>技术部</v>
      </c>
      <c r="I5" s="26" t="str">
        <f t="shared" si="2"/>
        <v>张伊</v>
      </c>
      <c r="J5" s="29">
        <f t="shared" si="3"/>
        <v>43836</v>
      </c>
      <c r="K5" s="26">
        <f t="shared" si="4"/>
        <v>400</v>
      </c>
    </row>
    <row r="6" spans="1:11" ht="23.25" x14ac:dyDescent="0.35">
      <c r="A6" s="26">
        <v>5</v>
      </c>
      <c r="B6" s="26" t="s">
        <v>84</v>
      </c>
      <c r="C6" s="26" t="s">
        <v>44</v>
      </c>
      <c r="D6" s="29">
        <v>43835</v>
      </c>
      <c r="E6" s="26">
        <v>700</v>
      </c>
      <c r="G6" s="26">
        <v>12</v>
      </c>
      <c r="H6" s="26" t="str">
        <f t="shared" si="1"/>
        <v>运营部</v>
      </c>
      <c r="I6" s="26" t="str">
        <f t="shared" si="2"/>
        <v>王琦</v>
      </c>
      <c r="J6" s="29">
        <f t="shared" si="3"/>
        <v>43842</v>
      </c>
      <c r="K6" s="26">
        <f t="shared" si="4"/>
        <v>1500</v>
      </c>
    </row>
    <row r="7" spans="1:11" ht="23.25" x14ac:dyDescent="0.35">
      <c r="A7" s="26">
        <v>6</v>
      </c>
      <c r="B7" s="27" t="s">
        <v>84</v>
      </c>
      <c r="C7" s="27" t="s">
        <v>30</v>
      </c>
      <c r="D7" s="29">
        <v>43836</v>
      </c>
      <c r="E7" s="26">
        <v>400</v>
      </c>
      <c r="G7" s="26">
        <v>18</v>
      </c>
      <c r="H7" s="26" t="str">
        <f t="shared" si="1"/>
        <v>销售部</v>
      </c>
      <c r="I7" s="26" t="str">
        <f t="shared" si="2"/>
        <v>田勇</v>
      </c>
      <c r="J7" s="29">
        <f t="shared" si="3"/>
        <v>43848</v>
      </c>
      <c r="K7" s="26">
        <f t="shared" si="4"/>
        <v>800</v>
      </c>
    </row>
    <row r="8" spans="1:11" ht="23.25" x14ac:dyDescent="0.35">
      <c r="A8" s="26">
        <v>7</v>
      </c>
      <c r="B8" s="26" t="s">
        <v>85</v>
      </c>
      <c r="C8" s="26" t="s">
        <v>66</v>
      </c>
      <c r="D8" s="29">
        <v>43837</v>
      </c>
      <c r="E8" s="26">
        <v>1100</v>
      </c>
      <c r="G8" s="26">
        <v>10</v>
      </c>
      <c r="H8" s="26" t="str">
        <f t="shared" si="1"/>
        <v>运营部</v>
      </c>
      <c r="I8" s="26" t="str">
        <f t="shared" si="2"/>
        <v>马志理</v>
      </c>
      <c r="J8" s="29">
        <f t="shared" si="3"/>
        <v>43840</v>
      </c>
      <c r="K8" s="26">
        <f t="shared" si="4"/>
        <v>1000</v>
      </c>
    </row>
    <row r="9" spans="1:11" ht="23.25" x14ac:dyDescent="0.35">
      <c r="A9" s="26">
        <v>8</v>
      </c>
      <c r="B9" s="27" t="s">
        <v>6</v>
      </c>
      <c r="C9" s="27" t="s">
        <v>67</v>
      </c>
      <c r="D9" s="29">
        <v>43838</v>
      </c>
      <c r="E9" s="26">
        <v>200</v>
      </c>
    </row>
    <row r="10" spans="1:11" ht="23.25" x14ac:dyDescent="0.35">
      <c r="A10" s="26">
        <v>9</v>
      </c>
      <c r="B10" s="26" t="s">
        <v>86</v>
      </c>
      <c r="C10" s="26" t="s">
        <v>68</v>
      </c>
      <c r="D10" s="29">
        <v>43839</v>
      </c>
      <c r="E10" s="26">
        <v>300</v>
      </c>
    </row>
    <row r="11" spans="1:11" ht="23.25" x14ac:dyDescent="0.35">
      <c r="A11" s="26">
        <v>10</v>
      </c>
      <c r="B11" s="27" t="s">
        <v>86</v>
      </c>
      <c r="C11" s="27" t="s">
        <v>69</v>
      </c>
      <c r="D11" s="29">
        <v>43840</v>
      </c>
      <c r="E11" s="26">
        <v>1000</v>
      </c>
    </row>
    <row r="12" spans="1:11" ht="23.25" x14ac:dyDescent="0.35">
      <c r="A12" s="26">
        <v>11</v>
      </c>
      <c r="B12" s="26" t="s">
        <v>14</v>
      </c>
      <c r="C12" s="26" t="s">
        <v>70</v>
      </c>
      <c r="D12" s="29">
        <v>43841</v>
      </c>
      <c r="E12" s="26">
        <v>1300</v>
      </c>
      <c r="G12" s="34" t="s">
        <v>8</v>
      </c>
    </row>
    <row r="13" spans="1:11" ht="23.25" x14ac:dyDescent="0.35">
      <c r="A13" s="26">
        <v>12</v>
      </c>
      <c r="B13" s="27" t="s">
        <v>86</v>
      </c>
      <c r="C13" s="27" t="s">
        <v>71</v>
      </c>
      <c r="D13" s="29">
        <v>43842</v>
      </c>
      <c r="E13" s="26">
        <v>1500</v>
      </c>
      <c r="G13" s="34" t="s">
        <v>130</v>
      </c>
    </row>
    <row r="14" spans="1:11" ht="23.25" x14ac:dyDescent="0.35">
      <c r="A14" s="26">
        <v>13</v>
      </c>
      <c r="B14" s="26" t="s">
        <v>6</v>
      </c>
      <c r="C14" s="26" t="s">
        <v>72</v>
      </c>
      <c r="D14" s="29">
        <v>43843</v>
      </c>
      <c r="E14" s="26">
        <v>3500</v>
      </c>
    </row>
    <row r="15" spans="1:11" ht="23.25" x14ac:dyDescent="0.35">
      <c r="A15" s="26">
        <v>14</v>
      </c>
      <c r="B15" s="27" t="s">
        <v>14</v>
      </c>
      <c r="C15" s="27" t="s">
        <v>73</v>
      </c>
      <c r="D15" s="29">
        <v>43844</v>
      </c>
      <c r="E15" s="26">
        <v>1500</v>
      </c>
    </row>
    <row r="16" spans="1:11" ht="23.25" x14ac:dyDescent="0.35">
      <c r="A16" s="26">
        <v>15</v>
      </c>
      <c r="B16" s="26" t="s">
        <v>87</v>
      </c>
      <c r="C16" s="26" t="s">
        <v>74</v>
      </c>
      <c r="D16" s="29">
        <v>43845</v>
      </c>
      <c r="E16" s="26">
        <v>3500</v>
      </c>
    </row>
    <row r="17" spans="1:5" ht="23.25" x14ac:dyDescent="0.35">
      <c r="A17" s="26">
        <v>16</v>
      </c>
      <c r="B17" s="27" t="s">
        <v>87</v>
      </c>
      <c r="C17" s="27" t="s">
        <v>75</v>
      </c>
      <c r="D17" s="29">
        <v>43846</v>
      </c>
      <c r="E17" s="26">
        <v>2200</v>
      </c>
    </row>
    <row r="18" spans="1:5" ht="23.25" x14ac:dyDescent="0.35">
      <c r="A18" s="26">
        <v>17</v>
      </c>
      <c r="B18" s="26" t="s">
        <v>6</v>
      </c>
      <c r="C18" s="26" t="s">
        <v>76</v>
      </c>
      <c r="D18" s="29">
        <v>43847</v>
      </c>
      <c r="E18" s="26">
        <v>1500</v>
      </c>
    </row>
    <row r="19" spans="1:5" ht="23.25" x14ac:dyDescent="0.35">
      <c r="A19" s="26">
        <v>18</v>
      </c>
      <c r="B19" s="27" t="s">
        <v>6</v>
      </c>
      <c r="C19" s="27" t="s">
        <v>77</v>
      </c>
      <c r="D19" s="29">
        <v>43848</v>
      </c>
      <c r="E19" s="26">
        <v>800</v>
      </c>
    </row>
    <row r="20" spans="1:5" ht="23.25" x14ac:dyDescent="0.35">
      <c r="A20" s="26">
        <v>19</v>
      </c>
      <c r="B20" s="27" t="s">
        <v>6</v>
      </c>
      <c r="C20" s="27" t="s">
        <v>79</v>
      </c>
      <c r="D20" s="29">
        <v>43849</v>
      </c>
      <c r="E20" s="26">
        <v>200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51409-4BAF-4770-BCAB-97FAAC9AA3BB}">
  <dimension ref="A1:K20"/>
  <sheetViews>
    <sheetView workbookViewId="0">
      <selection activeCell="P7" sqref="P7"/>
    </sheetView>
  </sheetViews>
  <sheetFormatPr defaultRowHeight="14.25" x14ac:dyDescent="0.2"/>
  <cols>
    <col min="1" max="2" width="11" bestFit="1" customWidth="1"/>
    <col min="3" max="3" width="16.5" bestFit="1" customWidth="1"/>
    <col min="4" max="4" width="8.5" bestFit="1" customWidth="1"/>
    <col min="5" max="5" width="8" bestFit="1" customWidth="1"/>
    <col min="8" max="8" width="10.375" customWidth="1"/>
    <col min="9" max="9" width="10.5" customWidth="1"/>
    <col min="10" max="10" width="16.5" bestFit="1" customWidth="1"/>
  </cols>
  <sheetData>
    <row r="1" spans="1:11" ht="23.25" x14ac:dyDescent="0.35">
      <c r="A1" s="30" t="s">
        <v>3</v>
      </c>
      <c r="B1" s="30" t="s">
        <v>36</v>
      </c>
      <c r="C1" s="30" t="s">
        <v>127</v>
      </c>
      <c r="D1" s="31" t="s">
        <v>57</v>
      </c>
      <c r="E1" s="30" t="s">
        <v>128</v>
      </c>
      <c r="G1" s="32" t="s">
        <v>128</v>
      </c>
      <c r="H1" s="33" t="s">
        <v>3</v>
      </c>
      <c r="I1" s="33" t="s">
        <v>36</v>
      </c>
      <c r="J1" s="33" t="s">
        <v>127</v>
      </c>
      <c r="K1" s="31" t="s">
        <v>57</v>
      </c>
    </row>
    <row r="2" spans="1:11" ht="23.25" x14ac:dyDescent="0.35">
      <c r="A2" s="26" t="s">
        <v>6</v>
      </c>
      <c r="B2" s="26" t="s">
        <v>41</v>
      </c>
      <c r="C2" s="29">
        <v>43831</v>
      </c>
      <c r="D2" s="26">
        <v>500</v>
      </c>
      <c r="E2" s="26">
        <v>1</v>
      </c>
      <c r="G2" s="26">
        <v>3</v>
      </c>
      <c r="H2" s="26" t="str">
        <f>_xlfn.XLOOKUP($G2,$E$2:$E$20,A$2:A$20)</f>
        <v>技术部</v>
      </c>
      <c r="I2" s="26" t="str">
        <f t="shared" ref="I2:K2" si="0">_xlfn.XLOOKUP($G2,$E$2:$E$20,B$2:B$20)</f>
        <v>王松</v>
      </c>
      <c r="J2" s="29">
        <f t="shared" si="0"/>
        <v>43833</v>
      </c>
      <c r="K2" s="26">
        <f t="shared" si="0"/>
        <v>1200</v>
      </c>
    </row>
    <row r="3" spans="1:11" ht="23.25" x14ac:dyDescent="0.35">
      <c r="A3" s="27" t="s">
        <v>84</v>
      </c>
      <c r="B3" s="27" t="s">
        <v>39</v>
      </c>
      <c r="C3" s="29">
        <v>43832</v>
      </c>
      <c r="D3" s="26">
        <v>1300</v>
      </c>
      <c r="E3" s="26">
        <v>2</v>
      </c>
      <c r="G3" s="26">
        <v>8</v>
      </c>
      <c r="H3" s="26" t="str">
        <f t="shared" ref="H3:H8" si="1">_xlfn.XLOOKUP($G3,$E$2:$E$20,A$2:A$20)</f>
        <v>销售部</v>
      </c>
      <c r="I3" s="26" t="str">
        <f t="shared" ref="I3:I8" si="2">_xlfn.XLOOKUP($G3,$E$2:$E$20,B$2:B$20)</f>
        <v>吴耀龙</v>
      </c>
      <c r="J3" s="29">
        <f t="shared" ref="J3:J8" si="3">_xlfn.XLOOKUP($G3,$E$2:$E$20,C$2:C$20)</f>
        <v>43838</v>
      </c>
      <c r="K3" s="26">
        <f t="shared" ref="K3:K8" si="4">_xlfn.XLOOKUP($G3,$E$2:$E$20,D$2:D$20)</f>
        <v>200</v>
      </c>
    </row>
    <row r="4" spans="1:11" ht="23.25" x14ac:dyDescent="0.35">
      <c r="A4" s="26" t="s">
        <v>84</v>
      </c>
      <c r="B4" s="26" t="s">
        <v>42</v>
      </c>
      <c r="C4" s="29">
        <v>43833</v>
      </c>
      <c r="D4" s="26">
        <v>1200</v>
      </c>
      <c r="E4" s="26">
        <v>3</v>
      </c>
      <c r="G4" s="26">
        <v>4</v>
      </c>
      <c r="H4" s="26" t="str">
        <f t="shared" si="1"/>
        <v>财务部</v>
      </c>
      <c r="I4" s="26" t="str">
        <f t="shared" si="2"/>
        <v>卢海军</v>
      </c>
      <c r="J4" s="29">
        <f t="shared" si="3"/>
        <v>43834</v>
      </c>
      <c r="K4" s="26">
        <f t="shared" si="4"/>
        <v>800</v>
      </c>
    </row>
    <row r="5" spans="1:11" ht="23.25" x14ac:dyDescent="0.35">
      <c r="A5" s="27" t="s">
        <v>14</v>
      </c>
      <c r="B5" s="27" t="s">
        <v>65</v>
      </c>
      <c r="C5" s="29">
        <v>43834</v>
      </c>
      <c r="D5" s="26">
        <v>800</v>
      </c>
      <c r="E5" s="26">
        <v>4</v>
      </c>
      <c r="G5" s="26">
        <v>6</v>
      </c>
      <c r="H5" s="26" t="str">
        <f t="shared" si="1"/>
        <v>技术部</v>
      </c>
      <c r="I5" s="26" t="str">
        <f t="shared" si="2"/>
        <v>张伊</v>
      </c>
      <c r="J5" s="29">
        <f t="shared" si="3"/>
        <v>43836</v>
      </c>
      <c r="K5" s="26">
        <f t="shared" si="4"/>
        <v>400</v>
      </c>
    </row>
    <row r="6" spans="1:11" ht="23.25" x14ac:dyDescent="0.35">
      <c r="A6" s="26" t="s">
        <v>84</v>
      </c>
      <c r="B6" s="26" t="s">
        <v>44</v>
      </c>
      <c r="C6" s="29">
        <v>43835</v>
      </c>
      <c r="D6" s="26">
        <v>700</v>
      </c>
      <c r="E6" s="26">
        <v>5</v>
      </c>
      <c r="G6" s="26">
        <v>12</v>
      </c>
      <c r="H6" s="26" t="str">
        <f t="shared" si="1"/>
        <v>运营部</v>
      </c>
      <c r="I6" s="26" t="str">
        <f t="shared" si="2"/>
        <v>王琦</v>
      </c>
      <c r="J6" s="29">
        <f t="shared" si="3"/>
        <v>43842</v>
      </c>
      <c r="K6" s="26">
        <f t="shared" si="4"/>
        <v>1500</v>
      </c>
    </row>
    <row r="7" spans="1:11" ht="23.25" x14ac:dyDescent="0.35">
      <c r="A7" s="27" t="s">
        <v>84</v>
      </c>
      <c r="B7" s="27" t="s">
        <v>30</v>
      </c>
      <c r="C7" s="29">
        <v>43836</v>
      </c>
      <c r="D7" s="26">
        <v>400</v>
      </c>
      <c r="E7" s="26">
        <v>6</v>
      </c>
      <c r="G7" s="26">
        <v>18</v>
      </c>
      <c r="H7" s="26" t="str">
        <f t="shared" si="1"/>
        <v>销售部</v>
      </c>
      <c r="I7" s="26" t="str">
        <f t="shared" si="2"/>
        <v>田勇</v>
      </c>
      <c r="J7" s="29">
        <f t="shared" si="3"/>
        <v>43848</v>
      </c>
      <c r="K7" s="26">
        <f t="shared" si="4"/>
        <v>800</v>
      </c>
    </row>
    <row r="8" spans="1:11" ht="23.25" x14ac:dyDescent="0.35">
      <c r="A8" s="26" t="s">
        <v>85</v>
      </c>
      <c r="B8" s="26" t="s">
        <v>66</v>
      </c>
      <c r="C8" s="29">
        <v>43837</v>
      </c>
      <c r="D8" s="26">
        <v>1100</v>
      </c>
      <c r="E8" s="26">
        <v>7</v>
      </c>
      <c r="G8" s="26">
        <v>10</v>
      </c>
      <c r="H8" s="26" t="str">
        <f t="shared" si="1"/>
        <v>运营部</v>
      </c>
      <c r="I8" s="26" t="str">
        <f t="shared" si="2"/>
        <v>马志理</v>
      </c>
      <c r="J8" s="29">
        <f t="shared" si="3"/>
        <v>43840</v>
      </c>
      <c r="K8" s="26">
        <f t="shared" si="4"/>
        <v>1000</v>
      </c>
    </row>
    <row r="9" spans="1:11" ht="23.25" x14ac:dyDescent="0.35">
      <c r="A9" s="27" t="s">
        <v>6</v>
      </c>
      <c r="B9" s="27" t="s">
        <v>67</v>
      </c>
      <c r="C9" s="29">
        <v>43838</v>
      </c>
      <c r="D9" s="26">
        <v>200</v>
      </c>
      <c r="E9" s="26">
        <v>8</v>
      </c>
    </row>
    <row r="10" spans="1:11" ht="23.25" x14ac:dyDescent="0.35">
      <c r="A10" s="26" t="s">
        <v>86</v>
      </c>
      <c r="B10" s="26" t="s">
        <v>68</v>
      </c>
      <c r="C10" s="29">
        <v>43839</v>
      </c>
      <c r="D10" s="26">
        <v>300</v>
      </c>
      <c r="E10" s="26">
        <v>9</v>
      </c>
    </row>
    <row r="11" spans="1:11" ht="23.25" x14ac:dyDescent="0.35">
      <c r="A11" s="27" t="s">
        <v>86</v>
      </c>
      <c r="B11" s="27" t="s">
        <v>69</v>
      </c>
      <c r="C11" s="29">
        <v>43840</v>
      </c>
      <c r="D11" s="26">
        <v>1000</v>
      </c>
      <c r="E11" s="26">
        <v>10</v>
      </c>
    </row>
    <row r="12" spans="1:11" ht="23.25" x14ac:dyDescent="0.35">
      <c r="A12" s="26" t="s">
        <v>14</v>
      </c>
      <c r="B12" s="26" t="s">
        <v>70</v>
      </c>
      <c r="C12" s="29">
        <v>43841</v>
      </c>
      <c r="D12" s="26">
        <v>1300</v>
      </c>
      <c r="E12" s="26">
        <v>11</v>
      </c>
    </row>
    <row r="13" spans="1:11" ht="23.25" x14ac:dyDescent="0.35">
      <c r="A13" s="27" t="s">
        <v>86</v>
      </c>
      <c r="B13" s="27" t="s">
        <v>71</v>
      </c>
      <c r="C13" s="29">
        <v>43842</v>
      </c>
      <c r="D13" s="26">
        <v>1500</v>
      </c>
      <c r="E13" s="26">
        <v>12</v>
      </c>
      <c r="G13" s="34" t="s">
        <v>8</v>
      </c>
    </row>
    <row r="14" spans="1:11" ht="23.25" x14ac:dyDescent="0.35">
      <c r="A14" s="26" t="s">
        <v>6</v>
      </c>
      <c r="B14" s="26" t="s">
        <v>72</v>
      </c>
      <c r="C14" s="29">
        <v>43843</v>
      </c>
      <c r="D14" s="26">
        <v>3500</v>
      </c>
      <c r="E14" s="26">
        <v>13</v>
      </c>
      <c r="G14" s="34" t="s">
        <v>130</v>
      </c>
    </row>
    <row r="15" spans="1:11" ht="23.25" x14ac:dyDescent="0.35">
      <c r="A15" s="27" t="s">
        <v>14</v>
      </c>
      <c r="B15" s="27" t="s">
        <v>73</v>
      </c>
      <c r="C15" s="29">
        <v>43844</v>
      </c>
      <c r="D15" s="26">
        <v>1500</v>
      </c>
      <c r="E15" s="26">
        <v>14</v>
      </c>
    </row>
    <row r="16" spans="1:11" ht="23.25" x14ac:dyDescent="0.35">
      <c r="A16" s="26" t="s">
        <v>87</v>
      </c>
      <c r="B16" s="26" t="s">
        <v>74</v>
      </c>
      <c r="C16" s="29">
        <v>43845</v>
      </c>
      <c r="D16" s="26">
        <v>3500</v>
      </c>
      <c r="E16" s="26">
        <v>15</v>
      </c>
    </row>
    <row r="17" spans="1:5" ht="23.25" x14ac:dyDescent="0.35">
      <c r="A17" s="27" t="s">
        <v>87</v>
      </c>
      <c r="B17" s="27" t="s">
        <v>75</v>
      </c>
      <c r="C17" s="29">
        <v>43846</v>
      </c>
      <c r="D17" s="26">
        <v>2200</v>
      </c>
      <c r="E17" s="26">
        <v>16</v>
      </c>
    </row>
    <row r="18" spans="1:5" ht="23.25" x14ac:dyDescent="0.35">
      <c r="A18" s="26" t="s">
        <v>6</v>
      </c>
      <c r="B18" s="26" t="s">
        <v>76</v>
      </c>
      <c r="C18" s="29">
        <v>43847</v>
      </c>
      <c r="D18" s="26">
        <v>1500</v>
      </c>
      <c r="E18" s="26">
        <v>17</v>
      </c>
    </row>
    <row r="19" spans="1:5" ht="23.25" x14ac:dyDescent="0.35">
      <c r="A19" s="27" t="s">
        <v>6</v>
      </c>
      <c r="B19" s="27" t="s">
        <v>77</v>
      </c>
      <c r="C19" s="29">
        <v>43848</v>
      </c>
      <c r="D19" s="26">
        <v>800</v>
      </c>
      <c r="E19" s="26">
        <v>18</v>
      </c>
    </row>
    <row r="20" spans="1:5" ht="23.25" x14ac:dyDescent="0.35">
      <c r="A20" s="27" t="s">
        <v>6</v>
      </c>
      <c r="B20" s="27" t="s">
        <v>79</v>
      </c>
      <c r="C20" s="29">
        <v>43849</v>
      </c>
      <c r="D20" s="26">
        <v>200</v>
      </c>
      <c r="E20" s="26">
        <v>19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40534-76F1-4C1B-937C-B1C0639A9D09}">
  <dimension ref="A1:K20"/>
  <sheetViews>
    <sheetView workbookViewId="0">
      <selection activeCell="N10" sqref="N10"/>
    </sheetView>
  </sheetViews>
  <sheetFormatPr defaultRowHeight="14.25" x14ac:dyDescent="0.2"/>
  <cols>
    <col min="1" max="2" width="11" bestFit="1" customWidth="1"/>
    <col min="3" max="3" width="16.5" bestFit="1" customWidth="1"/>
    <col min="4" max="4" width="8.5" bestFit="1" customWidth="1"/>
    <col min="5" max="5" width="8" bestFit="1" customWidth="1"/>
    <col min="7" max="7" width="8" bestFit="1" customWidth="1"/>
    <col min="8" max="9" width="14.375" bestFit="1" customWidth="1"/>
    <col min="10" max="10" width="16.5" bestFit="1" customWidth="1"/>
    <col min="11" max="11" width="14.375" bestFit="1" customWidth="1"/>
  </cols>
  <sheetData>
    <row r="1" spans="1:11" ht="23.25" x14ac:dyDescent="0.35">
      <c r="A1" s="30" t="s">
        <v>3</v>
      </c>
      <c r="B1" s="30" t="s">
        <v>36</v>
      </c>
      <c r="C1" s="30" t="s">
        <v>127</v>
      </c>
      <c r="D1" s="31" t="s">
        <v>57</v>
      </c>
      <c r="E1" s="30" t="s">
        <v>128</v>
      </c>
      <c r="G1" s="32" t="s">
        <v>129</v>
      </c>
      <c r="H1" s="33" t="s">
        <v>3</v>
      </c>
      <c r="I1" s="33" t="s">
        <v>36</v>
      </c>
      <c r="J1" s="33" t="s">
        <v>127</v>
      </c>
      <c r="K1" s="31" t="s">
        <v>57</v>
      </c>
    </row>
    <row r="2" spans="1:11" ht="23.25" x14ac:dyDescent="0.35">
      <c r="A2" s="26" t="s">
        <v>6</v>
      </c>
      <c r="B2" s="26" t="s">
        <v>41</v>
      </c>
      <c r="C2" s="29">
        <v>43831</v>
      </c>
      <c r="D2" s="26">
        <v>500</v>
      </c>
      <c r="E2" s="26">
        <v>1</v>
      </c>
      <c r="G2" s="26">
        <v>3</v>
      </c>
      <c r="H2" s="26" t="str">
        <f>_xlfn.XLOOKUP($G2,$E$2:$E$20,A$2:A$20,"无此数据")</f>
        <v>技术部</v>
      </c>
      <c r="I2" s="26" t="str">
        <f t="shared" ref="I2:K2" si="0">_xlfn.XLOOKUP($G2,$E$2:$E$20,B$2:B$20,"无此数据")</f>
        <v>王松</v>
      </c>
      <c r="J2" s="29">
        <f t="shared" si="0"/>
        <v>43833</v>
      </c>
      <c r="K2" s="26">
        <f t="shared" si="0"/>
        <v>1200</v>
      </c>
    </row>
    <row r="3" spans="1:11" ht="23.25" x14ac:dyDescent="0.35">
      <c r="A3" s="27" t="s">
        <v>84</v>
      </c>
      <c r="B3" s="27" t="s">
        <v>39</v>
      </c>
      <c r="C3" s="29">
        <v>43832</v>
      </c>
      <c r="D3" s="26">
        <v>1300</v>
      </c>
      <c r="E3" s="26">
        <v>2</v>
      </c>
      <c r="G3" s="26">
        <v>8</v>
      </c>
      <c r="H3" s="26" t="str">
        <f t="shared" ref="H3:H9" si="1">_xlfn.XLOOKUP($G3,$E$2:$E$20,A$2:A$20,"无此数据")</f>
        <v>销售部</v>
      </c>
      <c r="I3" s="26" t="str">
        <f t="shared" ref="I3:I9" si="2">_xlfn.XLOOKUP($G3,$E$2:$E$20,B$2:B$20,"无此数据")</f>
        <v>吴耀龙</v>
      </c>
      <c r="J3" s="29">
        <f t="shared" ref="J3:J9" si="3">_xlfn.XLOOKUP($G3,$E$2:$E$20,C$2:C$20,"无此数据")</f>
        <v>43838</v>
      </c>
      <c r="K3" s="26">
        <f t="shared" ref="K3:K9" si="4">_xlfn.XLOOKUP($G3,$E$2:$E$20,D$2:D$20,"无此数据")</f>
        <v>200</v>
      </c>
    </row>
    <row r="4" spans="1:11" ht="23.25" x14ac:dyDescent="0.35">
      <c r="A4" s="26" t="s">
        <v>84</v>
      </c>
      <c r="B4" s="26" t="s">
        <v>42</v>
      </c>
      <c r="C4" s="29">
        <v>43833</v>
      </c>
      <c r="D4" s="26">
        <v>1200</v>
      </c>
      <c r="E4" s="26">
        <v>3</v>
      </c>
      <c r="G4" s="26">
        <v>4</v>
      </c>
      <c r="H4" s="26" t="str">
        <f t="shared" si="1"/>
        <v>财务部</v>
      </c>
      <c r="I4" s="26" t="str">
        <f t="shared" si="2"/>
        <v>卢海军</v>
      </c>
      <c r="J4" s="29">
        <f t="shared" si="3"/>
        <v>43834</v>
      </c>
      <c r="K4" s="26">
        <f t="shared" si="4"/>
        <v>800</v>
      </c>
    </row>
    <row r="5" spans="1:11" ht="23.25" x14ac:dyDescent="0.35">
      <c r="A5" s="27" t="s">
        <v>14</v>
      </c>
      <c r="B5" s="27" t="s">
        <v>65</v>
      </c>
      <c r="C5" s="29">
        <v>43834</v>
      </c>
      <c r="D5" s="26">
        <v>800</v>
      </c>
      <c r="E5" s="26">
        <v>4</v>
      </c>
      <c r="G5" s="26">
        <v>6</v>
      </c>
      <c r="H5" s="26" t="str">
        <f t="shared" si="1"/>
        <v>技术部</v>
      </c>
      <c r="I5" s="26" t="str">
        <f t="shared" si="2"/>
        <v>张伊</v>
      </c>
      <c r="J5" s="29">
        <f t="shared" si="3"/>
        <v>43836</v>
      </c>
      <c r="K5" s="26">
        <f t="shared" si="4"/>
        <v>400</v>
      </c>
    </row>
    <row r="6" spans="1:11" ht="23.25" x14ac:dyDescent="0.35">
      <c r="A6" s="26" t="s">
        <v>84</v>
      </c>
      <c r="B6" s="26" t="s">
        <v>44</v>
      </c>
      <c r="C6" s="29">
        <v>43835</v>
      </c>
      <c r="D6" s="26">
        <v>700</v>
      </c>
      <c r="E6" s="26">
        <v>5</v>
      </c>
      <c r="G6" s="26">
        <v>12</v>
      </c>
      <c r="H6" s="26" t="str">
        <f t="shared" si="1"/>
        <v>运营部</v>
      </c>
      <c r="I6" s="26" t="str">
        <f t="shared" si="2"/>
        <v>王琦</v>
      </c>
      <c r="J6" s="29">
        <f t="shared" si="3"/>
        <v>43842</v>
      </c>
      <c r="K6" s="26">
        <f t="shared" si="4"/>
        <v>1500</v>
      </c>
    </row>
    <row r="7" spans="1:11" ht="23.25" x14ac:dyDescent="0.35">
      <c r="A7" s="27" t="s">
        <v>84</v>
      </c>
      <c r="B7" s="27" t="s">
        <v>30</v>
      </c>
      <c r="C7" s="29">
        <v>43836</v>
      </c>
      <c r="D7" s="26">
        <v>400</v>
      </c>
      <c r="E7" s="26">
        <v>6</v>
      </c>
      <c r="G7" s="26">
        <v>18</v>
      </c>
      <c r="H7" s="26" t="str">
        <f t="shared" si="1"/>
        <v>销售部</v>
      </c>
      <c r="I7" s="26" t="str">
        <f t="shared" si="2"/>
        <v>田勇</v>
      </c>
      <c r="J7" s="29">
        <f t="shared" si="3"/>
        <v>43848</v>
      </c>
      <c r="K7" s="26">
        <f t="shared" si="4"/>
        <v>800</v>
      </c>
    </row>
    <row r="8" spans="1:11" ht="23.25" x14ac:dyDescent="0.35">
      <c r="A8" s="26" t="s">
        <v>85</v>
      </c>
      <c r="B8" s="26" t="s">
        <v>66</v>
      </c>
      <c r="C8" s="29">
        <v>43837</v>
      </c>
      <c r="D8" s="26">
        <v>1100</v>
      </c>
      <c r="E8" s="26">
        <v>7</v>
      </c>
      <c r="G8" s="26">
        <v>10</v>
      </c>
      <c r="H8" s="26" t="str">
        <f t="shared" si="1"/>
        <v>运营部</v>
      </c>
      <c r="I8" s="26" t="str">
        <f t="shared" si="2"/>
        <v>马志理</v>
      </c>
      <c r="J8" s="29">
        <f t="shared" si="3"/>
        <v>43840</v>
      </c>
      <c r="K8" s="26">
        <f t="shared" si="4"/>
        <v>1000</v>
      </c>
    </row>
    <row r="9" spans="1:11" ht="23.25" x14ac:dyDescent="0.35">
      <c r="A9" s="27" t="s">
        <v>6</v>
      </c>
      <c r="B9" s="27" t="s">
        <v>67</v>
      </c>
      <c r="C9" s="29">
        <v>43838</v>
      </c>
      <c r="D9" s="26">
        <v>200</v>
      </c>
      <c r="E9" s="26">
        <v>8</v>
      </c>
      <c r="G9" s="26">
        <v>20</v>
      </c>
      <c r="H9" s="26" t="str">
        <f t="shared" si="1"/>
        <v>无此数据</v>
      </c>
      <c r="I9" s="26" t="str">
        <f t="shared" si="2"/>
        <v>无此数据</v>
      </c>
      <c r="J9" s="26" t="str">
        <f t="shared" si="3"/>
        <v>无此数据</v>
      </c>
      <c r="K9" s="26" t="str">
        <f t="shared" si="4"/>
        <v>无此数据</v>
      </c>
    </row>
    <row r="10" spans="1:11" ht="23.25" x14ac:dyDescent="0.35">
      <c r="A10" s="26" t="s">
        <v>86</v>
      </c>
      <c r="B10" s="26" t="s">
        <v>68</v>
      </c>
      <c r="C10" s="29">
        <v>43839</v>
      </c>
      <c r="D10" s="26">
        <v>300</v>
      </c>
      <c r="E10" s="26">
        <v>9</v>
      </c>
    </row>
    <row r="11" spans="1:11" ht="23.25" x14ac:dyDescent="0.35">
      <c r="A11" s="27" t="s">
        <v>86</v>
      </c>
      <c r="B11" s="27" t="s">
        <v>69</v>
      </c>
      <c r="C11" s="29">
        <v>43840</v>
      </c>
      <c r="D11" s="26">
        <v>1000</v>
      </c>
      <c r="E11" s="26">
        <v>10</v>
      </c>
    </row>
    <row r="12" spans="1:11" ht="23.25" x14ac:dyDescent="0.35">
      <c r="A12" s="26" t="s">
        <v>14</v>
      </c>
      <c r="B12" s="26" t="s">
        <v>70</v>
      </c>
      <c r="C12" s="29">
        <v>43841</v>
      </c>
      <c r="D12" s="26">
        <v>1300</v>
      </c>
      <c r="E12" s="26">
        <v>11</v>
      </c>
    </row>
    <row r="13" spans="1:11" ht="23.25" x14ac:dyDescent="0.35">
      <c r="A13" s="27" t="s">
        <v>86</v>
      </c>
      <c r="B13" s="27" t="s">
        <v>71</v>
      </c>
      <c r="C13" s="29">
        <v>43842</v>
      </c>
      <c r="D13" s="26">
        <v>1500</v>
      </c>
      <c r="E13" s="26">
        <v>12</v>
      </c>
    </row>
    <row r="14" spans="1:11" ht="23.25" x14ac:dyDescent="0.35">
      <c r="A14" s="26" t="s">
        <v>6</v>
      </c>
      <c r="B14" s="26" t="s">
        <v>72</v>
      </c>
      <c r="C14" s="29">
        <v>43843</v>
      </c>
      <c r="D14" s="26">
        <v>3500</v>
      </c>
      <c r="E14" s="26">
        <v>13</v>
      </c>
      <c r="G14" s="34" t="s">
        <v>8</v>
      </c>
    </row>
    <row r="15" spans="1:11" ht="23.25" x14ac:dyDescent="0.35">
      <c r="A15" s="27" t="s">
        <v>14</v>
      </c>
      <c r="B15" s="27" t="s">
        <v>73</v>
      </c>
      <c r="C15" s="29">
        <v>43844</v>
      </c>
      <c r="D15" s="26">
        <v>1500</v>
      </c>
      <c r="E15" s="26">
        <v>14</v>
      </c>
      <c r="G15" s="34" t="s">
        <v>130</v>
      </c>
    </row>
    <row r="16" spans="1:11" ht="23.25" x14ac:dyDescent="0.35">
      <c r="A16" s="26" t="s">
        <v>87</v>
      </c>
      <c r="B16" s="26" t="s">
        <v>74</v>
      </c>
      <c r="C16" s="29">
        <v>43845</v>
      </c>
      <c r="D16" s="26">
        <v>3500</v>
      </c>
      <c r="E16" s="26">
        <v>15</v>
      </c>
    </row>
    <row r="17" spans="1:5" ht="23.25" x14ac:dyDescent="0.35">
      <c r="A17" s="27" t="s">
        <v>87</v>
      </c>
      <c r="B17" s="27" t="s">
        <v>75</v>
      </c>
      <c r="C17" s="29">
        <v>43846</v>
      </c>
      <c r="D17" s="26">
        <v>2200</v>
      </c>
      <c r="E17" s="26">
        <v>16</v>
      </c>
    </row>
    <row r="18" spans="1:5" ht="23.25" x14ac:dyDescent="0.35">
      <c r="A18" s="26" t="s">
        <v>6</v>
      </c>
      <c r="B18" s="26" t="s">
        <v>76</v>
      </c>
      <c r="C18" s="29">
        <v>43847</v>
      </c>
      <c r="D18" s="26">
        <v>1500</v>
      </c>
      <c r="E18" s="26">
        <v>17</v>
      </c>
    </row>
    <row r="19" spans="1:5" ht="23.25" x14ac:dyDescent="0.35">
      <c r="A19" s="27" t="s">
        <v>6</v>
      </c>
      <c r="B19" s="27" t="s">
        <v>77</v>
      </c>
      <c r="C19" s="29">
        <v>43848</v>
      </c>
      <c r="D19" s="26">
        <v>800</v>
      </c>
      <c r="E19" s="26">
        <v>18</v>
      </c>
    </row>
    <row r="20" spans="1:5" ht="23.25" x14ac:dyDescent="0.35">
      <c r="A20" s="27" t="s">
        <v>6</v>
      </c>
      <c r="B20" s="27" t="s">
        <v>79</v>
      </c>
      <c r="C20" s="29">
        <v>43849</v>
      </c>
      <c r="D20" s="26">
        <v>200</v>
      </c>
      <c r="E20" s="26">
        <v>19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EA5D6-B3B3-4402-9BBA-388244081A98}">
  <dimension ref="A1:E7"/>
  <sheetViews>
    <sheetView workbookViewId="0">
      <selection activeCell="H6" sqref="H6"/>
    </sheetView>
  </sheetViews>
  <sheetFormatPr defaultRowHeight="14.25" x14ac:dyDescent="0.2"/>
  <cols>
    <col min="1" max="1" width="9.25" bestFit="1" customWidth="1"/>
    <col min="2" max="2" width="17.125" bestFit="1" customWidth="1"/>
    <col min="4" max="4" width="12.125" bestFit="1" customWidth="1"/>
    <col min="5" max="5" width="12.625" customWidth="1"/>
  </cols>
  <sheetData>
    <row r="1" spans="1:5" ht="27.75" x14ac:dyDescent="0.2">
      <c r="A1" s="35" t="s">
        <v>131</v>
      </c>
      <c r="B1" s="35" t="s">
        <v>132</v>
      </c>
      <c r="D1" s="35" t="s">
        <v>133</v>
      </c>
      <c r="E1" s="35" t="s">
        <v>131</v>
      </c>
    </row>
    <row r="2" spans="1:5" ht="27.75" x14ac:dyDescent="0.2">
      <c r="A2" s="36">
        <v>0.1</v>
      </c>
      <c r="B2" s="37">
        <v>9700</v>
      </c>
      <c r="D2" s="37">
        <v>46523</v>
      </c>
      <c r="E2" s="36">
        <f>_xlfn.XLOOKUP(D2,B2:B7,A2:A7,0,1)</f>
        <v>0.24</v>
      </c>
    </row>
    <row r="3" spans="1:5" ht="27.75" x14ac:dyDescent="0.2">
      <c r="A3" s="36">
        <v>0.22</v>
      </c>
      <c r="B3" s="37">
        <v>39475</v>
      </c>
    </row>
    <row r="4" spans="1:5" ht="27.75" x14ac:dyDescent="0.2">
      <c r="A4" s="36">
        <v>0.24</v>
      </c>
      <c r="B4" s="37">
        <v>84200</v>
      </c>
    </row>
    <row r="5" spans="1:5" ht="27.75" x14ac:dyDescent="0.2">
      <c r="A5" s="36">
        <v>0.32</v>
      </c>
      <c r="B5" s="37">
        <v>160726</v>
      </c>
    </row>
    <row r="6" spans="1:5" ht="27.75" x14ac:dyDescent="0.3">
      <c r="A6" s="36">
        <v>0.35</v>
      </c>
      <c r="B6" s="37">
        <v>204100</v>
      </c>
      <c r="D6" s="34" t="s">
        <v>8</v>
      </c>
    </row>
    <row r="7" spans="1:5" ht="27.75" x14ac:dyDescent="0.3">
      <c r="A7" s="36">
        <v>0.37</v>
      </c>
      <c r="B7" s="37">
        <v>510300</v>
      </c>
      <c r="D7" s="34" t="s">
        <v>134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11314F-33B0-4D2F-8191-F87CA3B9320F}">
  <dimension ref="A1:E9"/>
  <sheetViews>
    <sheetView workbookViewId="0">
      <selection activeCell="E2" sqref="E2"/>
    </sheetView>
  </sheetViews>
  <sheetFormatPr defaultRowHeight="14.25" x14ac:dyDescent="0.2"/>
  <cols>
    <col min="1" max="1" width="20.125" bestFit="1" customWidth="1"/>
    <col min="2" max="2" width="10.25" bestFit="1" customWidth="1"/>
    <col min="4" max="4" width="11.25" bestFit="1" customWidth="1"/>
    <col min="5" max="5" width="18.875" bestFit="1" customWidth="1"/>
  </cols>
  <sheetData>
    <row r="1" spans="1:5" ht="30" x14ac:dyDescent="0.2">
      <c r="A1" s="39" t="s">
        <v>135</v>
      </c>
      <c r="B1" s="39" t="s">
        <v>141</v>
      </c>
      <c r="D1" s="39" t="s">
        <v>142</v>
      </c>
      <c r="E1" s="39" t="s">
        <v>141</v>
      </c>
    </row>
    <row r="2" spans="1:5" ht="30" x14ac:dyDescent="0.2">
      <c r="A2" s="38" t="s">
        <v>136</v>
      </c>
      <c r="B2" s="38">
        <v>78</v>
      </c>
      <c r="D2" s="38">
        <v>1008</v>
      </c>
      <c r="E2" s="38">
        <f>_xlfn.XLOOKUP("*"&amp;D2&amp;"*",A2:A6,B2:B6,0,2)</f>
        <v>57</v>
      </c>
    </row>
    <row r="3" spans="1:5" ht="30" x14ac:dyDescent="0.2">
      <c r="A3" s="38" t="s">
        <v>137</v>
      </c>
      <c r="B3" s="38">
        <v>57</v>
      </c>
    </row>
    <row r="4" spans="1:5" ht="30" x14ac:dyDescent="0.2">
      <c r="A4" s="38" t="s">
        <v>138</v>
      </c>
      <c r="B4" s="38">
        <v>69</v>
      </c>
    </row>
    <row r="5" spans="1:5" ht="30" x14ac:dyDescent="0.2">
      <c r="A5" s="38" t="s">
        <v>139</v>
      </c>
      <c r="B5" s="38">
        <v>90</v>
      </c>
    </row>
    <row r="6" spans="1:5" ht="30" x14ac:dyDescent="0.2">
      <c r="A6" s="38" t="s">
        <v>140</v>
      </c>
      <c r="B6" s="38">
        <v>82</v>
      </c>
    </row>
    <row r="9" spans="1:5" ht="20.25" x14ac:dyDescent="0.3">
      <c r="D9" s="34" t="s">
        <v>143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324DC-173D-406B-88C5-5E8C166A44FC}">
  <dimension ref="A1:I7"/>
  <sheetViews>
    <sheetView workbookViewId="0">
      <selection activeCell="G5" sqref="G5"/>
    </sheetView>
  </sheetViews>
  <sheetFormatPr defaultRowHeight="14.25" x14ac:dyDescent="0.2"/>
  <cols>
    <col min="1" max="3" width="10.25" bestFit="1" customWidth="1"/>
    <col min="7" max="7" width="18.125" bestFit="1" customWidth="1"/>
    <col min="8" max="8" width="18.25" bestFit="1" customWidth="1"/>
    <col min="9" max="9" width="28" bestFit="1" customWidth="1"/>
  </cols>
  <sheetData>
    <row r="1" spans="1:9" ht="30" x14ac:dyDescent="0.2">
      <c r="A1" s="39" t="s">
        <v>36</v>
      </c>
      <c r="B1" s="39" t="s">
        <v>144</v>
      </c>
      <c r="C1" s="39" t="s">
        <v>141</v>
      </c>
      <c r="E1" s="39" t="s">
        <v>36</v>
      </c>
      <c r="F1" s="39" t="s">
        <v>144</v>
      </c>
      <c r="G1" s="40" t="s">
        <v>153</v>
      </c>
      <c r="H1" s="40" t="s">
        <v>154</v>
      </c>
      <c r="I1" s="40" t="s">
        <v>155</v>
      </c>
    </row>
    <row r="2" spans="1:9" ht="30" x14ac:dyDescent="0.2">
      <c r="A2" s="38" t="s">
        <v>146</v>
      </c>
      <c r="B2" s="38" t="s">
        <v>151</v>
      </c>
      <c r="C2" s="38">
        <v>78</v>
      </c>
      <c r="E2" s="38" t="s">
        <v>146</v>
      </c>
      <c r="F2" s="38" t="s">
        <v>152</v>
      </c>
      <c r="G2" s="38" cm="1">
        <f t="array" ref="G2">_xlfn.XLOOKUP(E2&amp;F2,A2:A6&amp;B2:B6,C2:C6)</f>
        <v>69</v>
      </c>
      <c r="H2" s="38" cm="1">
        <f t="array" ref="H2">VLOOKUP(E2&amp;F2,IF({1,0},A2:A6&amp;B2:B6,C2:C6),2,0)</f>
        <v>69</v>
      </c>
      <c r="I2" s="38" cm="1">
        <f t="array" ref="I2">INDEX(C2:C6,MATCH(E2&amp;F2,A2:A6&amp;B2:B6,0))</f>
        <v>69</v>
      </c>
    </row>
    <row r="3" spans="1:9" ht="30" x14ac:dyDescent="0.2">
      <c r="A3" s="38" t="s">
        <v>148</v>
      </c>
      <c r="B3" s="38" t="s">
        <v>151</v>
      </c>
      <c r="C3" s="38">
        <v>57</v>
      </c>
    </row>
    <row r="4" spans="1:9" ht="30" x14ac:dyDescent="0.2">
      <c r="A4" s="38" t="s">
        <v>146</v>
      </c>
      <c r="B4" s="38" t="s">
        <v>152</v>
      </c>
      <c r="C4" s="38">
        <v>69</v>
      </c>
    </row>
    <row r="5" spans="1:9" ht="30" x14ac:dyDescent="0.2">
      <c r="A5" s="38" t="s">
        <v>148</v>
      </c>
      <c r="B5" s="38" t="s">
        <v>152</v>
      </c>
      <c r="C5" s="38">
        <v>90</v>
      </c>
      <c r="G5" s="41" t="s">
        <v>156</v>
      </c>
    </row>
    <row r="6" spans="1:9" ht="30" x14ac:dyDescent="0.2">
      <c r="A6" s="38" t="s">
        <v>150</v>
      </c>
      <c r="B6" s="38" t="s">
        <v>151</v>
      </c>
      <c r="C6" s="38">
        <v>82</v>
      </c>
      <c r="G6" s="41" t="s">
        <v>157</v>
      </c>
    </row>
    <row r="7" spans="1:9" ht="30" x14ac:dyDescent="0.2">
      <c r="G7" s="41" t="s">
        <v>158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CA1A5-74CD-4556-9489-621E114813CD}">
  <dimension ref="A1:E6"/>
  <sheetViews>
    <sheetView workbookViewId="0">
      <selection activeCell="H8" sqref="H8"/>
    </sheetView>
  </sheetViews>
  <sheetFormatPr defaultRowHeight="14.25" x14ac:dyDescent="0.2"/>
  <cols>
    <col min="1" max="1" width="20.125" bestFit="1" customWidth="1"/>
    <col min="4" max="4" width="14.625" bestFit="1" customWidth="1"/>
    <col min="5" max="5" width="12.375" customWidth="1"/>
  </cols>
  <sheetData>
    <row r="1" spans="1:5" ht="30" x14ac:dyDescent="0.2">
      <c r="A1" s="39" t="s">
        <v>126</v>
      </c>
      <c r="B1" s="39" t="s">
        <v>141</v>
      </c>
      <c r="D1" s="39" t="s">
        <v>36</v>
      </c>
      <c r="E1" s="38" t="s">
        <v>146</v>
      </c>
    </row>
    <row r="2" spans="1:5" ht="30" x14ac:dyDescent="0.2">
      <c r="A2" s="38" t="s">
        <v>159</v>
      </c>
      <c r="B2" s="38">
        <v>78</v>
      </c>
      <c r="E2" s="38" t="s">
        <v>148</v>
      </c>
    </row>
    <row r="3" spans="1:5" ht="30" x14ac:dyDescent="0.2">
      <c r="A3" s="38" t="s">
        <v>160</v>
      </c>
      <c r="B3" s="38">
        <v>57</v>
      </c>
      <c r="E3" s="38" t="s">
        <v>150</v>
      </c>
    </row>
    <row r="4" spans="1:5" ht="30" x14ac:dyDescent="0.2">
      <c r="A4" s="38" t="s">
        <v>145</v>
      </c>
      <c r="B4" s="38">
        <v>69</v>
      </c>
    </row>
    <row r="5" spans="1:5" ht="30" x14ac:dyDescent="0.2">
      <c r="A5" s="38" t="s">
        <v>147</v>
      </c>
      <c r="B5" s="38">
        <v>90</v>
      </c>
      <c r="D5" s="39" t="s">
        <v>161</v>
      </c>
      <c r="E5" s="38" cm="1">
        <f t="array" ref="E5">AVERAGE(_xlfn.XLOOKUP(E1:E3,A2:A6,B2:B6))</f>
        <v>80.333333333333329</v>
      </c>
    </row>
    <row r="6" spans="1:5" ht="30" x14ac:dyDescent="0.2">
      <c r="A6" s="38" t="s">
        <v>149</v>
      </c>
      <c r="B6" s="38">
        <v>82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F11C67-93F7-47A8-BF72-F0BCC6C2F7A6}">
  <dimension ref="A1:I9"/>
  <sheetViews>
    <sheetView workbookViewId="0">
      <selection activeCell="M20" sqref="M20"/>
    </sheetView>
  </sheetViews>
  <sheetFormatPr defaultRowHeight="14.25" x14ac:dyDescent="0.2"/>
  <cols>
    <col min="1" max="1" width="10.25" bestFit="1" customWidth="1"/>
    <col min="2" max="2" width="11.125" bestFit="1" customWidth="1"/>
    <col min="3" max="5" width="10.25" bestFit="1" customWidth="1"/>
  </cols>
  <sheetData>
    <row r="1" spans="1:9" ht="30" x14ac:dyDescent="0.2">
      <c r="A1" s="38" t="s">
        <v>36</v>
      </c>
      <c r="B1" s="38" t="s">
        <v>164</v>
      </c>
      <c r="C1" s="38" t="s">
        <v>165</v>
      </c>
      <c r="D1" s="38" t="s">
        <v>166</v>
      </c>
      <c r="E1" s="38" t="s">
        <v>167</v>
      </c>
    </row>
    <row r="2" spans="1:9" ht="30" x14ac:dyDescent="0.2">
      <c r="A2" s="38" t="s">
        <v>162</v>
      </c>
      <c r="B2" s="38">
        <v>78</v>
      </c>
      <c r="C2" s="38">
        <v>91</v>
      </c>
      <c r="D2" s="38">
        <v>83</v>
      </c>
      <c r="E2" s="38">
        <v>84</v>
      </c>
    </row>
    <row r="3" spans="1:9" ht="30" x14ac:dyDescent="0.2">
      <c r="A3" s="38" t="s">
        <v>163</v>
      </c>
      <c r="B3" s="38">
        <v>57</v>
      </c>
      <c r="C3" s="38">
        <v>70</v>
      </c>
      <c r="D3" s="38">
        <v>68</v>
      </c>
      <c r="E3" s="38">
        <v>75</v>
      </c>
      <c r="I3" s="44"/>
    </row>
    <row r="4" spans="1:9" ht="30" x14ac:dyDescent="0.2">
      <c r="A4" s="38" t="s">
        <v>146</v>
      </c>
      <c r="B4" s="38">
        <v>99</v>
      </c>
      <c r="C4" s="38">
        <v>73</v>
      </c>
      <c r="D4" s="38">
        <v>73</v>
      </c>
      <c r="E4" s="38">
        <v>80</v>
      </c>
    </row>
    <row r="6" spans="1:9" ht="20.25" x14ac:dyDescent="0.2">
      <c r="A6" s="45" t="s">
        <v>168</v>
      </c>
      <c r="B6" s="46"/>
    </row>
    <row r="7" spans="1:9" ht="30" x14ac:dyDescent="0.2">
      <c r="A7" s="38" t="s">
        <v>146</v>
      </c>
      <c r="B7" s="42">
        <f>AVERAGE(_xlfn.XLOOKUP(A7,A2:A4,B2:E4))</f>
        <v>81.25</v>
      </c>
    </row>
    <row r="9" spans="1:9" ht="60" x14ac:dyDescent="0.8">
      <c r="E9" s="43" t="s">
        <v>175</v>
      </c>
    </row>
  </sheetData>
  <mergeCells count="1">
    <mergeCell ref="A6:B6"/>
  </mergeCells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5AA92-6C32-42BC-AF93-4D655BE707EF}">
  <dimension ref="A1:E10"/>
  <sheetViews>
    <sheetView workbookViewId="0">
      <selection activeCell="L5" sqref="L5"/>
    </sheetView>
  </sheetViews>
  <sheetFormatPr defaultRowHeight="14.25" x14ac:dyDescent="0.2"/>
  <cols>
    <col min="1" max="2" width="10.25" bestFit="1" customWidth="1"/>
    <col min="5" max="5" width="28" bestFit="1" customWidth="1"/>
  </cols>
  <sheetData>
    <row r="1" spans="1:5" ht="30" x14ac:dyDescent="0.2">
      <c r="A1" s="39" t="s">
        <v>126</v>
      </c>
      <c r="B1" s="39" t="s">
        <v>141</v>
      </c>
      <c r="D1" s="39" t="s">
        <v>36</v>
      </c>
      <c r="E1" s="39" t="s">
        <v>169</v>
      </c>
    </row>
    <row r="2" spans="1:5" ht="30" x14ac:dyDescent="0.2">
      <c r="A2" s="38" t="s">
        <v>146</v>
      </c>
      <c r="B2" s="38">
        <v>78</v>
      </c>
      <c r="D2" s="38" t="s">
        <v>146</v>
      </c>
      <c r="E2" s="38">
        <f>_xlfn.XLOOKUP(D2,A2:A6,B2:B6,0,0,-1)</f>
        <v>69</v>
      </c>
    </row>
    <row r="3" spans="1:5" ht="30" x14ac:dyDescent="0.2">
      <c r="A3" s="38" t="s">
        <v>148</v>
      </c>
      <c r="B3" s="38">
        <v>57</v>
      </c>
    </row>
    <row r="4" spans="1:5" ht="30" x14ac:dyDescent="0.2">
      <c r="A4" s="38" t="s">
        <v>146</v>
      </c>
      <c r="B4" s="38">
        <v>69</v>
      </c>
    </row>
    <row r="5" spans="1:5" ht="30" x14ac:dyDescent="0.2">
      <c r="A5" s="38" t="s">
        <v>148</v>
      </c>
      <c r="B5" s="38">
        <v>90</v>
      </c>
    </row>
    <row r="6" spans="1:5" ht="30" x14ac:dyDescent="0.2">
      <c r="A6" s="38" t="s">
        <v>149</v>
      </c>
      <c r="B6" s="38">
        <v>82</v>
      </c>
    </row>
    <row r="8" spans="1:5" ht="20.25" x14ac:dyDescent="0.3">
      <c r="E8" s="34" t="s">
        <v>177</v>
      </c>
    </row>
    <row r="10" spans="1:5" ht="20.25" x14ac:dyDescent="0.3">
      <c r="E10" s="34" t="s">
        <v>176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19</vt:i4>
      </vt:variant>
    </vt:vector>
  </HeadingPairs>
  <TitlesOfParts>
    <vt:vector size="19" baseType="lpstr">
      <vt:lpstr>UNIQUE 函数 优尼科</vt:lpstr>
      <vt:lpstr>连接符&amp;</vt:lpstr>
      <vt:lpstr>SORT 函数saite</vt:lpstr>
      <vt:lpstr>双条件</vt:lpstr>
      <vt:lpstr>FILTER 函数 佛特儿</vt:lpstr>
      <vt:lpstr>多条件</vt:lpstr>
      <vt:lpstr>综合应用1</vt:lpstr>
      <vt:lpstr>Ctrl+T 自动更新</vt:lpstr>
      <vt:lpstr>SEQUENCE函数 sei克软丝</vt:lpstr>
      <vt:lpstr>列转行</vt:lpstr>
      <vt:lpstr>Xlookup常规</vt:lpstr>
      <vt:lpstr>逆向</vt:lpstr>
      <vt:lpstr>自动除错</vt:lpstr>
      <vt:lpstr>近似查询 </vt:lpstr>
      <vt:lpstr>模糊匹配</vt:lpstr>
      <vt:lpstr>多条件匹配</vt:lpstr>
      <vt:lpstr>查多个值</vt:lpstr>
      <vt:lpstr>返回多列结果</vt:lpstr>
      <vt:lpstr>匹配最后一个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孙艺航</dc:creator>
  <cp:lastModifiedBy>孙艺航</cp:lastModifiedBy>
  <dcterms:created xsi:type="dcterms:W3CDTF">2015-06-05T18:19:34Z</dcterms:created>
  <dcterms:modified xsi:type="dcterms:W3CDTF">2020-03-03T13:08:33Z</dcterms:modified>
</cp:coreProperties>
</file>