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esktop\FicheDePaie\"/>
    </mc:Choice>
  </mc:AlternateContent>
  <xr:revisionPtr revIDLastSave="0" documentId="13_ncr:1_{7128FCB1-E137-4BB4-8AC6-A4EC65514D59}" xr6:coauthVersionLast="47" xr6:coauthVersionMax="47" xr10:uidLastSave="{00000000-0000-0000-0000-000000000000}"/>
  <bookViews>
    <workbookView xWindow="0" yWindow="600" windowWidth="20490" windowHeight="10920" xr2:uid="{25E4994C-8E9E-4ECC-B9A0-7F9C6FE4CE15}"/>
  </bookViews>
  <sheets>
    <sheet name="SUD" sheetId="5" r:id="rId1"/>
    <sheet name="FICHE DE PAIE MARS 2024" sheetId="3" r:id="rId2"/>
  </sheets>
  <definedNames>
    <definedName name="_xlnm._FilterDatabase" localSheetId="0" hidden="1">SUD!$A$14:$AK$16</definedName>
    <definedName name="_xlnm.Print_Area" localSheetId="0">SUD!$A$1:$AG$15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" l="1"/>
  <c r="C15" i="3" l="1"/>
  <c r="C14" i="3"/>
  <c r="C13" i="3"/>
  <c r="C12" i="3"/>
  <c r="E16" i="3"/>
  <c r="C47" i="3"/>
  <c r="C46" i="3"/>
  <c r="E30" i="3"/>
  <c r="E29" i="3"/>
  <c r="E28" i="3"/>
  <c r="E27" i="3"/>
  <c r="E26" i="3"/>
  <c r="E25" i="3"/>
  <c r="E24" i="3"/>
  <c r="E23" i="3"/>
  <c r="B29" i="3"/>
  <c r="B28" i="3"/>
  <c r="B27" i="3"/>
  <c r="B26" i="3"/>
  <c r="B25" i="3"/>
  <c r="B24" i="3"/>
  <c r="B23" i="3"/>
  <c r="B22" i="3"/>
  <c r="D21" i="3"/>
  <c r="D20" i="3"/>
  <c r="D45" i="3" l="1"/>
  <c r="I15" i="5"/>
  <c r="F15" i="5"/>
  <c r="H15" i="5" s="1"/>
  <c r="R15" i="5" s="1"/>
  <c r="U15" i="5" l="1"/>
  <c r="S15" i="5"/>
  <c r="E22" i="3"/>
  <c r="E35" i="3" s="1"/>
  <c r="V15" i="5" l="1"/>
  <c r="D39" i="3"/>
  <c r="W15" i="5"/>
  <c r="E43" i="3" s="1"/>
  <c r="D37" i="3"/>
  <c r="D41" i="3" s="1"/>
  <c r="T15" i="5"/>
  <c r="X15" i="5"/>
  <c r="Y15" i="5" s="1"/>
  <c r="D44" i="3" s="1"/>
  <c r="D48" i="3" s="1"/>
  <c r="D51" i="3" l="1"/>
  <c r="E49" i="3" s="1"/>
  <c r="E53" i="3" s="1"/>
  <c r="AB15" i="5"/>
  <c r="AC15" i="5" l="1"/>
  <c r="AF15" i="5" l="1"/>
</calcChain>
</file>

<file path=xl/sharedStrings.xml><?xml version="1.0" encoding="utf-8"?>
<sst xmlns="http://schemas.openxmlformats.org/spreadsheetml/2006/main" count="88" uniqueCount="85">
  <si>
    <t>VIREMENT</t>
  </si>
  <si>
    <t>Enfant</t>
  </si>
  <si>
    <t>Patr. 5%</t>
  </si>
  <si>
    <t>Sal.1%</t>
  </si>
  <si>
    <t>Patr. 13%</t>
  </si>
  <si>
    <t xml:space="preserve">par </t>
  </si>
  <si>
    <t>paiement</t>
  </si>
  <si>
    <t>Net à payer</t>
  </si>
  <si>
    <t>Avance quinzaine</t>
  </si>
  <si>
    <t>Salaire Net</t>
  </si>
  <si>
    <t>IRSA à verser</t>
  </si>
  <si>
    <t>Nbre enfants</t>
  </si>
  <si>
    <t>Abattement</t>
  </si>
  <si>
    <t>IRSA Brut</t>
  </si>
  <si>
    <t>Salaire imp.</t>
  </si>
  <si>
    <t>Base imposable</t>
  </si>
  <si>
    <t>OSIE</t>
  </si>
  <si>
    <t>CNaPS</t>
  </si>
  <si>
    <t>Total brut</t>
  </si>
  <si>
    <t>Prime astreinte centrale</t>
  </si>
  <si>
    <t>Prime puissance centrale</t>
  </si>
  <si>
    <t>Commission remboursable</t>
  </si>
  <si>
    <t>Solde sur prime d'objectif 2023</t>
  </si>
  <si>
    <t>Prime d'objectif</t>
  </si>
  <si>
    <t>Prime chef d'Antenne</t>
  </si>
  <si>
    <t>Tx horaires</t>
  </si>
  <si>
    <t>Montant du mois</t>
  </si>
  <si>
    <t>Nbr jour travail</t>
  </si>
  <si>
    <t>Tx journalier</t>
  </si>
  <si>
    <t>Salaire de base</t>
  </si>
  <si>
    <t>Date embauche</t>
  </si>
  <si>
    <t xml:space="preserve">Fonction </t>
  </si>
  <si>
    <t>Noms et Prénoms</t>
  </si>
  <si>
    <t>Matricule</t>
  </si>
  <si>
    <t xml:space="preserve">IRSA 2022 : 3 000Ar suivant LF 2022 </t>
  </si>
  <si>
    <t xml:space="preserve">                Plafond Cnaps : 2 000 000Ar depuis avril 2022</t>
  </si>
  <si>
    <t>Salaire avec prime sur objectif</t>
  </si>
  <si>
    <t>Prime sur Objectif Nette</t>
  </si>
  <si>
    <t>Avance</t>
  </si>
  <si>
    <t>ANKA Madagascar SARL</t>
  </si>
  <si>
    <t>Lot II Y 53 Bis Avaratr'Antanimora</t>
  </si>
  <si>
    <t>101 Antananarivo, Madagascar</t>
  </si>
  <si>
    <t xml:space="preserve">RCS 2008B00906 - NIF 4000955242 </t>
  </si>
  <si>
    <t>STAT 35301 11 2008 0 10926 - CNaPS N˚ 9B2255</t>
  </si>
  <si>
    <t xml:space="preserve">4ème et 5ème étage - Immeuble FIADANANTSOA </t>
  </si>
  <si>
    <t>BULLETIN  DE  PAIE</t>
  </si>
  <si>
    <t xml:space="preserve">Du : </t>
  </si>
  <si>
    <t>Date d'embauche:</t>
  </si>
  <si>
    <t>Nom et Prénoms  :</t>
  </si>
  <si>
    <t>Fonction  :</t>
  </si>
  <si>
    <t>Matricule:</t>
  </si>
  <si>
    <t>RUBRIQUES</t>
  </si>
  <si>
    <t>MONTANT et Nombre</t>
  </si>
  <si>
    <t>SALAIRE DE BASE</t>
  </si>
  <si>
    <t xml:space="preserve">Nb de jours de Travail 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</si>
  <si>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</si>
  <si>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</si>
  <si>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</si>
  <si>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</si>
  <si>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</si>
  <si>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</si>
  <si>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</si>
  <si>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</si>
  <si>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IRSA réel à payer</t>
  </si>
  <si>
    <t>Salaire net après impôt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</si>
  <si>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</si>
  <si>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</si>
  <si>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</si>
  <si>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</si>
  <si>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</si>
  <si>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>Indemnité de Logement</t>
  </si>
  <si>
    <t>Indemnité de Représentation</t>
  </si>
  <si>
    <t>Commission Remboursable</t>
  </si>
  <si>
    <t>NB Enf à charge</t>
  </si>
  <si>
    <t>Abattement enf à charge</t>
  </si>
  <si>
    <t>+SUD!H10</t>
  </si>
  <si>
    <t xml:space="preserve">Mois : </t>
  </si>
  <si>
    <t xml:space="preserve">Année : </t>
  </si>
  <si>
    <t>+SUD!I10</t>
  </si>
  <si>
    <t>01 Mars 2024 au 31 Mars 2024</t>
  </si>
  <si>
    <t>S-100</t>
  </si>
  <si>
    <t>LOVAHARITIANA Hoby</t>
  </si>
  <si>
    <t>Etudiante</t>
  </si>
  <si>
    <t>Août</t>
  </si>
  <si>
    <t>Autre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</si>
</sst>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F_-;\-* #,##0.00\ _F_-;_-* &quot;-&quot;??\ _F_-;_-@_-"/>
    <numFmt numFmtId="165" formatCode="_(* #,##0.00_);_(* \(#,##0.00\);_(* \-??_);_(@_)"/>
    <numFmt numFmtId="166" formatCode="_-* #,##0.00\ _€_-;\-* #,##0.00\ _€_-;_-* &quot;-&quot;??\ _€_-;_-@_-"/>
    <numFmt numFmtId="167" formatCode="_-* #,##0\ _F_-;\-* #,##0\ _F_-;_-* &quot;-&quot;\ _F_-;_-@_-"/>
    <numFmt numFmtId="168" formatCode="#,##0.000"/>
    <numFmt numFmtId="169" formatCode="_-* #,##0.00000_-;\-* #,##0.00000_-;_-* &quot;-&quot;??_-;_-@_-"/>
    <numFmt numFmtId="170" formatCode="0.000000"/>
    <numFmt numFmtId="171" formatCode="#,##0.0000"/>
    <numFmt numFmtId="172" formatCode="#,##0.00_ ;[Red]\-#,##0.00\ "/>
    <numFmt numFmtId="173" formatCode="#,##0.00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6" fillId="0" borderId="0"/>
    <xf numFmtId="166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6" fillId="0" borderId="0"/>
    <xf numFmtId="0" fontId="4" fillId="0" borderId="0"/>
    <xf numFmtId="164" fontId="4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43" fontId="2" fillId="0" borderId="0" xfId="1" applyFont="1" applyFill="1"/>
    <xf numFmtId="0" fontId="4" fillId="0" borderId="1" xfId="3" applyBorder="1" applyAlignment="1">
      <alignment vertical="center" wrapText="1"/>
    </xf>
    <xf numFmtId="0" fontId="4" fillId="0" borderId="0" xfId="3"/>
    <xf numFmtId="3" fontId="4" fillId="0" borderId="4" xfId="3" applyNumberFormat="1" applyBorder="1" applyAlignment="1">
      <alignment horizontal="center" vertical="center"/>
    </xf>
    <xf numFmtId="3" fontId="4" fillId="0" borderId="4" xfId="3" applyNumberFormat="1" applyBorder="1" applyAlignment="1">
      <alignment horizontal="center"/>
    </xf>
    <xf numFmtId="0" fontId="4" fillId="0" borderId="0" xfId="3" applyAlignment="1">
      <alignment wrapText="1"/>
    </xf>
    <xf numFmtId="3" fontId="4" fillId="0" borderId="6" xfId="3" applyNumberFormat="1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/>
    </xf>
    <xf numFmtId="3" fontId="4" fillId="0" borderId="0" xfId="3" applyNumberFormat="1"/>
    <xf numFmtId="3" fontId="4" fillId="0" borderId="0" xfId="3" applyNumberFormat="1" applyAlignment="1">
      <alignment horizontal="center"/>
    </xf>
    <xf numFmtId="0" fontId="4" fillId="0" borderId="0" xfId="3" applyAlignment="1">
      <alignment horizontal="center"/>
    </xf>
    <xf numFmtId="3" fontId="4" fillId="0" borderId="0" xfId="3" applyNumberFormat="1" applyAlignment="1">
      <alignment horizontal="left"/>
    </xf>
    <xf numFmtId="165" fontId="4" fillId="0" borderId="0" xfId="6" applyFont="1" applyAlignment="1">
      <alignment horizontal="right"/>
    </xf>
    <xf numFmtId="41" fontId="2" fillId="0" borderId="0" xfId="2" applyFont="1" applyFill="1"/>
    <xf numFmtId="3" fontId="2" fillId="0" borderId="0" xfId="0" applyNumberFormat="1" applyFont="1"/>
    <xf numFmtId="0" fontId="5" fillId="0" borderId="0" xfId="3" applyFont="1" applyAlignment="1">
      <alignment horizontal="left"/>
    </xf>
    <xf numFmtId="43" fontId="4" fillId="0" borderId="0" xfId="1" applyFont="1" applyFill="1"/>
    <xf numFmtId="3" fontId="5" fillId="0" borderId="0" xfId="3" applyNumberFormat="1" applyFont="1" applyAlignment="1">
      <alignment horizontal="left"/>
    </xf>
    <xf numFmtId="3" fontId="5" fillId="0" borderId="0" xfId="3" quotePrefix="1" applyNumberFormat="1" applyFont="1" applyAlignment="1">
      <alignment horizontal="left"/>
    </xf>
    <xf numFmtId="0" fontId="4" fillId="0" borderId="1" xfId="3" applyBorder="1" applyAlignment="1">
      <alignment horizontal="center" vertical="center" wrapText="1"/>
    </xf>
    <xf numFmtId="0" fontId="4" fillId="0" borderId="4" xfId="3" applyBorder="1" applyAlignment="1">
      <alignment vertical="center" wrapText="1"/>
    </xf>
    <xf numFmtId="14" fontId="4" fillId="0" borderId="1" xfId="5" applyNumberFormat="1" applyFont="1" applyFill="1" applyBorder="1" applyAlignment="1">
      <alignment vertical="center" wrapText="1"/>
    </xf>
    <xf numFmtId="3" fontId="4" fillId="0" borderId="1" xfId="3" applyNumberFormat="1" applyBorder="1" applyAlignment="1">
      <alignment vertical="center" wrapText="1"/>
    </xf>
    <xf numFmtId="3" fontId="4" fillId="0" borderId="2" xfId="3" applyNumberFormat="1" applyBorder="1" applyAlignment="1">
      <alignment vertical="center" wrapText="1"/>
    </xf>
    <xf numFmtId="3" fontId="4" fillId="0" borderId="1" xfId="4" applyNumberFormat="1" applyFont="1" applyFill="1" applyBorder="1" applyAlignment="1" applyProtection="1">
      <alignment vertical="center" wrapText="1"/>
    </xf>
    <xf numFmtId="3" fontId="4" fillId="0" borderId="1" xfId="3" applyNumberFormat="1" applyBorder="1" applyAlignment="1">
      <alignment horizontal="center" vertical="center" wrapText="1"/>
    </xf>
    <xf numFmtId="3" fontId="4" fillId="0" borderId="1" xfId="1" applyNumberFormat="1" applyFont="1" applyFill="1" applyBorder="1" applyAlignment="1">
      <alignment vertical="center" wrapText="1"/>
    </xf>
    <xf numFmtId="3" fontId="5" fillId="0" borderId="1" xfId="3" applyNumberFormat="1" applyFont="1" applyBorder="1" applyAlignment="1">
      <alignment vertical="center" wrapText="1"/>
    </xf>
    <xf numFmtId="0" fontId="4" fillId="0" borderId="0" xfId="3" applyAlignment="1">
      <alignment vertical="center" wrapText="1"/>
    </xf>
    <xf numFmtId="41" fontId="3" fillId="0" borderId="0" xfId="2" applyFont="1" applyFill="1"/>
    <xf numFmtId="165" fontId="7" fillId="0" borderId="0" xfId="6" applyFont="1"/>
    <xf numFmtId="0" fontId="8" fillId="0" borderId="0" xfId="9" applyFont="1"/>
    <xf numFmtId="0" fontId="7" fillId="0" borderId="0" xfId="9" applyFont="1"/>
    <xf numFmtId="0" fontId="7" fillId="0" borderId="0" xfId="9" applyFont="1" applyAlignment="1">
      <alignment horizontal="right"/>
    </xf>
    <xf numFmtId="43" fontId="4" fillId="0" borderId="0" xfId="1" applyFont="1"/>
    <xf numFmtId="168" fontId="4" fillId="0" borderId="0" xfId="3" applyNumberFormat="1"/>
    <xf numFmtId="0" fontId="8" fillId="0" borderId="0" xfId="9" applyFont="1" applyAlignment="1">
      <alignment horizontal="center"/>
    </xf>
    <xf numFmtId="0" fontId="9" fillId="0" borderId="0" xfId="9" applyFont="1"/>
    <xf numFmtId="49" fontId="9" fillId="0" borderId="0" xfId="9" applyNumberFormat="1" applyFont="1" applyAlignment="1">
      <alignment horizontal="left" vertical="center"/>
    </xf>
    <xf numFmtId="4" fontId="9" fillId="0" borderId="0" xfId="9" applyNumberFormat="1" applyFont="1" applyAlignment="1">
      <alignment horizontal="left" vertical="center"/>
    </xf>
    <xf numFmtId="14" fontId="9" fillId="0" borderId="0" xfId="9" applyNumberFormat="1" applyFont="1" applyAlignment="1">
      <alignment horizontal="left" vertical="center"/>
    </xf>
    <xf numFmtId="0" fontId="9" fillId="0" borderId="0" xfId="9" applyFont="1" applyAlignment="1">
      <alignment horizontal="left"/>
    </xf>
    <xf numFmtId="2" fontId="9" fillId="0" borderId="0" xfId="9" applyNumberFormat="1" applyFont="1" applyAlignment="1">
      <alignment horizontal="left"/>
    </xf>
    <xf numFmtId="49" fontId="7" fillId="0" borderId="0" xfId="9" applyNumberFormat="1" applyFont="1" applyAlignment="1">
      <alignment horizontal="right"/>
    </xf>
    <xf numFmtId="0" fontId="9" fillId="0" borderId="0" xfId="9" applyFont="1" applyAlignment="1">
      <alignment horizontal="right"/>
    </xf>
    <xf numFmtId="49" fontId="8" fillId="0" borderId="0" xfId="9" applyNumberFormat="1" applyFont="1" applyAlignment="1">
      <alignment horizontal="left"/>
    </xf>
    <xf numFmtId="0" fontId="7" fillId="0" borderId="3" xfId="9" applyFont="1" applyBorder="1"/>
    <xf numFmtId="0" fontId="7" fillId="0" borderId="9" xfId="9" applyFont="1" applyBorder="1" applyAlignment="1">
      <alignment horizontal="right"/>
    </xf>
    <xf numFmtId="0" fontId="7" fillId="0" borderId="2" xfId="9" applyFont="1" applyBorder="1"/>
    <xf numFmtId="0" fontId="8" fillId="0" borderId="11" xfId="9" applyFont="1" applyBorder="1"/>
    <xf numFmtId="3" fontId="7" fillId="0" borderId="6" xfId="9" applyNumberFormat="1" applyFont="1" applyBorder="1"/>
    <xf numFmtId="3" fontId="8" fillId="0" borderId="6" xfId="9" applyNumberFormat="1" applyFont="1" applyBorder="1" applyAlignment="1">
      <alignment horizontal="right"/>
    </xf>
    <xf numFmtId="168" fontId="4" fillId="0" borderId="0" xfId="8" applyNumberFormat="1" applyFont="1"/>
    <xf numFmtId="169" fontId="4" fillId="0" borderId="0" xfId="1" applyNumberFormat="1" applyFont="1"/>
    <xf numFmtId="0" fontId="7" fillId="0" borderId="11" xfId="9" applyFont="1" applyBorder="1"/>
    <xf numFmtId="0" fontId="11" fillId="0" borderId="0" xfId="9" applyFont="1" applyAlignment="1">
      <alignment horizontal="right"/>
    </xf>
    <xf numFmtId="3" fontId="12" fillId="0" borderId="6" xfId="9" applyNumberFormat="1" applyFont="1" applyBorder="1"/>
    <xf numFmtId="170" fontId="4" fillId="0" borderId="0" xfId="3" applyNumberFormat="1"/>
    <xf numFmtId="0" fontId="9" fillId="0" borderId="11" xfId="9" applyFont="1" applyBorder="1"/>
    <xf numFmtId="165" fontId="6" fillId="0" borderId="0" xfId="6"/>
    <xf numFmtId="0" fontId="7" fillId="0" borderId="11" xfId="3" applyFont="1" applyBorder="1"/>
    <xf numFmtId="3" fontId="9" fillId="0" borderId="4" xfId="9" applyNumberFormat="1" applyFont="1" applyBorder="1" applyAlignment="1">
      <alignment horizontal="right"/>
    </xf>
    <xf numFmtId="0" fontId="13" fillId="0" borderId="0" xfId="9" applyFont="1"/>
    <xf numFmtId="3" fontId="8" fillId="0" borderId="1" xfId="9" applyNumberFormat="1" applyFont="1" applyBorder="1" applyAlignment="1">
      <alignment horizontal="right"/>
    </xf>
    <xf numFmtId="4" fontId="4" fillId="0" borderId="0" xfId="3" applyNumberFormat="1"/>
    <xf numFmtId="166" fontId="4" fillId="0" borderId="0" xfId="3" applyNumberFormat="1"/>
    <xf numFmtId="9" fontId="7" fillId="0" borderId="0" xfId="9" applyNumberFormat="1" applyFont="1"/>
    <xf numFmtId="3" fontId="9" fillId="0" borderId="6" xfId="1" applyNumberFormat="1" applyFont="1" applyBorder="1" applyAlignment="1">
      <alignment horizontal="right"/>
    </xf>
    <xf numFmtId="43" fontId="4" fillId="0" borderId="0" xfId="3" applyNumberFormat="1"/>
    <xf numFmtId="3" fontId="7" fillId="0" borderId="1" xfId="9" applyNumberFormat="1" applyFont="1" applyBorder="1"/>
    <xf numFmtId="171" fontId="4" fillId="0" borderId="0" xfId="3" applyNumberFormat="1"/>
    <xf numFmtId="3" fontId="7" fillId="0" borderId="6" xfId="1" applyNumberFormat="1" applyFont="1" applyBorder="1"/>
    <xf numFmtId="3" fontId="8" fillId="0" borderId="1" xfId="9" applyNumberFormat="1" applyFont="1" applyBorder="1"/>
    <xf numFmtId="0" fontId="7" fillId="0" borderId="7" xfId="9" applyFont="1" applyBorder="1"/>
    <xf numFmtId="0" fontId="7" fillId="0" borderId="10" xfId="9" applyFont="1" applyBorder="1"/>
    <xf numFmtId="3" fontId="7" fillId="0" borderId="4" xfId="9" applyNumberFormat="1" applyFont="1" applyBorder="1"/>
    <xf numFmtId="3" fontId="7" fillId="0" borderId="15" xfId="9" applyNumberFormat="1" applyFont="1" applyBorder="1"/>
    <xf numFmtId="3" fontId="14" fillId="0" borderId="0" xfId="9" applyNumberFormat="1" applyFont="1" applyAlignment="1">
      <alignment horizontal="right"/>
    </xf>
    <xf numFmtId="3" fontId="8" fillId="0" borderId="4" xfId="9" applyNumberFormat="1" applyFont="1" applyBorder="1"/>
    <xf numFmtId="172" fontId="4" fillId="0" borderId="0" xfId="3" applyNumberFormat="1"/>
    <xf numFmtId="0" fontId="14" fillId="0" borderId="0" xfId="9" applyFont="1" applyAlignment="1">
      <alignment horizontal="right"/>
    </xf>
    <xf numFmtId="173" fontId="8" fillId="0" borderId="0" xfId="9" applyNumberFormat="1" applyFont="1"/>
    <xf numFmtId="4" fontId="7" fillId="0" borderId="0" xfId="9" applyNumberFormat="1" applyFont="1"/>
    <xf numFmtId="0" fontId="11" fillId="0" borderId="0" xfId="9" applyFont="1" applyAlignment="1">
      <alignment horizontal="left"/>
    </xf>
    <xf numFmtId="3" fontId="7" fillId="0" borderId="11" xfId="9" applyNumberFormat="1" applyFont="1" applyBorder="1"/>
    <xf numFmtId="3" fontId="7" fillId="0" borderId="0" xfId="9" applyNumberFormat="1" applyFont="1"/>
    <xf numFmtId="3" fontId="4" fillId="0" borderId="2" xfId="3" applyNumberFormat="1" applyBorder="1" applyAlignment="1">
      <alignment horizontal="center" vertical="center" wrapText="1"/>
    </xf>
    <xf numFmtId="3" fontId="4" fillId="0" borderId="4" xfId="3" applyNumberFormat="1" applyBorder="1" applyAlignment="1">
      <alignment horizontal="center" vertical="center" wrapText="1"/>
    </xf>
    <xf numFmtId="165" fontId="4" fillId="0" borderId="0" xfId="6" applyFont="1" applyAlignment="1">
      <alignment horizontal="left"/>
    </xf>
    <xf numFmtId="3" fontId="4" fillId="0" borderId="0" xfId="3" applyNumberFormat="1"/>
    <xf numFmtId="3" fontId="4" fillId="0" borderId="0" xfId="3" applyNumberFormat="1" applyAlignment="1">
      <alignment horizontal="left"/>
    </xf>
    <xf numFmtId="0" fontId="4" fillId="0" borderId="2" xfId="3" applyBorder="1" applyAlignment="1">
      <alignment horizontal="center" vertical="center"/>
    </xf>
    <xf numFmtId="0" fontId="4" fillId="0" borderId="6" xfId="3" applyBorder="1" applyAlignment="1">
      <alignment horizontal="center" vertical="center"/>
    </xf>
    <xf numFmtId="0" fontId="4" fillId="0" borderId="4" xfId="3" applyBorder="1" applyAlignment="1">
      <alignment horizontal="center" vertical="center"/>
    </xf>
    <xf numFmtId="0" fontId="4" fillId="0" borderId="2" xfId="3" applyBorder="1" applyAlignment="1">
      <alignment horizontal="center" vertical="center" wrapText="1"/>
    </xf>
    <xf numFmtId="0" fontId="4" fillId="0" borderId="6" xfId="3" applyBorder="1" applyAlignment="1">
      <alignment horizontal="center" vertical="center" wrapText="1"/>
    </xf>
    <xf numFmtId="0" fontId="4" fillId="0" borderId="4" xfId="3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 wrapText="1"/>
    </xf>
    <xf numFmtId="3" fontId="4" fillId="0" borderId="6" xfId="3" applyNumberFormat="1" applyBorder="1" applyAlignment="1">
      <alignment horizontal="center" vertical="center" wrapText="1"/>
    </xf>
    <xf numFmtId="3" fontId="4" fillId="0" borderId="4" xfId="3" applyNumberFormat="1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/>
    </xf>
    <xf numFmtId="3" fontId="4" fillId="0" borderId="6" xfId="3" applyNumberFormat="1" applyBorder="1" applyAlignment="1">
      <alignment horizontal="center" vertical="center"/>
    </xf>
    <xf numFmtId="3" fontId="4" fillId="0" borderId="4" xfId="3" applyNumberFormat="1" applyBorder="1" applyAlignment="1">
      <alignment horizontal="center" vertical="center"/>
    </xf>
    <xf numFmtId="3" fontId="5" fillId="0" borderId="2" xfId="3" applyNumberFormat="1" applyFont="1" applyBorder="1" applyAlignment="1">
      <alignment horizontal="center" vertical="center" wrapText="1"/>
    </xf>
    <xf numFmtId="3" fontId="5" fillId="0" borderId="6" xfId="3" applyNumberFormat="1" applyFont="1" applyBorder="1" applyAlignment="1">
      <alignment horizontal="center" vertical="center" wrapText="1"/>
    </xf>
    <xf numFmtId="3" fontId="5" fillId="0" borderId="4" xfId="3" applyNumberFormat="1" applyFont="1" applyBorder="1" applyAlignment="1">
      <alignment horizontal="center" vertical="center" wrapText="1"/>
    </xf>
    <xf numFmtId="3" fontId="4" fillId="0" borderId="1" xfId="3" applyNumberForma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0" borderId="3" xfId="3" applyNumberFormat="1" applyBorder="1" applyAlignment="1">
      <alignment horizontal="center" vertical="center"/>
    </xf>
    <xf numFmtId="3" fontId="4" fillId="0" borderId="8" xfId="3" applyNumberFormat="1" applyBorder="1" applyAlignment="1">
      <alignment horizontal="center" vertical="center"/>
    </xf>
    <xf numFmtId="3" fontId="4" fillId="0" borderId="7" xfId="3" applyNumberFormat="1" applyBorder="1" applyAlignment="1">
      <alignment horizontal="center" vertical="center"/>
    </xf>
    <xf numFmtId="3" fontId="4" fillId="0" borderId="5" xfId="3" applyNumberFormat="1" applyBorder="1" applyAlignment="1">
      <alignment horizontal="center" vertical="center"/>
    </xf>
    <xf numFmtId="0" fontId="8" fillId="2" borderId="12" xfId="9" applyFont="1" applyFill="1" applyBorder="1" applyAlignment="1">
      <alignment horizontal="center"/>
    </xf>
    <xf numFmtId="0" fontId="10" fillId="0" borderId="13" xfId="9" applyFont="1" applyBorder="1" applyAlignment="1">
      <alignment horizontal="center" vertical="center"/>
    </xf>
    <xf numFmtId="0" fontId="10" fillId="0" borderId="14" xfId="9" applyFont="1" applyBorder="1" applyAlignment="1">
      <alignment horizontal="center" vertical="center"/>
    </xf>
    <xf numFmtId="0" fontId="7" fillId="0" borderId="11" xfId="9" applyFont="1" applyBorder="1" applyAlignment="1">
      <alignment horizontal="left"/>
    </xf>
    <xf numFmtId="0" fontId="7" fillId="0" borderId="0" xfId="9" applyFont="1" applyAlignment="1">
      <alignment horizontal="left"/>
    </xf>
    <xf numFmtId="0" fontId="4" fillId="0" borderId="0" xfId="3" applyAlignment="1">
      <alignment horizontal="center"/>
    </xf>
  </cellXfs>
  <cellStyles count="12">
    <cellStyle name="Excel Built-in Normal" xfId="9" xr:uid="{B736B98C-7DDC-4305-9706-FEE236728EC3}"/>
    <cellStyle name="Milliers" xfId="1" builtinId="3"/>
    <cellStyle name="Milliers [0]" xfId="2" builtinId="6"/>
    <cellStyle name="Milliers [0] 2" xfId="8" xr:uid="{C83E4298-6314-4FCC-AE39-7AFB6437394F}"/>
    <cellStyle name="Milliers 2" xfId="5" xr:uid="{9333680F-510A-41FE-BD86-F11FB4B39507}"/>
    <cellStyle name="Milliers 3" xfId="6" xr:uid="{AFF38F03-A2F1-4AFD-858A-34819F0A5B74}"/>
    <cellStyle name="Milliers 5" xfId="7" xr:uid="{F5914ACD-15A5-451D-8F54-8F4F59CB93BF}"/>
    <cellStyle name="Milliers 5 2" xfId="11" xr:uid="{16E3A413-6DFF-48F1-BDDA-A10724E30050}"/>
    <cellStyle name="Milliers 7" xfId="4" xr:uid="{6259CA5F-7CE7-4F4F-A671-FFEACEB274C3}"/>
    <cellStyle name="Normal" xfId="0" builtinId="0"/>
    <cellStyle name="Normal 2" xfId="3" xr:uid="{0CE7F513-D31B-4EB6-AC47-A2C4B80C479D}"/>
    <cellStyle name="Normal 3 2" xfId="10" xr:uid="{C70E8209-8A74-44D6-AE75-DF0A300B57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FFAE1E-4C49-4B84-B198-DB0BD4DAE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3" name="Zone de texte 2">
          <a:extLst>
            <a:ext uri="{FF2B5EF4-FFF2-40B4-BE49-F238E27FC236}">
              <a16:creationId xmlns:a16="http://schemas.microsoft.com/office/drawing/2014/main" id="{C0616ECC-D5C9-45F9-9018-845BD627C43B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9CB0DEF-0C9E-4CA1-B9DD-A0F38A7CC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5" name="Zone de texte 2">
          <a:extLst>
            <a:ext uri="{FF2B5EF4-FFF2-40B4-BE49-F238E27FC236}">
              <a16:creationId xmlns:a16="http://schemas.microsoft.com/office/drawing/2014/main" id="{F9E60D5A-C390-4832-8EC2-6C5AF90E82AA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BC402FDE-5FFC-4829-AA35-8FCAC12E9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7" name="Zone de texte 2">
          <a:extLst>
            <a:ext uri="{FF2B5EF4-FFF2-40B4-BE49-F238E27FC236}">
              <a16:creationId xmlns:a16="http://schemas.microsoft.com/office/drawing/2014/main" id="{A4C1B2A7-6D0C-4D5F-A0FF-7E35865C91BE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0</xdr:row>
      <xdr:rowOff>106680</xdr:rowOff>
    </xdr:from>
    <xdr:to>
      <xdr:col>2</xdr:col>
      <xdr:colOff>449580</xdr:colOff>
      <xdr:row>6</xdr:row>
      <xdr:rowOff>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207D0FDD-1C0F-4D6A-9BC2-08C74BFC3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243840" y="106680"/>
          <a:ext cx="1905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F20C-1E89-45D5-AD03-8D2748FDE404}">
  <sheetPr>
    <tabColor theme="9" tint="0.39997558519241921"/>
    <pageSetUpPr fitToPage="1"/>
  </sheetPr>
  <dimension ref="A1:AJ32"/>
  <sheetViews>
    <sheetView tabSelected="1" topLeftCell="O5" zoomScale="80" zoomScaleNormal="80" workbookViewId="0">
      <selection activeCell="AE16" sqref="AE16"/>
    </sheetView>
  </sheetViews>
  <sheetFormatPr baseColWidth="10" defaultColWidth="11.42578125" defaultRowHeight="15" outlineLevelCol="1"/>
  <cols>
    <col min="1" max="1" width="8.28515625" style="1" bestFit="1" customWidth="1"/>
    <col min="2" max="2" width="43.85546875" style="1" bestFit="1" customWidth="1"/>
    <col min="3" max="3" width="48.7109375" style="1" bestFit="1" customWidth="1"/>
    <col min="4" max="5" width="13.7109375" style="1" bestFit="1" customWidth="1"/>
    <col min="6" max="6" width="10.7109375" style="1" bestFit="1" customWidth="1"/>
    <col min="7" max="7" width="12.28515625" style="1" bestFit="1" customWidth="1"/>
    <col min="8" max="8" width="14.42578125" style="1" bestFit="1" customWidth="1"/>
    <col min="9" max="9" width="10" style="1" bestFit="1" customWidth="1"/>
    <col min="10" max="11" width="9.85546875" style="1" customWidth="1" outlineLevel="1"/>
    <col min="12" max="12" width="13.7109375" style="1" customWidth="1" outlineLevel="1"/>
    <col min="13" max="17" width="14.5703125" style="1" customWidth="1" outlineLevel="1"/>
    <col min="18" max="18" width="10.85546875" style="1" bestFit="1" customWidth="1"/>
    <col min="19" max="19" width="8.140625" style="1" customWidth="1" outlineLevel="1"/>
    <col min="20" max="20" width="9.85546875" style="1" customWidth="1" outlineLevel="1"/>
    <col min="21" max="21" width="8.140625" style="1" customWidth="1" outlineLevel="1"/>
    <col min="22" max="22" width="8.5703125" style="1" customWidth="1" outlineLevel="1"/>
    <col min="23" max="23" width="10.85546875" style="1" customWidth="1" outlineLevel="1"/>
    <col min="24" max="24" width="11" style="1" customWidth="1" outlineLevel="1"/>
    <col min="25" max="25" width="9.85546875" style="1" customWidth="1" outlineLevel="1"/>
    <col min="26" max="26" width="11" style="1" customWidth="1" outlineLevel="1"/>
    <col min="27" max="27" width="7.85546875" style="1" customWidth="1" outlineLevel="1"/>
    <col min="28" max="28" width="12.28515625" style="1" customWidth="1" outlineLevel="1"/>
    <col min="29" max="29" width="10.85546875" style="1" customWidth="1" outlineLevel="1"/>
    <col min="30" max="31" width="9.42578125" style="1" customWidth="1" outlineLevel="1"/>
    <col min="32" max="32" width="11.28515625" style="1" bestFit="1" customWidth="1"/>
    <col min="33" max="33" width="10.140625" style="1" bestFit="1" customWidth="1"/>
    <col min="34" max="36" width="10.85546875" style="1" bestFit="1" customWidth="1" collapsed="1"/>
    <col min="37" max="16384" width="11.42578125" style="1"/>
  </cols>
  <sheetData>
    <row r="1" spans="1:36" s="4" customFormat="1" ht="12.75">
      <c r="A1" s="1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  <c r="Y1" s="11"/>
      <c r="Z1" s="10"/>
      <c r="AA1" s="10"/>
      <c r="AB1" s="10"/>
      <c r="AC1" s="11"/>
      <c r="AD1" s="10"/>
      <c r="AE1" s="10"/>
      <c r="AG1" s="18"/>
      <c r="AH1" s="10"/>
      <c r="AI1" s="10"/>
      <c r="AJ1" s="10"/>
    </row>
    <row r="2" spans="1:36" s="4" customFormat="1" ht="12.75">
      <c r="A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"/>
      <c r="Y2" s="11"/>
      <c r="Z2" s="10"/>
      <c r="AA2" s="10"/>
      <c r="AB2" s="10"/>
      <c r="AC2" s="11"/>
      <c r="AD2" s="10"/>
      <c r="AE2" s="10"/>
      <c r="AG2" s="18"/>
      <c r="AH2" s="10"/>
      <c r="AI2" s="10"/>
      <c r="AJ2" s="10"/>
    </row>
    <row r="3" spans="1:36" s="4" customFormat="1" ht="12.75">
      <c r="A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11"/>
      <c r="Z3" s="10"/>
      <c r="AA3" s="10"/>
      <c r="AB3" s="10"/>
      <c r="AC3" s="11"/>
      <c r="AD3" s="10"/>
      <c r="AE3" s="10"/>
      <c r="AG3" s="18"/>
      <c r="AH3" s="10"/>
      <c r="AI3" s="10"/>
      <c r="AJ3" s="10"/>
    </row>
    <row r="4" spans="1:36" s="4" customFormat="1" ht="12.75">
      <c r="A4" s="17"/>
      <c r="C4" s="90" t="s">
        <v>35</v>
      </c>
      <c r="D4" s="9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0"/>
      <c r="AB4" s="10"/>
      <c r="AC4" s="11"/>
      <c r="AD4" s="10"/>
      <c r="AE4" s="10"/>
      <c r="AG4" s="18"/>
      <c r="AH4" s="10"/>
      <c r="AI4" s="10"/>
      <c r="AJ4" s="10"/>
    </row>
    <row r="5" spans="1:36" s="4" customFormat="1" ht="12.75">
      <c r="A5" s="12"/>
      <c r="C5" s="14" t="s">
        <v>34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9"/>
      <c r="S5" s="19"/>
      <c r="T5" s="10"/>
      <c r="U5" s="10"/>
      <c r="V5" s="10"/>
      <c r="W5" s="10"/>
      <c r="X5" s="11"/>
      <c r="Y5" s="11"/>
      <c r="Z5" s="10"/>
      <c r="AA5" s="10"/>
      <c r="AB5" s="10"/>
      <c r="AC5" s="11"/>
      <c r="AD5" s="10"/>
      <c r="AE5" s="10"/>
      <c r="AG5" s="18"/>
      <c r="AH5" s="19"/>
      <c r="AI5" s="19"/>
      <c r="AJ5" s="19"/>
    </row>
    <row r="6" spans="1:36" s="4" customFormat="1" ht="12.75">
      <c r="A6" s="12"/>
      <c r="B6" s="12"/>
      <c r="C6" s="12"/>
      <c r="D6" s="12"/>
      <c r="E6" s="11"/>
      <c r="F6" s="11"/>
      <c r="G6" s="11"/>
      <c r="H6" s="11"/>
      <c r="I6" s="91"/>
      <c r="J6" s="91"/>
      <c r="K6" s="91"/>
      <c r="L6" s="91"/>
      <c r="M6" s="10"/>
      <c r="N6" s="10"/>
      <c r="O6" s="10"/>
      <c r="P6" s="10"/>
      <c r="Q6" s="10"/>
      <c r="R6" s="20"/>
      <c r="S6" s="10"/>
      <c r="T6" s="10"/>
      <c r="U6" s="10"/>
      <c r="V6" s="10"/>
      <c r="W6" s="10"/>
      <c r="X6" s="11"/>
      <c r="Y6" s="11"/>
      <c r="Z6" s="11"/>
      <c r="AA6" s="10"/>
      <c r="AB6" s="10"/>
      <c r="AC6" s="11"/>
      <c r="AD6" s="10"/>
      <c r="AE6" s="10"/>
      <c r="AG6" s="18"/>
      <c r="AH6" s="20"/>
      <c r="AI6" s="20"/>
      <c r="AJ6" s="20"/>
    </row>
    <row r="7" spans="1:36" s="4" customFormat="1" ht="15.75" customHeight="1">
      <c r="A7" s="12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92"/>
      <c r="S7" s="92"/>
      <c r="T7" s="92"/>
      <c r="U7" s="10"/>
      <c r="V7" s="10"/>
      <c r="W7" s="10"/>
      <c r="X7" s="11"/>
      <c r="Y7" s="11"/>
      <c r="Z7" s="10"/>
      <c r="AA7" s="10"/>
      <c r="AB7" s="10"/>
      <c r="AC7" s="11"/>
      <c r="AD7" s="10"/>
      <c r="AE7" s="10"/>
      <c r="AG7" s="18"/>
    </row>
    <row r="8" spans="1:36" s="4" customFormat="1" ht="15.75" customHeight="1">
      <c r="A8" s="12"/>
      <c r="C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3"/>
      <c r="S8" s="13"/>
      <c r="T8" s="13"/>
      <c r="U8" s="10"/>
      <c r="V8" s="10"/>
      <c r="W8" s="10"/>
      <c r="X8" s="11"/>
      <c r="Y8" s="11"/>
      <c r="Z8" s="10"/>
      <c r="AA8" s="10"/>
      <c r="AB8" s="10"/>
      <c r="AC8" s="11"/>
      <c r="AD8" s="10"/>
      <c r="AE8" s="10"/>
      <c r="AF8" s="18"/>
      <c r="AG8" s="18"/>
      <c r="AH8" s="13"/>
      <c r="AI8" s="13"/>
      <c r="AJ8" s="13"/>
    </row>
    <row r="9" spans="1:36" s="4" customFormat="1" ht="15.75" customHeight="1">
      <c r="A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3"/>
      <c r="S9" s="13"/>
      <c r="T9" s="13"/>
      <c r="U9" s="10"/>
      <c r="V9" s="10"/>
      <c r="W9" s="10"/>
      <c r="X9" s="11"/>
      <c r="Y9" s="11"/>
      <c r="Z9" s="10"/>
      <c r="AA9" s="10"/>
      <c r="AB9" s="10"/>
      <c r="AC9" s="11"/>
      <c r="AD9" s="10"/>
      <c r="AE9" s="10"/>
      <c r="AF9" s="18"/>
      <c r="AG9" s="18"/>
      <c r="AH9" s="13"/>
      <c r="AI9" s="13"/>
      <c r="AJ9" s="13"/>
    </row>
    <row r="10" spans="1:36" s="4" customFormat="1" ht="15.75" customHeight="1">
      <c r="A10" s="12"/>
      <c r="E10" s="10"/>
      <c r="F10" s="10"/>
      <c r="G10" s="10"/>
      <c r="H10" s="10" t="s">
        <v>83</v>
      </c>
      <c r="I10" s="10">
        <v>2024</v>
      </c>
      <c r="J10" s="10"/>
      <c r="K10" s="10" t="s">
        <v>79</v>
      </c>
      <c r="L10" s="10"/>
      <c r="M10" s="10"/>
      <c r="N10" s="10"/>
      <c r="O10" s="10"/>
      <c r="P10" s="10"/>
      <c r="Q10" s="10"/>
      <c r="R10" s="13"/>
      <c r="S10" s="13"/>
      <c r="T10" s="13"/>
      <c r="U10" s="10"/>
      <c r="V10" s="10"/>
      <c r="W10" s="10"/>
      <c r="X10" s="11"/>
      <c r="Y10" s="11"/>
      <c r="Z10" s="10"/>
      <c r="AA10" s="10"/>
      <c r="AB10" s="10"/>
      <c r="AC10" s="11"/>
      <c r="AD10" s="10"/>
      <c r="AE10" s="10"/>
      <c r="AF10" s="18"/>
      <c r="AG10" s="18"/>
      <c r="AH10" s="13"/>
      <c r="AI10" s="13"/>
      <c r="AJ10" s="13"/>
    </row>
    <row r="11" spans="1:36" s="4" customFormat="1" ht="12.75">
      <c r="A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0"/>
      <c r="AB11" s="10"/>
      <c r="AC11" s="11"/>
      <c r="AD11" s="10"/>
      <c r="AE11" s="10"/>
      <c r="AG11" s="18"/>
      <c r="AH11" s="10"/>
      <c r="AI11" s="10"/>
      <c r="AJ11" s="10"/>
    </row>
    <row r="12" spans="1:36" s="4" customFormat="1" ht="30.75" customHeight="1">
      <c r="A12" s="93" t="s">
        <v>33</v>
      </c>
      <c r="B12" s="93" t="s">
        <v>32</v>
      </c>
      <c r="C12" s="93" t="s">
        <v>31</v>
      </c>
      <c r="D12" s="96" t="s">
        <v>30</v>
      </c>
      <c r="E12" s="99" t="s">
        <v>29</v>
      </c>
      <c r="F12" s="99" t="s">
        <v>28</v>
      </c>
      <c r="G12" s="99" t="s">
        <v>27</v>
      </c>
      <c r="H12" s="99" t="s">
        <v>26</v>
      </c>
      <c r="I12" s="102" t="s">
        <v>25</v>
      </c>
      <c r="J12" s="99" t="s">
        <v>24</v>
      </c>
      <c r="K12" s="99" t="s">
        <v>23</v>
      </c>
      <c r="L12" s="99" t="s">
        <v>22</v>
      </c>
      <c r="M12" s="99" t="s">
        <v>20</v>
      </c>
      <c r="N12" s="99" t="s">
        <v>19</v>
      </c>
      <c r="O12" s="99" t="s">
        <v>70</v>
      </c>
      <c r="P12" s="99" t="s">
        <v>71</v>
      </c>
      <c r="Q12" s="99" t="s">
        <v>72</v>
      </c>
      <c r="R12" s="102" t="s">
        <v>18</v>
      </c>
      <c r="S12" s="110" t="s">
        <v>17</v>
      </c>
      <c r="T12" s="111"/>
      <c r="U12" s="110" t="s">
        <v>16</v>
      </c>
      <c r="V12" s="111"/>
      <c r="W12" s="99" t="s">
        <v>15</v>
      </c>
      <c r="X12" s="102" t="s">
        <v>14</v>
      </c>
      <c r="Y12" s="102" t="s">
        <v>13</v>
      </c>
      <c r="Z12" s="9" t="s">
        <v>12</v>
      </c>
      <c r="AA12" s="99" t="s">
        <v>11</v>
      </c>
      <c r="AB12" s="99" t="s">
        <v>10</v>
      </c>
      <c r="AC12" s="108" t="s">
        <v>9</v>
      </c>
      <c r="AD12" s="99" t="s">
        <v>8</v>
      </c>
      <c r="AE12" s="88"/>
      <c r="AF12" s="108" t="s">
        <v>7</v>
      </c>
      <c r="AG12" s="96" t="s">
        <v>6</v>
      </c>
      <c r="AH12" s="105" t="s">
        <v>9</v>
      </c>
      <c r="AI12" s="105" t="s">
        <v>37</v>
      </c>
      <c r="AJ12" s="105" t="s">
        <v>36</v>
      </c>
    </row>
    <row r="13" spans="1:36" s="7" customFormat="1" ht="30.75" customHeight="1">
      <c r="A13" s="94"/>
      <c r="B13" s="94"/>
      <c r="C13" s="94"/>
      <c r="D13" s="97"/>
      <c r="E13" s="100"/>
      <c r="F13" s="100"/>
      <c r="G13" s="100"/>
      <c r="H13" s="100"/>
      <c r="I13" s="103"/>
      <c r="J13" s="100"/>
      <c r="K13" s="100"/>
      <c r="L13" s="100"/>
      <c r="M13" s="100"/>
      <c r="N13" s="100"/>
      <c r="O13" s="100"/>
      <c r="P13" s="100"/>
      <c r="Q13" s="100"/>
      <c r="R13" s="103"/>
      <c r="S13" s="112"/>
      <c r="T13" s="113"/>
      <c r="U13" s="112"/>
      <c r="V13" s="113"/>
      <c r="W13" s="100"/>
      <c r="X13" s="103"/>
      <c r="Y13" s="103"/>
      <c r="Z13" s="8" t="s">
        <v>5</v>
      </c>
      <c r="AA13" s="100"/>
      <c r="AB13" s="100"/>
      <c r="AC13" s="108"/>
      <c r="AD13" s="100"/>
      <c r="AE13" s="8" t="s">
        <v>84</v>
      </c>
      <c r="AF13" s="108"/>
      <c r="AG13" s="97"/>
      <c r="AH13" s="106"/>
      <c r="AI13" s="106"/>
      <c r="AJ13" s="106"/>
    </row>
    <row r="14" spans="1:36" s="4" customFormat="1" ht="30.75" customHeight="1">
      <c r="A14" s="95"/>
      <c r="B14" s="95"/>
      <c r="C14" s="95"/>
      <c r="D14" s="98"/>
      <c r="E14" s="101"/>
      <c r="F14" s="101"/>
      <c r="G14" s="101"/>
      <c r="H14" s="101"/>
      <c r="I14" s="104"/>
      <c r="J14" s="101"/>
      <c r="K14" s="101"/>
      <c r="L14" s="101"/>
      <c r="M14" s="101"/>
      <c r="N14" s="101"/>
      <c r="O14" s="101"/>
      <c r="P14" s="101"/>
      <c r="Q14" s="101"/>
      <c r="R14" s="104"/>
      <c r="S14" s="6" t="s">
        <v>3</v>
      </c>
      <c r="T14" s="6" t="s">
        <v>4</v>
      </c>
      <c r="U14" s="6" t="s">
        <v>3</v>
      </c>
      <c r="V14" s="6" t="s">
        <v>2</v>
      </c>
      <c r="W14" s="101"/>
      <c r="X14" s="104"/>
      <c r="Y14" s="104"/>
      <c r="Z14" s="5" t="s">
        <v>1</v>
      </c>
      <c r="AA14" s="101"/>
      <c r="AB14" s="101"/>
      <c r="AC14" s="108"/>
      <c r="AD14" s="101"/>
      <c r="AE14" s="89"/>
      <c r="AF14" s="108"/>
      <c r="AG14" s="98"/>
      <c r="AH14" s="107"/>
      <c r="AI14" s="107"/>
      <c r="AJ14" s="107"/>
    </row>
    <row r="15" spans="1:36" s="30" customFormat="1" ht="25.5" customHeight="1">
      <c r="A15" s="21" t="s">
        <v>80</v>
      </c>
      <c r="B15" s="22" t="s">
        <v>81</v>
      </c>
      <c r="C15" s="3" t="s">
        <v>82</v>
      </c>
      <c r="D15" s="23">
        <v>45607</v>
      </c>
      <c r="E15" s="24">
        <v>100</v>
      </c>
      <c r="F15" s="24">
        <f t="shared" ref="F15" si="0">+E15/30</f>
        <v>3.3333333333333335</v>
      </c>
      <c r="G15" s="24">
        <v>30</v>
      </c>
      <c r="H15" s="24">
        <f t="shared" ref="H15" si="1">F15*G15</f>
        <v>100</v>
      </c>
      <c r="I15" s="24">
        <f t="shared" ref="I15" si="2">ROUNDUP((E15/173.33),0)</f>
        <v>1</v>
      </c>
      <c r="J15" s="24">
        <v>200</v>
      </c>
      <c r="K15" s="24">
        <v>10000</v>
      </c>
      <c r="L15" s="24">
        <v>15000</v>
      </c>
      <c r="M15" s="24">
        <v>20000</v>
      </c>
      <c r="N15" s="24">
        <v>25000</v>
      </c>
      <c r="O15" s="24">
        <v>30000</v>
      </c>
      <c r="P15" s="24">
        <v>35000</v>
      </c>
      <c r="Q15" s="24">
        <v>40000</v>
      </c>
      <c r="R15" s="24">
        <f>+H15+SUM(J15:Q15)</f>
        <v>175300</v>
      </c>
      <c r="S15" s="24">
        <f>IF(R15*0.01&gt;=20000,20000,R15*0.01)</f>
        <v>1753</v>
      </c>
      <c r="T15" s="24">
        <f>+S15*13</f>
        <v>22789</v>
      </c>
      <c r="U15" s="24">
        <f>IF(R15*0.01&gt;=20000,20000,R15*0.01)</f>
        <v>1753</v>
      </c>
      <c r="V15" s="24">
        <f>U15*5</f>
        <v>8765</v>
      </c>
      <c r="W15" s="24">
        <f>R15-S15-U15</f>
        <v>171794</v>
      </c>
      <c r="X15" s="24">
        <f>ROUNDDOWN((R15-S15-U15),-2)</f>
        <v>171700</v>
      </c>
      <c r="Y15" s="26">
        <f>MAX(IF(X15&lt;=400000,(5%*(X15-350000)),IF(X15&lt;=500000,((X15-400000)*10%)+2500,IF(X15&lt;=600000,((X15-500000)*15%)+12500,IF(X15&gt;600000,((X15-600000)*20%)+27500)))),3000)</f>
        <v>3000</v>
      </c>
      <c r="Z15" s="24">
        <v>3000</v>
      </c>
      <c r="AA15" s="27">
        <v>4</v>
      </c>
      <c r="AB15" s="24">
        <f>IF(Y15&lt;=3000,3000,Y15-(Z15*AA15))</f>
        <v>3000</v>
      </c>
      <c r="AC15" s="28">
        <f>ROUNDDOWN(R15-S15-U15-AB15,0)</f>
        <v>168794</v>
      </c>
      <c r="AD15" s="24"/>
      <c r="AE15" s="24">
        <v>20000</v>
      </c>
      <c r="AF15" s="29">
        <f>+AC15-AD15</f>
        <v>168794</v>
      </c>
      <c r="AG15" s="21" t="s">
        <v>0</v>
      </c>
      <c r="AH15" s="25"/>
      <c r="AI15" s="25"/>
      <c r="AJ15" s="25"/>
    </row>
    <row r="16" spans="1:36" s="2" customFormat="1">
      <c r="A16" s="1"/>
      <c r="B16" s="1"/>
      <c r="C16" s="1"/>
      <c r="D16" s="1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S16" s="109"/>
      <c r="T16" s="109"/>
      <c r="U16" s="109"/>
      <c r="V16" s="109"/>
      <c r="W16" s="16"/>
      <c r="X16" s="16"/>
      <c r="Y16" s="16"/>
      <c r="Z16" s="16"/>
      <c r="AA16" s="16"/>
      <c r="AB16" s="16"/>
      <c r="AC16" s="16"/>
      <c r="AD16" s="16"/>
      <c r="AE16" s="16"/>
      <c r="AF16" s="1"/>
    </row>
    <row r="17" spans="1:36">
      <c r="K17" s="15"/>
      <c r="L17" s="15"/>
      <c r="M17" s="2"/>
      <c r="N17" s="2"/>
      <c r="O17" s="2"/>
      <c r="P17" s="2"/>
      <c r="Q17" s="2"/>
      <c r="AF17" s="16"/>
    </row>
    <row r="18" spans="1:36">
      <c r="K18" s="2"/>
      <c r="AB18" s="16"/>
      <c r="AF18" s="15"/>
    </row>
    <row r="19" spans="1:36" s="2" customFormat="1">
      <c r="A19" s="1"/>
      <c r="B19" s="1"/>
      <c r="C19" s="1"/>
      <c r="D19" s="1"/>
      <c r="E19" s="1"/>
      <c r="F19" s="31"/>
      <c r="G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32" spans="1:36">
      <c r="F32" s="16"/>
    </row>
  </sheetData>
  <mergeCells count="37">
    <mergeCell ref="L12:L14"/>
    <mergeCell ref="M12:M14"/>
    <mergeCell ref="P12:P14"/>
    <mergeCell ref="Q12:Q14"/>
    <mergeCell ref="S16:T16"/>
    <mergeCell ref="U16:V16"/>
    <mergeCell ref="AH12:AH14"/>
    <mergeCell ref="AI12:AI14"/>
    <mergeCell ref="R12:R14"/>
    <mergeCell ref="S12:T13"/>
    <mergeCell ref="U12:V13"/>
    <mergeCell ref="W12:W14"/>
    <mergeCell ref="X12:X14"/>
    <mergeCell ref="Y12:Y14"/>
    <mergeCell ref="AJ12:AJ14"/>
    <mergeCell ref="AA12:AA14"/>
    <mergeCell ref="AB12:AB14"/>
    <mergeCell ref="AC12:AC14"/>
    <mergeCell ref="AD12:AD14"/>
    <mergeCell ref="AF12:AF14"/>
    <mergeCell ref="AG12:AG14"/>
    <mergeCell ref="C4:D4"/>
    <mergeCell ref="I6:L6"/>
    <mergeCell ref="R7:T7"/>
    <mergeCell ref="A12:A14"/>
    <mergeCell ref="B12:B14"/>
    <mergeCell ref="C12:C14"/>
    <mergeCell ref="D12:D14"/>
    <mergeCell ref="E12:E14"/>
    <mergeCell ref="F12:F14"/>
    <mergeCell ref="G12:G14"/>
    <mergeCell ref="N12:N14"/>
    <mergeCell ref="H12:H14"/>
    <mergeCell ref="I12:I14"/>
    <mergeCell ref="J12:J14"/>
    <mergeCell ref="K12:K14"/>
    <mergeCell ref="O12:O14"/>
  </mergeCells>
  <pageMargins left="0.12" right="0.12" top="0.75" bottom="0.75" header="0.3" footer="0.3"/>
  <pageSetup paperSize="9" scale="3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93D1-B011-4311-85FB-82B8F928E311}">
  <dimension ref="B1:I58"/>
  <sheetViews>
    <sheetView showGridLines="0" topLeftCell="A34" workbookViewId="0">
      <selection activeCell="J50" sqref="J50"/>
    </sheetView>
  </sheetViews>
  <sheetFormatPr baseColWidth="10" defaultColWidth="11.42578125" defaultRowHeight="12.75"/>
  <cols>
    <col min="1" max="1" width="3.85546875" style="4" customWidth="1"/>
    <col min="2" max="2" width="20.7109375" style="4" customWidth="1"/>
    <col min="3" max="3" width="22.28515625" style="4" customWidth="1"/>
    <col min="4" max="4" width="23.85546875" style="4" customWidth="1"/>
    <col min="5" max="5" width="24.7109375" style="4" customWidth="1"/>
    <col min="6" max="6" width="14.5703125" style="4" customWidth="1"/>
    <col min="7" max="7" width="13.7109375" style="37" bestFit="1" customWidth="1"/>
    <col min="8" max="8" width="11.7109375" style="4" bestFit="1" customWidth="1"/>
    <col min="9" max="256" width="11.42578125" style="4"/>
    <col min="257" max="257" width="3.85546875" style="4" customWidth="1"/>
    <col min="258" max="258" width="20.7109375" style="4" customWidth="1"/>
    <col min="259" max="259" width="22.28515625" style="4" customWidth="1"/>
    <col min="260" max="261" width="23.85546875" style="4" customWidth="1"/>
    <col min="262" max="262" width="11.7109375" style="4" bestFit="1" customWidth="1"/>
    <col min="263" max="263" width="13" style="4" bestFit="1" customWidth="1"/>
    <col min="264" max="264" width="11.7109375" style="4" bestFit="1" customWidth="1"/>
    <col min="265" max="512" width="11.42578125" style="4"/>
    <col min="513" max="513" width="3.85546875" style="4" customWidth="1"/>
    <col min="514" max="514" width="20.7109375" style="4" customWidth="1"/>
    <col min="515" max="515" width="22.28515625" style="4" customWidth="1"/>
    <col min="516" max="517" width="23.85546875" style="4" customWidth="1"/>
    <col min="518" max="518" width="11.7109375" style="4" bestFit="1" customWidth="1"/>
    <col min="519" max="519" width="13" style="4" bestFit="1" customWidth="1"/>
    <col min="520" max="520" width="11.7109375" style="4" bestFit="1" customWidth="1"/>
    <col min="521" max="768" width="11.42578125" style="4"/>
    <col min="769" max="769" width="3.85546875" style="4" customWidth="1"/>
    <col min="770" max="770" width="20.7109375" style="4" customWidth="1"/>
    <col min="771" max="771" width="22.28515625" style="4" customWidth="1"/>
    <col min="772" max="773" width="23.85546875" style="4" customWidth="1"/>
    <col min="774" max="774" width="11.7109375" style="4" bestFit="1" customWidth="1"/>
    <col min="775" max="775" width="13" style="4" bestFit="1" customWidth="1"/>
    <col min="776" max="776" width="11.7109375" style="4" bestFit="1" customWidth="1"/>
    <col min="777" max="1024" width="11.42578125" style="4"/>
    <col min="1025" max="1025" width="3.85546875" style="4" customWidth="1"/>
    <col min="1026" max="1026" width="20.7109375" style="4" customWidth="1"/>
    <col min="1027" max="1027" width="22.28515625" style="4" customWidth="1"/>
    <col min="1028" max="1029" width="23.85546875" style="4" customWidth="1"/>
    <col min="1030" max="1030" width="11.7109375" style="4" bestFit="1" customWidth="1"/>
    <col min="1031" max="1031" width="13" style="4" bestFit="1" customWidth="1"/>
    <col min="1032" max="1032" width="11.7109375" style="4" bestFit="1" customWidth="1"/>
    <col min="1033" max="1280" width="11.42578125" style="4"/>
    <col min="1281" max="1281" width="3.85546875" style="4" customWidth="1"/>
    <col min="1282" max="1282" width="20.7109375" style="4" customWidth="1"/>
    <col min="1283" max="1283" width="22.28515625" style="4" customWidth="1"/>
    <col min="1284" max="1285" width="23.85546875" style="4" customWidth="1"/>
    <col min="1286" max="1286" width="11.7109375" style="4" bestFit="1" customWidth="1"/>
    <col min="1287" max="1287" width="13" style="4" bestFit="1" customWidth="1"/>
    <col min="1288" max="1288" width="11.7109375" style="4" bestFit="1" customWidth="1"/>
    <col min="1289" max="1536" width="11.42578125" style="4"/>
    <col min="1537" max="1537" width="3.85546875" style="4" customWidth="1"/>
    <col min="1538" max="1538" width="20.7109375" style="4" customWidth="1"/>
    <col min="1539" max="1539" width="22.28515625" style="4" customWidth="1"/>
    <col min="1540" max="1541" width="23.85546875" style="4" customWidth="1"/>
    <col min="1542" max="1542" width="11.7109375" style="4" bestFit="1" customWidth="1"/>
    <col min="1543" max="1543" width="13" style="4" bestFit="1" customWidth="1"/>
    <col min="1544" max="1544" width="11.7109375" style="4" bestFit="1" customWidth="1"/>
    <col min="1545" max="1792" width="11.42578125" style="4"/>
    <col min="1793" max="1793" width="3.85546875" style="4" customWidth="1"/>
    <col min="1794" max="1794" width="20.7109375" style="4" customWidth="1"/>
    <col min="1795" max="1795" width="22.28515625" style="4" customWidth="1"/>
    <col min="1796" max="1797" width="23.85546875" style="4" customWidth="1"/>
    <col min="1798" max="1798" width="11.7109375" style="4" bestFit="1" customWidth="1"/>
    <col min="1799" max="1799" width="13" style="4" bestFit="1" customWidth="1"/>
    <col min="1800" max="1800" width="11.7109375" style="4" bestFit="1" customWidth="1"/>
    <col min="1801" max="2048" width="11.42578125" style="4"/>
    <col min="2049" max="2049" width="3.85546875" style="4" customWidth="1"/>
    <col min="2050" max="2050" width="20.7109375" style="4" customWidth="1"/>
    <col min="2051" max="2051" width="22.28515625" style="4" customWidth="1"/>
    <col min="2052" max="2053" width="23.85546875" style="4" customWidth="1"/>
    <col min="2054" max="2054" width="11.7109375" style="4" bestFit="1" customWidth="1"/>
    <col min="2055" max="2055" width="13" style="4" bestFit="1" customWidth="1"/>
    <col min="2056" max="2056" width="11.7109375" style="4" bestFit="1" customWidth="1"/>
    <col min="2057" max="2304" width="11.42578125" style="4"/>
    <col min="2305" max="2305" width="3.85546875" style="4" customWidth="1"/>
    <col min="2306" max="2306" width="20.7109375" style="4" customWidth="1"/>
    <col min="2307" max="2307" width="22.28515625" style="4" customWidth="1"/>
    <col min="2308" max="2309" width="23.85546875" style="4" customWidth="1"/>
    <col min="2310" max="2310" width="11.7109375" style="4" bestFit="1" customWidth="1"/>
    <col min="2311" max="2311" width="13" style="4" bestFit="1" customWidth="1"/>
    <col min="2312" max="2312" width="11.7109375" style="4" bestFit="1" customWidth="1"/>
    <col min="2313" max="2560" width="11.42578125" style="4"/>
    <col min="2561" max="2561" width="3.85546875" style="4" customWidth="1"/>
    <col min="2562" max="2562" width="20.7109375" style="4" customWidth="1"/>
    <col min="2563" max="2563" width="22.28515625" style="4" customWidth="1"/>
    <col min="2564" max="2565" width="23.85546875" style="4" customWidth="1"/>
    <col min="2566" max="2566" width="11.7109375" style="4" bestFit="1" customWidth="1"/>
    <col min="2567" max="2567" width="13" style="4" bestFit="1" customWidth="1"/>
    <col min="2568" max="2568" width="11.7109375" style="4" bestFit="1" customWidth="1"/>
    <col min="2569" max="2816" width="11.42578125" style="4"/>
    <col min="2817" max="2817" width="3.85546875" style="4" customWidth="1"/>
    <col min="2818" max="2818" width="20.7109375" style="4" customWidth="1"/>
    <col min="2819" max="2819" width="22.28515625" style="4" customWidth="1"/>
    <col min="2820" max="2821" width="23.85546875" style="4" customWidth="1"/>
    <col min="2822" max="2822" width="11.7109375" style="4" bestFit="1" customWidth="1"/>
    <col min="2823" max="2823" width="13" style="4" bestFit="1" customWidth="1"/>
    <col min="2824" max="2824" width="11.7109375" style="4" bestFit="1" customWidth="1"/>
    <col min="2825" max="3072" width="11.42578125" style="4"/>
    <col min="3073" max="3073" width="3.85546875" style="4" customWidth="1"/>
    <col min="3074" max="3074" width="20.7109375" style="4" customWidth="1"/>
    <col min="3075" max="3075" width="22.28515625" style="4" customWidth="1"/>
    <col min="3076" max="3077" width="23.85546875" style="4" customWidth="1"/>
    <col min="3078" max="3078" width="11.7109375" style="4" bestFit="1" customWidth="1"/>
    <col min="3079" max="3079" width="13" style="4" bestFit="1" customWidth="1"/>
    <col min="3080" max="3080" width="11.7109375" style="4" bestFit="1" customWidth="1"/>
    <col min="3081" max="3328" width="11.42578125" style="4"/>
    <col min="3329" max="3329" width="3.85546875" style="4" customWidth="1"/>
    <col min="3330" max="3330" width="20.7109375" style="4" customWidth="1"/>
    <col min="3331" max="3331" width="22.28515625" style="4" customWidth="1"/>
    <col min="3332" max="3333" width="23.85546875" style="4" customWidth="1"/>
    <col min="3334" max="3334" width="11.7109375" style="4" bestFit="1" customWidth="1"/>
    <col min="3335" max="3335" width="13" style="4" bestFit="1" customWidth="1"/>
    <col min="3336" max="3336" width="11.7109375" style="4" bestFit="1" customWidth="1"/>
    <col min="3337" max="3584" width="11.42578125" style="4"/>
    <col min="3585" max="3585" width="3.85546875" style="4" customWidth="1"/>
    <col min="3586" max="3586" width="20.7109375" style="4" customWidth="1"/>
    <col min="3587" max="3587" width="22.28515625" style="4" customWidth="1"/>
    <col min="3588" max="3589" width="23.85546875" style="4" customWidth="1"/>
    <col min="3590" max="3590" width="11.7109375" style="4" bestFit="1" customWidth="1"/>
    <col min="3591" max="3591" width="13" style="4" bestFit="1" customWidth="1"/>
    <col min="3592" max="3592" width="11.7109375" style="4" bestFit="1" customWidth="1"/>
    <col min="3593" max="3840" width="11.42578125" style="4"/>
    <col min="3841" max="3841" width="3.85546875" style="4" customWidth="1"/>
    <col min="3842" max="3842" width="20.7109375" style="4" customWidth="1"/>
    <col min="3843" max="3843" width="22.28515625" style="4" customWidth="1"/>
    <col min="3844" max="3845" width="23.85546875" style="4" customWidth="1"/>
    <col min="3846" max="3846" width="11.7109375" style="4" bestFit="1" customWidth="1"/>
    <col min="3847" max="3847" width="13" style="4" bestFit="1" customWidth="1"/>
    <col min="3848" max="3848" width="11.7109375" style="4" bestFit="1" customWidth="1"/>
    <col min="3849" max="4096" width="11.42578125" style="4"/>
    <col min="4097" max="4097" width="3.85546875" style="4" customWidth="1"/>
    <col min="4098" max="4098" width="20.7109375" style="4" customWidth="1"/>
    <col min="4099" max="4099" width="22.28515625" style="4" customWidth="1"/>
    <col min="4100" max="4101" width="23.85546875" style="4" customWidth="1"/>
    <col min="4102" max="4102" width="11.7109375" style="4" bestFit="1" customWidth="1"/>
    <col min="4103" max="4103" width="13" style="4" bestFit="1" customWidth="1"/>
    <col min="4104" max="4104" width="11.7109375" style="4" bestFit="1" customWidth="1"/>
    <col min="4105" max="4352" width="11.42578125" style="4"/>
    <col min="4353" max="4353" width="3.85546875" style="4" customWidth="1"/>
    <col min="4354" max="4354" width="20.7109375" style="4" customWidth="1"/>
    <col min="4355" max="4355" width="22.28515625" style="4" customWidth="1"/>
    <col min="4356" max="4357" width="23.85546875" style="4" customWidth="1"/>
    <col min="4358" max="4358" width="11.7109375" style="4" bestFit="1" customWidth="1"/>
    <col min="4359" max="4359" width="13" style="4" bestFit="1" customWidth="1"/>
    <col min="4360" max="4360" width="11.7109375" style="4" bestFit="1" customWidth="1"/>
    <col min="4361" max="4608" width="11.42578125" style="4"/>
    <col min="4609" max="4609" width="3.85546875" style="4" customWidth="1"/>
    <col min="4610" max="4610" width="20.7109375" style="4" customWidth="1"/>
    <col min="4611" max="4611" width="22.28515625" style="4" customWidth="1"/>
    <col min="4612" max="4613" width="23.85546875" style="4" customWidth="1"/>
    <col min="4614" max="4614" width="11.7109375" style="4" bestFit="1" customWidth="1"/>
    <col min="4615" max="4615" width="13" style="4" bestFit="1" customWidth="1"/>
    <col min="4616" max="4616" width="11.7109375" style="4" bestFit="1" customWidth="1"/>
    <col min="4617" max="4864" width="11.42578125" style="4"/>
    <col min="4865" max="4865" width="3.85546875" style="4" customWidth="1"/>
    <col min="4866" max="4866" width="20.7109375" style="4" customWidth="1"/>
    <col min="4867" max="4867" width="22.28515625" style="4" customWidth="1"/>
    <col min="4868" max="4869" width="23.85546875" style="4" customWidth="1"/>
    <col min="4870" max="4870" width="11.7109375" style="4" bestFit="1" customWidth="1"/>
    <col min="4871" max="4871" width="13" style="4" bestFit="1" customWidth="1"/>
    <col min="4872" max="4872" width="11.7109375" style="4" bestFit="1" customWidth="1"/>
    <col min="4873" max="5120" width="11.42578125" style="4"/>
    <col min="5121" max="5121" width="3.85546875" style="4" customWidth="1"/>
    <col min="5122" max="5122" width="20.7109375" style="4" customWidth="1"/>
    <col min="5123" max="5123" width="22.28515625" style="4" customWidth="1"/>
    <col min="5124" max="5125" width="23.85546875" style="4" customWidth="1"/>
    <col min="5126" max="5126" width="11.7109375" style="4" bestFit="1" customWidth="1"/>
    <col min="5127" max="5127" width="13" style="4" bestFit="1" customWidth="1"/>
    <col min="5128" max="5128" width="11.7109375" style="4" bestFit="1" customWidth="1"/>
    <col min="5129" max="5376" width="11.42578125" style="4"/>
    <col min="5377" max="5377" width="3.85546875" style="4" customWidth="1"/>
    <col min="5378" max="5378" width="20.7109375" style="4" customWidth="1"/>
    <col min="5379" max="5379" width="22.28515625" style="4" customWidth="1"/>
    <col min="5380" max="5381" width="23.85546875" style="4" customWidth="1"/>
    <col min="5382" max="5382" width="11.7109375" style="4" bestFit="1" customWidth="1"/>
    <col min="5383" max="5383" width="13" style="4" bestFit="1" customWidth="1"/>
    <col min="5384" max="5384" width="11.7109375" style="4" bestFit="1" customWidth="1"/>
    <col min="5385" max="5632" width="11.42578125" style="4"/>
    <col min="5633" max="5633" width="3.85546875" style="4" customWidth="1"/>
    <col min="5634" max="5634" width="20.7109375" style="4" customWidth="1"/>
    <col min="5635" max="5635" width="22.28515625" style="4" customWidth="1"/>
    <col min="5636" max="5637" width="23.85546875" style="4" customWidth="1"/>
    <col min="5638" max="5638" width="11.7109375" style="4" bestFit="1" customWidth="1"/>
    <col min="5639" max="5639" width="13" style="4" bestFit="1" customWidth="1"/>
    <col min="5640" max="5640" width="11.7109375" style="4" bestFit="1" customWidth="1"/>
    <col min="5641" max="5888" width="11.42578125" style="4"/>
    <col min="5889" max="5889" width="3.85546875" style="4" customWidth="1"/>
    <col min="5890" max="5890" width="20.7109375" style="4" customWidth="1"/>
    <col min="5891" max="5891" width="22.28515625" style="4" customWidth="1"/>
    <col min="5892" max="5893" width="23.85546875" style="4" customWidth="1"/>
    <col min="5894" max="5894" width="11.7109375" style="4" bestFit="1" customWidth="1"/>
    <col min="5895" max="5895" width="13" style="4" bestFit="1" customWidth="1"/>
    <col min="5896" max="5896" width="11.7109375" style="4" bestFit="1" customWidth="1"/>
    <col min="5897" max="6144" width="11.42578125" style="4"/>
    <col min="6145" max="6145" width="3.85546875" style="4" customWidth="1"/>
    <col min="6146" max="6146" width="20.7109375" style="4" customWidth="1"/>
    <col min="6147" max="6147" width="22.28515625" style="4" customWidth="1"/>
    <col min="6148" max="6149" width="23.85546875" style="4" customWidth="1"/>
    <col min="6150" max="6150" width="11.7109375" style="4" bestFit="1" customWidth="1"/>
    <col min="6151" max="6151" width="13" style="4" bestFit="1" customWidth="1"/>
    <col min="6152" max="6152" width="11.7109375" style="4" bestFit="1" customWidth="1"/>
    <col min="6153" max="6400" width="11.42578125" style="4"/>
    <col min="6401" max="6401" width="3.85546875" style="4" customWidth="1"/>
    <col min="6402" max="6402" width="20.7109375" style="4" customWidth="1"/>
    <col min="6403" max="6403" width="22.28515625" style="4" customWidth="1"/>
    <col min="6404" max="6405" width="23.85546875" style="4" customWidth="1"/>
    <col min="6406" max="6406" width="11.7109375" style="4" bestFit="1" customWidth="1"/>
    <col min="6407" max="6407" width="13" style="4" bestFit="1" customWidth="1"/>
    <col min="6408" max="6408" width="11.7109375" style="4" bestFit="1" customWidth="1"/>
    <col min="6409" max="6656" width="11.42578125" style="4"/>
    <col min="6657" max="6657" width="3.85546875" style="4" customWidth="1"/>
    <col min="6658" max="6658" width="20.7109375" style="4" customWidth="1"/>
    <col min="6659" max="6659" width="22.28515625" style="4" customWidth="1"/>
    <col min="6660" max="6661" width="23.85546875" style="4" customWidth="1"/>
    <col min="6662" max="6662" width="11.7109375" style="4" bestFit="1" customWidth="1"/>
    <col min="6663" max="6663" width="13" style="4" bestFit="1" customWidth="1"/>
    <col min="6664" max="6664" width="11.7109375" style="4" bestFit="1" customWidth="1"/>
    <col min="6665" max="6912" width="11.42578125" style="4"/>
    <col min="6913" max="6913" width="3.85546875" style="4" customWidth="1"/>
    <col min="6914" max="6914" width="20.7109375" style="4" customWidth="1"/>
    <col min="6915" max="6915" width="22.28515625" style="4" customWidth="1"/>
    <col min="6916" max="6917" width="23.85546875" style="4" customWidth="1"/>
    <col min="6918" max="6918" width="11.7109375" style="4" bestFit="1" customWidth="1"/>
    <col min="6919" max="6919" width="13" style="4" bestFit="1" customWidth="1"/>
    <col min="6920" max="6920" width="11.7109375" style="4" bestFit="1" customWidth="1"/>
    <col min="6921" max="7168" width="11.42578125" style="4"/>
    <col min="7169" max="7169" width="3.85546875" style="4" customWidth="1"/>
    <col min="7170" max="7170" width="20.7109375" style="4" customWidth="1"/>
    <col min="7171" max="7171" width="22.28515625" style="4" customWidth="1"/>
    <col min="7172" max="7173" width="23.85546875" style="4" customWidth="1"/>
    <col min="7174" max="7174" width="11.7109375" style="4" bestFit="1" customWidth="1"/>
    <col min="7175" max="7175" width="13" style="4" bestFit="1" customWidth="1"/>
    <col min="7176" max="7176" width="11.7109375" style="4" bestFit="1" customWidth="1"/>
    <col min="7177" max="7424" width="11.42578125" style="4"/>
    <col min="7425" max="7425" width="3.85546875" style="4" customWidth="1"/>
    <col min="7426" max="7426" width="20.7109375" style="4" customWidth="1"/>
    <col min="7427" max="7427" width="22.28515625" style="4" customWidth="1"/>
    <col min="7428" max="7429" width="23.85546875" style="4" customWidth="1"/>
    <col min="7430" max="7430" width="11.7109375" style="4" bestFit="1" customWidth="1"/>
    <col min="7431" max="7431" width="13" style="4" bestFit="1" customWidth="1"/>
    <col min="7432" max="7432" width="11.7109375" style="4" bestFit="1" customWidth="1"/>
    <col min="7433" max="7680" width="11.42578125" style="4"/>
    <col min="7681" max="7681" width="3.85546875" style="4" customWidth="1"/>
    <col min="7682" max="7682" width="20.7109375" style="4" customWidth="1"/>
    <col min="7683" max="7683" width="22.28515625" style="4" customWidth="1"/>
    <col min="7684" max="7685" width="23.85546875" style="4" customWidth="1"/>
    <col min="7686" max="7686" width="11.7109375" style="4" bestFit="1" customWidth="1"/>
    <col min="7687" max="7687" width="13" style="4" bestFit="1" customWidth="1"/>
    <col min="7688" max="7688" width="11.7109375" style="4" bestFit="1" customWidth="1"/>
    <col min="7689" max="7936" width="11.42578125" style="4"/>
    <col min="7937" max="7937" width="3.85546875" style="4" customWidth="1"/>
    <col min="7938" max="7938" width="20.7109375" style="4" customWidth="1"/>
    <col min="7939" max="7939" width="22.28515625" style="4" customWidth="1"/>
    <col min="7940" max="7941" width="23.85546875" style="4" customWidth="1"/>
    <col min="7942" max="7942" width="11.7109375" style="4" bestFit="1" customWidth="1"/>
    <col min="7943" max="7943" width="13" style="4" bestFit="1" customWidth="1"/>
    <col min="7944" max="7944" width="11.7109375" style="4" bestFit="1" customWidth="1"/>
    <col min="7945" max="8192" width="11.42578125" style="4"/>
    <col min="8193" max="8193" width="3.85546875" style="4" customWidth="1"/>
    <col min="8194" max="8194" width="20.7109375" style="4" customWidth="1"/>
    <col min="8195" max="8195" width="22.28515625" style="4" customWidth="1"/>
    <col min="8196" max="8197" width="23.85546875" style="4" customWidth="1"/>
    <col min="8198" max="8198" width="11.7109375" style="4" bestFit="1" customWidth="1"/>
    <col min="8199" max="8199" width="13" style="4" bestFit="1" customWidth="1"/>
    <col min="8200" max="8200" width="11.7109375" style="4" bestFit="1" customWidth="1"/>
    <col min="8201" max="8448" width="11.42578125" style="4"/>
    <col min="8449" max="8449" width="3.85546875" style="4" customWidth="1"/>
    <col min="8450" max="8450" width="20.7109375" style="4" customWidth="1"/>
    <col min="8451" max="8451" width="22.28515625" style="4" customWidth="1"/>
    <col min="8452" max="8453" width="23.85546875" style="4" customWidth="1"/>
    <col min="8454" max="8454" width="11.7109375" style="4" bestFit="1" customWidth="1"/>
    <col min="8455" max="8455" width="13" style="4" bestFit="1" customWidth="1"/>
    <col min="8456" max="8456" width="11.7109375" style="4" bestFit="1" customWidth="1"/>
    <col min="8457" max="8704" width="11.42578125" style="4"/>
    <col min="8705" max="8705" width="3.85546875" style="4" customWidth="1"/>
    <col min="8706" max="8706" width="20.7109375" style="4" customWidth="1"/>
    <col min="8707" max="8707" width="22.28515625" style="4" customWidth="1"/>
    <col min="8708" max="8709" width="23.85546875" style="4" customWidth="1"/>
    <col min="8710" max="8710" width="11.7109375" style="4" bestFit="1" customWidth="1"/>
    <col min="8711" max="8711" width="13" style="4" bestFit="1" customWidth="1"/>
    <col min="8712" max="8712" width="11.7109375" style="4" bestFit="1" customWidth="1"/>
    <col min="8713" max="8960" width="11.42578125" style="4"/>
    <col min="8961" max="8961" width="3.85546875" style="4" customWidth="1"/>
    <col min="8962" max="8962" width="20.7109375" style="4" customWidth="1"/>
    <col min="8963" max="8963" width="22.28515625" style="4" customWidth="1"/>
    <col min="8964" max="8965" width="23.85546875" style="4" customWidth="1"/>
    <col min="8966" max="8966" width="11.7109375" style="4" bestFit="1" customWidth="1"/>
    <col min="8967" max="8967" width="13" style="4" bestFit="1" customWidth="1"/>
    <col min="8968" max="8968" width="11.7109375" style="4" bestFit="1" customWidth="1"/>
    <col min="8969" max="9216" width="11.42578125" style="4"/>
    <col min="9217" max="9217" width="3.85546875" style="4" customWidth="1"/>
    <col min="9218" max="9218" width="20.7109375" style="4" customWidth="1"/>
    <col min="9219" max="9219" width="22.28515625" style="4" customWidth="1"/>
    <col min="9220" max="9221" width="23.85546875" style="4" customWidth="1"/>
    <col min="9222" max="9222" width="11.7109375" style="4" bestFit="1" customWidth="1"/>
    <col min="9223" max="9223" width="13" style="4" bestFit="1" customWidth="1"/>
    <col min="9224" max="9224" width="11.7109375" style="4" bestFit="1" customWidth="1"/>
    <col min="9225" max="9472" width="11.42578125" style="4"/>
    <col min="9473" max="9473" width="3.85546875" style="4" customWidth="1"/>
    <col min="9474" max="9474" width="20.7109375" style="4" customWidth="1"/>
    <col min="9475" max="9475" width="22.28515625" style="4" customWidth="1"/>
    <col min="9476" max="9477" width="23.85546875" style="4" customWidth="1"/>
    <col min="9478" max="9478" width="11.7109375" style="4" bestFit="1" customWidth="1"/>
    <col min="9479" max="9479" width="13" style="4" bestFit="1" customWidth="1"/>
    <col min="9480" max="9480" width="11.7109375" style="4" bestFit="1" customWidth="1"/>
    <col min="9481" max="9728" width="11.42578125" style="4"/>
    <col min="9729" max="9729" width="3.85546875" style="4" customWidth="1"/>
    <col min="9730" max="9730" width="20.7109375" style="4" customWidth="1"/>
    <col min="9731" max="9731" width="22.28515625" style="4" customWidth="1"/>
    <col min="9732" max="9733" width="23.85546875" style="4" customWidth="1"/>
    <col min="9734" max="9734" width="11.7109375" style="4" bestFit="1" customWidth="1"/>
    <col min="9735" max="9735" width="13" style="4" bestFit="1" customWidth="1"/>
    <col min="9736" max="9736" width="11.7109375" style="4" bestFit="1" customWidth="1"/>
    <col min="9737" max="9984" width="11.42578125" style="4"/>
    <col min="9985" max="9985" width="3.85546875" style="4" customWidth="1"/>
    <col min="9986" max="9986" width="20.7109375" style="4" customWidth="1"/>
    <col min="9987" max="9987" width="22.28515625" style="4" customWidth="1"/>
    <col min="9988" max="9989" width="23.85546875" style="4" customWidth="1"/>
    <col min="9990" max="9990" width="11.7109375" style="4" bestFit="1" customWidth="1"/>
    <col min="9991" max="9991" width="13" style="4" bestFit="1" customWidth="1"/>
    <col min="9992" max="9992" width="11.7109375" style="4" bestFit="1" customWidth="1"/>
    <col min="9993" max="10240" width="11.42578125" style="4"/>
    <col min="10241" max="10241" width="3.85546875" style="4" customWidth="1"/>
    <col min="10242" max="10242" width="20.7109375" style="4" customWidth="1"/>
    <col min="10243" max="10243" width="22.28515625" style="4" customWidth="1"/>
    <col min="10244" max="10245" width="23.85546875" style="4" customWidth="1"/>
    <col min="10246" max="10246" width="11.7109375" style="4" bestFit="1" customWidth="1"/>
    <col min="10247" max="10247" width="13" style="4" bestFit="1" customWidth="1"/>
    <col min="10248" max="10248" width="11.7109375" style="4" bestFit="1" customWidth="1"/>
    <col min="10249" max="10496" width="11.42578125" style="4"/>
    <col min="10497" max="10497" width="3.85546875" style="4" customWidth="1"/>
    <col min="10498" max="10498" width="20.7109375" style="4" customWidth="1"/>
    <col min="10499" max="10499" width="22.28515625" style="4" customWidth="1"/>
    <col min="10500" max="10501" width="23.85546875" style="4" customWidth="1"/>
    <col min="10502" max="10502" width="11.7109375" style="4" bestFit="1" customWidth="1"/>
    <col min="10503" max="10503" width="13" style="4" bestFit="1" customWidth="1"/>
    <col min="10504" max="10504" width="11.7109375" style="4" bestFit="1" customWidth="1"/>
    <col min="10505" max="10752" width="11.42578125" style="4"/>
    <col min="10753" max="10753" width="3.85546875" style="4" customWidth="1"/>
    <col min="10754" max="10754" width="20.7109375" style="4" customWidth="1"/>
    <col min="10755" max="10755" width="22.28515625" style="4" customWidth="1"/>
    <col min="10756" max="10757" width="23.85546875" style="4" customWidth="1"/>
    <col min="10758" max="10758" width="11.7109375" style="4" bestFit="1" customWidth="1"/>
    <col min="10759" max="10759" width="13" style="4" bestFit="1" customWidth="1"/>
    <col min="10760" max="10760" width="11.7109375" style="4" bestFit="1" customWidth="1"/>
    <col min="10761" max="11008" width="11.42578125" style="4"/>
    <col min="11009" max="11009" width="3.85546875" style="4" customWidth="1"/>
    <col min="11010" max="11010" width="20.7109375" style="4" customWidth="1"/>
    <col min="11011" max="11011" width="22.28515625" style="4" customWidth="1"/>
    <col min="11012" max="11013" width="23.85546875" style="4" customWidth="1"/>
    <col min="11014" max="11014" width="11.7109375" style="4" bestFit="1" customWidth="1"/>
    <col min="11015" max="11015" width="13" style="4" bestFit="1" customWidth="1"/>
    <col min="11016" max="11016" width="11.7109375" style="4" bestFit="1" customWidth="1"/>
    <col min="11017" max="11264" width="11.42578125" style="4"/>
    <col min="11265" max="11265" width="3.85546875" style="4" customWidth="1"/>
    <col min="11266" max="11266" width="20.7109375" style="4" customWidth="1"/>
    <col min="11267" max="11267" width="22.28515625" style="4" customWidth="1"/>
    <col min="11268" max="11269" width="23.85546875" style="4" customWidth="1"/>
    <col min="11270" max="11270" width="11.7109375" style="4" bestFit="1" customWidth="1"/>
    <col min="11271" max="11271" width="13" style="4" bestFit="1" customWidth="1"/>
    <col min="11272" max="11272" width="11.7109375" style="4" bestFit="1" customWidth="1"/>
    <col min="11273" max="11520" width="11.42578125" style="4"/>
    <col min="11521" max="11521" width="3.85546875" style="4" customWidth="1"/>
    <col min="11522" max="11522" width="20.7109375" style="4" customWidth="1"/>
    <col min="11523" max="11523" width="22.28515625" style="4" customWidth="1"/>
    <col min="11524" max="11525" width="23.85546875" style="4" customWidth="1"/>
    <col min="11526" max="11526" width="11.7109375" style="4" bestFit="1" customWidth="1"/>
    <col min="11527" max="11527" width="13" style="4" bestFit="1" customWidth="1"/>
    <col min="11528" max="11528" width="11.7109375" style="4" bestFit="1" customWidth="1"/>
    <col min="11529" max="11776" width="11.42578125" style="4"/>
    <col min="11777" max="11777" width="3.85546875" style="4" customWidth="1"/>
    <col min="11778" max="11778" width="20.7109375" style="4" customWidth="1"/>
    <col min="11779" max="11779" width="22.28515625" style="4" customWidth="1"/>
    <col min="11780" max="11781" width="23.85546875" style="4" customWidth="1"/>
    <col min="11782" max="11782" width="11.7109375" style="4" bestFit="1" customWidth="1"/>
    <col min="11783" max="11783" width="13" style="4" bestFit="1" customWidth="1"/>
    <col min="11784" max="11784" width="11.7109375" style="4" bestFit="1" customWidth="1"/>
    <col min="11785" max="12032" width="11.42578125" style="4"/>
    <col min="12033" max="12033" width="3.85546875" style="4" customWidth="1"/>
    <col min="12034" max="12034" width="20.7109375" style="4" customWidth="1"/>
    <col min="12035" max="12035" width="22.28515625" style="4" customWidth="1"/>
    <col min="12036" max="12037" width="23.85546875" style="4" customWidth="1"/>
    <col min="12038" max="12038" width="11.7109375" style="4" bestFit="1" customWidth="1"/>
    <col min="12039" max="12039" width="13" style="4" bestFit="1" customWidth="1"/>
    <col min="12040" max="12040" width="11.7109375" style="4" bestFit="1" customWidth="1"/>
    <col min="12041" max="12288" width="11.42578125" style="4"/>
    <col min="12289" max="12289" width="3.85546875" style="4" customWidth="1"/>
    <col min="12290" max="12290" width="20.7109375" style="4" customWidth="1"/>
    <col min="12291" max="12291" width="22.28515625" style="4" customWidth="1"/>
    <col min="12292" max="12293" width="23.85546875" style="4" customWidth="1"/>
    <col min="12294" max="12294" width="11.7109375" style="4" bestFit="1" customWidth="1"/>
    <col min="12295" max="12295" width="13" style="4" bestFit="1" customWidth="1"/>
    <col min="12296" max="12296" width="11.7109375" style="4" bestFit="1" customWidth="1"/>
    <col min="12297" max="12544" width="11.42578125" style="4"/>
    <col min="12545" max="12545" width="3.85546875" style="4" customWidth="1"/>
    <col min="12546" max="12546" width="20.7109375" style="4" customWidth="1"/>
    <col min="12547" max="12547" width="22.28515625" style="4" customWidth="1"/>
    <col min="12548" max="12549" width="23.85546875" style="4" customWidth="1"/>
    <col min="12550" max="12550" width="11.7109375" style="4" bestFit="1" customWidth="1"/>
    <col min="12551" max="12551" width="13" style="4" bestFit="1" customWidth="1"/>
    <col min="12552" max="12552" width="11.7109375" style="4" bestFit="1" customWidth="1"/>
    <col min="12553" max="12800" width="11.42578125" style="4"/>
    <col min="12801" max="12801" width="3.85546875" style="4" customWidth="1"/>
    <col min="12802" max="12802" width="20.7109375" style="4" customWidth="1"/>
    <col min="12803" max="12803" width="22.28515625" style="4" customWidth="1"/>
    <col min="12804" max="12805" width="23.85546875" style="4" customWidth="1"/>
    <col min="12806" max="12806" width="11.7109375" style="4" bestFit="1" customWidth="1"/>
    <col min="12807" max="12807" width="13" style="4" bestFit="1" customWidth="1"/>
    <col min="12808" max="12808" width="11.7109375" style="4" bestFit="1" customWidth="1"/>
    <col min="12809" max="13056" width="11.42578125" style="4"/>
    <col min="13057" max="13057" width="3.85546875" style="4" customWidth="1"/>
    <col min="13058" max="13058" width="20.7109375" style="4" customWidth="1"/>
    <col min="13059" max="13059" width="22.28515625" style="4" customWidth="1"/>
    <col min="13060" max="13061" width="23.85546875" style="4" customWidth="1"/>
    <col min="13062" max="13062" width="11.7109375" style="4" bestFit="1" customWidth="1"/>
    <col min="13063" max="13063" width="13" style="4" bestFit="1" customWidth="1"/>
    <col min="13064" max="13064" width="11.7109375" style="4" bestFit="1" customWidth="1"/>
    <col min="13065" max="13312" width="11.42578125" style="4"/>
    <col min="13313" max="13313" width="3.85546875" style="4" customWidth="1"/>
    <col min="13314" max="13314" width="20.7109375" style="4" customWidth="1"/>
    <col min="13315" max="13315" width="22.28515625" style="4" customWidth="1"/>
    <col min="13316" max="13317" width="23.85546875" style="4" customWidth="1"/>
    <col min="13318" max="13318" width="11.7109375" style="4" bestFit="1" customWidth="1"/>
    <col min="13319" max="13319" width="13" style="4" bestFit="1" customWidth="1"/>
    <col min="13320" max="13320" width="11.7109375" style="4" bestFit="1" customWidth="1"/>
    <col min="13321" max="13568" width="11.42578125" style="4"/>
    <col min="13569" max="13569" width="3.85546875" style="4" customWidth="1"/>
    <col min="13570" max="13570" width="20.7109375" style="4" customWidth="1"/>
    <col min="13571" max="13571" width="22.28515625" style="4" customWidth="1"/>
    <col min="13572" max="13573" width="23.85546875" style="4" customWidth="1"/>
    <col min="13574" max="13574" width="11.7109375" style="4" bestFit="1" customWidth="1"/>
    <col min="13575" max="13575" width="13" style="4" bestFit="1" customWidth="1"/>
    <col min="13576" max="13576" width="11.7109375" style="4" bestFit="1" customWidth="1"/>
    <col min="13577" max="13824" width="11.42578125" style="4"/>
    <col min="13825" max="13825" width="3.85546875" style="4" customWidth="1"/>
    <col min="13826" max="13826" width="20.7109375" style="4" customWidth="1"/>
    <col min="13827" max="13827" width="22.28515625" style="4" customWidth="1"/>
    <col min="13828" max="13829" width="23.85546875" style="4" customWidth="1"/>
    <col min="13830" max="13830" width="11.7109375" style="4" bestFit="1" customWidth="1"/>
    <col min="13831" max="13831" width="13" style="4" bestFit="1" customWidth="1"/>
    <col min="13832" max="13832" width="11.7109375" style="4" bestFit="1" customWidth="1"/>
    <col min="13833" max="14080" width="11.42578125" style="4"/>
    <col min="14081" max="14081" width="3.85546875" style="4" customWidth="1"/>
    <col min="14082" max="14082" width="20.7109375" style="4" customWidth="1"/>
    <col min="14083" max="14083" width="22.28515625" style="4" customWidth="1"/>
    <col min="14084" max="14085" width="23.85546875" style="4" customWidth="1"/>
    <col min="14086" max="14086" width="11.7109375" style="4" bestFit="1" customWidth="1"/>
    <col min="14087" max="14087" width="13" style="4" bestFit="1" customWidth="1"/>
    <col min="14088" max="14088" width="11.7109375" style="4" bestFit="1" customWidth="1"/>
    <col min="14089" max="14336" width="11.42578125" style="4"/>
    <col min="14337" max="14337" width="3.85546875" style="4" customWidth="1"/>
    <col min="14338" max="14338" width="20.7109375" style="4" customWidth="1"/>
    <col min="14339" max="14339" width="22.28515625" style="4" customWidth="1"/>
    <col min="14340" max="14341" width="23.85546875" style="4" customWidth="1"/>
    <col min="14342" max="14342" width="11.7109375" style="4" bestFit="1" customWidth="1"/>
    <col min="14343" max="14343" width="13" style="4" bestFit="1" customWidth="1"/>
    <col min="14344" max="14344" width="11.7109375" style="4" bestFit="1" customWidth="1"/>
    <col min="14345" max="14592" width="11.42578125" style="4"/>
    <col min="14593" max="14593" width="3.85546875" style="4" customWidth="1"/>
    <col min="14594" max="14594" width="20.7109375" style="4" customWidth="1"/>
    <col min="14595" max="14595" width="22.28515625" style="4" customWidth="1"/>
    <col min="14596" max="14597" width="23.85546875" style="4" customWidth="1"/>
    <col min="14598" max="14598" width="11.7109375" style="4" bestFit="1" customWidth="1"/>
    <col min="14599" max="14599" width="13" style="4" bestFit="1" customWidth="1"/>
    <col min="14600" max="14600" width="11.7109375" style="4" bestFit="1" customWidth="1"/>
    <col min="14601" max="14848" width="11.42578125" style="4"/>
    <col min="14849" max="14849" width="3.85546875" style="4" customWidth="1"/>
    <col min="14850" max="14850" width="20.7109375" style="4" customWidth="1"/>
    <col min="14851" max="14851" width="22.28515625" style="4" customWidth="1"/>
    <col min="14852" max="14853" width="23.85546875" style="4" customWidth="1"/>
    <col min="14854" max="14854" width="11.7109375" style="4" bestFit="1" customWidth="1"/>
    <col min="14855" max="14855" width="13" style="4" bestFit="1" customWidth="1"/>
    <col min="14856" max="14856" width="11.7109375" style="4" bestFit="1" customWidth="1"/>
    <col min="14857" max="15104" width="11.42578125" style="4"/>
    <col min="15105" max="15105" width="3.85546875" style="4" customWidth="1"/>
    <col min="15106" max="15106" width="20.7109375" style="4" customWidth="1"/>
    <col min="15107" max="15107" width="22.28515625" style="4" customWidth="1"/>
    <col min="15108" max="15109" width="23.85546875" style="4" customWidth="1"/>
    <col min="15110" max="15110" width="11.7109375" style="4" bestFit="1" customWidth="1"/>
    <col min="15111" max="15111" width="13" style="4" bestFit="1" customWidth="1"/>
    <col min="15112" max="15112" width="11.7109375" style="4" bestFit="1" customWidth="1"/>
    <col min="15113" max="15360" width="11.42578125" style="4"/>
    <col min="15361" max="15361" width="3.85546875" style="4" customWidth="1"/>
    <col min="15362" max="15362" width="20.7109375" style="4" customWidth="1"/>
    <col min="15363" max="15363" width="22.28515625" style="4" customWidth="1"/>
    <col min="15364" max="15365" width="23.85546875" style="4" customWidth="1"/>
    <col min="15366" max="15366" width="11.7109375" style="4" bestFit="1" customWidth="1"/>
    <col min="15367" max="15367" width="13" style="4" bestFit="1" customWidth="1"/>
    <col min="15368" max="15368" width="11.7109375" style="4" bestFit="1" customWidth="1"/>
    <col min="15369" max="15616" width="11.42578125" style="4"/>
    <col min="15617" max="15617" width="3.85546875" style="4" customWidth="1"/>
    <col min="15618" max="15618" width="20.7109375" style="4" customWidth="1"/>
    <col min="15619" max="15619" width="22.28515625" style="4" customWidth="1"/>
    <col min="15620" max="15621" width="23.85546875" style="4" customWidth="1"/>
    <col min="15622" max="15622" width="11.7109375" style="4" bestFit="1" customWidth="1"/>
    <col min="15623" max="15623" width="13" style="4" bestFit="1" customWidth="1"/>
    <col min="15624" max="15624" width="11.7109375" style="4" bestFit="1" customWidth="1"/>
    <col min="15625" max="15872" width="11.42578125" style="4"/>
    <col min="15873" max="15873" width="3.85546875" style="4" customWidth="1"/>
    <col min="15874" max="15874" width="20.7109375" style="4" customWidth="1"/>
    <col min="15875" max="15875" width="22.28515625" style="4" customWidth="1"/>
    <col min="15876" max="15877" width="23.85546875" style="4" customWidth="1"/>
    <col min="15878" max="15878" width="11.7109375" style="4" bestFit="1" customWidth="1"/>
    <col min="15879" max="15879" width="13" style="4" bestFit="1" customWidth="1"/>
    <col min="15880" max="15880" width="11.7109375" style="4" bestFit="1" customWidth="1"/>
    <col min="15881" max="16128" width="11.42578125" style="4"/>
    <col min="16129" max="16129" width="3.85546875" style="4" customWidth="1"/>
    <col min="16130" max="16130" width="20.7109375" style="4" customWidth="1"/>
    <col min="16131" max="16131" width="22.28515625" style="4" customWidth="1"/>
    <col min="16132" max="16133" width="23.85546875" style="4" customWidth="1"/>
    <col min="16134" max="16134" width="11.7109375" style="4" bestFit="1" customWidth="1"/>
    <col min="16135" max="16135" width="13" style="4" bestFit="1" customWidth="1"/>
    <col min="16136" max="16136" width="11.7109375" style="4" bestFit="1" customWidth="1"/>
    <col min="16137" max="16384" width="11.42578125" style="4"/>
  </cols>
  <sheetData>
    <row r="1" spans="2:5" ht="15.75">
      <c r="B1" s="32"/>
      <c r="D1" s="33" t="s">
        <v>39</v>
      </c>
      <c r="E1" s="34"/>
    </row>
    <row r="2" spans="2:5" ht="15.75">
      <c r="B2" s="34"/>
      <c r="D2" s="34" t="s">
        <v>40</v>
      </c>
      <c r="E2" s="34"/>
    </row>
    <row r="3" spans="2:5" ht="15.75">
      <c r="B3" s="34"/>
      <c r="D3" s="34" t="s">
        <v>44</v>
      </c>
      <c r="E3" s="34"/>
    </row>
    <row r="4" spans="2:5" ht="15.75">
      <c r="B4" s="34"/>
      <c r="D4" s="34" t="s">
        <v>41</v>
      </c>
    </row>
    <row r="5" spans="2:5" ht="15.75">
      <c r="B5" s="34"/>
      <c r="D5" s="34" t="s">
        <v>42</v>
      </c>
      <c r="E5" s="34"/>
    </row>
    <row r="6" spans="2:5" ht="15.75">
      <c r="B6" s="34"/>
      <c r="D6" s="34" t="s">
        <v>43</v>
      </c>
      <c r="E6" s="34"/>
    </row>
    <row r="7" spans="2:5" ht="15.75">
      <c r="B7" s="34"/>
      <c r="C7" s="34"/>
      <c r="D7" s="34"/>
      <c r="E7" s="34"/>
    </row>
    <row r="8" spans="2:5" ht="15.75">
      <c r="B8" s="114" t="s">
        <v>45</v>
      </c>
      <c r="C8" s="114"/>
      <c r="D8" s="114"/>
      <c r="E8" s="114"/>
    </row>
    <row r="9" spans="2:5" ht="15.75">
      <c r="B9" s="38"/>
      <c r="C9" s="38"/>
      <c r="D9" s="38"/>
      <c r="E9" s="38"/>
    </row>
    <row r="10" spans="2:5" ht="15.75">
      <c r="B10" s="39" t="s">
        <v>77</v>
      </c>
      <c r="C10" s="40" t="s">
        <v>78</v>
      </c>
      <c r="D10" s="34"/>
      <c r="E10" s="34"/>
    </row>
    <row r="11" spans="2:5" ht="15.75">
      <c r="B11" s="39" t="s">
        <v>76</v>
      </c>
      <c r="C11" s="40" t="s">
        <v>75</v>
      </c>
      <c r="D11" s="34"/>
      <c r="E11" s="34"/>
    </row>
    <row r="12" spans="2:5" ht="15.75">
      <c r="B12" s="39" t="s">
        <v>46</v>
      </c>
      <c r="C12" s="41" t="str">
        <f>+SUD!K10</f>
        <v>01 Mars 2024 au 31 Mars 2024</v>
      </c>
      <c r="D12" s="34"/>
      <c r="E12" s="34"/>
    </row>
    <row r="13" spans="2:5" ht="15.75">
      <c r="B13" s="39" t="s">
        <v>47</v>
      </c>
      <c r="C13" s="42">
        <f>+SUD!D15</f>
        <v>45607</v>
      </c>
      <c r="D13" s="34"/>
      <c r="E13" s="34"/>
    </row>
    <row r="14" spans="2:5" ht="15.75">
      <c r="B14" s="39" t="s">
        <v>48</v>
      </c>
      <c r="C14" s="43" t="str">
        <f>+SUD!B15</f>
        <v>LOVAHARITIANA Hoby</v>
      </c>
      <c r="D14" s="35"/>
      <c r="E14" s="34"/>
    </row>
    <row r="15" spans="2:5" ht="15.75">
      <c r="B15" s="39" t="s">
        <v>49</v>
      </c>
      <c r="C15" s="44" t="str">
        <f>+SUD!C15</f>
        <v>Etudiante</v>
      </c>
      <c r="D15" s="45"/>
      <c r="E15" s="34"/>
    </row>
    <row r="16" spans="2:5" ht="15.75">
      <c r="B16" s="39"/>
      <c r="C16" s="43"/>
      <c r="D16" s="46" t="s">
        <v>50</v>
      </c>
      <c r="E16" s="43" t="str">
        <f>+SUD!A15</f>
        <v>S-100</v>
      </c>
    </row>
    <row r="17" spans="2:8" ht="15.75">
      <c r="B17" s="33"/>
      <c r="C17" s="47"/>
      <c r="D17" s="35"/>
      <c r="E17" s="34"/>
    </row>
    <row r="18" spans="2:8" ht="15.75">
      <c r="B18" s="115" t="s">
        <v>51</v>
      </c>
      <c r="C18" s="115"/>
      <c r="D18" s="116" t="s">
        <v>52</v>
      </c>
      <c r="E18" s="116"/>
    </row>
    <row r="19" spans="2:8" ht="9" customHeight="1">
      <c r="B19" s="48"/>
      <c r="C19" s="49"/>
      <c r="D19" s="50"/>
      <c r="E19" s="50"/>
    </row>
    <row r="20" spans="2:8" ht="15.75">
      <c r="B20" s="51" t="s">
        <v>53</v>
      </c>
      <c r="C20" s="35"/>
      <c r="D20" s="52">
        <f>+SUD!E15</f>
        <v>100</v>
      </c>
      <c r="E20" s="53"/>
      <c r="F20" s="36"/>
      <c r="G20" s="54"/>
      <c r="H20" s="55"/>
    </row>
    <row r="21" spans="2:8" ht="15.75">
      <c r="B21" s="56" t="s">
        <v>54</v>
      </c>
      <c r="C21" s="35"/>
      <c r="D21" s="52">
        <f>+SUD!G15</f>
        <v>30</v>
      </c>
      <c r="E21" s="53"/>
      <c r="F21" s="36"/>
      <c r="G21" s="54"/>
      <c r="H21" s="55"/>
    </row>
    <row r="22" spans="2:8" ht="15.75">
      <c r="B22" s="86" t="str">
        <f>SUD!H12</f>
        <v>Montant du mois</v>
      </c>
      <c r="C22" s="35"/>
      <c r="D22" s="52"/>
      <c r="E22" s="53">
        <f>+SUD!H15</f>
        <v>100</v>
      </c>
      <c r="F22" s="36"/>
      <c r="G22" s="54"/>
      <c r="H22" s="55"/>
    </row>
    <row r="23" spans="2:8" ht="15.75">
      <c r="B23" s="86" t="str">
        <f>+SUD!J12</f>
        <v>Prime chef d'Antenne</v>
      </c>
      <c r="C23" s="35"/>
      <c r="D23" s="52"/>
      <c r="E23" s="53">
        <f>+SUD!J15</f>
        <v>200</v>
      </c>
      <c r="F23" s="36"/>
      <c r="G23" s="54"/>
      <c r="H23" s="55"/>
    </row>
    <row r="24" spans="2:8" ht="15.75">
      <c r="B24" s="86" t="str">
        <f>+SUD!K12</f>
        <v>Prime d'objectif</v>
      </c>
      <c r="C24" s="35"/>
      <c r="D24" s="52"/>
      <c r="E24" s="53">
        <f>+SUD!K15</f>
        <v>10000</v>
      </c>
      <c r="F24" s="36"/>
      <c r="G24" s="54"/>
      <c r="H24" s="55"/>
    </row>
    <row r="25" spans="2:8" ht="15.75">
      <c r="B25" s="86" t="str">
        <f>+SUD!L12</f>
        <v>Solde sur prime d'objectif 2023</v>
      </c>
      <c r="C25" s="35"/>
      <c r="D25" s="52"/>
      <c r="E25" s="53">
        <f>+SUD!L15</f>
        <v>15000</v>
      </c>
      <c r="F25" s="36"/>
      <c r="G25" s="54"/>
      <c r="H25" s="55"/>
    </row>
    <row r="26" spans="2:8" ht="15.75">
      <c r="B26" s="86" t="str">
        <f>+SUD!M12</f>
        <v>Prime puissance centrale</v>
      </c>
      <c r="C26" s="35"/>
      <c r="D26" s="52"/>
      <c r="E26" s="53">
        <f>+SUD!M15</f>
        <v>20000</v>
      </c>
      <c r="F26" s="36"/>
      <c r="G26" s="54"/>
      <c r="H26" s="55"/>
    </row>
    <row r="27" spans="2:8" ht="15.75">
      <c r="B27" s="86" t="str">
        <f>+SUD!N12</f>
        <v>Prime astreinte centrale</v>
      </c>
      <c r="C27" s="35"/>
      <c r="D27" s="52"/>
      <c r="E27" s="53">
        <f>+SUD!N15</f>
        <v>25000</v>
      </c>
      <c r="F27" s="36"/>
      <c r="G27" s="54"/>
      <c r="H27" s="55"/>
    </row>
    <row r="28" spans="2:8" ht="15.75">
      <c r="B28" s="86" t="str">
        <f>+SUD!O12</f>
        <v>Indemnité de Logement</v>
      </c>
      <c r="C28" s="57"/>
      <c r="D28" s="58"/>
      <c r="E28" s="53">
        <f>+SUD!O15</f>
        <v>30000</v>
      </c>
      <c r="F28" s="36"/>
      <c r="G28" s="54"/>
      <c r="H28" s="59"/>
    </row>
    <row r="29" spans="2:8" ht="15.75">
      <c r="B29" s="86" t="str">
        <f>SUD!P12</f>
        <v>Indemnité de Représentation</v>
      </c>
      <c r="C29" s="57"/>
      <c r="D29" s="58"/>
      <c r="E29" s="53">
        <f>+SUD!P15</f>
        <v>35000</v>
      </c>
      <c r="F29" s="36"/>
      <c r="G29" s="54"/>
      <c r="H29" s="59"/>
    </row>
    <row r="30" spans="2:8" ht="15.75">
      <c r="B30" s="56" t="s">
        <v>21</v>
      </c>
      <c r="C30" s="57"/>
      <c r="D30" s="58"/>
      <c r="E30" s="53">
        <f>+SUD!Q15</f>
        <v>40000</v>
      </c>
      <c r="F30" s="36"/>
      <c r="G30" s="54"/>
    </row>
    <row r="31" spans="2:8" ht="15.75">
      <c r="B31" s="60"/>
      <c r="C31" s="61"/>
      <c r="D31" s="58"/>
      <c r="E31" s="52"/>
      <c r="F31" s="36"/>
      <c r="G31" s="54"/>
    </row>
    <row r="32" spans="2:8" ht="15.75">
      <c r="B32" s="60"/>
      <c r="C32" s="61"/>
      <c r="D32" s="58"/>
      <c r="E32" s="52"/>
      <c r="F32" s="36"/>
      <c r="G32" s="54"/>
    </row>
    <row r="33" spans="2:8" ht="15.75">
      <c r="B33" s="62"/>
      <c r="C33" s="57"/>
      <c r="D33" s="58"/>
      <c r="E33" s="53"/>
      <c r="F33" s="36"/>
    </row>
    <row r="34" spans="2:8" ht="9" customHeight="1">
      <c r="B34" s="62"/>
      <c r="C34" s="57"/>
      <c r="D34" s="58"/>
      <c r="E34" s="63"/>
      <c r="F34" s="36"/>
    </row>
    <row r="35" spans="2:8" ht="15.75">
      <c r="B35" s="56"/>
      <c r="C35" s="64" t="s">
        <v>55</v>
      </c>
      <c r="D35" s="53"/>
      <c r="E35" s="65">
        <f>SUM(E20:E34)</f>
        <v>175300</v>
      </c>
      <c r="F35" s="36"/>
      <c r="H35" s="66"/>
    </row>
    <row r="36" spans="2:8" ht="15.75" customHeight="1">
      <c r="B36" s="56"/>
      <c r="C36" s="64"/>
      <c r="D36" s="53"/>
      <c r="E36" s="53"/>
      <c r="F36" s="67"/>
    </row>
    <row r="37" spans="2:8" ht="15.75">
      <c r="B37" s="56" t="s">
        <v>56</v>
      </c>
      <c r="C37" s="68" t="s">
        <v>57</v>
      </c>
      <c r="D37" s="69">
        <f>+SUD!S15</f>
        <v>1753</v>
      </c>
      <c r="E37" s="53"/>
      <c r="F37" s="70"/>
    </row>
    <row r="38" spans="2:8" ht="15.75">
      <c r="B38" s="56"/>
      <c r="C38" s="68"/>
      <c r="D38" s="69"/>
      <c r="E38" s="53"/>
    </row>
    <row r="39" spans="2:8" ht="15.75">
      <c r="B39" s="56" t="s">
        <v>58</v>
      </c>
      <c r="C39" s="68" t="s">
        <v>57</v>
      </c>
      <c r="D39" s="69">
        <f>+SUD!U15</f>
        <v>1753</v>
      </c>
      <c r="E39" s="53"/>
    </row>
    <row r="40" spans="2:8" ht="15" customHeight="1">
      <c r="B40" s="56"/>
      <c r="C40" s="68"/>
      <c r="D40" s="52"/>
      <c r="E40" s="52"/>
    </row>
    <row r="41" spans="2:8" ht="15.75">
      <c r="B41" s="56" t="s">
        <v>59</v>
      </c>
      <c r="D41" s="71">
        <f>SUM(D37:D40)</f>
        <v>3506</v>
      </c>
      <c r="E41" s="52"/>
      <c r="F41" s="66"/>
    </row>
    <row r="42" spans="2:8" ht="9" customHeight="1">
      <c r="B42" s="56"/>
      <c r="C42" s="34"/>
      <c r="D42" s="52"/>
      <c r="E42" s="52"/>
    </row>
    <row r="43" spans="2:8" ht="15.75">
      <c r="B43" s="117" t="s">
        <v>60</v>
      </c>
      <c r="C43" s="118"/>
      <c r="D43" s="52"/>
      <c r="E43" s="52">
        <f>+SUD!W15</f>
        <v>171794</v>
      </c>
      <c r="F43" s="10"/>
      <c r="H43" s="66"/>
    </row>
    <row r="44" spans="2:8" ht="15.75">
      <c r="B44" s="56" t="s">
        <v>61</v>
      </c>
      <c r="C44" s="34"/>
      <c r="D44" s="52">
        <f>+SUD!Y15</f>
        <v>3000</v>
      </c>
      <c r="E44" s="52"/>
      <c r="F44" s="66"/>
      <c r="H44" s="72"/>
    </row>
    <row r="45" spans="2:8" ht="15.75">
      <c r="B45" s="56" t="s">
        <v>62</v>
      </c>
      <c r="C45" s="34"/>
      <c r="D45" s="73">
        <f>+C46*C47</f>
        <v>12000</v>
      </c>
      <c r="E45" s="52"/>
    </row>
    <row r="46" spans="2:8" ht="15.75">
      <c r="B46" s="56" t="s">
        <v>73</v>
      </c>
      <c r="C46" s="87">
        <f>+SUD!AA15</f>
        <v>4</v>
      </c>
      <c r="D46" s="73"/>
      <c r="E46" s="52"/>
    </row>
    <row r="47" spans="2:8" ht="15.75">
      <c r="B47" s="56" t="s">
        <v>74</v>
      </c>
      <c r="C47" s="87">
        <f>+SUD!Z15</f>
        <v>3000</v>
      </c>
      <c r="D47" s="73"/>
      <c r="E47" s="52"/>
    </row>
    <row r="48" spans="2:8" ht="15.75">
      <c r="B48" s="56" t="s">
        <v>63</v>
      </c>
      <c r="C48" s="34"/>
      <c r="D48" s="52">
        <f>+D44-D45</f>
        <v>-9000</v>
      </c>
      <c r="E48" s="52"/>
      <c r="F48" s="66"/>
    </row>
    <row r="49" spans="2:9" ht="15.75">
      <c r="B49" s="56" t="s">
        <v>64</v>
      </c>
      <c r="C49" s="34"/>
      <c r="D49" s="52"/>
      <c r="E49" s="52">
        <f>+E43-D51</f>
        <v>180794</v>
      </c>
      <c r="F49" s="66"/>
    </row>
    <row r="50" spans="2:9" ht="15.75">
      <c r="B50" s="56" t="s">
        <v>38</v>
      </c>
      <c r="C50" s="34"/>
      <c r="D50" s="73">
        <f>+SUD!AD15</f>
        <v>0</v>
      </c>
      <c r="E50" s="52"/>
    </row>
    <row r="51" spans="2:9" ht="15.75">
      <c r="B51" s="56" t="s">
        <v>65</v>
      </c>
      <c r="C51" s="34"/>
      <c r="D51" s="74">
        <f>D48-D50</f>
        <v>-9000</v>
      </c>
      <c r="E51" s="52"/>
    </row>
    <row r="52" spans="2:9" ht="15.75">
      <c r="B52" s="75"/>
      <c r="C52" s="76"/>
      <c r="D52" s="77"/>
      <c r="E52" s="78"/>
    </row>
    <row r="53" spans="2:9" ht="15.75">
      <c r="B53" s="34"/>
      <c r="C53" s="34"/>
      <c r="D53" s="79" t="s">
        <v>66</v>
      </c>
      <c r="E53" s="80">
        <f>ROUNDDOWN(E49,0)</f>
        <v>180794</v>
      </c>
      <c r="F53" s="81"/>
      <c r="H53" s="66"/>
      <c r="I53" s="70"/>
    </row>
    <row r="54" spans="2:9" ht="13.5" customHeight="1">
      <c r="B54" s="34"/>
      <c r="C54" s="34"/>
      <c r="D54" s="82"/>
      <c r="E54" s="83"/>
    </row>
    <row r="55" spans="2:9" ht="15.75">
      <c r="B55" s="34"/>
      <c r="C55" s="34"/>
      <c r="D55" s="34"/>
      <c r="E55" s="84"/>
    </row>
    <row r="56" spans="2:9" ht="15.75">
      <c r="C56" s="34"/>
      <c r="D56" s="34"/>
      <c r="E56" s="34"/>
    </row>
    <row r="57" spans="2:9" ht="15.75">
      <c r="B57" s="85" t="s">
        <v>67</v>
      </c>
      <c r="C57" s="34"/>
      <c r="D57" s="85" t="s">
        <v>68</v>
      </c>
      <c r="E57" s="85"/>
    </row>
    <row r="58" spans="2:9">
      <c r="B58" s="119" t="s">
        <v>69</v>
      </c>
      <c r="C58" s="119"/>
    </row>
  </sheetData>
  <mergeCells count="5">
    <mergeCell ref="B8:E8"/>
    <mergeCell ref="B18:C18"/>
    <mergeCell ref="D18:E18"/>
    <mergeCell ref="B43:C43"/>
    <mergeCell ref="B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SUD</vt:lpstr>
      <vt:lpstr>FICHE DE PAIE MARS 2024</vt:lpstr>
      <vt:lpstr>SUD!Zone_d_impression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Tsanta</dc:creator>
  <cp:lastModifiedBy>Hoby LOVAHARITIANA</cp:lastModifiedBy>
  <cp:lastPrinted>2024-03-24T18:38:32Z</cp:lastPrinted>
  <dcterms:created xsi:type="dcterms:W3CDTF">2024-03-23T20:08:03Z</dcterms:created>
  <dcterms:modified xsi:type="dcterms:W3CDTF">2024-08-27T13:32:22Z</dcterms:modified>
</cp:coreProperties>
</file>