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.Weapon" sheetId="1" r:id="rId4"/>
    <sheet state="hidden" name="R.Weapon" sheetId="2" r:id="rId5"/>
    <sheet state="hidden" name="W.Shift Module" sheetId="3" r:id="rId6"/>
    <sheet state="hidden" name="C.Shift Module" sheetId="4" r:id="rId7"/>
    <sheet state="hidden" name="Forge Material Calculator" sheetId="5" r:id="rId8"/>
    <sheet state="visible" name="Reset Time (UTC+7)" sheetId="6" r:id="rId9"/>
    <sheet state="visible" name="Weapon" sheetId="7" r:id="rId10"/>
    <sheet state="visible" name="Shift Module" sheetId="8" r:id="rId11"/>
    <sheet state="visible" name="Geniemon Food" sheetId="9" r:id="rId12"/>
    <sheet state="visible" name="Skill Upgrade" sheetId="10" r:id="rId13"/>
    <sheet state="visible" name="D10 &amp; Supply" sheetId="11" r:id="rId14"/>
    <sheet state="visible" name="DW Upgrade Cost Table" sheetId="12" r:id="rId15"/>
    <sheet state="visible" name="Ascension EXP Table" sheetId="13" r:id="rId16"/>
    <sheet state="visible" name="Change Log" sheetId="14" r:id="rId17"/>
  </sheets>
  <definedNames/>
  <calcPr/>
</workbook>
</file>

<file path=xl/sharedStrings.xml><?xml version="1.0" encoding="utf-8"?>
<sst xmlns="http://schemas.openxmlformats.org/spreadsheetml/2006/main" count="510" uniqueCount="101">
  <si>
    <t>Luno Memento</t>
  </si>
  <si>
    <t>→</t>
  </si>
  <si>
    <t>x8</t>
  </si>
  <si>
    <t>Creeping Tendrils</t>
  </si>
  <si>
    <t>x2</t>
  </si>
  <si>
    <t>Repulsive Crystal</t>
  </si>
  <si>
    <t xml:space="preserve">Coolant </t>
  </si>
  <si>
    <t xml:space="preserve">Metallic Armour </t>
  </si>
  <si>
    <t>Chain</t>
  </si>
  <si>
    <t>Insulation Coating</t>
  </si>
  <si>
    <t>Stone Powder</t>
  </si>
  <si>
    <t>10 mins</t>
  </si>
  <si>
    <t>Statue Debris</t>
  </si>
  <si>
    <t>Filthoid Clot</t>
  </si>
  <si>
    <t>x12</t>
  </si>
  <si>
    <t xml:space="preserve">Gold Sand </t>
  </si>
  <si>
    <t xml:space="preserve">Weaponholder </t>
  </si>
  <si>
    <t>Snowswift Tail Feather</t>
  </si>
  <si>
    <t>Vermillion Teardrop</t>
  </si>
  <si>
    <t>Fuel Regent</t>
  </si>
  <si>
    <t xml:space="preserve">Damaged Sal Volatile </t>
  </si>
  <si>
    <t>Sharpening Potion</t>
  </si>
  <si>
    <t>Commission: Excavation</t>
  </si>
  <si>
    <t>15 mins</t>
  </si>
  <si>
    <t>Commission: Defence</t>
  </si>
  <si>
    <t>+200,000 Blue Print</t>
  </si>
  <si>
    <t>Commission: Any enemy</t>
  </si>
  <si>
    <t>Projectile</t>
  </si>
  <si>
    <t>x3</t>
  </si>
  <si>
    <t>Precision Magnet</t>
  </si>
  <si>
    <t xml:space="preserve">Weapon Track-Shift Module </t>
  </si>
  <si>
    <t>x1</t>
  </si>
  <si>
    <t>30 mins</t>
  </si>
  <si>
    <t>Commission: Elite enemy</t>
  </si>
  <si>
    <t>x4</t>
  </si>
  <si>
    <t>Essence Gelatin</t>
  </si>
  <si>
    <t xml:space="preserve">Track-Shift Module </t>
  </si>
  <si>
    <t>- - -</t>
  </si>
  <si>
    <t xml:space="preserve">↓ </t>
  </si>
  <si>
    <t>Craft Target</t>
  </si>
  <si>
    <t>←</t>
  </si>
  <si>
    <t>Focus Item</t>
  </si>
  <si>
    <t>Melee Weapon</t>
  </si>
  <si>
    <t>Range Weapon</t>
  </si>
  <si>
    <t>Weapon Track - Shift Module</t>
  </si>
  <si>
    <t>Track - Shift Module</t>
  </si>
  <si>
    <t>-</t>
  </si>
  <si>
    <t>D10 Die</t>
  </si>
  <si>
    <t>Yum Treat</t>
  </si>
  <si>
    <t>Yum-Yum Treat</t>
  </si>
  <si>
    <t>Serum Syringe</t>
  </si>
  <si>
    <t>Filthoid Polymer</t>
  </si>
  <si>
    <t>Ammo Supply Chest I</t>
  </si>
  <si>
    <t>Ammo Supply Chest II</t>
  </si>
  <si>
    <t>Timezone (UTC)</t>
  </si>
  <si>
    <t>Next Reset</t>
  </si>
  <si>
    <t>Time Remaining</t>
  </si>
  <si>
    <t>❀ Daily</t>
  </si>
  <si>
    <t>🗓 Weekly</t>
  </si>
  <si>
    <t>🐟 Fish/Maze</t>
  </si>
  <si>
    <t>🐾 Geniemon</t>
  </si>
  <si>
    <t>Cognizing Sal Volatile I x10</t>
  </si>
  <si>
    <t>Cognizing Sal Volatile II x10</t>
  </si>
  <si>
    <t>Sal Volatile I x10</t>
  </si>
  <si>
    <t>Sal Volatile II x10</t>
  </si>
  <si>
    <t>Lv. 1</t>
  </si>
  <si>
    <t>Lv. 2</t>
  </si>
  <si>
    <t>Lv. 3</t>
  </si>
  <si>
    <t>Lv. 4</t>
  </si>
  <si>
    <t>Lv. 5</t>
  </si>
  <si>
    <t>Total</t>
  </si>
  <si>
    <t>1 ⭐</t>
  </si>
  <si>
    <t>2 ⭐</t>
  </si>
  <si>
    <t>3 ⭐</t>
  </si>
  <si>
    <t>4 ⭐</t>
  </si>
  <si>
    <t>5 ⭐</t>
  </si>
  <si>
    <t>Amp 🌟</t>
  </si>
  <si>
    <t>x9</t>
  </si>
  <si>
    <t>Character</t>
  </si>
  <si>
    <t>Weapon</t>
  </si>
  <si>
    <t>Geniemon</t>
  </si>
  <si>
    <t>Phase</t>
  </si>
  <si>
    <t>Exp</t>
  </si>
  <si>
    <t>Total EXP</t>
  </si>
  <si>
    <t>Character - Intron</t>
  </si>
  <si>
    <t>Weapon - Smelt</t>
  </si>
  <si>
    <t>— 11/6/2025</t>
  </si>
  <si>
    <t>- The file is set to Read-only. You need to **Make a copy** to your own Google account’s Drive before using it.</t>
  </si>
  <si>
    <t>- You can enter the amount you want to craft in the **blue fields on the right**.</t>
  </si>
  <si>
    <t>- The materials have been grouped into sets, meaning **1 cycle = the materials required for 1 production run**.</t>
  </si>
  <si>
    <t>- The crafting formulas include only commonly used items, such as **weapons, socket openers, pet-capturing food, and dice for reroll checks**.</t>
  </si>
  <si>
    <t>- For convenience, the total cost for each crafting cycle has already been calculated separately.</t>
  </si>
  <si>
    <t>— 11/23/2025</t>
  </si>
  <si>
    <t>- Fix the Coolant and Weaponholder material requirements, which are currently incorrect for crafting both melee and ranged weapons.</t>
  </si>
  <si>
    <t>- Add crafting formulas for Serum Syringe and Filthoid Polymer to support high-level skill upgrades.</t>
  </si>
  <si>
    <t>- Organize the crafting categories so everything is easier to read.</t>
  </si>
  <si>
    <t>— 11/30/2025</t>
  </si>
  <si>
    <t>- Add reset time sheet</t>
  </si>
  <si>
    <t>- Fix time calculate for geniemon</t>
  </si>
  <si>
    <t>- Add time remaining</t>
  </si>
  <si>
    <t>- Add timezone default = 7 (UTC +7)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</si>
</sst>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Kanit"/>
    </font>
    <font>
      <color theme="1"/>
      <name val="Arial"/>
      <scheme val="minor"/>
    </font>
    <font>
      <color theme="1"/>
      <name val="Kanit"/>
    </font>
    <font>
      <sz val="20.0"/>
      <color theme="1"/>
      <name val="Kanit"/>
    </font>
    <font>
      <color theme="1"/>
      <name val="Arial"/>
    </font>
    <font>
      <sz val="12.0"/>
      <color theme="1"/>
      <name val="Kanit"/>
    </font>
    <font>
      <b/>
      <color theme="1"/>
      <name val="Arial"/>
      <scheme val="minor"/>
    </font>
    <font>
      <b/>
      <sz val="30.0"/>
      <color theme="1"/>
      <name val="Kanit"/>
    </font>
    <font>
      <b/>
      <color theme="1"/>
      <name val="Arial"/>
    </font>
    <font>
      <b/>
      <color theme="1"/>
      <name val="Kanit"/>
    </font>
    <font>
      <b/>
      <sz val="10.0"/>
      <color theme="1"/>
      <name val="Kanit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" numFmtId="3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0" fillId="0" fontId="1" numFmtId="0" xfId="0" applyFont="1"/>
    <xf borderId="0" fillId="0" fontId="3" numFmtId="0" xfId="0" applyAlignment="1" applyFont="1">
      <alignment horizontal="center" readingOrder="0" vertical="center"/>
    </xf>
    <xf quotePrefix="1"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4" numFmtId="3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2" fontId="7" numFmtId="0" xfId="0" applyAlignment="1" applyFill="1" applyFont="1">
      <alignment horizontal="center" readingOrder="0" vertical="center"/>
    </xf>
    <xf borderId="0" fillId="3" fontId="8" numFmtId="0" xfId="0" applyAlignment="1" applyFill="1" applyFont="1">
      <alignment horizontal="center" readingOrder="0" vertical="center"/>
    </xf>
    <xf borderId="0" fillId="4" fontId="9" numFmtId="0" xfId="0" applyAlignment="1" applyFill="1" applyFont="1">
      <alignment horizontal="center" vertical="center"/>
    </xf>
    <xf borderId="0" fillId="5" fontId="6" numFmtId="0" xfId="0" applyAlignment="1" applyFill="1" applyFont="1">
      <alignment horizontal="center" vertical="center"/>
    </xf>
    <xf borderId="0" fillId="5" fontId="2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5" fontId="6" numFmtId="0" xfId="0" applyAlignment="1" applyFont="1">
      <alignment horizontal="center" readingOrder="0" vertical="center"/>
    </xf>
    <xf borderId="0" fillId="5" fontId="6" numFmtId="3" xfId="0" applyAlignment="1" applyFont="1" applyNumberForma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" numFmtId="3" xfId="0" applyFont="1" applyNumberFormat="1"/>
    <xf borderId="0" fillId="0" fontId="11" numFmtId="3" xfId="0" applyAlignment="1" applyFont="1" applyNumberFormat="1">
      <alignment horizontal="center" readingOrder="0" vertical="center"/>
    </xf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7.png"/><Relationship Id="rId13" Type="http://schemas.openxmlformats.org/officeDocument/2006/relationships/image" Target="../media/image13.png"/><Relationship Id="rId12" Type="http://schemas.openxmlformats.org/officeDocument/2006/relationships/image" Target="../media/image11.png"/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5" Type="http://schemas.openxmlformats.org/officeDocument/2006/relationships/image" Target="../media/image1.png"/><Relationship Id="rId14" Type="http://schemas.openxmlformats.org/officeDocument/2006/relationships/image" Target="../media/image15.png"/><Relationship Id="rId17" Type="http://schemas.openxmlformats.org/officeDocument/2006/relationships/image" Target="../media/image6.png"/><Relationship Id="rId16" Type="http://schemas.openxmlformats.org/officeDocument/2006/relationships/image" Target="../media/image2.png"/><Relationship Id="rId5" Type="http://schemas.openxmlformats.org/officeDocument/2006/relationships/image" Target="../media/image10.png"/><Relationship Id="rId19" Type="http://schemas.openxmlformats.org/officeDocument/2006/relationships/image" Target="../media/image36.jpg"/><Relationship Id="rId6" Type="http://schemas.openxmlformats.org/officeDocument/2006/relationships/image" Target="../media/image12.png"/><Relationship Id="rId18" Type="http://schemas.openxmlformats.org/officeDocument/2006/relationships/image" Target="../media/image9.png"/><Relationship Id="rId7" Type="http://schemas.openxmlformats.org/officeDocument/2006/relationships/image" Target="../media/image5.png"/><Relationship Id="rId8" Type="http://schemas.openxmlformats.org/officeDocument/2006/relationships/image" Target="../media/image34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7.png"/><Relationship Id="rId13" Type="http://schemas.openxmlformats.org/officeDocument/2006/relationships/image" Target="../media/image13.png"/><Relationship Id="rId12" Type="http://schemas.openxmlformats.org/officeDocument/2006/relationships/image" Target="../media/image11.png"/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5" Type="http://schemas.openxmlformats.org/officeDocument/2006/relationships/image" Target="../media/image1.png"/><Relationship Id="rId14" Type="http://schemas.openxmlformats.org/officeDocument/2006/relationships/image" Target="../media/image15.png"/><Relationship Id="rId17" Type="http://schemas.openxmlformats.org/officeDocument/2006/relationships/image" Target="../media/image6.png"/><Relationship Id="rId16" Type="http://schemas.openxmlformats.org/officeDocument/2006/relationships/image" Target="../media/image2.png"/><Relationship Id="rId5" Type="http://schemas.openxmlformats.org/officeDocument/2006/relationships/image" Target="../media/image10.png"/><Relationship Id="rId19" Type="http://schemas.openxmlformats.org/officeDocument/2006/relationships/image" Target="../media/image39.jpg"/><Relationship Id="rId6" Type="http://schemas.openxmlformats.org/officeDocument/2006/relationships/image" Target="../media/image12.png"/><Relationship Id="rId18" Type="http://schemas.openxmlformats.org/officeDocument/2006/relationships/image" Target="../media/image9.png"/><Relationship Id="rId7" Type="http://schemas.openxmlformats.org/officeDocument/2006/relationships/image" Target="../media/image5.png"/><Relationship Id="rId8" Type="http://schemas.openxmlformats.org/officeDocument/2006/relationships/image" Target="../media/image34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.png"/><Relationship Id="rId10" Type="http://schemas.openxmlformats.org/officeDocument/2006/relationships/image" Target="../media/image13.png"/><Relationship Id="rId13" Type="http://schemas.openxmlformats.org/officeDocument/2006/relationships/image" Target="../media/image33.png"/><Relationship Id="rId12" Type="http://schemas.openxmlformats.org/officeDocument/2006/relationships/image" Target="../media/image6.png"/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5.png"/><Relationship Id="rId9" Type="http://schemas.openxmlformats.org/officeDocument/2006/relationships/image" Target="../media/image3.png"/><Relationship Id="rId5" Type="http://schemas.openxmlformats.org/officeDocument/2006/relationships/image" Target="../media/image34.png"/><Relationship Id="rId6" Type="http://schemas.openxmlformats.org/officeDocument/2006/relationships/image" Target="../media/image7.png"/><Relationship Id="rId7" Type="http://schemas.openxmlformats.org/officeDocument/2006/relationships/image" Target="../media/image14.png"/><Relationship Id="rId8" Type="http://schemas.openxmlformats.org/officeDocument/2006/relationships/image" Target="../media/image25.jp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.png"/><Relationship Id="rId10" Type="http://schemas.openxmlformats.org/officeDocument/2006/relationships/image" Target="../media/image13.png"/><Relationship Id="rId13" Type="http://schemas.openxmlformats.org/officeDocument/2006/relationships/image" Target="../media/image46.png"/><Relationship Id="rId12" Type="http://schemas.openxmlformats.org/officeDocument/2006/relationships/image" Target="../media/image6.png"/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5.png"/><Relationship Id="rId9" Type="http://schemas.openxmlformats.org/officeDocument/2006/relationships/image" Target="../media/image3.png"/><Relationship Id="rId5" Type="http://schemas.openxmlformats.org/officeDocument/2006/relationships/image" Target="../media/image34.png"/><Relationship Id="rId6" Type="http://schemas.openxmlformats.org/officeDocument/2006/relationships/image" Target="../media/image7.png"/><Relationship Id="rId7" Type="http://schemas.openxmlformats.org/officeDocument/2006/relationships/image" Target="../media/image14.png"/><Relationship Id="rId8" Type="http://schemas.openxmlformats.org/officeDocument/2006/relationships/image" Target="../media/image51.jp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88.png"/><Relationship Id="rId20" Type="http://schemas.openxmlformats.org/officeDocument/2006/relationships/image" Target="../media/image15.png"/><Relationship Id="rId42" Type="http://schemas.openxmlformats.org/officeDocument/2006/relationships/image" Target="../media/image123.png"/><Relationship Id="rId41" Type="http://schemas.openxmlformats.org/officeDocument/2006/relationships/image" Target="../media/image91.png"/><Relationship Id="rId22" Type="http://schemas.openxmlformats.org/officeDocument/2006/relationships/image" Target="../media/image9.png"/><Relationship Id="rId44" Type="http://schemas.openxmlformats.org/officeDocument/2006/relationships/image" Target="../media/image163.jpg"/><Relationship Id="rId21" Type="http://schemas.openxmlformats.org/officeDocument/2006/relationships/image" Target="../media/image2.png"/><Relationship Id="rId43" Type="http://schemas.openxmlformats.org/officeDocument/2006/relationships/image" Target="../media/image108.jpg"/><Relationship Id="rId24" Type="http://schemas.openxmlformats.org/officeDocument/2006/relationships/image" Target="../media/image73.png"/><Relationship Id="rId23" Type="http://schemas.openxmlformats.org/officeDocument/2006/relationships/image" Target="../media/image52.jpg"/><Relationship Id="rId1" Type="http://schemas.openxmlformats.org/officeDocument/2006/relationships/image" Target="../media/image8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34.png"/><Relationship Id="rId9" Type="http://schemas.openxmlformats.org/officeDocument/2006/relationships/image" Target="../media/image47.png"/><Relationship Id="rId26" Type="http://schemas.openxmlformats.org/officeDocument/2006/relationships/image" Target="../media/image57.png"/><Relationship Id="rId25" Type="http://schemas.openxmlformats.org/officeDocument/2006/relationships/image" Target="../media/image70.png"/><Relationship Id="rId28" Type="http://schemas.openxmlformats.org/officeDocument/2006/relationships/image" Target="../media/image55.png"/><Relationship Id="rId27" Type="http://schemas.openxmlformats.org/officeDocument/2006/relationships/image" Target="../media/image48.png"/><Relationship Id="rId5" Type="http://schemas.openxmlformats.org/officeDocument/2006/relationships/image" Target="../media/image14.png"/><Relationship Id="rId6" Type="http://schemas.openxmlformats.org/officeDocument/2006/relationships/image" Target="../media/image5.png"/><Relationship Id="rId29" Type="http://schemas.openxmlformats.org/officeDocument/2006/relationships/image" Target="../media/image56.png"/><Relationship Id="rId7" Type="http://schemas.openxmlformats.org/officeDocument/2006/relationships/image" Target="../media/image7.png"/><Relationship Id="rId8" Type="http://schemas.openxmlformats.org/officeDocument/2006/relationships/image" Target="../media/image54.png"/><Relationship Id="rId31" Type="http://schemas.openxmlformats.org/officeDocument/2006/relationships/image" Target="../media/image33.png"/><Relationship Id="rId30" Type="http://schemas.openxmlformats.org/officeDocument/2006/relationships/image" Target="../media/image25.jpg"/><Relationship Id="rId11" Type="http://schemas.openxmlformats.org/officeDocument/2006/relationships/image" Target="../media/image13.png"/><Relationship Id="rId33" Type="http://schemas.openxmlformats.org/officeDocument/2006/relationships/image" Target="../media/image46.png"/><Relationship Id="rId10" Type="http://schemas.openxmlformats.org/officeDocument/2006/relationships/image" Target="../media/image41.png"/><Relationship Id="rId32" Type="http://schemas.openxmlformats.org/officeDocument/2006/relationships/image" Target="../media/image51.jpg"/><Relationship Id="rId13" Type="http://schemas.openxmlformats.org/officeDocument/2006/relationships/image" Target="../media/image6.png"/><Relationship Id="rId35" Type="http://schemas.openxmlformats.org/officeDocument/2006/relationships/image" Target="../media/image49.png"/><Relationship Id="rId12" Type="http://schemas.openxmlformats.org/officeDocument/2006/relationships/image" Target="../media/image1.png"/><Relationship Id="rId34" Type="http://schemas.openxmlformats.org/officeDocument/2006/relationships/image" Target="../media/image59.png"/><Relationship Id="rId15" Type="http://schemas.openxmlformats.org/officeDocument/2006/relationships/image" Target="../media/image16.png"/><Relationship Id="rId37" Type="http://schemas.openxmlformats.org/officeDocument/2006/relationships/image" Target="../media/image58.png"/><Relationship Id="rId14" Type="http://schemas.openxmlformats.org/officeDocument/2006/relationships/image" Target="../media/image42.png"/><Relationship Id="rId36" Type="http://schemas.openxmlformats.org/officeDocument/2006/relationships/image" Target="../media/image53.png"/><Relationship Id="rId17" Type="http://schemas.openxmlformats.org/officeDocument/2006/relationships/image" Target="../media/image12.png"/><Relationship Id="rId39" Type="http://schemas.openxmlformats.org/officeDocument/2006/relationships/image" Target="../media/image107.png"/><Relationship Id="rId16" Type="http://schemas.openxmlformats.org/officeDocument/2006/relationships/image" Target="../media/image3.png"/><Relationship Id="rId38" Type="http://schemas.openxmlformats.org/officeDocument/2006/relationships/image" Target="../media/image72.png"/><Relationship Id="rId19" Type="http://schemas.openxmlformats.org/officeDocument/2006/relationships/image" Target="../media/image11.png"/><Relationship Id="rId18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png"/><Relationship Id="rId22" Type="http://schemas.openxmlformats.org/officeDocument/2006/relationships/image" Target="../media/image9.png"/><Relationship Id="rId21" Type="http://schemas.openxmlformats.org/officeDocument/2006/relationships/image" Target="../media/image2.png"/><Relationship Id="rId24" Type="http://schemas.openxmlformats.org/officeDocument/2006/relationships/image" Target="../media/image73.png"/><Relationship Id="rId23" Type="http://schemas.openxmlformats.org/officeDocument/2006/relationships/image" Target="../media/image52.jpg"/><Relationship Id="rId1" Type="http://schemas.openxmlformats.org/officeDocument/2006/relationships/image" Target="../media/image8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34.png"/><Relationship Id="rId9" Type="http://schemas.openxmlformats.org/officeDocument/2006/relationships/image" Target="../media/image47.png"/><Relationship Id="rId26" Type="http://schemas.openxmlformats.org/officeDocument/2006/relationships/image" Target="../media/image57.png"/><Relationship Id="rId25" Type="http://schemas.openxmlformats.org/officeDocument/2006/relationships/image" Target="../media/image70.png"/><Relationship Id="rId28" Type="http://schemas.openxmlformats.org/officeDocument/2006/relationships/image" Target="../media/image55.png"/><Relationship Id="rId27" Type="http://schemas.openxmlformats.org/officeDocument/2006/relationships/image" Target="../media/image48.png"/><Relationship Id="rId5" Type="http://schemas.openxmlformats.org/officeDocument/2006/relationships/image" Target="../media/image14.png"/><Relationship Id="rId6" Type="http://schemas.openxmlformats.org/officeDocument/2006/relationships/image" Target="../media/image5.png"/><Relationship Id="rId29" Type="http://schemas.openxmlformats.org/officeDocument/2006/relationships/image" Target="../media/image56.png"/><Relationship Id="rId7" Type="http://schemas.openxmlformats.org/officeDocument/2006/relationships/image" Target="../media/image7.png"/><Relationship Id="rId8" Type="http://schemas.openxmlformats.org/officeDocument/2006/relationships/image" Target="../media/image54.png"/><Relationship Id="rId11" Type="http://schemas.openxmlformats.org/officeDocument/2006/relationships/image" Target="../media/image13.png"/><Relationship Id="rId10" Type="http://schemas.openxmlformats.org/officeDocument/2006/relationships/image" Target="../media/image41.png"/><Relationship Id="rId13" Type="http://schemas.openxmlformats.org/officeDocument/2006/relationships/image" Target="../media/image6.png"/><Relationship Id="rId12" Type="http://schemas.openxmlformats.org/officeDocument/2006/relationships/image" Target="../media/image1.png"/><Relationship Id="rId15" Type="http://schemas.openxmlformats.org/officeDocument/2006/relationships/image" Target="../media/image16.png"/><Relationship Id="rId14" Type="http://schemas.openxmlformats.org/officeDocument/2006/relationships/image" Target="../media/image42.png"/><Relationship Id="rId17" Type="http://schemas.openxmlformats.org/officeDocument/2006/relationships/image" Target="../media/image12.png"/><Relationship Id="rId16" Type="http://schemas.openxmlformats.org/officeDocument/2006/relationships/image" Target="../media/image3.png"/><Relationship Id="rId19" Type="http://schemas.openxmlformats.org/officeDocument/2006/relationships/image" Target="../media/image11.png"/><Relationship Id="rId18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34.png"/><Relationship Id="rId9" Type="http://schemas.openxmlformats.org/officeDocument/2006/relationships/image" Target="../media/image3.png"/><Relationship Id="rId5" Type="http://schemas.openxmlformats.org/officeDocument/2006/relationships/image" Target="../media/image14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25.jpg"/><Relationship Id="rId11" Type="http://schemas.openxmlformats.org/officeDocument/2006/relationships/image" Target="../media/image1.png"/><Relationship Id="rId10" Type="http://schemas.openxmlformats.org/officeDocument/2006/relationships/image" Target="../media/image13.png"/><Relationship Id="rId13" Type="http://schemas.openxmlformats.org/officeDocument/2006/relationships/image" Target="../media/image52.jpg"/><Relationship Id="rId12" Type="http://schemas.openxmlformats.org/officeDocument/2006/relationships/image" Target="../media/image6.png"/><Relationship Id="rId15" Type="http://schemas.openxmlformats.org/officeDocument/2006/relationships/image" Target="../media/image51.jpg"/><Relationship Id="rId14" Type="http://schemas.openxmlformats.org/officeDocument/2006/relationships/image" Target="../media/image33.png"/><Relationship Id="rId16" Type="http://schemas.openxmlformats.org/officeDocument/2006/relationships/image" Target="../media/image4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49.png"/><Relationship Id="rId5" Type="http://schemas.openxmlformats.org/officeDocument/2006/relationships/image" Target="../media/image14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3.png"/><Relationship Id="rId11" Type="http://schemas.openxmlformats.org/officeDocument/2006/relationships/image" Target="../media/image52.jpg"/><Relationship Id="rId10" Type="http://schemas.openxmlformats.org/officeDocument/2006/relationships/image" Target="../media/image53.png"/><Relationship Id="rId13" Type="http://schemas.openxmlformats.org/officeDocument/2006/relationships/image" Target="../media/image72.png"/><Relationship Id="rId12" Type="http://schemas.openxmlformats.org/officeDocument/2006/relationships/image" Target="../media/image58.png"/></Relationships>
</file>

<file path=xl/drawings/_rels/drawing10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png"/><Relationship Id="rId22" Type="http://schemas.openxmlformats.org/officeDocument/2006/relationships/image" Target="../media/image88.png"/><Relationship Id="rId21" Type="http://schemas.openxmlformats.org/officeDocument/2006/relationships/image" Target="../media/image52.jpg"/><Relationship Id="rId24" Type="http://schemas.openxmlformats.org/officeDocument/2006/relationships/image" Target="../media/image55.png"/><Relationship Id="rId23" Type="http://schemas.openxmlformats.org/officeDocument/2006/relationships/image" Target="../media/image91.png"/><Relationship Id="rId1" Type="http://schemas.openxmlformats.org/officeDocument/2006/relationships/image" Target="../media/image8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34.png"/><Relationship Id="rId9" Type="http://schemas.openxmlformats.org/officeDocument/2006/relationships/image" Target="../media/image13.png"/><Relationship Id="rId25" Type="http://schemas.openxmlformats.org/officeDocument/2006/relationships/image" Target="../media/image123.png"/><Relationship Id="rId5" Type="http://schemas.openxmlformats.org/officeDocument/2006/relationships/image" Target="../media/image14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107.png"/><Relationship Id="rId11" Type="http://schemas.openxmlformats.org/officeDocument/2006/relationships/image" Target="../media/image6.png"/><Relationship Id="rId10" Type="http://schemas.openxmlformats.org/officeDocument/2006/relationships/image" Target="../media/image1.png"/><Relationship Id="rId13" Type="http://schemas.openxmlformats.org/officeDocument/2006/relationships/image" Target="../media/image16.png"/><Relationship Id="rId12" Type="http://schemas.openxmlformats.org/officeDocument/2006/relationships/image" Target="../media/image42.png"/><Relationship Id="rId15" Type="http://schemas.openxmlformats.org/officeDocument/2006/relationships/image" Target="../media/image12.png"/><Relationship Id="rId14" Type="http://schemas.openxmlformats.org/officeDocument/2006/relationships/image" Target="../media/image3.png"/><Relationship Id="rId17" Type="http://schemas.openxmlformats.org/officeDocument/2006/relationships/image" Target="../media/image11.png"/><Relationship Id="rId16" Type="http://schemas.openxmlformats.org/officeDocument/2006/relationships/image" Target="../media/image21.png"/><Relationship Id="rId19" Type="http://schemas.openxmlformats.org/officeDocument/2006/relationships/image" Target="../media/image2.png"/><Relationship Id="rId18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png"/><Relationship Id="rId22" Type="http://schemas.openxmlformats.org/officeDocument/2006/relationships/image" Target="../media/image172.png"/><Relationship Id="rId21" Type="http://schemas.openxmlformats.org/officeDocument/2006/relationships/image" Target="../media/image11.png"/><Relationship Id="rId24" Type="http://schemas.openxmlformats.org/officeDocument/2006/relationships/image" Target="../media/image182.png"/><Relationship Id="rId23" Type="http://schemas.openxmlformats.org/officeDocument/2006/relationships/image" Target="../media/image179.png"/><Relationship Id="rId1" Type="http://schemas.openxmlformats.org/officeDocument/2006/relationships/image" Target="../media/image8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34.png"/><Relationship Id="rId9" Type="http://schemas.openxmlformats.org/officeDocument/2006/relationships/image" Target="../media/image59.png"/><Relationship Id="rId26" Type="http://schemas.openxmlformats.org/officeDocument/2006/relationships/image" Target="../media/image177.png"/><Relationship Id="rId25" Type="http://schemas.openxmlformats.org/officeDocument/2006/relationships/image" Target="../media/image173.png"/><Relationship Id="rId28" Type="http://schemas.openxmlformats.org/officeDocument/2006/relationships/image" Target="../media/image181.png"/><Relationship Id="rId27" Type="http://schemas.openxmlformats.org/officeDocument/2006/relationships/image" Target="../media/image180.png"/><Relationship Id="rId5" Type="http://schemas.openxmlformats.org/officeDocument/2006/relationships/image" Target="../media/image14.png"/><Relationship Id="rId6" Type="http://schemas.openxmlformats.org/officeDocument/2006/relationships/image" Target="../media/image5.png"/><Relationship Id="rId29" Type="http://schemas.openxmlformats.org/officeDocument/2006/relationships/image" Target="../media/image174.png"/><Relationship Id="rId7" Type="http://schemas.openxmlformats.org/officeDocument/2006/relationships/image" Target="../media/image7.png"/><Relationship Id="rId8" Type="http://schemas.openxmlformats.org/officeDocument/2006/relationships/image" Target="../media/image52.jpg"/><Relationship Id="rId11" Type="http://schemas.openxmlformats.org/officeDocument/2006/relationships/image" Target="../media/image1.png"/><Relationship Id="rId10" Type="http://schemas.openxmlformats.org/officeDocument/2006/relationships/image" Target="../media/image13.png"/><Relationship Id="rId13" Type="http://schemas.openxmlformats.org/officeDocument/2006/relationships/image" Target="../media/image3.png"/><Relationship Id="rId12" Type="http://schemas.openxmlformats.org/officeDocument/2006/relationships/image" Target="../media/image6.png"/><Relationship Id="rId15" Type="http://schemas.openxmlformats.org/officeDocument/2006/relationships/image" Target="../media/image49.png"/><Relationship Id="rId14" Type="http://schemas.openxmlformats.org/officeDocument/2006/relationships/image" Target="../media/image176.png"/><Relationship Id="rId17" Type="http://schemas.openxmlformats.org/officeDocument/2006/relationships/image" Target="../media/image175.png"/><Relationship Id="rId16" Type="http://schemas.openxmlformats.org/officeDocument/2006/relationships/image" Target="../media/image53.png"/><Relationship Id="rId19" Type="http://schemas.openxmlformats.org/officeDocument/2006/relationships/image" Target="../media/image12.png"/><Relationship Id="rId18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3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21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25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3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21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25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219075" cy="200025"/>
    <xdr:pic>
      <xdr:nvPicPr>
        <xdr:cNvPr id="0" name="image2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17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25</xdr:row>
      <xdr:rowOff>0</xdr:rowOff>
    </xdr:from>
    <xdr:ext cx="219075" cy="200025"/>
    <xdr:pic>
      <xdr:nvPicPr>
        <xdr:cNvPr id="0" name="image2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219075" cy="200025"/>
    <xdr:pic>
      <xdr:nvPicPr>
        <xdr:cNvPr id="0" name="image5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17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25</xdr:row>
      <xdr:rowOff>0</xdr:rowOff>
    </xdr:from>
    <xdr:ext cx="219075" cy="200025"/>
    <xdr:pic>
      <xdr:nvPicPr>
        <xdr:cNvPr id="0" name="image5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219075" cy="200025"/>
    <xdr:pic>
      <xdr:nvPicPr>
        <xdr:cNvPr id="0" name="image4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219075" cy="200025"/>
    <xdr:pic>
      <xdr:nvPicPr>
        <xdr:cNvPr id="0" name="image5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59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59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64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64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69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69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74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74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74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79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79</xdr:row>
      <xdr:rowOff>0</xdr:rowOff>
    </xdr:from>
    <xdr:ext cx="200025" cy="200025"/>
    <xdr:pic>
      <xdr:nvPicPr>
        <xdr:cNvPr id="0" name="image10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84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84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85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88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89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94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103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103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104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200025" cy="200025"/>
    <xdr:pic>
      <xdr:nvPicPr>
        <xdr:cNvPr id="0" name="image123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104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109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114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114</xdr:row>
      <xdr:rowOff>0</xdr:rowOff>
    </xdr:from>
    <xdr:ext cx="200025" cy="200025"/>
    <xdr:pic>
      <xdr:nvPicPr>
        <xdr:cNvPr id="0" name="image10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114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119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119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119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119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124</xdr:row>
      <xdr:rowOff>0</xdr:rowOff>
    </xdr:from>
    <xdr:ext cx="219075" cy="200025"/>
    <xdr:pic>
      <xdr:nvPicPr>
        <xdr:cNvPr id="0" name="image5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124</xdr:row>
      <xdr:rowOff>0</xdr:rowOff>
    </xdr:from>
    <xdr:ext cx="200025" cy="200025"/>
    <xdr:pic>
      <xdr:nvPicPr>
        <xdr:cNvPr id="0" name="image16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124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124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124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00025" cy="200025"/>
    <xdr:pic>
      <xdr:nvPicPr>
        <xdr:cNvPr id="0" name="image10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19075" cy="200025"/>
    <xdr:pic>
      <xdr:nvPicPr>
        <xdr:cNvPr id="0" name="image8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219075" cy="200025"/>
    <xdr:pic>
      <xdr:nvPicPr>
        <xdr:cNvPr id="0" name="image8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</xdr:row>
      <xdr:rowOff>0</xdr:rowOff>
    </xdr:from>
    <xdr:ext cx="190500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90500" cy="200025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19075" cy="200025"/>
    <xdr:pic>
      <xdr:nvPicPr>
        <xdr:cNvPr id="0" name="image10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10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9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10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90500" cy="200025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19075" cy="200025"/>
    <xdr:pic>
      <xdr:nvPicPr>
        <xdr:cNvPr id="0" name="image10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190500" cy="200025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190500" cy="200025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90500" cy="200025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219075" cy="200025"/>
    <xdr:pic>
      <xdr:nvPicPr>
        <xdr:cNvPr id="0" name="image11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00025" cy="200025"/>
    <xdr:pic>
      <xdr:nvPicPr>
        <xdr:cNvPr id="0" name="image10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9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00025" cy="200025"/>
    <xdr:pic>
      <xdr:nvPicPr>
        <xdr:cNvPr id="0" name="image10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190500" cy="200025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19075" cy="200025"/>
    <xdr:pic>
      <xdr:nvPicPr>
        <xdr:cNvPr id="0" name="image10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00025" cy="200025"/>
    <xdr:pic>
      <xdr:nvPicPr>
        <xdr:cNvPr id="0" name="image11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190500" cy="200025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</xdr:row>
      <xdr:rowOff>0</xdr:rowOff>
    </xdr:from>
    <xdr:ext cx="190500" cy="200025"/>
    <xdr:pic>
      <xdr:nvPicPr>
        <xdr:cNvPr id="0" name="image10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00025" cy="200025"/>
    <xdr:pic>
      <xdr:nvPicPr>
        <xdr:cNvPr id="0" name="image1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00025" cy="200025"/>
    <xdr:pic>
      <xdr:nvPicPr>
        <xdr:cNvPr id="0" name="image1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1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90500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200025" cy="200025"/>
    <xdr:pic>
      <xdr:nvPicPr>
        <xdr:cNvPr id="0" name="image1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19075" cy="200025"/>
    <xdr:pic>
      <xdr:nvPicPr>
        <xdr:cNvPr id="0" name="image12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200025" cy="200025"/>
    <xdr:pic>
      <xdr:nvPicPr>
        <xdr:cNvPr id="0" name="image1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190500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190500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1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1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00025" cy="200025"/>
    <xdr:pic>
      <xdr:nvPicPr>
        <xdr:cNvPr id="0" name="image1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00025" cy="200025"/>
    <xdr:pic>
      <xdr:nvPicPr>
        <xdr:cNvPr id="0" name="image1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90500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200025" cy="200025"/>
    <xdr:pic>
      <xdr:nvPicPr>
        <xdr:cNvPr id="0" name="image1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200025" cy="200025"/>
    <xdr:pic>
      <xdr:nvPicPr>
        <xdr:cNvPr id="0" name="image1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19075" cy="200025"/>
    <xdr:pic>
      <xdr:nvPicPr>
        <xdr:cNvPr id="0" name="image12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00025" cy="200025"/>
    <xdr:pic>
      <xdr:nvPicPr>
        <xdr:cNvPr id="0" name="image12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190500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</xdr:row>
      <xdr:rowOff>0</xdr:rowOff>
    </xdr:from>
    <xdr:ext cx="190500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00025" cy="200025"/>
    <xdr:pic>
      <xdr:nvPicPr>
        <xdr:cNvPr id="0" name="image13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00025" cy="200025"/>
    <xdr:pic>
      <xdr:nvPicPr>
        <xdr:cNvPr id="0" name="image13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3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12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1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13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14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00025" cy="200025"/>
    <xdr:pic>
      <xdr:nvPicPr>
        <xdr:cNvPr id="0" name="image14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00025" cy="200025"/>
    <xdr:pic>
      <xdr:nvPicPr>
        <xdr:cNvPr id="0" name="image1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14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14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00025" cy="200025"/>
    <xdr:pic>
      <xdr:nvPicPr>
        <xdr:cNvPr id="0" name="image14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1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19075" cy="200025"/>
    <xdr:pic>
      <xdr:nvPicPr>
        <xdr:cNvPr id="0" name="image14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200025" cy="200025"/>
    <xdr:pic>
      <xdr:nvPicPr>
        <xdr:cNvPr id="0" name="image14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1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13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0025" cy="200025"/>
    <xdr:pic>
      <xdr:nvPicPr>
        <xdr:cNvPr id="0" name="image13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200025" cy="200025"/>
    <xdr:pic>
      <xdr:nvPicPr>
        <xdr:cNvPr id="0" name="image14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00025" cy="200025"/>
    <xdr:pic>
      <xdr:nvPicPr>
        <xdr:cNvPr id="0" name="image12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1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200025" cy="200025"/>
    <xdr:pic>
      <xdr:nvPicPr>
        <xdr:cNvPr id="0" name="image13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00025" cy="200025"/>
    <xdr:pic>
      <xdr:nvPicPr>
        <xdr:cNvPr id="0" name="image16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14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14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1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00025" cy="200025"/>
    <xdr:pic>
      <xdr:nvPicPr>
        <xdr:cNvPr id="0" name="image14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14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200025" cy="200025"/>
    <xdr:pic>
      <xdr:nvPicPr>
        <xdr:cNvPr id="0" name="image14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00025" cy="200025"/>
    <xdr:pic>
      <xdr:nvPicPr>
        <xdr:cNvPr id="0" name="image1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219075" cy="200025"/>
    <xdr:pic>
      <xdr:nvPicPr>
        <xdr:cNvPr id="0" name="image14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200025" cy="200025"/>
    <xdr:pic>
      <xdr:nvPicPr>
        <xdr:cNvPr id="0" name="image15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</xdr:row>
      <xdr:rowOff>0</xdr:rowOff>
    </xdr:from>
    <xdr:ext cx="190500" cy="200025"/>
    <xdr:pic>
      <xdr:nvPicPr>
        <xdr:cNvPr id="0" name="image13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5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200025" cy="200025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200025" cy="200025"/>
    <xdr:pic>
      <xdr:nvPicPr>
        <xdr:cNvPr id="0" name="image14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1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219075" cy="200025"/>
    <xdr:pic>
      <xdr:nvPicPr>
        <xdr:cNvPr id="0" name="image15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200025" cy="200025"/>
    <xdr:pic>
      <xdr:nvPicPr>
        <xdr:cNvPr id="0" name="image15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15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16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15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1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15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16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00025" cy="200025"/>
    <xdr:pic>
      <xdr:nvPicPr>
        <xdr:cNvPr id="0" name="image15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1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19075" cy="200025"/>
    <xdr:pic>
      <xdr:nvPicPr>
        <xdr:cNvPr id="0" name="image15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228600" cy="200025"/>
    <xdr:pic>
      <xdr:nvPicPr>
        <xdr:cNvPr id="0" name="image1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00025" cy="200025"/>
    <xdr:pic>
      <xdr:nvPicPr>
        <xdr:cNvPr id="0" name="image15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00025" cy="200025"/>
    <xdr:pic>
      <xdr:nvPicPr>
        <xdr:cNvPr id="0" name="image16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200025" cy="200025"/>
    <xdr:pic>
      <xdr:nvPicPr>
        <xdr:cNvPr id="0" name="image15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200025" cy="200025"/>
    <xdr:pic>
      <xdr:nvPicPr>
        <xdr:cNvPr id="0" name="image15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200025" cy="200025"/>
    <xdr:pic>
      <xdr:nvPicPr>
        <xdr:cNvPr id="0" name="image16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200025" cy="200025"/>
    <xdr:pic>
      <xdr:nvPicPr>
        <xdr:cNvPr id="0" name="image16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219075" cy="200025"/>
    <xdr:pic>
      <xdr:nvPicPr>
        <xdr:cNvPr id="0" name="image15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228600" cy="200025"/>
    <xdr:pic>
      <xdr:nvPicPr>
        <xdr:cNvPr id="0" name="image17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200025" cy="20002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16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200025" cy="200025"/>
    <xdr:pic>
      <xdr:nvPicPr>
        <xdr:cNvPr id="0" name="image16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0025" cy="200025"/>
    <xdr:pic>
      <xdr:nvPicPr>
        <xdr:cNvPr id="0" name="image17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219075" cy="200025"/>
    <xdr:pic>
      <xdr:nvPicPr>
        <xdr:cNvPr id="0" name="image15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228600" cy="200025"/>
    <xdr:pic>
      <xdr:nvPicPr>
        <xdr:cNvPr id="0" name="image17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6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16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200025" cy="200025"/>
    <xdr:pic>
      <xdr:nvPicPr>
        <xdr:cNvPr id="0" name="image16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0025" cy="200025"/>
    <xdr:pic>
      <xdr:nvPicPr>
        <xdr:cNvPr id="0" name="image17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200025" cy="200025"/>
    <xdr:pic>
      <xdr:nvPicPr>
        <xdr:cNvPr id="0" name="image17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39</xdr:row>
      <xdr:rowOff>0</xdr:rowOff>
    </xdr:from>
    <xdr:ext cx="200025" cy="200025"/>
    <xdr:pic>
      <xdr:nvPicPr>
        <xdr:cNvPr id="0" name="image18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44</xdr:row>
      <xdr:rowOff>0</xdr:rowOff>
    </xdr:from>
    <xdr:ext cx="219075" cy="200025"/>
    <xdr:pic>
      <xdr:nvPicPr>
        <xdr:cNvPr id="0" name="image15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228600" cy="200025"/>
    <xdr:pic>
      <xdr:nvPicPr>
        <xdr:cNvPr id="0" name="image17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219075" cy="200025"/>
    <xdr:pic>
      <xdr:nvPicPr>
        <xdr:cNvPr id="0" name="image15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228600" cy="200025"/>
    <xdr:pic>
      <xdr:nvPicPr>
        <xdr:cNvPr id="0" name="image17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54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59</xdr:row>
      <xdr:rowOff>0</xdr:rowOff>
    </xdr:from>
    <xdr:ext cx="200025" cy="200025"/>
    <xdr:pic>
      <xdr:nvPicPr>
        <xdr:cNvPr id="0" name="image18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59</xdr:row>
      <xdr:rowOff>0</xdr:rowOff>
    </xdr:from>
    <xdr:ext cx="200025" cy="200025"/>
    <xdr:pic>
      <xdr:nvPicPr>
        <xdr:cNvPr id="0" name="image18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219075" cy="200025"/>
    <xdr:pic>
      <xdr:nvPicPr>
        <xdr:cNvPr id="0" name="image15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64</xdr:row>
      <xdr:rowOff>0</xdr:rowOff>
    </xdr:from>
    <xdr:ext cx="228600" cy="200025"/>
    <xdr:pic>
      <xdr:nvPicPr>
        <xdr:cNvPr id="0" name="image1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64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64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</xdr:row>
      <xdr:rowOff>0</xdr:rowOff>
    </xdr:from>
    <xdr:ext cx="190500" cy="200025"/>
    <xdr:pic>
      <xdr:nvPicPr>
        <xdr:cNvPr id="0" name="image1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90500" cy="200025"/>
    <xdr:pic>
      <xdr:nvPicPr>
        <xdr:cNvPr id="0" name="image1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23825" cy="200025"/>
    <xdr:pic>
      <xdr:nvPicPr>
        <xdr:cNvPr id="0" name="image17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90500" cy="200025"/>
    <xdr:pic>
      <xdr:nvPicPr>
        <xdr:cNvPr id="0" name="image1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23825" cy="200025"/>
    <xdr:pic>
      <xdr:nvPicPr>
        <xdr:cNvPr id="0" name="image17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90500" cy="200025"/>
    <xdr:pic>
      <xdr:nvPicPr>
        <xdr:cNvPr id="0" name="image1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23825" cy="200025"/>
    <xdr:pic>
      <xdr:nvPicPr>
        <xdr:cNvPr id="0" name="image17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90500" cy="200025"/>
    <xdr:pic>
      <xdr:nvPicPr>
        <xdr:cNvPr id="0" name="image1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23825" cy="200025"/>
    <xdr:pic>
      <xdr:nvPicPr>
        <xdr:cNvPr id="0" name="image17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90500" cy="200025"/>
    <xdr:pic>
      <xdr:nvPicPr>
        <xdr:cNvPr id="0" name="image1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23825" cy="200025"/>
    <xdr:pic>
      <xdr:nvPicPr>
        <xdr:cNvPr id="0" name="image17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90500" cy="200025"/>
    <xdr:pic>
      <xdr:nvPicPr>
        <xdr:cNvPr id="0" name="image1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23825" cy="200025"/>
    <xdr:pic>
      <xdr:nvPicPr>
        <xdr:cNvPr id="0" name="image17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3" width="8.13"/>
  </cols>
  <sheetData>
    <row r="1">
      <c r="A1" s="1"/>
      <c r="B1" s="2" t="s">
        <v>0</v>
      </c>
      <c r="E1" s="2">
        <v>15.0</v>
      </c>
      <c r="F1" s="2" t="s">
        <v>1</v>
      </c>
      <c r="G1" s="1">
        <f>E1*8</f>
        <v>120</v>
      </c>
      <c r="H1" s="2" t="s">
        <v>1</v>
      </c>
      <c r="I1" s="2" t="s">
        <v>2</v>
      </c>
      <c r="J1" s="1"/>
      <c r="K1" s="1"/>
      <c r="L1" s="1"/>
      <c r="M1" s="1"/>
      <c r="N1" s="1"/>
      <c r="O1" s="2" t="s">
        <v>3</v>
      </c>
      <c r="R1" s="2">
        <v>100.0</v>
      </c>
      <c r="S1" s="2" t="s">
        <v>1</v>
      </c>
      <c r="T1" s="2" t="s">
        <v>4</v>
      </c>
      <c r="U1" s="1"/>
      <c r="V1" s="1"/>
      <c r="W1" s="1"/>
    </row>
    <row r="2">
      <c r="I2" s="1"/>
      <c r="J2" s="2" t="s">
        <v>5</v>
      </c>
      <c r="M2" s="1"/>
      <c r="T2" s="1"/>
      <c r="U2" s="2" t="s">
        <v>6</v>
      </c>
    </row>
    <row r="3">
      <c r="A3" s="1"/>
      <c r="B3" s="2" t="s">
        <v>7</v>
      </c>
      <c r="E3" s="2">
        <v>5.0</v>
      </c>
      <c r="F3" s="2" t="s">
        <v>1</v>
      </c>
      <c r="G3" s="1">
        <f>E3*8</f>
        <v>40</v>
      </c>
      <c r="M3" s="1"/>
      <c r="N3" s="1"/>
      <c r="O3" s="2" t="s">
        <v>8</v>
      </c>
      <c r="R3" s="2">
        <v>50.0</v>
      </c>
    </row>
    <row r="4">
      <c r="I4" s="3"/>
      <c r="J4" s="4">
        <f>10000*8</f>
        <v>80000</v>
      </c>
      <c r="M4" s="1"/>
      <c r="T4" s="3"/>
      <c r="U4" s="5">
        <v>10000.0</v>
      </c>
    </row>
    <row r="5">
      <c r="A5" s="1"/>
      <c r="B5" s="2" t="s">
        <v>9</v>
      </c>
      <c r="E5" s="2">
        <v>5.0</v>
      </c>
      <c r="F5" s="2" t="s">
        <v>1</v>
      </c>
      <c r="G5" s="1">
        <f>E5*8</f>
        <v>40</v>
      </c>
      <c r="M5" s="1"/>
      <c r="N5" s="1"/>
      <c r="O5" s="2" t="s">
        <v>10</v>
      </c>
      <c r="R5" s="2">
        <v>50.0</v>
      </c>
    </row>
    <row r="6">
      <c r="I6" s="1"/>
      <c r="J6" s="1" t="str">
        <f>10*8 &amp; " mins"</f>
        <v>80 mins</v>
      </c>
      <c r="M6" s="1"/>
      <c r="T6" s="1"/>
      <c r="U6" s="2" t="s">
        <v>11</v>
      </c>
    </row>
    <row r="7">
      <c r="A7" s="1"/>
      <c r="B7" s="2" t="s">
        <v>12</v>
      </c>
      <c r="E7" s="2">
        <v>2.0</v>
      </c>
      <c r="F7" s="2" t="s">
        <v>1</v>
      </c>
      <c r="G7" s="1">
        <f>E7*8</f>
        <v>16</v>
      </c>
      <c r="M7" s="1"/>
      <c r="N7" s="1"/>
      <c r="O7" s="2" t="s">
        <v>13</v>
      </c>
      <c r="R7" s="2">
        <v>50.0</v>
      </c>
    </row>
    <row r="8">
      <c r="I8" s="1"/>
      <c r="J8" s="1"/>
      <c r="K8" s="1"/>
      <c r="L8" s="1"/>
      <c r="M8" s="1"/>
      <c r="T8" s="1"/>
      <c r="U8" s="1"/>
      <c r="V8" s="1"/>
      <c r="W8" s="1"/>
    </row>
    <row r="9">
      <c r="E9" s="1"/>
      <c r="F9" s="4"/>
      <c r="G9" s="4"/>
      <c r="H9" s="4"/>
      <c r="M9" s="1"/>
      <c r="R9" s="1"/>
      <c r="S9" s="1"/>
      <c r="T9" s="4"/>
      <c r="U9" s="1"/>
      <c r="V9" s="1"/>
      <c r="W9" s="1"/>
    </row>
    <row r="10">
      <c r="E10" s="1"/>
      <c r="F10" s="4"/>
      <c r="G10" s="4"/>
      <c r="H10" s="4"/>
      <c r="M10" s="1"/>
      <c r="R10" s="1"/>
      <c r="S10" s="1"/>
      <c r="T10" s="4"/>
      <c r="U10" s="1"/>
      <c r="V10" s="1"/>
      <c r="W10" s="1"/>
    </row>
    <row r="11">
      <c r="A11" s="1"/>
      <c r="B11" s="2" t="s">
        <v>0</v>
      </c>
      <c r="E11" s="2">
        <v>15.0</v>
      </c>
      <c r="F11" s="2" t="s">
        <v>1</v>
      </c>
      <c r="G11" s="1">
        <f>E11*12</f>
        <v>180</v>
      </c>
      <c r="H11" s="2" t="s">
        <v>1</v>
      </c>
      <c r="I11" s="2" t="s">
        <v>14</v>
      </c>
      <c r="J11" s="1"/>
      <c r="K11" s="1"/>
      <c r="L11" s="1"/>
      <c r="M11" s="6"/>
      <c r="N11" s="1"/>
      <c r="O11" s="2" t="s">
        <v>3</v>
      </c>
      <c r="R11" s="2">
        <v>100.0</v>
      </c>
      <c r="S11" s="2" t="s">
        <v>1</v>
      </c>
      <c r="T11" s="2" t="s">
        <v>4</v>
      </c>
      <c r="U11" s="1"/>
      <c r="V11" s="1"/>
      <c r="W11" s="1"/>
    </row>
    <row r="12">
      <c r="I12" s="1"/>
      <c r="J12" s="2" t="s">
        <v>15</v>
      </c>
      <c r="M12" s="6"/>
      <c r="T12" s="1"/>
      <c r="U12" s="2" t="s">
        <v>16</v>
      </c>
    </row>
    <row r="13">
      <c r="A13" s="1"/>
      <c r="B13" s="2" t="s">
        <v>17</v>
      </c>
      <c r="E13" s="2">
        <v>5.0</v>
      </c>
      <c r="F13" s="2" t="s">
        <v>1</v>
      </c>
      <c r="G13" s="1">
        <f>E13*12</f>
        <v>60</v>
      </c>
      <c r="M13" s="6"/>
      <c r="N13" s="1"/>
      <c r="O13" s="2" t="s">
        <v>18</v>
      </c>
      <c r="R13" s="2">
        <v>50.0</v>
      </c>
    </row>
    <row r="14">
      <c r="I14" s="3"/>
      <c r="J14" s="4">
        <f>10000*12</f>
        <v>120000</v>
      </c>
      <c r="M14" s="6"/>
      <c r="T14" s="3"/>
      <c r="U14" s="5">
        <v>10000.0</v>
      </c>
    </row>
    <row r="15">
      <c r="A15" s="1"/>
      <c r="B15" s="2" t="s">
        <v>19</v>
      </c>
      <c r="E15" s="2">
        <v>5.0</v>
      </c>
      <c r="F15" s="2" t="s">
        <v>1</v>
      </c>
      <c r="G15" s="1">
        <f>E15*12</f>
        <v>60</v>
      </c>
      <c r="M15" s="6"/>
      <c r="N15" s="1"/>
      <c r="O15" s="2" t="s">
        <v>20</v>
      </c>
      <c r="R15" s="2">
        <v>50.0</v>
      </c>
    </row>
    <row r="16">
      <c r="I16" s="1"/>
      <c r="J16" s="1" t="str">
        <f>10*12 &amp; " mins"</f>
        <v>120 mins</v>
      </c>
      <c r="M16" s="6"/>
      <c r="T16" s="1"/>
      <c r="U16" s="2" t="s">
        <v>11</v>
      </c>
    </row>
    <row r="17">
      <c r="A17" s="1"/>
      <c r="B17" s="2" t="s">
        <v>12</v>
      </c>
      <c r="E17" s="2">
        <v>2.0</v>
      </c>
      <c r="F17" s="2" t="s">
        <v>1</v>
      </c>
      <c r="G17" s="1">
        <f>E17*12</f>
        <v>24</v>
      </c>
      <c r="M17" s="6"/>
      <c r="N17" s="1"/>
      <c r="O17" s="2" t="s">
        <v>13</v>
      </c>
      <c r="R17" s="2">
        <v>50.0</v>
      </c>
    </row>
    <row r="18">
      <c r="I18" s="1"/>
      <c r="J18" s="1"/>
      <c r="K18" s="1"/>
      <c r="L18" s="1"/>
      <c r="M18" s="6"/>
      <c r="T18" s="1"/>
      <c r="U18" s="1"/>
      <c r="V18" s="1"/>
      <c r="W18" s="1"/>
    </row>
    <row r="19">
      <c r="E19" s="1"/>
      <c r="F19" s="4"/>
      <c r="G19" s="4"/>
      <c r="H19" s="4"/>
      <c r="I19" s="6"/>
      <c r="J19" s="6"/>
      <c r="K19" s="6"/>
      <c r="L19" s="6"/>
      <c r="M19" s="6"/>
      <c r="R19" s="1"/>
      <c r="S19" s="1"/>
      <c r="T19" s="1"/>
      <c r="U19" s="1"/>
      <c r="V19" s="1"/>
      <c r="W19" s="1"/>
    </row>
    <row r="20">
      <c r="E20" s="1"/>
      <c r="F20" s="4"/>
      <c r="G20" s="4"/>
      <c r="H20" s="4"/>
      <c r="R20" s="1"/>
      <c r="S20" s="1"/>
      <c r="T20" s="1"/>
      <c r="U20" s="1"/>
      <c r="V20" s="1"/>
      <c r="W20" s="1"/>
    </row>
    <row r="21">
      <c r="B21" s="1"/>
      <c r="C21" s="6"/>
      <c r="D21" s="6"/>
      <c r="E21" s="6"/>
      <c r="F21" s="6"/>
      <c r="G21" s="6"/>
      <c r="H21" s="6"/>
      <c r="I21" s="1"/>
      <c r="J21" s="2" t="s">
        <v>21</v>
      </c>
      <c r="M21" s="7" t="s">
        <v>4</v>
      </c>
      <c r="N21" s="6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6"/>
      <c r="D22" s="6"/>
      <c r="E22" s="6"/>
      <c r="F22" s="6"/>
      <c r="G22" s="6"/>
      <c r="H22" s="6"/>
      <c r="N22" s="6"/>
      <c r="O22" s="1"/>
      <c r="P22" s="1"/>
      <c r="Q22" s="1"/>
      <c r="R22" s="1"/>
      <c r="T22" s="3"/>
      <c r="U22" s="2" t="s">
        <v>22</v>
      </c>
    </row>
    <row r="23">
      <c r="A23" s="1"/>
      <c r="B23" s="1"/>
      <c r="C23" s="6"/>
      <c r="D23" s="6"/>
      <c r="E23" s="6"/>
      <c r="F23" s="6"/>
      <c r="G23" s="6"/>
      <c r="H23" s="6"/>
      <c r="I23" s="3"/>
      <c r="J23" s="5">
        <v>50000.0</v>
      </c>
      <c r="L23" s="1"/>
      <c r="M23" s="7" t="s">
        <v>23</v>
      </c>
      <c r="N23" s="6"/>
      <c r="O23" s="1"/>
      <c r="P23" s="2"/>
      <c r="Q23" s="1"/>
      <c r="R23" s="1"/>
    </row>
    <row r="24">
      <c r="A24" s="1"/>
      <c r="B24" s="1"/>
      <c r="C24" s="6"/>
      <c r="D24" s="6"/>
      <c r="E24" s="6"/>
      <c r="F24" s="6"/>
      <c r="G24" s="6"/>
      <c r="H24" s="6"/>
      <c r="N24" s="6"/>
      <c r="O24" s="1"/>
      <c r="T24" s="1"/>
      <c r="U24" s="2" t="s">
        <v>24</v>
      </c>
    </row>
    <row r="25">
      <c r="A25" s="1"/>
      <c r="B25" s="1"/>
      <c r="C25" s="6"/>
      <c r="D25" s="6"/>
      <c r="E25" s="6"/>
      <c r="F25" s="6"/>
      <c r="G25" s="6"/>
      <c r="H25" s="6"/>
      <c r="I25" s="8" t="s">
        <v>25</v>
      </c>
      <c r="N25" s="6"/>
      <c r="O25" s="1"/>
    </row>
    <row r="26">
      <c r="A26" s="1"/>
      <c r="B26" s="1"/>
      <c r="C26" s="1"/>
      <c r="D26" s="1"/>
      <c r="E26" s="1"/>
      <c r="F26" s="1"/>
      <c r="G26" s="1"/>
      <c r="H26" s="1"/>
      <c r="N26" s="1"/>
      <c r="O26" s="1"/>
      <c r="P26" s="1"/>
      <c r="Q26" s="1"/>
      <c r="R26" s="1"/>
      <c r="T26" s="1"/>
      <c r="U26" s="2" t="s">
        <v>26</v>
      </c>
    </row>
    <row r="27">
      <c r="A27" s="1"/>
      <c r="B27" s="1"/>
      <c r="D27" s="1"/>
      <c r="E27" s="1"/>
      <c r="F27" s="1"/>
      <c r="G27" s="1"/>
      <c r="H27" s="1"/>
      <c r="N27" s="1"/>
      <c r="O27" s="1"/>
      <c r="P27" s="1"/>
      <c r="Q27" s="1"/>
      <c r="R27" s="1"/>
    </row>
    <row r="28">
      <c r="A28" s="1"/>
      <c r="I28" s="9"/>
      <c r="J28" s="10">
        <v>470000.0</v>
      </c>
      <c r="T28" s="1"/>
    </row>
    <row r="29">
      <c r="B29" s="1"/>
      <c r="C29" s="1"/>
      <c r="D29" s="1"/>
      <c r="E29" s="1"/>
      <c r="F29" s="1"/>
      <c r="G29" s="1"/>
      <c r="H29" s="1"/>
      <c r="N29" s="1"/>
      <c r="O29" s="1"/>
      <c r="P29" s="1"/>
      <c r="Q29" s="1"/>
      <c r="R29" s="1"/>
    </row>
  </sheetData>
  <mergeCells count="110">
    <mergeCell ref="I2:I3"/>
    <mergeCell ref="J2:L3"/>
    <mergeCell ref="U2:W3"/>
    <mergeCell ref="A3:A4"/>
    <mergeCell ref="B3:D4"/>
    <mergeCell ref="E3:E4"/>
    <mergeCell ref="F3:F4"/>
    <mergeCell ref="J4:L5"/>
    <mergeCell ref="J6:L7"/>
    <mergeCell ref="N1:N2"/>
    <mergeCell ref="N3:N4"/>
    <mergeCell ref="N5:N6"/>
    <mergeCell ref="A1:A2"/>
    <mergeCell ref="A5:A6"/>
    <mergeCell ref="F5:F6"/>
    <mergeCell ref="G5:G6"/>
    <mergeCell ref="T4:T5"/>
    <mergeCell ref="T6:T7"/>
    <mergeCell ref="B1:D2"/>
    <mergeCell ref="E1:E2"/>
    <mergeCell ref="F1:F2"/>
    <mergeCell ref="G1:G2"/>
    <mergeCell ref="H1:H8"/>
    <mergeCell ref="G3:G4"/>
    <mergeCell ref="I4:I5"/>
    <mergeCell ref="B11:D12"/>
    <mergeCell ref="B17:D18"/>
    <mergeCell ref="E17:E18"/>
    <mergeCell ref="F17:F18"/>
    <mergeCell ref="I21:I22"/>
    <mergeCell ref="I23:I24"/>
    <mergeCell ref="B5:D6"/>
    <mergeCell ref="E5:E6"/>
    <mergeCell ref="E11:E12"/>
    <mergeCell ref="F11:F12"/>
    <mergeCell ref="H11:H18"/>
    <mergeCell ref="G13:G14"/>
    <mergeCell ref="I16:I17"/>
    <mergeCell ref="G17:G18"/>
    <mergeCell ref="I6:I7"/>
    <mergeCell ref="A7:A8"/>
    <mergeCell ref="B7:D8"/>
    <mergeCell ref="E7:E8"/>
    <mergeCell ref="F7:F8"/>
    <mergeCell ref="G7:G8"/>
    <mergeCell ref="G11:G12"/>
    <mergeCell ref="I12:I13"/>
    <mergeCell ref="J12:L13"/>
    <mergeCell ref="A13:A14"/>
    <mergeCell ref="B13:D14"/>
    <mergeCell ref="A11:A12"/>
    <mergeCell ref="A15:A16"/>
    <mergeCell ref="A17:A18"/>
    <mergeCell ref="B15:D16"/>
    <mergeCell ref="E15:E16"/>
    <mergeCell ref="F15:F16"/>
    <mergeCell ref="G15:G16"/>
    <mergeCell ref="J23:K24"/>
    <mergeCell ref="L23:L24"/>
    <mergeCell ref="M23:M24"/>
    <mergeCell ref="I25:M26"/>
    <mergeCell ref="C26:C27"/>
    <mergeCell ref="I28:I29"/>
    <mergeCell ref="J28:M29"/>
    <mergeCell ref="E13:E14"/>
    <mergeCell ref="F13:F14"/>
    <mergeCell ref="I14:I15"/>
    <mergeCell ref="J14:L15"/>
    <mergeCell ref="J16:L17"/>
    <mergeCell ref="J21:L22"/>
    <mergeCell ref="M21:M22"/>
    <mergeCell ref="O15:Q16"/>
    <mergeCell ref="R15:R16"/>
    <mergeCell ref="T16:T17"/>
    <mergeCell ref="U16:W17"/>
    <mergeCell ref="N17:N18"/>
    <mergeCell ref="O17:Q18"/>
    <mergeCell ref="T22:T23"/>
    <mergeCell ref="U22:W23"/>
    <mergeCell ref="T24:T25"/>
    <mergeCell ref="U24:W25"/>
    <mergeCell ref="U26:W29"/>
    <mergeCell ref="O3:Q4"/>
    <mergeCell ref="O5:Q6"/>
    <mergeCell ref="O1:Q2"/>
    <mergeCell ref="R1:R2"/>
    <mergeCell ref="S1:S8"/>
    <mergeCell ref="T2:T3"/>
    <mergeCell ref="R3:R4"/>
    <mergeCell ref="U4:W5"/>
    <mergeCell ref="U6:W7"/>
    <mergeCell ref="R11:R12"/>
    <mergeCell ref="T12:T13"/>
    <mergeCell ref="U12:W13"/>
    <mergeCell ref="T14:T15"/>
    <mergeCell ref="U14:W15"/>
    <mergeCell ref="N13:N14"/>
    <mergeCell ref="O13:Q14"/>
    <mergeCell ref="N11:N12"/>
    <mergeCell ref="N15:N16"/>
    <mergeCell ref="R5:R6"/>
    <mergeCell ref="N7:N8"/>
    <mergeCell ref="O7:Q8"/>
    <mergeCell ref="R7:R8"/>
    <mergeCell ref="O11:Q12"/>
    <mergeCell ref="S11:S18"/>
    <mergeCell ref="R13:R14"/>
    <mergeCell ref="R17:R18"/>
    <mergeCell ref="T26:T27"/>
    <mergeCell ref="T28:T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3" width="8.13"/>
  </cols>
  <sheetData>
    <row r="1">
      <c r="A1" s="1"/>
      <c r="B1" s="2" t="s">
        <v>0</v>
      </c>
      <c r="E1" s="2">
        <v>15.0</v>
      </c>
      <c r="F1" s="2" t="s">
        <v>1</v>
      </c>
      <c r="G1" s="1">
        <f>E1*12</f>
        <v>180</v>
      </c>
      <c r="H1" s="2" t="s">
        <v>1</v>
      </c>
      <c r="I1" s="2" t="s">
        <v>14</v>
      </c>
      <c r="J1" s="1"/>
      <c r="K1" s="1"/>
      <c r="L1" s="1"/>
      <c r="M1" s="1"/>
      <c r="N1" s="1"/>
      <c r="O1" s="2" t="s">
        <v>3</v>
      </c>
      <c r="R1" s="2">
        <v>100.0</v>
      </c>
      <c r="S1" s="2" t="s">
        <v>1</v>
      </c>
      <c r="T1" s="2" t="s">
        <v>4</v>
      </c>
      <c r="U1" s="1"/>
      <c r="V1" s="1"/>
      <c r="W1" s="1"/>
    </row>
    <row r="2">
      <c r="I2" s="1"/>
      <c r="J2" s="2" t="s">
        <v>5</v>
      </c>
      <c r="M2" s="1"/>
      <c r="T2" s="1"/>
      <c r="U2" s="2" t="s">
        <v>6</v>
      </c>
    </row>
    <row r="3">
      <c r="A3" s="1"/>
      <c r="B3" s="2" t="s">
        <v>7</v>
      </c>
      <c r="E3" s="2">
        <v>5.0</v>
      </c>
      <c r="F3" s="2" t="s">
        <v>1</v>
      </c>
      <c r="G3" s="1">
        <f>E3*12</f>
        <v>60</v>
      </c>
      <c r="M3" s="1"/>
      <c r="N3" s="1"/>
      <c r="O3" s="2" t="s">
        <v>8</v>
      </c>
      <c r="R3" s="2">
        <v>50.0</v>
      </c>
    </row>
    <row r="4">
      <c r="I4" s="3"/>
      <c r="J4" s="4">
        <f>10000*12</f>
        <v>120000</v>
      </c>
      <c r="M4" s="1"/>
      <c r="T4" s="3"/>
      <c r="U4" s="5">
        <v>10000.0</v>
      </c>
    </row>
    <row r="5">
      <c r="A5" s="1"/>
      <c r="B5" s="2" t="s">
        <v>9</v>
      </c>
      <c r="E5" s="2">
        <v>5.0</v>
      </c>
      <c r="F5" s="2" t="s">
        <v>1</v>
      </c>
      <c r="G5" s="1">
        <f>E5*12</f>
        <v>60</v>
      </c>
      <c r="M5" s="1"/>
      <c r="N5" s="1"/>
      <c r="O5" s="2" t="s">
        <v>10</v>
      </c>
      <c r="R5" s="2">
        <v>50.0</v>
      </c>
    </row>
    <row r="6">
      <c r="I6" s="1"/>
      <c r="J6" s="1" t="str">
        <f>10*12 &amp; " mins"</f>
        <v>120 mins</v>
      </c>
      <c r="M6" s="1"/>
      <c r="T6" s="1"/>
      <c r="U6" s="2" t="s">
        <v>11</v>
      </c>
    </row>
    <row r="7">
      <c r="A7" s="1"/>
      <c r="B7" s="2" t="s">
        <v>12</v>
      </c>
      <c r="E7" s="2">
        <v>2.0</v>
      </c>
      <c r="F7" s="2" t="s">
        <v>1</v>
      </c>
      <c r="G7" s="1">
        <f>E7*12</f>
        <v>24</v>
      </c>
      <c r="M7" s="1"/>
      <c r="N7" s="1"/>
      <c r="O7" s="2" t="s">
        <v>13</v>
      </c>
      <c r="R7" s="2">
        <v>50.0</v>
      </c>
    </row>
    <row r="8">
      <c r="I8" s="1"/>
      <c r="J8" s="1"/>
      <c r="K8" s="1"/>
      <c r="L8" s="1"/>
      <c r="M8" s="1"/>
      <c r="T8" s="1"/>
      <c r="U8" s="1"/>
      <c r="V8" s="1"/>
      <c r="W8" s="1"/>
    </row>
    <row r="9">
      <c r="C9" s="4"/>
      <c r="D9" s="4"/>
      <c r="E9" s="4"/>
      <c r="F9" s="4"/>
      <c r="G9" s="4"/>
      <c r="H9" s="4"/>
      <c r="I9" s="1"/>
      <c r="J9" s="1"/>
      <c r="K9" s="1"/>
      <c r="L9" s="1"/>
      <c r="M9" s="1"/>
      <c r="P9" s="4"/>
      <c r="Q9" s="4"/>
      <c r="R9" s="4"/>
      <c r="S9" s="4"/>
      <c r="T9" s="4"/>
      <c r="U9" s="1"/>
      <c r="V9" s="1"/>
      <c r="W9" s="1"/>
    </row>
    <row r="10"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O10" s="4"/>
      <c r="P10" s="4"/>
      <c r="Q10" s="4"/>
      <c r="R10" s="4"/>
      <c r="S10" s="4"/>
      <c r="T10" s="4"/>
      <c r="U10" s="1"/>
      <c r="V10" s="1"/>
      <c r="W10" s="1"/>
    </row>
    <row r="11">
      <c r="A11" s="1"/>
      <c r="B11" s="2" t="s">
        <v>0</v>
      </c>
      <c r="E11" s="2">
        <v>15.0</v>
      </c>
      <c r="F11" s="2" t="s">
        <v>1</v>
      </c>
      <c r="G11" s="1">
        <f>E11*8</f>
        <v>120</v>
      </c>
      <c r="H11" s="2" t="s">
        <v>1</v>
      </c>
      <c r="I11" s="2" t="s">
        <v>2</v>
      </c>
      <c r="J11" s="1"/>
      <c r="K11" s="1"/>
      <c r="L11" s="1"/>
      <c r="M11" s="6"/>
      <c r="N11" s="1"/>
      <c r="O11" s="2" t="s">
        <v>3</v>
      </c>
      <c r="R11" s="2">
        <v>100.0</v>
      </c>
      <c r="S11" s="2" t="s">
        <v>1</v>
      </c>
      <c r="T11" s="2" t="s">
        <v>4</v>
      </c>
      <c r="U11" s="1"/>
      <c r="V11" s="1"/>
      <c r="W11" s="1"/>
    </row>
    <row r="12">
      <c r="I12" s="1"/>
      <c r="J12" s="2" t="s">
        <v>15</v>
      </c>
      <c r="M12" s="6"/>
      <c r="T12" s="1"/>
      <c r="U12" s="2" t="s">
        <v>16</v>
      </c>
    </row>
    <row r="13">
      <c r="A13" s="1"/>
      <c r="B13" s="2" t="s">
        <v>17</v>
      </c>
      <c r="E13" s="2">
        <v>5.0</v>
      </c>
      <c r="F13" s="2" t="s">
        <v>1</v>
      </c>
      <c r="G13" s="1">
        <f>E13*8</f>
        <v>40</v>
      </c>
      <c r="M13" s="6"/>
      <c r="N13" s="1"/>
      <c r="O13" s="2" t="s">
        <v>18</v>
      </c>
      <c r="R13" s="2">
        <v>50.0</v>
      </c>
    </row>
    <row r="14">
      <c r="I14" s="3"/>
      <c r="J14" s="4">
        <f>10000*8</f>
        <v>80000</v>
      </c>
      <c r="M14" s="6"/>
      <c r="T14" s="3"/>
      <c r="U14" s="5">
        <v>10000.0</v>
      </c>
    </row>
    <row r="15">
      <c r="A15" s="1"/>
      <c r="B15" s="2" t="s">
        <v>19</v>
      </c>
      <c r="E15" s="2">
        <v>5.0</v>
      </c>
      <c r="F15" s="2" t="s">
        <v>1</v>
      </c>
      <c r="G15" s="1">
        <f>E15*8</f>
        <v>40</v>
      </c>
      <c r="M15" s="6"/>
      <c r="N15" s="1"/>
      <c r="O15" s="2" t="s">
        <v>20</v>
      </c>
      <c r="R15" s="2">
        <v>50.0</v>
      </c>
    </row>
    <row r="16">
      <c r="I16" s="1"/>
      <c r="J16" s="1" t="str">
        <f>10*8 &amp; " mins"</f>
        <v>80 mins</v>
      </c>
      <c r="M16" s="6"/>
      <c r="T16" s="1"/>
      <c r="U16" s="2" t="s">
        <v>11</v>
      </c>
    </row>
    <row r="17">
      <c r="A17" s="1"/>
      <c r="B17" s="2" t="s">
        <v>12</v>
      </c>
      <c r="E17" s="2">
        <v>2.0</v>
      </c>
      <c r="F17" s="2" t="s">
        <v>1</v>
      </c>
      <c r="G17" s="1">
        <f>E17*8</f>
        <v>16</v>
      </c>
      <c r="M17" s="6"/>
      <c r="N17" s="1"/>
      <c r="O17" s="2" t="s">
        <v>13</v>
      </c>
      <c r="R17" s="2">
        <v>50.0</v>
      </c>
    </row>
    <row r="18">
      <c r="I18" s="1"/>
      <c r="J18" s="1"/>
      <c r="K18" s="1"/>
      <c r="L18" s="1"/>
      <c r="M18" s="6"/>
      <c r="T18" s="1"/>
      <c r="U18" s="1"/>
      <c r="V18" s="1"/>
      <c r="W18" s="1"/>
    </row>
    <row r="19">
      <c r="C19" s="4"/>
      <c r="D19" s="4"/>
      <c r="E19" s="4"/>
      <c r="F19" s="4"/>
      <c r="G19" s="4"/>
      <c r="H19" s="4"/>
      <c r="I19" s="6"/>
      <c r="J19" s="6"/>
      <c r="K19" s="6"/>
      <c r="L19" s="6"/>
      <c r="M19" s="6"/>
      <c r="P19" s="4"/>
      <c r="Q19" s="4"/>
      <c r="R19" s="4"/>
      <c r="S19" s="4"/>
      <c r="T19" s="4"/>
      <c r="U19" s="1"/>
      <c r="V19" s="1"/>
      <c r="W19" s="1"/>
    </row>
    <row r="20">
      <c r="B20" s="4"/>
      <c r="C20" s="4"/>
      <c r="D20" s="4"/>
      <c r="E20" s="4"/>
      <c r="F20" s="4"/>
      <c r="G20" s="4"/>
      <c r="H20" s="4"/>
      <c r="I20" s="11"/>
      <c r="J20" s="12"/>
      <c r="K20" s="6"/>
      <c r="L20" s="6"/>
      <c r="M20" s="6"/>
      <c r="O20" s="4"/>
      <c r="P20" s="4"/>
      <c r="Q20" s="4"/>
      <c r="R20" s="4"/>
      <c r="S20" s="4"/>
      <c r="T20" s="4"/>
      <c r="U20" s="1"/>
      <c r="V20" s="1"/>
      <c r="W20" s="1"/>
    </row>
    <row r="21">
      <c r="A21" s="1"/>
      <c r="B21" s="1"/>
      <c r="C21" s="6"/>
      <c r="D21" s="6"/>
      <c r="E21" s="6"/>
      <c r="F21" s="6"/>
      <c r="G21" s="6"/>
      <c r="H21" s="6"/>
      <c r="I21" s="1"/>
      <c r="J21" s="2" t="s">
        <v>27</v>
      </c>
      <c r="M21" s="7" t="s">
        <v>4</v>
      </c>
      <c r="N21" s="6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6"/>
      <c r="D22" s="6"/>
      <c r="E22" s="6"/>
      <c r="F22" s="6"/>
      <c r="G22" s="6"/>
      <c r="H22" s="6"/>
      <c r="N22" s="6"/>
      <c r="O22" s="1"/>
      <c r="P22" s="1"/>
      <c r="Q22" s="1"/>
      <c r="R22" s="1"/>
      <c r="S22" s="1"/>
      <c r="T22" s="3"/>
      <c r="U22" s="2" t="s">
        <v>22</v>
      </c>
    </row>
    <row r="23">
      <c r="A23" s="1"/>
      <c r="B23" s="1"/>
      <c r="C23" s="6"/>
      <c r="D23" s="6"/>
      <c r="E23" s="6"/>
      <c r="F23" s="6"/>
      <c r="G23" s="6"/>
      <c r="H23" s="6"/>
      <c r="I23" s="3"/>
      <c r="J23" s="5">
        <v>50000.0</v>
      </c>
      <c r="L23" s="1"/>
      <c r="M23" s="7" t="s">
        <v>23</v>
      </c>
      <c r="N23" s="6"/>
      <c r="O23" s="1"/>
      <c r="P23" s="1"/>
      <c r="Q23" s="1"/>
      <c r="R23" s="1"/>
      <c r="S23" s="1"/>
    </row>
    <row r="24">
      <c r="A24" s="1"/>
      <c r="B24" s="1"/>
      <c r="C24" s="6"/>
      <c r="D24" s="6"/>
      <c r="E24" s="6"/>
      <c r="F24" s="6"/>
      <c r="G24" s="6"/>
      <c r="H24" s="6"/>
      <c r="N24" s="6"/>
      <c r="O24" s="1"/>
      <c r="P24" s="13"/>
      <c r="Q24" s="13"/>
      <c r="R24" s="13"/>
      <c r="S24" s="13"/>
      <c r="T24" s="1"/>
      <c r="U24" s="2" t="s">
        <v>24</v>
      </c>
    </row>
    <row r="25">
      <c r="A25" s="1"/>
      <c r="B25" s="1"/>
      <c r="C25" s="6"/>
      <c r="D25" s="6"/>
      <c r="E25" s="6"/>
      <c r="F25" s="6"/>
      <c r="G25" s="6"/>
      <c r="H25" s="6"/>
      <c r="I25" s="8" t="s">
        <v>25</v>
      </c>
      <c r="N25" s="6"/>
      <c r="O25" s="1"/>
      <c r="P25" s="13"/>
      <c r="Q25" s="13"/>
      <c r="R25" s="13"/>
      <c r="S25" s="13"/>
    </row>
    <row r="26">
      <c r="A26" s="1"/>
      <c r="B26" s="1"/>
      <c r="C26" s="1"/>
      <c r="D26" s="1"/>
      <c r="E26" s="1"/>
      <c r="F26" s="1"/>
      <c r="G26" s="1"/>
      <c r="H26" s="1"/>
      <c r="N26" s="1"/>
      <c r="O26" s="1"/>
      <c r="P26" s="1"/>
      <c r="Q26" s="1"/>
      <c r="R26" s="1"/>
      <c r="S26" s="1"/>
      <c r="T26" s="1"/>
      <c r="U26" s="2" t="s">
        <v>26</v>
      </c>
    </row>
    <row r="27">
      <c r="A27" s="1"/>
      <c r="B27" s="1"/>
      <c r="D27" s="1"/>
      <c r="E27" s="1"/>
      <c r="F27" s="1"/>
      <c r="G27" s="1"/>
      <c r="H27" s="1"/>
      <c r="N27" s="1"/>
      <c r="O27" s="1"/>
      <c r="P27" s="1"/>
      <c r="Q27" s="1"/>
      <c r="R27" s="1"/>
      <c r="S27" s="1"/>
    </row>
    <row r="28">
      <c r="I28" s="9"/>
      <c r="J28" s="10">
        <v>470000.0</v>
      </c>
      <c r="T28" s="1"/>
    </row>
    <row r="29">
      <c r="A29" s="1"/>
      <c r="B29" s="1"/>
      <c r="C29" s="1"/>
      <c r="D29" s="1"/>
      <c r="E29" s="1"/>
      <c r="F29" s="1"/>
      <c r="G29" s="1"/>
      <c r="H29" s="1"/>
      <c r="N29" s="1"/>
      <c r="O29" s="1"/>
      <c r="P29" s="1"/>
      <c r="Q29" s="1"/>
      <c r="R29" s="1"/>
      <c r="S29" s="1"/>
    </row>
  </sheetData>
  <mergeCells count="110">
    <mergeCell ref="I2:I3"/>
    <mergeCell ref="J2:L3"/>
    <mergeCell ref="U2:W3"/>
    <mergeCell ref="A3:A4"/>
    <mergeCell ref="B3:D4"/>
    <mergeCell ref="E3:E4"/>
    <mergeCell ref="F3:F4"/>
    <mergeCell ref="J4:L5"/>
    <mergeCell ref="J6:L7"/>
    <mergeCell ref="N1:N2"/>
    <mergeCell ref="N3:N4"/>
    <mergeCell ref="N5:N6"/>
    <mergeCell ref="A1:A2"/>
    <mergeCell ref="A5:A6"/>
    <mergeCell ref="F5:F6"/>
    <mergeCell ref="G5:G6"/>
    <mergeCell ref="T4:T5"/>
    <mergeCell ref="T6:T7"/>
    <mergeCell ref="B1:D2"/>
    <mergeCell ref="E1:E2"/>
    <mergeCell ref="F1:F2"/>
    <mergeCell ref="G1:G2"/>
    <mergeCell ref="H1:H8"/>
    <mergeCell ref="G3:G4"/>
    <mergeCell ref="I4:I5"/>
    <mergeCell ref="B11:D12"/>
    <mergeCell ref="B17:D18"/>
    <mergeCell ref="E17:E18"/>
    <mergeCell ref="F17:F18"/>
    <mergeCell ref="I21:I22"/>
    <mergeCell ref="I23:I24"/>
    <mergeCell ref="B5:D6"/>
    <mergeCell ref="E5:E6"/>
    <mergeCell ref="E11:E12"/>
    <mergeCell ref="F11:F12"/>
    <mergeCell ref="H11:H18"/>
    <mergeCell ref="G13:G14"/>
    <mergeCell ref="I16:I17"/>
    <mergeCell ref="G17:G18"/>
    <mergeCell ref="I6:I7"/>
    <mergeCell ref="A7:A8"/>
    <mergeCell ref="B7:D8"/>
    <mergeCell ref="E7:E8"/>
    <mergeCell ref="F7:F8"/>
    <mergeCell ref="G7:G8"/>
    <mergeCell ref="G11:G12"/>
    <mergeCell ref="I12:I13"/>
    <mergeCell ref="J12:L13"/>
    <mergeCell ref="A13:A14"/>
    <mergeCell ref="B13:D14"/>
    <mergeCell ref="A11:A12"/>
    <mergeCell ref="A15:A16"/>
    <mergeCell ref="A17:A18"/>
    <mergeCell ref="B15:D16"/>
    <mergeCell ref="E15:E16"/>
    <mergeCell ref="F15:F16"/>
    <mergeCell ref="G15:G16"/>
    <mergeCell ref="J23:K24"/>
    <mergeCell ref="L23:L24"/>
    <mergeCell ref="M23:M24"/>
    <mergeCell ref="I25:M26"/>
    <mergeCell ref="C26:C27"/>
    <mergeCell ref="I28:I29"/>
    <mergeCell ref="J28:M29"/>
    <mergeCell ref="E13:E14"/>
    <mergeCell ref="F13:F14"/>
    <mergeCell ref="I14:I15"/>
    <mergeCell ref="J14:L15"/>
    <mergeCell ref="J16:L17"/>
    <mergeCell ref="J21:L22"/>
    <mergeCell ref="M21:M22"/>
    <mergeCell ref="O15:Q16"/>
    <mergeCell ref="R15:R16"/>
    <mergeCell ref="T16:T17"/>
    <mergeCell ref="U16:W17"/>
    <mergeCell ref="N17:N18"/>
    <mergeCell ref="O17:Q18"/>
    <mergeCell ref="T22:T23"/>
    <mergeCell ref="U22:W23"/>
    <mergeCell ref="T24:T25"/>
    <mergeCell ref="U24:W25"/>
    <mergeCell ref="U26:W29"/>
    <mergeCell ref="O3:Q4"/>
    <mergeCell ref="O5:Q6"/>
    <mergeCell ref="O1:Q2"/>
    <mergeCell ref="R1:R2"/>
    <mergeCell ref="S1:S8"/>
    <mergeCell ref="T2:T3"/>
    <mergeCell ref="R3:R4"/>
    <mergeCell ref="U4:W5"/>
    <mergeCell ref="U6:W7"/>
    <mergeCell ref="R11:R12"/>
    <mergeCell ref="T12:T13"/>
    <mergeCell ref="U12:W13"/>
    <mergeCell ref="T14:T15"/>
    <mergeCell ref="U14:W15"/>
    <mergeCell ref="N13:N14"/>
    <mergeCell ref="O13:Q14"/>
    <mergeCell ref="N11:N12"/>
    <mergeCell ref="N15:N16"/>
    <mergeCell ref="R5:R6"/>
    <mergeCell ref="N7:N8"/>
    <mergeCell ref="O7:Q8"/>
    <mergeCell ref="R7:R8"/>
    <mergeCell ref="O11:Q12"/>
    <mergeCell ref="S11:S18"/>
    <mergeCell ref="R13:R14"/>
    <mergeCell ref="R17:R18"/>
    <mergeCell ref="T26:T27"/>
    <mergeCell ref="T28:T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3" width="8.13"/>
  </cols>
  <sheetData>
    <row r="1">
      <c r="A1" s="1"/>
      <c r="B1" s="2" t="s">
        <v>0</v>
      </c>
      <c r="E1" s="2">
        <v>15.0</v>
      </c>
      <c r="F1" s="2" t="s">
        <v>1</v>
      </c>
      <c r="G1" s="1">
        <f>E1*3</f>
        <v>45</v>
      </c>
      <c r="H1" s="2" t="s">
        <v>1</v>
      </c>
      <c r="I1" s="2" t="s">
        <v>28</v>
      </c>
      <c r="J1" s="1"/>
      <c r="K1" s="1"/>
      <c r="L1" s="1"/>
      <c r="M1" s="1"/>
      <c r="S1" s="1"/>
      <c r="T1" s="1"/>
      <c r="U1" s="1"/>
      <c r="V1" s="1"/>
      <c r="W1" s="1"/>
    </row>
    <row r="2">
      <c r="I2" s="1"/>
      <c r="J2" s="2" t="s">
        <v>5</v>
      </c>
      <c r="M2" s="1"/>
      <c r="S2" s="1"/>
      <c r="T2" s="1"/>
      <c r="U2" s="1"/>
      <c r="V2" s="2"/>
      <c r="W2" s="2"/>
    </row>
    <row r="3">
      <c r="A3" s="1"/>
      <c r="B3" s="2" t="s">
        <v>7</v>
      </c>
      <c r="E3" s="2">
        <v>5.0</v>
      </c>
      <c r="F3" s="2" t="s">
        <v>1</v>
      </c>
      <c r="G3" s="1">
        <f>E3*3</f>
        <v>15</v>
      </c>
      <c r="M3" s="1"/>
      <c r="N3" s="1"/>
      <c r="O3" s="1"/>
      <c r="P3" s="1"/>
      <c r="Q3" s="1"/>
      <c r="R3" s="1"/>
      <c r="S3" s="1"/>
      <c r="T3" s="1"/>
      <c r="U3" s="1"/>
      <c r="V3" s="2"/>
      <c r="W3" s="2"/>
    </row>
    <row r="4">
      <c r="I4" s="3"/>
      <c r="J4" s="4">
        <f>10000*3</f>
        <v>30000</v>
      </c>
      <c r="M4" s="1"/>
      <c r="N4" s="1"/>
      <c r="O4" s="1"/>
      <c r="P4" s="1"/>
      <c r="Q4" s="1"/>
      <c r="R4" s="1"/>
      <c r="S4" s="1"/>
      <c r="T4" s="1"/>
      <c r="U4" s="1"/>
      <c r="V4" s="5"/>
      <c r="W4" s="5"/>
    </row>
    <row r="5">
      <c r="A5" s="1"/>
      <c r="B5" s="2" t="s">
        <v>9</v>
      </c>
      <c r="E5" s="2">
        <v>5.0</v>
      </c>
      <c r="F5" s="2" t="s">
        <v>1</v>
      </c>
      <c r="G5" s="1">
        <f>E5*3</f>
        <v>15</v>
      </c>
      <c r="M5" s="1"/>
      <c r="N5" s="1"/>
      <c r="O5" s="1"/>
      <c r="P5" s="1"/>
      <c r="Q5" s="1"/>
      <c r="R5" s="1"/>
      <c r="S5" s="1"/>
      <c r="T5" s="1"/>
      <c r="U5" s="1"/>
      <c r="V5" s="5"/>
      <c r="W5" s="5"/>
    </row>
    <row r="6">
      <c r="I6" s="1"/>
      <c r="J6" s="1" t="str">
        <f>10*3 &amp; " mins"</f>
        <v>30 mins</v>
      </c>
      <c r="M6" s="1"/>
      <c r="N6" s="1"/>
      <c r="O6" s="1"/>
      <c r="P6" s="1"/>
      <c r="Q6" s="1"/>
      <c r="R6" s="1"/>
      <c r="S6" s="1"/>
      <c r="T6" s="1"/>
      <c r="U6" s="1"/>
      <c r="V6" s="2"/>
      <c r="W6" s="2"/>
    </row>
    <row r="7">
      <c r="A7" s="1"/>
      <c r="B7" s="2" t="s">
        <v>12</v>
      </c>
      <c r="E7" s="2">
        <v>2.0</v>
      </c>
      <c r="F7" s="2" t="s">
        <v>1</v>
      </c>
      <c r="G7" s="1">
        <f>E7*3</f>
        <v>6</v>
      </c>
      <c r="M7" s="1"/>
      <c r="N7" s="1"/>
      <c r="O7" s="1"/>
      <c r="P7" s="1"/>
      <c r="Q7" s="1"/>
      <c r="R7" s="1"/>
      <c r="S7" s="1"/>
      <c r="T7" s="1"/>
      <c r="U7" s="1"/>
      <c r="V7" s="2"/>
      <c r="W7" s="2"/>
    </row>
    <row r="8">
      <c r="I8" s="1"/>
      <c r="J8" s="1"/>
      <c r="K8" s="1"/>
      <c r="L8" s="1"/>
      <c r="M8" s="1"/>
      <c r="N8" s="14"/>
      <c r="O8" s="2" t="s">
        <v>29</v>
      </c>
      <c r="R8" s="2">
        <v>20.0</v>
      </c>
      <c r="S8" s="1"/>
      <c r="T8" s="1"/>
      <c r="U8" s="1"/>
      <c r="V8" s="1"/>
      <c r="W8" s="1"/>
    </row>
    <row r="9">
      <c r="C9" s="4"/>
      <c r="D9" s="4"/>
      <c r="E9" s="4"/>
      <c r="F9" s="4"/>
      <c r="G9" s="4"/>
      <c r="H9" s="4"/>
      <c r="I9" s="1"/>
      <c r="J9" s="1"/>
      <c r="K9" s="1"/>
      <c r="L9" s="1"/>
      <c r="M9" s="1"/>
      <c r="S9" s="1"/>
      <c r="T9" s="1"/>
      <c r="U9" s="1"/>
      <c r="V9" s="1"/>
      <c r="W9" s="1"/>
    </row>
    <row r="10"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  <c r="O10" s="2" t="s">
        <v>3</v>
      </c>
      <c r="R10" s="2">
        <v>80.0</v>
      </c>
      <c r="S10" s="1"/>
      <c r="T10" s="1"/>
      <c r="U10" s="1"/>
      <c r="V10" s="1"/>
      <c r="W10" s="1"/>
    </row>
    <row r="11">
      <c r="A11" s="1"/>
      <c r="B11" s="2" t="s">
        <v>0</v>
      </c>
      <c r="E11" s="2">
        <v>15.0</v>
      </c>
      <c r="F11" s="2" t="s">
        <v>1</v>
      </c>
      <c r="G11" s="1">
        <f>E11*3</f>
        <v>45</v>
      </c>
      <c r="H11" s="2" t="s">
        <v>1</v>
      </c>
      <c r="I11" s="2" t="s">
        <v>28</v>
      </c>
      <c r="J11" s="1"/>
      <c r="K11" s="1"/>
      <c r="L11" s="1"/>
      <c r="M11" s="6"/>
      <c r="S11" s="1"/>
      <c r="T11" s="1"/>
      <c r="U11" s="1"/>
      <c r="V11" s="1"/>
      <c r="W11" s="1"/>
    </row>
    <row r="12">
      <c r="I12" s="1"/>
      <c r="J12" s="2" t="s">
        <v>15</v>
      </c>
      <c r="M12" s="6"/>
      <c r="N12" s="1"/>
      <c r="O12" s="1"/>
      <c r="P12" s="1"/>
      <c r="Q12" s="1"/>
      <c r="R12" s="1"/>
      <c r="S12" s="4"/>
      <c r="T12" s="1"/>
      <c r="U12" s="1"/>
      <c r="V12" s="1"/>
      <c r="W12" s="2"/>
    </row>
    <row r="13">
      <c r="A13" s="1"/>
      <c r="B13" s="2" t="s">
        <v>17</v>
      </c>
      <c r="E13" s="2">
        <v>5.0</v>
      </c>
      <c r="F13" s="2" t="s">
        <v>1</v>
      </c>
      <c r="G13" s="1">
        <f>E13*3</f>
        <v>15</v>
      </c>
      <c r="M13" s="6"/>
      <c r="N13" s="1"/>
      <c r="O13" s="1"/>
      <c r="P13" s="1"/>
      <c r="Q13" s="1"/>
      <c r="R13" s="1"/>
      <c r="S13" s="4"/>
      <c r="T13" s="1"/>
      <c r="U13" s="1"/>
      <c r="V13" s="1"/>
      <c r="W13" s="2"/>
    </row>
    <row r="14">
      <c r="I14" s="3"/>
      <c r="J14" s="4">
        <f>10000*3</f>
        <v>30000</v>
      </c>
      <c r="M14" s="6"/>
      <c r="S14" s="1"/>
      <c r="T14" s="1"/>
      <c r="U14" s="1"/>
      <c r="V14" s="1"/>
      <c r="W14" s="5"/>
    </row>
    <row r="15">
      <c r="A15" s="1"/>
      <c r="B15" s="2" t="s">
        <v>19</v>
      </c>
      <c r="E15" s="2">
        <v>5.0</v>
      </c>
      <c r="F15" s="2" t="s">
        <v>1</v>
      </c>
      <c r="G15" s="1">
        <f>E15*3</f>
        <v>15</v>
      </c>
      <c r="M15" s="6"/>
      <c r="S15" s="1"/>
      <c r="T15" s="1"/>
      <c r="U15" s="1"/>
      <c r="V15" s="1"/>
      <c r="W15" s="5"/>
    </row>
    <row r="16">
      <c r="I16" s="1"/>
      <c r="J16" s="1" t="str">
        <f>10*3 &amp; " mins"</f>
        <v>30 mins</v>
      </c>
      <c r="M16" s="6"/>
      <c r="N16" s="1"/>
      <c r="O16" s="1"/>
      <c r="P16" s="1"/>
      <c r="Q16" s="1"/>
      <c r="R16" s="1"/>
      <c r="S16" s="1"/>
      <c r="T16" s="1"/>
      <c r="U16" s="1"/>
      <c r="V16" s="1"/>
      <c r="W16" s="2"/>
    </row>
    <row r="17">
      <c r="A17" s="1"/>
      <c r="B17" s="2" t="s">
        <v>12</v>
      </c>
      <c r="E17" s="2">
        <v>2.0</v>
      </c>
      <c r="F17" s="2" t="s">
        <v>1</v>
      </c>
      <c r="G17" s="1">
        <f>E17*3</f>
        <v>6</v>
      </c>
      <c r="M17" s="6"/>
      <c r="N17" s="1"/>
      <c r="O17" s="1"/>
      <c r="P17" s="1"/>
      <c r="Q17" s="1"/>
      <c r="R17" s="1"/>
      <c r="S17" s="1"/>
      <c r="T17" s="1"/>
      <c r="U17" s="1"/>
      <c r="V17" s="1"/>
      <c r="W17" s="2"/>
    </row>
    <row r="18">
      <c r="I18" s="1"/>
      <c r="J18" s="1"/>
      <c r="K18" s="1"/>
      <c r="L18" s="1"/>
      <c r="M18" s="6"/>
      <c r="N18" s="1"/>
      <c r="O18" s="1"/>
      <c r="P18" s="1"/>
      <c r="Q18" s="1"/>
      <c r="R18" s="1"/>
      <c r="S18" s="1"/>
      <c r="T18" s="3"/>
      <c r="U18" s="2" t="s">
        <v>22</v>
      </c>
    </row>
    <row r="19">
      <c r="C19" s="4"/>
      <c r="D19" s="4"/>
      <c r="E19" s="4"/>
      <c r="F19" s="4"/>
      <c r="G19" s="4"/>
      <c r="H19" s="4"/>
      <c r="I19" s="6"/>
      <c r="J19" s="6"/>
      <c r="K19" s="6"/>
      <c r="L19" s="6"/>
      <c r="M19" s="6"/>
      <c r="P19" s="4"/>
      <c r="Q19" s="4"/>
      <c r="R19" s="4"/>
      <c r="S19" s="4"/>
    </row>
    <row r="20">
      <c r="B20" s="4"/>
      <c r="C20" s="4"/>
      <c r="D20" s="4"/>
      <c r="E20" s="4"/>
      <c r="F20" s="4"/>
      <c r="G20" s="4"/>
      <c r="H20" s="4"/>
      <c r="I20" s="11"/>
      <c r="J20" s="12"/>
      <c r="K20" s="6"/>
      <c r="L20" s="6"/>
      <c r="M20" s="6"/>
      <c r="O20" s="4"/>
      <c r="P20" s="4"/>
      <c r="Q20" s="4"/>
      <c r="R20" s="4"/>
      <c r="S20" s="4"/>
      <c r="T20" s="1"/>
      <c r="U20" s="2" t="s">
        <v>24</v>
      </c>
    </row>
    <row r="21">
      <c r="A21" s="1"/>
      <c r="B21" s="1"/>
      <c r="C21" s="6"/>
      <c r="D21" s="6"/>
      <c r="E21" s="6"/>
      <c r="F21" s="6"/>
      <c r="G21" s="6"/>
      <c r="H21" s="6"/>
      <c r="I21" s="1"/>
      <c r="J21" s="2" t="s">
        <v>30</v>
      </c>
      <c r="M21" s="7" t="s">
        <v>31</v>
      </c>
      <c r="N21" s="6"/>
      <c r="O21" s="1"/>
      <c r="P21" s="1"/>
      <c r="Q21" s="1"/>
      <c r="R21" s="1"/>
      <c r="S21" s="1"/>
    </row>
    <row r="22">
      <c r="A22" s="1"/>
      <c r="B22" s="1"/>
      <c r="C22" s="6"/>
      <c r="D22" s="6"/>
      <c r="E22" s="6"/>
      <c r="F22" s="6"/>
      <c r="G22" s="6"/>
      <c r="H22" s="6"/>
      <c r="N22" s="6"/>
      <c r="O22" s="1"/>
      <c r="P22" s="1"/>
      <c r="Q22" s="1"/>
      <c r="R22" s="1"/>
      <c r="S22" s="1"/>
      <c r="T22" s="1"/>
      <c r="U22" s="2" t="s">
        <v>26</v>
      </c>
    </row>
    <row r="23">
      <c r="A23" s="1"/>
      <c r="B23" s="1"/>
      <c r="C23" s="6"/>
      <c r="D23" s="6"/>
      <c r="E23" s="6"/>
      <c r="F23" s="6"/>
      <c r="G23" s="6"/>
      <c r="H23" s="6"/>
      <c r="I23" s="3"/>
      <c r="J23" s="5">
        <v>180000.0</v>
      </c>
      <c r="L23" s="1"/>
      <c r="M23" s="7" t="s">
        <v>32</v>
      </c>
      <c r="N23" s="6"/>
      <c r="O23" s="1"/>
      <c r="P23" s="1"/>
      <c r="Q23" s="1"/>
      <c r="R23" s="1"/>
      <c r="S23" s="1"/>
    </row>
    <row r="24">
      <c r="A24" s="1"/>
      <c r="B24" s="1"/>
      <c r="C24" s="6"/>
      <c r="D24" s="6"/>
      <c r="E24" s="6"/>
      <c r="F24" s="6"/>
      <c r="G24" s="6"/>
      <c r="H24" s="6"/>
      <c r="N24" s="6"/>
      <c r="O24" s="1"/>
      <c r="P24" s="13"/>
      <c r="Q24" s="13"/>
      <c r="R24" s="13"/>
      <c r="S24" s="13"/>
      <c r="T24" s="1"/>
    </row>
    <row r="25">
      <c r="A25" s="1"/>
      <c r="B25" s="1"/>
      <c r="C25" s="6"/>
      <c r="D25" s="6"/>
      <c r="E25" s="6"/>
      <c r="F25" s="6"/>
      <c r="G25" s="6"/>
      <c r="H25" s="1"/>
      <c r="I25" s="13"/>
      <c r="J25" s="13"/>
      <c r="K25" s="13"/>
      <c r="L25" s="2"/>
      <c r="M25" s="2"/>
      <c r="N25" s="6"/>
      <c r="O25" s="1"/>
      <c r="P25" s="13"/>
      <c r="Q25" s="13"/>
      <c r="R25" s="13"/>
      <c r="S25" s="13"/>
    </row>
    <row r="26">
      <c r="A26" s="1"/>
      <c r="B26" s="1"/>
      <c r="C26" s="1"/>
      <c r="D26" s="1"/>
      <c r="E26" s="1"/>
      <c r="F26" s="1"/>
      <c r="G26" s="1"/>
      <c r="H26" s="1"/>
      <c r="I26" s="9"/>
      <c r="J26" s="10">
        <v>240000.0</v>
      </c>
      <c r="N26" s="1"/>
      <c r="O26" s="1"/>
      <c r="P26" s="1"/>
      <c r="Q26" s="1"/>
      <c r="R26" s="1"/>
      <c r="S26" s="1"/>
      <c r="T26" s="14"/>
      <c r="U26" s="2" t="s">
        <v>33</v>
      </c>
    </row>
    <row r="27">
      <c r="A27" s="1"/>
      <c r="B27" s="1"/>
      <c r="D27" s="1"/>
      <c r="E27" s="1"/>
      <c r="F27" s="1"/>
      <c r="G27" s="1"/>
      <c r="H27" s="1"/>
      <c r="N27" s="1"/>
      <c r="O27" s="1"/>
      <c r="P27" s="1"/>
      <c r="Q27" s="1"/>
      <c r="R27" s="1"/>
      <c r="S27" s="1"/>
    </row>
  </sheetData>
  <mergeCells count="79">
    <mergeCell ref="A1:A2"/>
    <mergeCell ref="A3:A4"/>
    <mergeCell ref="A5:A6"/>
    <mergeCell ref="A7:A8"/>
    <mergeCell ref="B3:D4"/>
    <mergeCell ref="E3:E4"/>
    <mergeCell ref="F3:F4"/>
    <mergeCell ref="G3:G4"/>
    <mergeCell ref="I4:I5"/>
    <mergeCell ref="J4:L5"/>
    <mergeCell ref="B5:D6"/>
    <mergeCell ref="E5:E6"/>
    <mergeCell ref="F5:F6"/>
    <mergeCell ref="G5:G6"/>
    <mergeCell ref="I6:I7"/>
    <mergeCell ref="J6:L7"/>
    <mergeCell ref="B15:D16"/>
    <mergeCell ref="E15:E16"/>
    <mergeCell ref="I16:I17"/>
    <mergeCell ref="A17:A18"/>
    <mergeCell ref="B17:D18"/>
    <mergeCell ref="E17:E18"/>
    <mergeCell ref="F17:F18"/>
    <mergeCell ref="G17:G18"/>
    <mergeCell ref="B7:D8"/>
    <mergeCell ref="E7:E8"/>
    <mergeCell ref="B11:D12"/>
    <mergeCell ref="E11:E12"/>
    <mergeCell ref="F11:F12"/>
    <mergeCell ref="H11:H18"/>
    <mergeCell ref="G13:G14"/>
    <mergeCell ref="J21:L22"/>
    <mergeCell ref="M21:M22"/>
    <mergeCell ref="F15:F16"/>
    <mergeCell ref="G15:G16"/>
    <mergeCell ref="T18:T19"/>
    <mergeCell ref="U18:W19"/>
    <mergeCell ref="T20:T21"/>
    <mergeCell ref="I21:I22"/>
    <mergeCell ref="T22:T23"/>
    <mergeCell ref="F7:F8"/>
    <mergeCell ref="G7:G8"/>
    <mergeCell ref="N8:N9"/>
    <mergeCell ref="O8:Q9"/>
    <mergeCell ref="R8:R9"/>
    <mergeCell ref="N10:N11"/>
    <mergeCell ref="O10:Q11"/>
    <mergeCell ref="R10:R11"/>
    <mergeCell ref="B1:D2"/>
    <mergeCell ref="E1:E2"/>
    <mergeCell ref="F1:F2"/>
    <mergeCell ref="G1:G2"/>
    <mergeCell ref="H1:H8"/>
    <mergeCell ref="I2:I3"/>
    <mergeCell ref="J2:L3"/>
    <mergeCell ref="G11:G12"/>
    <mergeCell ref="I12:I13"/>
    <mergeCell ref="J12:L13"/>
    <mergeCell ref="A13:A14"/>
    <mergeCell ref="B13:D14"/>
    <mergeCell ref="A11:A12"/>
    <mergeCell ref="A15:A16"/>
    <mergeCell ref="C26:C27"/>
    <mergeCell ref="U20:W21"/>
    <mergeCell ref="U22:W25"/>
    <mergeCell ref="T24:T25"/>
    <mergeCell ref="T26:T27"/>
    <mergeCell ref="U26:W27"/>
    <mergeCell ref="L23:L24"/>
    <mergeCell ref="M23:M24"/>
    <mergeCell ref="I26:I27"/>
    <mergeCell ref="J26:M27"/>
    <mergeCell ref="E13:E14"/>
    <mergeCell ref="F13:F14"/>
    <mergeCell ref="I14:I15"/>
    <mergeCell ref="J14:L15"/>
    <mergeCell ref="J16:L17"/>
    <mergeCell ref="I23:I24"/>
    <mergeCell ref="J23:K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3" width="8.13"/>
  </cols>
  <sheetData>
    <row r="1">
      <c r="A1" s="1"/>
      <c r="B1" s="2" t="s">
        <v>0</v>
      </c>
      <c r="E1" s="2">
        <v>15.0</v>
      </c>
      <c r="F1" s="2" t="s">
        <v>1</v>
      </c>
      <c r="G1" s="1">
        <f>E1*4</f>
        <v>60</v>
      </c>
      <c r="H1" s="2" t="s">
        <v>1</v>
      </c>
      <c r="I1" s="2" t="s">
        <v>34</v>
      </c>
      <c r="J1" s="1"/>
      <c r="K1" s="1"/>
      <c r="L1" s="1"/>
      <c r="M1" s="1"/>
      <c r="S1" s="1"/>
      <c r="T1" s="1"/>
      <c r="U1" s="1"/>
      <c r="V1" s="1"/>
      <c r="W1" s="1"/>
    </row>
    <row r="2">
      <c r="I2" s="1"/>
      <c r="J2" s="2" t="s">
        <v>5</v>
      </c>
      <c r="M2" s="1"/>
      <c r="S2" s="1"/>
      <c r="T2" s="1"/>
      <c r="U2" s="1"/>
      <c r="V2" s="2"/>
      <c r="W2" s="2"/>
    </row>
    <row r="3">
      <c r="A3" s="1"/>
      <c r="B3" s="2" t="s">
        <v>7</v>
      </c>
      <c r="E3" s="2">
        <v>5.0</v>
      </c>
      <c r="F3" s="2" t="s">
        <v>1</v>
      </c>
      <c r="G3" s="1">
        <f>E3*4</f>
        <v>20</v>
      </c>
      <c r="M3" s="1"/>
      <c r="N3" s="1"/>
      <c r="O3" s="1"/>
      <c r="P3" s="1"/>
      <c r="Q3" s="1"/>
      <c r="R3" s="1"/>
      <c r="S3" s="1"/>
      <c r="T3" s="1"/>
      <c r="U3" s="1"/>
      <c r="V3" s="2"/>
      <c r="W3" s="2"/>
    </row>
    <row r="4">
      <c r="I4" s="3"/>
      <c r="J4" s="4">
        <f>10000*4</f>
        <v>40000</v>
      </c>
      <c r="M4" s="1"/>
      <c r="N4" s="1"/>
      <c r="O4" s="1"/>
      <c r="P4" s="1"/>
      <c r="Q4" s="1"/>
      <c r="R4" s="1"/>
      <c r="S4" s="1"/>
      <c r="T4" s="1"/>
      <c r="U4" s="1"/>
      <c r="V4" s="5"/>
      <c r="W4" s="5"/>
    </row>
    <row r="5">
      <c r="A5" s="1"/>
      <c r="B5" s="2" t="s">
        <v>9</v>
      </c>
      <c r="E5" s="2">
        <v>5.0</v>
      </c>
      <c r="F5" s="2" t="s">
        <v>1</v>
      </c>
      <c r="G5" s="1">
        <f>E5*4</f>
        <v>20</v>
      </c>
      <c r="M5" s="1"/>
      <c r="N5" s="1"/>
      <c r="O5" s="1"/>
      <c r="P5" s="1"/>
      <c r="Q5" s="1"/>
      <c r="R5" s="1"/>
      <c r="S5" s="1"/>
      <c r="T5" s="1"/>
      <c r="U5" s="1"/>
      <c r="V5" s="5"/>
      <c r="W5" s="5"/>
    </row>
    <row r="6">
      <c r="I6" s="1"/>
      <c r="J6" s="1" t="str">
        <f>10*4 &amp; " mins"</f>
        <v>40 mins</v>
      </c>
      <c r="M6" s="1"/>
      <c r="N6" s="1"/>
      <c r="O6" s="1"/>
      <c r="P6" s="1"/>
      <c r="Q6" s="1"/>
      <c r="R6" s="1"/>
      <c r="S6" s="1"/>
      <c r="T6" s="1"/>
      <c r="U6" s="1"/>
      <c r="V6" s="2"/>
      <c r="W6" s="2"/>
    </row>
    <row r="7">
      <c r="A7" s="1"/>
      <c r="B7" s="2" t="s">
        <v>12</v>
      </c>
      <c r="E7" s="2">
        <v>2.0</v>
      </c>
      <c r="F7" s="2" t="s">
        <v>1</v>
      </c>
      <c r="G7" s="1">
        <f>E7*4</f>
        <v>8</v>
      </c>
      <c r="M7" s="1"/>
      <c r="N7" s="1"/>
      <c r="O7" s="1"/>
      <c r="P7" s="1"/>
      <c r="Q7" s="1"/>
      <c r="R7" s="1"/>
      <c r="S7" s="1"/>
      <c r="T7" s="1"/>
      <c r="U7" s="1"/>
      <c r="V7" s="2"/>
      <c r="W7" s="2"/>
    </row>
    <row r="8">
      <c r="I8" s="1"/>
      <c r="J8" s="1"/>
      <c r="K8" s="1"/>
      <c r="L8" s="1"/>
      <c r="M8" s="1"/>
      <c r="N8" s="14"/>
      <c r="O8" s="2" t="s">
        <v>35</v>
      </c>
      <c r="R8" s="2">
        <v>20.0</v>
      </c>
      <c r="S8" s="1"/>
      <c r="T8" s="1"/>
      <c r="U8" s="1"/>
      <c r="V8" s="1"/>
      <c r="W8" s="1"/>
    </row>
    <row r="9">
      <c r="C9" s="4"/>
      <c r="D9" s="4"/>
      <c r="E9" s="4"/>
      <c r="F9" s="4"/>
      <c r="G9" s="4"/>
      <c r="H9" s="4"/>
      <c r="I9" s="1"/>
      <c r="J9" s="1"/>
      <c r="K9" s="1"/>
      <c r="L9" s="1"/>
      <c r="M9" s="1"/>
      <c r="S9" s="1"/>
      <c r="T9" s="1"/>
      <c r="U9" s="1"/>
      <c r="V9" s="1"/>
      <c r="W9" s="1"/>
    </row>
    <row r="10"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  <c r="O10" s="2" t="s">
        <v>3</v>
      </c>
      <c r="R10" s="2">
        <v>100.0</v>
      </c>
      <c r="S10" s="1"/>
      <c r="T10" s="1"/>
      <c r="U10" s="1"/>
      <c r="V10" s="1"/>
      <c r="W10" s="1"/>
    </row>
    <row r="11">
      <c r="A11" s="1"/>
      <c r="B11" s="2" t="s">
        <v>0</v>
      </c>
      <c r="E11" s="2">
        <v>15.0</v>
      </c>
      <c r="F11" s="2" t="s">
        <v>1</v>
      </c>
      <c r="G11" s="1">
        <f>E11*4</f>
        <v>60</v>
      </c>
      <c r="H11" s="2" t="s">
        <v>1</v>
      </c>
      <c r="I11" s="2" t="s">
        <v>34</v>
      </c>
      <c r="J11" s="1"/>
      <c r="K11" s="1"/>
      <c r="L11" s="1"/>
      <c r="M11" s="6"/>
      <c r="S11" s="1"/>
      <c r="T11" s="1"/>
      <c r="U11" s="1"/>
      <c r="V11" s="1"/>
      <c r="W11" s="1"/>
    </row>
    <row r="12">
      <c r="I12" s="1"/>
      <c r="J12" s="2" t="s">
        <v>15</v>
      </c>
      <c r="M12" s="6"/>
      <c r="N12" s="1"/>
      <c r="O12" s="1"/>
      <c r="P12" s="1"/>
      <c r="Q12" s="1"/>
      <c r="R12" s="1"/>
      <c r="S12" s="4"/>
      <c r="T12" s="1"/>
      <c r="U12" s="1"/>
      <c r="V12" s="1"/>
      <c r="W12" s="2"/>
    </row>
    <row r="13">
      <c r="A13" s="1"/>
      <c r="B13" s="2" t="s">
        <v>17</v>
      </c>
      <c r="E13" s="2">
        <v>5.0</v>
      </c>
      <c r="F13" s="2" t="s">
        <v>1</v>
      </c>
      <c r="G13" s="1">
        <f>E13*4</f>
        <v>20</v>
      </c>
      <c r="M13" s="6"/>
      <c r="N13" s="1"/>
      <c r="O13" s="1"/>
      <c r="P13" s="1"/>
      <c r="Q13" s="1"/>
      <c r="R13" s="1"/>
      <c r="S13" s="4"/>
      <c r="T13" s="1"/>
      <c r="U13" s="1"/>
      <c r="V13" s="1"/>
      <c r="W13" s="2"/>
    </row>
    <row r="14">
      <c r="I14" s="3"/>
      <c r="J14" s="4">
        <f>10000*4</f>
        <v>40000</v>
      </c>
      <c r="M14" s="6"/>
      <c r="S14" s="1"/>
      <c r="T14" s="1"/>
      <c r="U14" s="1"/>
      <c r="V14" s="1"/>
      <c r="W14" s="5"/>
    </row>
    <row r="15">
      <c r="A15" s="1"/>
      <c r="B15" s="2" t="s">
        <v>19</v>
      </c>
      <c r="E15" s="2">
        <v>5.0</v>
      </c>
      <c r="F15" s="2" t="s">
        <v>1</v>
      </c>
      <c r="G15" s="1">
        <f>E15*4</f>
        <v>20</v>
      </c>
      <c r="M15" s="6"/>
      <c r="S15" s="1"/>
      <c r="T15" s="1"/>
      <c r="U15" s="1"/>
      <c r="V15" s="1"/>
      <c r="W15" s="5"/>
    </row>
    <row r="16">
      <c r="I16" s="1"/>
      <c r="J16" s="1" t="str">
        <f>10*4 &amp; " mins"</f>
        <v>40 mins</v>
      </c>
      <c r="M16" s="6"/>
      <c r="N16" s="1"/>
      <c r="O16" s="1"/>
      <c r="P16" s="1"/>
      <c r="Q16" s="1"/>
      <c r="R16" s="1"/>
      <c r="S16" s="1"/>
      <c r="T16" s="1"/>
      <c r="U16" s="1"/>
      <c r="V16" s="1"/>
      <c r="W16" s="2"/>
    </row>
    <row r="17">
      <c r="A17" s="1"/>
      <c r="B17" s="2" t="s">
        <v>12</v>
      </c>
      <c r="E17" s="2">
        <v>2.0</v>
      </c>
      <c r="F17" s="2" t="s">
        <v>1</v>
      </c>
      <c r="G17" s="1">
        <f>E17*4</f>
        <v>8</v>
      </c>
      <c r="M17" s="6"/>
      <c r="N17" s="1"/>
      <c r="O17" s="1"/>
      <c r="P17" s="1"/>
      <c r="Q17" s="1"/>
      <c r="R17" s="1"/>
      <c r="S17" s="1"/>
      <c r="T17" s="1"/>
      <c r="U17" s="1"/>
      <c r="V17" s="1"/>
      <c r="W17" s="2"/>
    </row>
    <row r="18">
      <c r="I18" s="1"/>
      <c r="J18" s="1"/>
      <c r="K18" s="1"/>
      <c r="L18" s="1"/>
      <c r="M18" s="6"/>
      <c r="N18" s="1"/>
      <c r="O18" s="1"/>
      <c r="P18" s="1"/>
      <c r="Q18" s="1"/>
      <c r="R18" s="1"/>
      <c r="S18" s="1"/>
      <c r="T18" s="3"/>
      <c r="U18" s="2" t="s">
        <v>22</v>
      </c>
    </row>
    <row r="19">
      <c r="C19" s="4"/>
      <c r="D19" s="4"/>
      <c r="E19" s="4"/>
      <c r="F19" s="4"/>
      <c r="G19" s="4"/>
      <c r="H19" s="4"/>
      <c r="I19" s="6"/>
      <c r="J19" s="6"/>
      <c r="K19" s="6"/>
      <c r="L19" s="6"/>
      <c r="M19" s="6"/>
      <c r="P19" s="4"/>
      <c r="Q19" s="4"/>
      <c r="R19" s="4"/>
      <c r="S19" s="4"/>
    </row>
    <row r="20">
      <c r="B20" s="4"/>
      <c r="C20" s="4"/>
      <c r="D20" s="4"/>
      <c r="E20" s="4"/>
      <c r="F20" s="4"/>
      <c r="G20" s="4"/>
      <c r="H20" s="4"/>
      <c r="I20" s="11"/>
      <c r="J20" s="12"/>
      <c r="K20" s="6"/>
      <c r="L20" s="6"/>
      <c r="M20" s="6"/>
      <c r="O20" s="4"/>
      <c r="P20" s="4"/>
      <c r="Q20" s="4"/>
      <c r="R20" s="4"/>
      <c r="S20" s="4"/>
      <c r="T20" s="1"/>
      <c r="U20" s="2" t="s">
        <v>24</v>
      </c>
    </row>
    <row r="21">
      <c r="A21" s="1"/>
      <c r="B21" s="1"/>
      <c r="C21" s="6"/>
      <c r="D21" s="6"/>
      <c r="E21" s="6"/>
      <c r="F21" s="6"/>
      <c r="G21" s="6"/>
      <c r="H21" s="6"/>
      <c r="I21" s="1"/>
      <c r="J21" s="2" t="s">
        <v>36</v>
      </c>
      <c r="M21" s="7" t="s">
        <v>31</v>
      </c>
      <c r="N21" s="6"/>
      <c r="O21" s="1"/>
      <c r="P21" s="1"/>
      <c r="Q21" s="1"/>
      <c r="R21" s="1"/>
      <c r="S21" s="1"/>
    </row>
    <row r="22">
      <c r="A22" s="1"/>
      <c r="B22" s="1"/>
      <c r="C22" s="6"/>
      <c r="D22" s="6"/>
      <c r="E22" s="6"/>
      <c r="F22" s="6"/>
      <c r="G22" s="6"/>
      <c r="H22" s="6"/>
      <c r="N22" s="6"/>
      <c r="O22" s="1"/>
      <c r="P22" s="1"/>
      <c r="Q22" s="1"/>
      <c r="R22" s="1"/>
      <c r="S22" s="1"/>
      <c r="T22" s="1"/>
      <c r="U22" s="2" t="s">
        <v>26</v>
      </c>
    </row>
    <row r="23">
      <c r="A23" s="1"/>
      <c r="B23" s="1"/>
      <c r="C23" s="6"/>
      <c r="D23" s="6"/>
      <c r="E23" s="6"/>
      <c r="F23" s="6"/>
      <c r="G23" s="6"/>
      <c r="H23" s="6"/>
      <c r="I23" s="3"/>
      <c r="J23" s="5">
        <v>240000.0</v>
      </c>
      <c r="L23" s="1"/>
      <c r="M23" s="7" t="s">
        <v>32</v>
      </c>
      <c r="N23" s="6"/>
      <c r="O23" s="1"/>
      <c r="P23" s="1"/>
      <c r="Q23" s="1"/>
      <c r="R23" s="1"/>
      <c r="S23" s="1"/>
    </row>
    <row r="24">
      <c r="A24" s="1"/>
      <c r="B24" s="1"/>
      <c r="C24" s="6"/>
      <c r="D24" s="6"/>
      <c r="E24" s="6"/>
      <c r="F24" s="6"/>
      <c r="G24" s="6"/>
      <c r="H24" s="6"/>
      <c r="N24" s="6"/>
      <c r="O24" s="1"/>
      <c r="P24" s="13"/>
      <c r="Q24" s="13"/>
      <c r="R24" s="13"/>
      <c r="S24" s="13"/>
      <c r="T24" s="1"/>
    </row>
    <row r="25">
      <c r="A25" s="1"/>
      <c r="B25" s="1"/>
      <c r="C25" s="6"/>
      <c r="D25" s="6"/>
      <c r="E25" s="6"/>
      <c r="F25" s="6"/>
      <c r="G25" s="6"/>
      <c r="H25" s="1"/>
      <c r="I25" s="13"/>
      <c r="J25" s="13"/>
      <c r="K25" s="13"/>
      <c r="L25" s="2"/>
      <c r="M25" s="2"/>
      <c r="N25" s="6"/>
      <c r="O25" s="1"/>
      <c r="P25" s="13"/>
      <c r="Q25" s="13"/>
      <c r="R25" s="13"/>
      <c r="S25" s="13"/>
    </row>
    <row r="26">
      <c r="A26" s="1"/>
      <c r="B26" s="1"/>
      <c r="C26" s="1"/>
      <c r="D26" s="1"/>
      <c r="E26" s="1"/>
      <c r="F26" s="1"/>
      <c r="G26" s="1"/>
      <c r="H26" s="1"/>
      <c r="I26" s="9"/>
      <c r="J26" s="10">
        <v>320000.0</v>
      </c>
      <c r="N26" s="1"/>
      <c r="O26" s="1"/>
      <c r="P26" s="1"/>
      <c r="Q26" s="1"/>
      <c r="R26" s="1"/>
      <c r="S26" s="1"/>
      <c r="T26" s="14"/>
      <c r="U26" s="2" t="s">
        <v>33</v>
      </c>
    </row>
    <row r="27">
      <c r="A27" s="1"/>
      <c r="B27" s="1"/>
      <c r="D27" s="1"/>
      <c r="E27" s="1"/>
      <c r="F27" s="1"/>
      <c r="G27" s="1"/>
      <c r="H27" s="1"/>
      <c r="N27" s="1"/>
      <c r="O27" s="1"/>
      <c r="P27" s="1"/>
      <c r="Q27" s="1"/>
      <c r="R27" s="1"/>
      <c r="S27" s="1"/>
    </row>
  </sheetData>
  <mergeCells count="79">
    <mergeCell ref="A1:A2"/>
    <mergeCell ref="A3:A4"/>
    <mergeCell ref="A5:A6"/>
    <mergeCell ref="A7:A8"/>
    <mergeCell ref="B3:D4"/>
    <mergeCell ref="E3:E4"/>
    <mergeCell ref="F3:F4"/>
    <mergeCell ref="G3:G4"/>
    <mergeCell ref="I4:I5"/>
    <mergeCell ref="J4:L5"/>
    <mergeCell ref="B5:D6"/>
    <mergeCell ref="E5:E6"/>
    <mergeCell ref="F5:F6"/>
    <mergeCell ref="G5:G6"/>
    <mergeCell ref="I6:I7"/>
    <mergeCell ref="J6:L7"/>
    <mergeCell ref="B15:D16"/>
    <mergeCell ref="E15:E16"/>
    <mergeCell ref="I16:I17"/>
    <mergeCell ref="A17:A18"/>
    <mergeCell ref="B17:D18"/>
    <mergeCell ref="E17:E18"/>
    <mergeCell ref="F17:F18"/>
    <mergeCell ref="G17:G18"/>
    <mergeCell ref="B7:D8"/>
    <mergeCell ref="E7:E8"/>
    <mergeCell ref="B11:D12"/>
    <mergeCell ref="E11:E12"/>
    <mergeCell ref="F11:F12"/>
    <mergeCell ref="H11:H18"/>
    <mergeCell ref="G13:G14"/>
    <mergeCell ref="J21:L22"/>
    <mergeCell ref="M21:M22"/>
    <mergeCell ref="F15:F16"/>
    <mergeCell ref="G15:G16"/>
    <mergeCell ref="T18:T19"/>
    <mergeCell ref="U18:W19"/>
    <mergeCell ref="T20:T21"/>
    <mergeCell ref="I21:I22"/>
    <mergeCell ref="T22:T23"/>
    <mergeCell ref="F7:F8"/>
    <mergeCell ref="G7:G8"/>
    <mergeCell ref="N8:N9"/>
    <mergeCell ref="O8:Q9"/>
    <mergeCell ref="R8:R9"/>
    <mergeCell ref="N10:N11"/>
    <mergeCell ref="O10:Q11"/>
    <mergeCell ref="R10:R11"/>
    <mergeCell ref="B1:D2"/>
    <mergeCell ref="E1:E2"/>
    <mergeCell ref="F1:F2"/>
    <mergeCell ref="G1:G2"/>
    <mergeCell ref="H1:H8"/>
    <mergeCell ref="I2:I3"/>
    <mergeCell ref="J2:L3"/>
    <mergeCell ref="G11:G12"/>
    <mergeCell ref="I12:I13"/>
    <mergeCell ref="J12:L13"/>
    <mergeCell ref="A13:A14"/>
    <mergeCell ref="B13:D14"/>
    <mergeCell ref="A11:A12"/>
    <mergeCell ref="A15:A16"/>
    <mergeCell ref="C26:C27"/>
    <mergeCell ref="U20:W21"/>
    <mergeCell ref="U22:W25"/>
    <mergeCell ref="T24:T25"/>
    <mergeCell ref="T26:T27"/>
    <mergeCell ref="U26:W27"/>
    <mergeCell ref="L23:L24"/>
    <mergeCell ref="M23:M24"/>
    <mergeCell ref="I26:I27"/>
    <mergeCell ref="J26:M27"/>
    <mergeCell ref="E13:E14"/>
    <mergeCell ref="F13:F14"/>
    <mergeCell ref="I14:I15"/>
    <mergeCell ref="J14:L15"/>
    <mergeCell ref="J16:L17"/>
    <mergeCell ref="I23:I24"/>
    <mergeCell ref="J23:K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8" width="8.13"/>
  </cols>
  <sheetData>
    <row r="1">
      <c r="A1" s="15"/>
      <c r="B1" s="16" t="s">
        <v>1</v>
      </c>
      <c r="C1" s="15"/>
      <c r="D1" s="15"/>
      <c r="E1" s="15"/>
      <c r="F1" s="15"/>
      <c r="G1" s="17"/>
      <c r="H1" s="1"/>
      <c r="I1" s="15"/>
      <c r="J1" s="15"/>
      <c r="K1" s="15"/>
      <c r="L1" s="15"/>
      <c r="M1" s="18" t="s">
        <v>37</v>
      </c>
      <c r="N1" s="15"/>
      <c r="O1" s="15"/>
      <c r="P1" s="15"/>
      <c r="Q1" s="15"/>
      <c r="R1" s="15"/>
    </row>
    <row r="2">
      <c r="I2" s="15"/>
      <c r="J2" s="15"/>
      <c r="O2" s="15"/>
      <c r="P2" s="15"/>
      <c r="Q2" s="15"/>
      <c r="R2" s="15"/>
    </row>
    <row r="3">
      <c r="A3" s="16" t="str">
        <f>"x"&amp;TEXT($O$6*8, "#,##0")</f>
        <v>x8</v>
      </c>
      <c r="B3" s="15"/>
      <c r="C3" s="16" t="str">
        <f>"x"&amp;TEXT(($O$6*8)*15, "#,##0")</f>
        <v>x120</v>
      </c>
      <c r="D3" s="16" t="str">
        <f t="shared" ref="D3:E3" si="1">"x"&amp;TEXT(($O$6*8)*5, "#,##0")</f>
        <v>x40</v>
      </c>
      <c r="E3" s="16" t="str">
        <f t="shared" si="1"/>
        <v>x40</v>
      </c>
      <c r="F3" s="16" t="str">
        <f>"x"&amp;TEXT(($O$6*8)*2, "#,##0")</f>
        <v>x16</v>
      </c>
      <c r="G3" s="19" t="str">
        <f>LET(
  n, ($O$6*8)*10000,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80.00K</v>
      </c>
      <c r="H3" s="16" t="str">
        <f>LET(
  TotalMinutes, ($O$6*8)*10,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01:20h</v>
      </c>
      <c r="I3" s="15"/>
      <c r="J3" s="20"/>
      <c r="K3" s="16" t="str">
        <f t="shared" ref="K3:L3" si="2">"x"&amp;TEXT($O$6, "#,##0")</f>
        <v>x1</v>
      </c>
      <c r="L3" s="16" t="str">
        <f t="shared" si="2"/>
        <v>x1</v>
      </c>
      <c r="M3" s="18"/>
      <c r="N3" s="16" t="str">
        <f>"x"&amp;TEXT($O$6, "#,##0")</f>
        <v>x1</v>
      </c>
      <c r="O3" s="15"/>
      <c r="P3" s="15"/>
      <c r="Q3" s="15"/>
      <c r="R3" s="15"/>
    </row>
    <row r="4">
      <c r="A4" s="15"/>
      <c r="B4" s="16" t="s">
        <v>1</v>
      </c>
      <c r="C4" s="15"/>
      <c r="D4" s="15"/>
      <c r="E4" s="15"/>
      <c r="F4" s="15"/>
      <c r="G4" s="17"/>
      <c r="H4" s="1"/>
      <c r="I4" s="15"/>
      <c r="J4" s="16" t="s">
        <v>38</v>
      </c>
      <c r="N4" s="15"/>
      <c r="O4" s="15"/>
      <c r="P4" s="15"/>
      <c r="Q4" s="15"/>
      <c r="R4" s="15"/>
    </row>
    <row r="5">
      <c r="I5" s="20"/>
      <c r="N5" s="20"/>
      <c r="O5" s="21" t="s">
        <v>39</v>
      </c>
      <c r="R5" s="15"/>
    </row>
    <row r="6">
      <c r="A6" s="16" t="str">
        <f>"x"&amp;TEXT($O$6*12, "#,##0")</f>
        <v>x12</v>
      </c>
      <c r="B6" s="15"/>
      <c r="C6" s="16" t="str">
        <f>"x"&amp;TEXT(($O$6*12)*15, "#,##0")</f>
        <v>x180</v>
      </c>
      <c r="D6" s="16" t="str">
        <f t="shared" ref="D6:E6" si="3">"x"&amp;TEXT(($O$6*12)*5, "#,##0")</f>
        <v>x60</v>
      </c>
      <c r="E6" s="16" t="str">
        <f t="shared" si="3"/>
        <v>x60</v>
      </c>
      <c r="F6" s="16" t="str">
        <f>"x"&amp;TEXT(($O$6*12)*2, "#,##0")</f>
        <v>x24</v>
      </c>
      <c r="G6" s="19" t="str">
        <f>LET(
  n, ($O$6*12)*10000,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120.00K</v>
      </c>
      <c r="H6" s="16" t="str">
        <f>LET(
  TotalMinutes, ($O$6*12)*10,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02:00h</v>
      </c>
      <c r="I6" s="16" t="s">
        <v>1</v>
      </c>
      <c r="J6" s="1"/>
      <c r="K6" s="16" t="s">
        <v>1</v>
      </c>
      <c r="L6" s="17"/>
      <c r="M6" s="1"/>
      <c r="N6" s="16" t="s">
        <v>40</v>
      </c>
      <c r="O6" s="22">
        <v>1.0</v>
      </c>
      <c r="R6" s="15"/>
    </row>
    <row r="7">
      <c r="A7" s="15"/>
      <c r="B7" s="16" t="s">
        <v>1</v>
      </c>
      <c r="C7" s="15"/>
      <c r="D7" s="15"/>
      <c r="E7" s="15"/>
      <c r="F7" s="15"/>
      <c r="G7" s="17"/>
      <c r="H7" s="1"/>
      <c r="R7" s="15"/>
    </row>
    <row r="8">
      <c r="I8" s="15"/>
      <c r="J8" s="16" t="str">
        <f>"x"&amp;TEXT($O$6*2, "#,##0")</f>
        <v>x2</v>
      </c>
      <c r="K8" s="15"/>
      <c r="L8" s="19" t="str">
        <f>LET(
  n, ($O$6*2)*50000,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100.00K</v>
      </c>
      <c r="M8" s="16" t="str">
        <f>LET(
  TotalMinutes, ($O$6*15)*2,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N8" s="20"/>
      <c r="O8" s="20"/>
      <c r="P8" s="20"/>
      <c r="Q8" s="20"/>
      <c r="R8" s="15"/>
    </row>
    <row r="9">
      <c r="A9" s="16" t="str">
        <f>"x"&amp;TEXT($O$6*4, "#,##0")</f>
        <v>x4</v>
      </c>
      <c r="B9" s="15"/>
      <c r="C9" s="16" t="str">
        <f>"x"&amp;TEXT(($O$6*4)*100, "#,##0")</f>
        <v>x400</v>
      </c>
      <c r="D9" s="16" t="str">
        <f t="shared" ref="D9:F9" si="4">"x"&amp;TEXT(($O$6*4)*50, "#,##0")</f>
        <v>x200</v>
      </c>
      <c r="E9" s="16" t="str">
        <f t="shared" si="4"/>
        <v>x200</v>
      </c>
      <c r="F9" s="16" t="str">
        <f t="shared" si="4"/>
        <v>x200</v>
      </c>
      <c r="G9" s="19" t="str">
        <f>LET(
  n, ($O$6*4)*10000,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9" s="16" t="str">
        <f>LET(
  TotalMinutes, ($O$6*4)*10,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9" s="15"/>
      <c r="J9" s="16" t="s">
        <v>38</v>
      </c>
      <c r="N9" s="20"/>
      <c r="O9" s="20"/>
      <c r="P9" s="20"/>
      <c r="Q9" s="20"/>
      <c r="R9" s="15"/>
    </row>
    <row r="10">
      <c r="A10" s="15"/>
      <c r="B10" s="16" t="s">
        <v>1</v>
      </c>
      <c r="C10" s="15"/>
      <c r="D10" s="15"/>
      <c r="E10" s="15"/>
      <c r="F10" s="15"/>
      <c r="G10" s="17"/>
      <c r="H10" s="1"/>
      <c r="I10" s="15"/>
      <c r="N10" s="20"/>
      <c r="O10" s="20"/>
      <c r="P10" s="23" t="s">
        <v>41</v>
      </c>
      <c r="R10" s="15"/>
    </row>
    <row r="11">
      <c r="I11" s="15"/>
      <c r="J11" s="15"/>
      <c r="K11" s="15"/>
      <c r="L11" s="16" t="s">
        <v>1</v>
      </c>
      <c r="M11" s="17"/>
      <c r="N11" s="1"/>
      <c r="O11" s="16" t="s">
        <v>1</v>
      </c>
      <c r="P11" s="24"/>
      <c r="Q11" s="25"/>
      <c r="R11" s="20"/>
    </row>
    <row r="12">
      <c r="A12" s="16" t="str">
        <f>"x"&amp;TEXT($O$6*4, "#,##0")</f>
        <v>x4</v>
      </c>
      <c r="B12" s="15"/>
      <c r="C12" s="16" t="str">
        <f>"x"&amp;TEXT(($O$6*4)*100, "#,##0")</f>
        <v>x400</v>
      </c>
      <c r="D12" s="16" t="str">
        <f t="shared" ref="D12:F12" si="5">"x"&amp;TEXT(($O$6*4)*50, "#,##0")</f>
        <v>x200</v>
      </c>
      <c r="E12" s="16" t="str">
        <f t="shared" si="5"/>
        <v>x200</v>
      </c>
      <c r="F12" s="16" t="str">
        <f t="shared" si="5"/>
        <v>x200</v>
      </c>
      <c r="G12" s="19" t="str">
        <f>LET(
  n, ($O$6*4)*10000,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12" s="16" t="str">
        <f>LET(
  TotalMinutes, ($O$6*4)*10,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12" s="15"/>
      <c r="R12" s="20"/>
    </row>
    <row r="13">
      <c r="A13" s="26" t="s">
        <v>42</v>
      </c>
      <c r="I13" s="26"/>
      <c r="J13" s="20"/>
      <c r="K13" s="16" t="str">
        <f>"x"&amp;TEXT($O$6, "#,##0")</f>
        <v>x1</v>
      </c>
      <c r="L13" s="15"/>
      <c r="M13" s="19" t="str">
        <f>LET(
  n, $O$6*280000,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280.00K</v>
      </c>
      <c r="N13" s="16" t="str">
        <f>LET(
  TotalMinutes, $O$6*180,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03:00h</v>
      </c>
      <c r="O13" s="20"/>
      <c r="P13" s="27" t="str">
        <f>"x"&amp;TEXT(($O$6*20)*15, "#,##0")</f>
        <v>x300</v>
      </c>
      <c r="Q13" s="28" t="str">
        <f>LET(
  n, $O$6*620000,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620.00K</v>
      </c>
      <c r="R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5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5"/>
    </row>
    <row r="16">
      <c r="A16" s="15"/>
      <c r="B16" s="16" t="s">
        <v>1</v>
      </c>
      <c r="C16" s="15"/>
      <c r="D16" s="15"/>
      <c r="E16" s="15"/>
      <c r="F16" s="15"/>
      <c r="G16" s="17"/>
      <c r="H16" s="1"/>
      <c r="I16" s="15"/>
      <c r="J16" s="15"/>
      <c r="K16" s="15"/>
      <c r="L16" s="15"/>
      <c r="M16" s="18" t="s">
        <v>37</v>
      </c>
      <c r="N16" s="15"/>
      <c r="O16" s="20"/>
      <c r="P16" s="20"/>
      <c r="Q16" s="20"/>
      <c r="R16" s="15"/>
    </row>
    <row r="17">
      <c r="I17" s="15"/>
      <c r="J17" s="15"/>
      <c r="O17" s="15"/>
      <c r="P17" s="15"/>
      <c r="Q17" s="15"/>
      <c r="R17" s="15"/>
    </row>
    <row r="18">
      <c r="A18" s="16" t="str">
        <f>"x"&amp;TEXT($O$21*12, "#,##0")</f>
        <v>x12</v>
      </c>
      <c r="B18" s="15"/>
      <c r="C18" s="16" t="str">
        <f>"x"&amp;TEXT(($O$21*12)*15, "#,##0")</f>
        <v>x180</v>
      </c>
      <c r="D18" s="16" t="str">
        <f t="shared" ref="D18:E18" si="6">"x"&amp;TEXT(($O$21*12)*5, "#,##0")</f>
        <v>x60</v>
      </c>
      <c r="E18" s="16" t="str">
        <f t="shared" si="6"/>
        <v>x60</v>
      </c>
      <c r="F18" s="16" t="str">
        <f>"x"&amp;TEXT(($O$21*12)*2, "#,##0")</f>
        <v>x24</v>
      </c>
      <c r="G18" s="19" t="str">
        <f>LET(
  n, ($O$21*12)*10000,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120.00K</v>
      </c>
      <c r="H18" s="16" t="str">
        <f>LET(
  TotalMinutes, ($O$21*12)*10,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02:00h</v>
      </c>
      <c r="I18" s="15"/>
      <c r="J18" s="15"/>
      <c r="K18" s="16" t="str">
        <f t="shared" ref="K18:L18" si="7">"x"&amp;TEXT($O$21, "#,##0")</f>
        <v>x1</v>
      </c>
      <c r="L18" s="16" t="str">
        <f t="shared" si="7"/>
        <v>x1</v>
      </c>
      <c r="M18" s="18"/>
      <c r="N18" s="16" t="str">
        <f>"x"&amp;TEXT($O$21, "#,##0")</f>
        <v>x1</v>
      </c>
      <c r="O18" s="15"/>
      <c r="P18" s="15"/>
      <c r="Q18" s="15"/>
      <c r="R18" s="15"/>
    </row>
    <row r="19">
      <c r="A19" s="15"/>
      <c r="B19" s="16" t="s">
        <v>1</v>
      </c>
      <c r="C19" s="15"/>
      <c r="D19" s="15"/>
      <c r="E19" s="15"/>
      <c r="F19" s="15"/>
      <c r="G19" s="17"/>
      <c r="H19" s="1"/>
      <c r="I19" s="15"/>
      <c r="J19" s="16" t="s">
        <v>38</v>
      </c>
      <c r="N19" s="20"/>
      <c r="O19" s="15"/>
      <c r="P19" s="15"/>
      <c r="Q19" s="15"/>
      <c r="R19" s="15"/>
    </row>
    <row r="20">
      <c r="I20" s="15"/>
      <c r="N20" s="20"/>
      <c r="O20" s="21" t="s">
        <v>39</v>
      </c>
      <c r="R20" s="15"/>
    </row>
    <row r="21">
      <c r="A21" s="16" t="str">
        <f>"x"&amp;TEXT($O$21*8, "#,##0")</f>
        <v>x8</v>
      </c>
      <c r="B21" s="15"/>
      <c r="C21" s="16" t="str">
        <f>"x"&amp;TEXT(($O$21*8)*15, "#,##0")</f>
        <v>x120</v>
      </c>
      <c r="D21" s="16" t="str">
        <f t="shared" ref="D21:E21" si="8">"x"&amp;TEXT(($O$21*8)*5, "#,##0")</f>
        <v>x40</v>
      </c>
      <c r="E21" s="16" t="str">
        <f t="shared" si="8"/>
        <v>x40</v>
      </c>
      <c r="F21" s="16" t="str">
        <f>"x"&amp;TEXT(($O$21*8)*2, "#,##0")</f>
        <v>x16</v>
      </c>
      <c r="G21" s="19" t="str">
        <f>LET(
  n, ($O$21*8)*10000,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80.00K</v>
      </c>
      <c r="H21" s="16" t="str">
        <f>LET(
  TotalMinutes, ($O$21*8)*10,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01:20h</v>
      </c>
      <c r="I21" s="16" t="s">
        <v>1</v>
      </c>
      <c r="J21" s="1"/>
      <c r="K21" s="16" t="s">
        <v>1</v>
      </c>
      <c r="L21" s="17"/>
      <c r="M21" s="1"/>
      <c r="N21" s="16" t="s">
        <v>40</v>
      </c>
      <c r="O21" s="22">
        <v>1.0</v>
      </c>
      <c r="R21" s="15"/>
    </row>
    <row r="22">
      <c r="A22" s="15"/>
      <c r="B22" s="16" t="s">
        <v>1</v>
      </c>
      <c r="C22" s="15"/>
      <c r="D22" s="15"/>
      <c r="E22" s="15"/>
      <c r="F22" s="15"/>
      <c r="G22" s="17"/>
      <c r="H22" s="1"/>
      <c r="R22" s="15"/>
    </row>
    <row r="23">
      <c r="I23" s="15"/>
      <c r="J23" s="16" t="str">
        <f>"x"&amp;TEXT($O$21*2, "#,##0")</f>
        <v>x2</v>
      </c>
      <c r="K23" s="15"/>
      <c r="L23" s="19" t="str">
        <f>LET(
  n, ($O$21*2)*50000,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100.00K</v>
      </c>
      <c r="M23" s="16" t="str">
        <f>LET(
  TotalMinutes, ($O$21*15)*2,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N23" s="20"/>
      <c r="O23" s="20"/>
      <c r="P23" s="20"/>
      <c r="Q23" s="15"/>
      <c r="R23" s="15"/>
    </row>
    <row r="24">
      <c r="A24" s="16" t="str">
        <f>"x"&amp;TEXT($O$21*4, "#,##0")</f>
        <v>x4</v>
      </c>
      <c r="B24" s="15"/>
      <c r="C24" s="16" t="str">
        <f>"x"&amp;TEXT(($O$21*4)*100, "#,##0")</f>
        <v>x400</v>
      </c>
      <c r="D24" s="16" t="str">
        <f t="shared" ref="D24:F24" si="9">"x"&amp;TEXT(($O$21*4)*50, "#,##0")</f>
        <v>x200</v>
      </c>
      <c r="E24" s="16" t="str">
        <f t="shared" si="9"/>
        <v>x200</v>
      </c>
      <c r="F24" s="16" t="str">
        <f t="shared" si="9"/>
        <v>x200</v>
      </c>
      <c r="G24" s="19" t="str">
        <f>LET(
  n, ($O$21*4)*10000,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24" s="16" t="str">
        <f>LET(
  TotalMinutes, ($O$21*4)*10,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24" s="15"/>
      <c r="J24" s="16" t="s">
        <v>38</v>
      </c>
      <c r="N24" s="20"/>
      <c r="O24" s="20"/>
      <c r="P24" s="20"/>
      <c r="Q24" s="15"/>
      <c r="R24" s="15"/>
    </row>
    <row r="25">
      <c r="A25" s="15"/>
      <c r="B25" s="16" t="s">
        <v>1</v>
      </c>
      <c r="C25" s="15"/>
      <c r="D25" s="15"/>
      <c r="E25" s="15"/>
      <c r="F25" s="15"/>
      <c r="G25" s="17"/>
      <c r="H25" s="1"/>
      <c r="I25" s="15"/>
      <c r="N25" s="20"/>
      <c r="O25" s="20"/>
      <c r="P25" s="23" t="s">
        <v>41</v>
      </c>
      <c r="R25" s="15"/>
    </row>
    <row r="26">
      <c r="I26" s="15"/>
      <c r="J26" s="15"/>
      <c r="K26" s="15"/>
      <c r="L26" s="16" t="s">
        <v>1</v>
      </c>
      <c r="M26" s="17"/>
      <c r="N26" s="1"/>
      <c r="O26" s="16" t="s">
        <v>1</v>
      </c>
      <c r="P26" s="24"/>
      <c r="Q26" s="25"/>
      <c r="R26" s="15"/>
    </row>
    <row r="27">
      <c r="A27" s="16" t="str">
        <f>"x"&amp;TEXT($O$21*4, "#,##0")</f>
        <v>x4</v>
      </c>
      <c r="B27" s="15"/>
      <c r="C27" s="16" t="str">
        <f>"x"&amp;TEXT(($O$21*4)*100, "#,##0")</f>
        <v>x400</v>
      </c>
      <c r="D27" s="16" t="str">
        <f t="shared" ref="D27:F27" si="10">"x"&amp;TEXT(($O$21*4)*50, "#,##0")</f>
        <v>x200</v>
      </c>
      <c r="E27" s="16" t="str">
        <f t="shared" si="10"/>
        <v>x200</v>
      </c>
      <c r="F27" s="16" t="str">
        <f t="shared" si="10"/>
        <v>x200</v>
      </c>
      <c r="G27" s="19" t="str">
        <f>LET(
  n, ($O$21*4)*10000,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27" s="16" t="str">
        <f>LET(
  TotalMinutes, ($O$21*4)*10,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27" s="15"/>
      <c r="R27" s="15"/>
    </row>
    <row r="28">
      <c r="A28" s="26" t="s">
        <v>43</v>
      </c>
      <c r="I28" s="15"/>
      <c r="J28" s="20"/>
      <c r="K28" s="16" t="str">
        <f>"x"&amp;TEXT($O$21, "#,##0")</f>
        <v>x1</v>
      </c>
      <c r="L28" s="20"/>
      <c r="M28" s="19" t="str">
        <f>LET(
  n, $O$21*280000,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280.00K</v>
      </c>
      <c r="N28" s="16" t="str">
        <f>LET(
  TotalMinutes, $O$21*180,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03:00h</v>
      </c>
      <c r="O28" s="20"/>
      <c r="P28" s="27" t="str">
        <f>"x"&amp;TEXT(($O$21*20)*15, "#,##0")</f>
        <v>x300</v>
      </c>
      <c r="Q28" s="28" t="str">
        <f>LET(
  n, $O$21*620000,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620.00K</v>
      </c>
      <c r="R28" s="15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15"/>
      <c r="R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15"/>
      <c r="R30" s="15"/>
    </row>
    <row r="31">
      <c r="A31" s="15"/>
      <c r="B31" s="16" t="s">
        <v>1</v>
      </c>
      <c r="C31" s="15"/>
      <c r="D31" s="15"/>
      <c r="E31" s="15"/>
      <c r="F31" s="15"/>
      <c r="G31" s="17"/>
      <c r="H31" s="1"/>
      <c r="I31" s="20"/>
      <c r="J31" s="20"/>
      <c r="K31" s="14"/>
      <c r="L31" s="1"/>
      <c r="M31" s="20"/>
      <c r="N31" s="20"/>
      <c r="O31" s="20"/>
      <c r="P31" s="20"/>
      <c r="Q31" s="15"/>
      <c r="R31" s="15"/>
    </row>
    <row r="32">
      <c r="I32" s="20"/>
      <c r="J32" s="20"/>
      <c r="M32" s="20"/>
      <c r="N32" s="20"/>
      <c r="O32" s="20"/>
      <c r="P32" s="21" t="s">
        <v>39</v>
      </c>
    </row>
    <row r="33">
      <c r="A33" s="16" t="str">
        <f>"x"&amp;TEXT($P$33*3, "#,##0")</f>
        <v>x3</v>
      </c>
      <c r="B33" s="15"/>
      <c r="C33" s="16" t="str">
        <f>"x"&amp;TEXT(($P$33*15)*3, "#,##0")</f>
        <v>x45</v>
      </c>
      <c r="D33" s="16" t="str">
        <f t="shared" ref="D33:E33" si="11">"x"&amp;TEXT(($P$33*3)*5, "#,##0")</f>
        <v>x15</v>
      </c>
      <c r="E33" s="16" t="str">
        <f t="shared" si="11"/>
        <v>x15</v>
      </c>
      <c r="F33" s="16" t="str">
        <f>"x"&amp;TEXT(($P$33*3)*2, "#,##0")</f>
        <v>x6</v>
      </c>
      <c r="G33" s="19" t="str">
        <f>LET(
  n, ($P$33*3)*10000,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H33" s="16" t="str">
        <f>LET(
  TotalMinutes, ($P$33*3)*10,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I33" s="16" t="s">
        <v>1</v>
      </c>
      <c r="J33" s="15"/>
      <c r="K33" s="16" t="str">
        <f>"x"&amp;TEXT($P$33*20, "#,##0")</f>
        <v>x20</v>
      </c>
      <c r="L33" s="16" t="str">
        <f>"x"&amp;TEXT($P$33*80, "#,##0")</f>
        <v>x80</v>
      </c>
      <c r="M33" s="15"/>
      <c r="N33" s="20"/>
      <c r="O33" s="16" t="s">
        <v>40</v>
      </c>
      <c r="P33" s="22">
        <v>1.0</v>
      </c>
    </row>
    <row r="34">
      <c r="A34" s="15"/>
      <c r="B34" s="16" t="s">
        <v>1</v>
      </c>
      <c r="C34" s="15"/>
      <c r="D34" s="15"/>
      <c r="E34" s="15"/>
      <c r="F34" s="15"/>
      <c r="G34" s="17"/>
      <c r="H34" s="1"/>
      <c r="J34" s="16" t="s">
        <v>38</v>
      </c>
      <c r="N34" s="20"/>
    </row>
    <row r="35">
      <c r="I35" s="15"/>
      <c r="N35" s="15"/>
      <c r="O35" s="15"/>
      <c r="P35" s="23" t="s">
        <v>41</v>
      </c>
      <c r="R35" s="15"/>
    </row>
    <row r="36">
      <c r="A36" s="16" t="str">
        <f>"x"&amp;TEXT($P$33*3, "#,##0")</f>
        <v>x3</v>
      </c>
      <c r="B36" s="15"/>
      <c r="C36" s="16" t="str">
        <f>"x"&amp;TEXT(($P$33*15)*3, "#,##0")</f>
        <v>x45</v>
      </c>
      <c r="D36" s="16" t="str">
        <f t="shared" ref="D36:E36" si="12">"x"&amp;TEXT(($P$33*3)*5, "#,##0")</f>
        <v>x15</v>
      </c>
      <c r="E36" s="16" t="str">
        <f t="shared" si="12"/>
        <v>x15</v>
      </c>
      <c r="F36" s="16" t="str">
        <f>"x"&amp;TEXT(($P$33*3)*2, "#,##0")</f>
        <v>x6</v>
      </c>
      <c r="G36" s="19" t="str">
        <f>LET(
  n, ($P$33*3)*10000,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H36" s="16" t="str">
        <f>LET(
  TotalMinutes, ($P$33*3)*10,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I36" s="15"/>
      <c r="J36" s="15"/>
      <c r="K36" s="1"/>
      <c r="L36" s="16" t="s">
        <v>1</v>
      </c>
      <c r="M36" s="17"/>
      <c r="N36" s="1"/>
      <c r="O36" s="16" t="s">
        <v>1</v>
      </c>
      <c r="P36" s="24"/>
      <c r="Q36" s="25"/>
      <c r="R36" s="15"/>
    </row>
    <row r="37">
      <c r="A37" s="26" t="s">
        <v>44</v>
      </c>
      <c r="I37" s="15"/>
      <c r="R37" s="15"/>
    </row>
    <row r="38">
      <c r="A38" s="20"/>
      <c r="B38" s="20"/>
      <c r="C38" s="20"/>
      <c r="D38" s="20"/>
      <c r="E38" s="20"/>
      <c r="F38" s="20"/>
      <c r="G38" s="20"/>
      <c r="H38" s="20"/>
      <c r="I38" s="15"/>
      <c r="J38" s="15"/>
      <c r="K38" s="16" t="str">
        <f>"x"&amp;TEXT($P$33, "#,##0")</f>
        <v>x1</v>
      </c>
      <c r="L38" s="15"/>
      <c r="M38" s="19" t="str">
        <f>LET(
  n, $P$33*180000,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180.00K</v>
      </c>
      <c r="N38" s="16" t="str">
        <f>LET(
  TotalMinutes, $P$33*30,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O38" s="15"/>
      <c r="P38" s="27" t="str">
        <f>"x"&amp;TEXT(($P$33*15)*6, "#,##0")</f>
        <v>x90</v>
      </c>
      <c r="Q38" s="28" t="str">
        <f>LET(
  n, $P$33*240000,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240.00K</v>
      </c>
      <c r="R38" s="15"/>
    </row>
    <row r="39">
      <c r="A39" s="20"/>
      <c r="B39" s="20"/>
      <c r="C39" s="20"/>
      <c r="D39" s="20"/>
      <c r="E39" s="20"/>
      <c r="F39" s="20"/>
      <c r="G39" s="20"/>
      <c r="H39" s="20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20"/>
      <c r="B40" s="20"/>
      <c r="C40" s="20"/>
      <c r="D40" s="20"/>
      <c r="E40" s="20"/>
      <c r="F40" s="20"/>
      <c r="G40" s="20"/>
      <c r="H40" s="20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5"/>
      <c r="B41" s="16" t="s">
        <v>1</v>
      </c>
      <c r="C41" s="15"/>
      <c r="D41" s="15"/>
      <c r="E41" s="15"/>
      <c r="F41" s="15"/>
      <c r="G41" s="17"/>
      <c r="H41" s="1"/>
      <c r="I41" s="20"/>
      <c r="J41" s="20"/>
      <c r="K41" s="14"/>
      <c r="L41" s="1"/>
      <c r="M41" s="20"/>
      <c r="N41" s="20"/>
      <c r="O41" s="15"/>
      <c r="P41" s="15"/>
      <c r="Q41" s="15"/>
      <c r="R41" s="15"/>
    </row>
    <row r="42">
      <c r="I42" s="20"/>
      <c r="J42" s="20"/>
      <c r="M42" s="20"/>
      <c r="N42" s="20"/>
      <c r="O42" s="15"/>
      <c r="P42" s="21" t="s">
        <v>39</v>
      </c>
    </row>
    <row r="43">
      <c r="A43" s="16" t="str">
        <f>"x"&amp;TEXT($P$43*4, "#,##0")</f>
        <v>x4</v>
      </c>
      <c r="B43" s="15"/>
      <c r="C43" s="16" t="str">
        <f>"x"&amp;TEXT(($P$43*15)*4, "#,##0")</f>
        <v>x60</v>
      </c>
      <c r="D43" s="16" t="str">
        <f t="shared" ref="D43:E43" si="13">"x"&amp;TEXT(($P$43*4)*5, "#,##0")</f>
        <v>x20</v>
      </c>
      <c r="E43" s="16" t="str">
        <f t="shared" si="13"/>
        <v>x20</v>
      </c>
      <c r="F43" s="16" t="str">
        <f>"x"&amp;TEXT(($P$43*4)*2, "#,##0")</f>
        <v>x8</v>
      </c>
      <c r="G43" s="19" t="str">
        <f>LET(
  n, ($P$43*4)*10000,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43" s="16" t="str">
        <f>LET(
  TotalMinutes, ($P$43*4)*10,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43" s="16" t="s">
        <v>1</v>
      </c>
      <c r="J43" s="15"/>
      <c r="K43" s="16" t="str">
        <f>"x"&amp;TEXT($P$43*20, "#,##0")</f>
        <v>x20</v>
      </c>
      <c r="L43" s="16" t="str">
        <f>"x"&amp;TEXT($P$43*100, "#,##0")</f>
        <v>x100</v>
      </c>
      <c r="M43" s="15"/>
      <c r="N43" s="20"/>
      <c r="O43" s="16" t="s">
        <v>40</v>
      </c>
      <c r="P43" s="22">
        <v>1.0</v>
      </c>
    </row>
    <row r="44">
      <c r="A44" s="15"/>
      <c r="B44" s="16" t="s">
        <v>1</v>
      </c>
      <c r="C44" s="15"/>
      <c r="D44" s="15"/>
      <c r="E44" s="15"/>
      <c r="F44" s="15"/>
      <c r="G44" s="17"/>
      <c r="H44" s="1"/>
      <c r="J44" s="16" t="s">
        <v>38</v>
      </c>
      <c r="N44" s="20"/>
    </row>
    <row r="45">
      <c r="I45" s="15"/>
      <c r="N45" s="15"/>
      <c r="O45" s="15"/>
      <c r="P45" s="23" t="s">
        <v>41</v>
      </c>
      <c r="R45" s="15"/>
    </row>
    <row r="46">
      <c r="A46" s="16" t="str">
        <f>"x"&amp;TEXT($P$43*4, "#,##0")</f>
        <v>x4</v>
      </c>
      <c r="B46" s="15"/>
      <c r="C46" s="16" t="str">
        <f>"x"&amp;TEXT(($P$43*15)*4, "#,##0")</f>
        <v>x60</v>
      </c>
      <c r="D46" s="16" t="str">
        <f t="shared" ref="D46:E46" si="14">"x"&amp;TEXT(($P$43*4)*5, "#,##0")</f>
        <v>x20</v>
      </c>
      <c r="E46" s="16" t="str">
        <f t="shared" si="14"/>
        <v>x20</v>
      </c>
      <c r="F46" s="16" t="str">
        <f>"x"&amp;TEXT(($P$43*4)*2, "#,##0")</f>
        <v>x8</v>
      </c>
      <c r="G46" s="19" t="str">
        <f>LET(
  n, ($P$43*4)*10000,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46" s="16" t="str">
        <f>LET(
  TotalMinutes, ($P$43*4)*10,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46" s="15"/>
      <c r="J46" s="15"/>
      <c r="K46" s="1"/>
      <c r="L46" s="16" t="s">
        <v>1</v>
      </c>
      <c r="M46" s="17"/>
      <c r="N46" s="1"/>
      <c r="O46" s="16" t="s">
        <v>1</v>
      </c>
      <c r="P46" s="24"/>
      <c r="Q46" s="25"/>
      <c r="R46" s="20"/>
    </row>
    <row r="47">
      <c r="A47" s="26" t="s">
        <v>45</v>
      </c>
      <c r="I47" s="15"/>
      <c r="R47" s="20"/>
    </row>
    <row r="48">
      <c r="A48" s="20"/>
      <c r="B48" s="20"/>
      <c r="C48" s="20"/>
      <c r="D48" s="20"/>
      <c r="E48" s="20"/>
      <c r="F48" s="20"/>
      <c r="G48" s="20"/>
      <c r="H48" s="20"/>
      <c r="I48" s="15"/>
      <c r="J48" s="15"/>
      <c r="K48" s="16" t="str">
        <f>"x"&amp;TEXT($P$43, "#,##0")</f>
        <v>x1</v>
      </c>
      <c r="L48" s="15"/>
      <c r="M48" s="19" t="str">
        <f>LET(
  n, $P$43*240000,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240.00K</v>
      </c>
      <c r="N48" s="16" t="str">
        <f>LET(
  TotalMinutes, $P$43*40,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O48" s="15"/>
      <c r="P48" s="27" t="str">
        <f>"x"&amp;TEXT(($P$43*15)*8, "#,##0")</f>
        <v>x120</v>
      </c>
      <c r="Q48" s="28" t="str">
        <f>LET(
  n, $P$43*320000,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320.00K</v>
      </c>
      <c r="R48" s="20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1" t="s">
        <v>39</v>
      </c>
    </row>
    <row r="51">
      <c r="A51" s="15"/>
      <c r="B51" s="16" t="s">
        <v>1</v>
      </c>
      <c r="C51" s="15"/>
      <c r="D51" s="15"/>
      <c r="E51" s="15"/>
      <c r="F51" s="15"/>
      <c r="G51" s="17"/>
      <c r="H51" s="1"/>
      <c r="I51" s="16" t="s">
        <v>1</v>
      </c>
      <c r="J51" s="15"/>
      <c r="K51" s="1"/>
      <c r="L51" s="16" t="s">
        <v>1</v>
      </c>
      <c r="M51" s="17"/>
      <c r="N51" s="1"/>
      <c r="O51" s="16" t="s">
        <v>40</v>
      </c>
      <c r="P51" s="22">
        <v>1.0</v>
      </c>
    </row>
    <row r="53">
      <c r="A53" s="16" t="str">
        <f>"x"&amp;TEXT($P$51, "#,##0")</f>
        <v>x1</v>
      </c>
      <c r="B53" s="15"/>
      <c r="C53" s="16" t="str">
        <f>"x"&amp;TEXT($P$51*15, "#,##0")</f>
        <v>x15</v>
      </c>
      <c r="D53" s="16" t="str">
        <f t="shared" ref="D53:E53" si="15">"x"&amp;TEXT($P$51*5, "#,##0")</f>
        <v>x5</v>
      </c>
      <c r="E53" s="16" t="str">
        <f t="shared" si="15"/>
        <v>x5</v>
      </c>
      <c r="F53" s="16" t="str">
        <f>"x"&amp;TEXT($P$51*2, "#,##0")</f>
        <v>x2</v>
      </c>
      <c r="G53" s="19" t="str">
        <f>LET(
  n, $P$51*10000,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53" s="16" t="str">
        <f>LET(
  TotalMinutes, $P$51*10,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I53" s="15"/>
      <c r="J53" s="15"/>
      <c r="K53" s="16" t="str">
        <f>"x"&amp;TEXT($P$51*10, "#,##0")</f>
        <v>x10</v>
      </c>
      <c r="L53" s="15"/>
      <c r="M53" s="19" t="str">
        <f>LET(
  n, $P$51*5000,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53" s="16" t="s">
        <v>46</v>
      </c>
      <c r="O53" s="20"/>
      <c r="P53" s="29" t="s">
        <v>41</v>
      </c>
      <c r="R53" s="15"/>
    </row>
    <row r="54">
      <c r="A54" s="15"/>
      <c r="B54" s="16" t="s">
        <v>1</v>
      </c>
      <c r="C54" s="15"/>
      <c r="D54" s="15"/>
      <c r="E54" s="15"/>
      <c r="F54" s="15"/>
      <c r="G54" s="17"/>
      <c r="H54" s="1"/>
      <c r="I54" s="15"/>
      <c r="J54" s="15"/>
      <c r="K54" s="15"/>
      <c r="L54" s="20"/>
      <c r="M54" s="20"/>
      <c r="N54" s="15"/>
      <c r="O54" s="16" t="s">
        <v>1</v>
      </c>
      <c r="P54" s="24"/>
      <c r="Q54" s="25"/>
      <c r="R54" s="20"/>
    </row>
    <row r="55">
      <c r="I55" s="20"/>
      <c r="J55" s="20"/>
      <c r="K55" s="20"/>
      <c r="L55" s="20"/>
      <c r="M55" s="20"/>
      <c r="N55" s="20"/>
      <c r="R55" s="20"/>
    </row>
    <row r="56">
      <c r="A56" s="16" t="str">
        <f>"x"&amp;TEXT($P$51, "#,##0")</f>
        <v>x1</v>
      </c>
      <c r="B56" s="15"/>
      <c r="C56" s="16" t="str">
        <f>"x"&amp;TEXT($P$51*15, "#,##0")</f>
        <v>x15</v>
      </c>
      <c r="D56" s="16" t="str">
        <f t="shared" ref="D56:E56" si="16">"x"&amp;TEXT($P$51*5, "#,##0")</f>
        <v>x5</v>
      </c>
      <c r="E56" s="16" t="str">
        <f t="shared" si="16"/>
        <v>x5</v>
      </c>
      <c r="F56" s="16" t="str">
        <f>"x"&amp;TEXT($P$51*2, "#,##0")</f>
        <v>x2</v>
      </c>
      <c r="G56" s="19" t="str">
        <f>LET(
  n, $P$51*10000,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56" s="16" t="str">
        <f>LET(
  TotalMinutes, $P$51*10,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I56" s="20"/>
      <c r="J56" s="20"/>
      <c r="K56" s="20"/>
      <c r="L56" s="20"/>
      <c r="M56" s="20"/>
      <c r="N56" s="20"/>
      <c r="O56" s="20"/>
      <c r="P56" s="27" t="str">
        <f>"x"&amp;TEXT(($P$51*15)*2, "#,##0")</f>
        <v>x30</v>
      </c>
      <c r="Q56" s="28" t="str">
        <f>LET(
  n, $P$51*25000,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25.00K</v>
      </c>
      <c r="R56" s="20"/>
    </row>
    <row r="57">
      <c r="A57" s="30" t="s">
        <v>47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>
      <c r="A59" s="15"/>
      <c r="B59" s="15"/>
      <c r="C59" s="15"/>
      <c r="D59" s="15"/>
      <c r="E59" s="15"/>
      <c r="F59" s="15"/>
      <c r="G59" s="15"/>
      <c r="H59" s="15"/>
      <c r="I59" s="20"/>
      <c r="J59" s="20"/>
      <c r="K59" s="20"/>
      <c r="L59" s="20"/>
      <c r="M59" s="20"/>
      <c r="N59" s="20"/>
      <c r="O59" s="20"/>
      <c r="P59" s="15"/>
      <c r="Q59" s="15"/>
      <c r="R59" s="15"/>
    </row>
    <row r="60">
      <c r="A60" s="15"/>
      <c r="B60" s="16" t="s">
        <v>1</v>
      </c>
      <c r="C60" s="15"/>
      <c r="D60" s="15"/>
      <c r="E60" s="15"/>
      <c r="F60" s="15"/>
      <c r="G60" s="17"/>
      <c r="H60" s="1"/>
      <c r="I60" s="20"/>
      <c r="J60" s="15"/>
      <c r="K60" s="1"/>
      <c r="L60" s="1"/>
      <c r="M60" s="15"/>
      <c r="N60" s="15"/>
      <c r="O60" s="20"/>
      <c r="P60" s="21" t="s">
        <v>39</v>
      </c>
    </row>
    <row r="61">
      <c r="I61" s="16" t="s">
        <v>1</v>
      </c>
      <c r="J61" s="20"/>
      <c r="N61" s="20"/>
      <c r="O61" s="16" t="s">
        <v>40</v>
      </c>
      <c r="P61" s="22">
        <v>1.0</v>
      </c>
    </row>
    <row r="62">
      <c r="A62" s="16" t="str">
        <f>"x"&amp;TEXT($P$61, "#,##0")</f>
        <v>x1</v>
      </c>
      <c r="B62" s="15"/>
      <c r="C62" s="16" t="str">
        <f>"x"&amp;TEXT($P$61*15, "#,##0")</f>
        <v>x15</v>
      </c>
      <c r="D62" s="16" t="str">
        <f t="shared" ref="D62:E62" si="17">"x"&amp;TEXT($P$61*5, "#,##0")</f>
        <v>x5</v>
      </c>
      <c r="E62" s="16" t="str">
        <f t="shared" si="17"/>
        <v>x5</v>
      </c>
      <c r="F62" s="16" t="str">
        <f>"x"&amp;TEXT($P$61*2, "#,##0")</f>
        <v>x2</v>
      </c>
      <c r="G62" s="19" t="str">
        <f>LET(
  n, $P$61*10000,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62" s="16" t="str">
        <f>LET(
  TotalMinutes, $P$61*10,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J62" s="20"/>
      <c r="K62" s="16" t="str">
        <f>"x"&amp;TEXT($P$61*25, "#,##0")</f>
        <v>x25</v>
      </c>
      <c r="L62" s="16" t="str">
        <f>"x"&amp;TEXT($P$61*3, "#,##0")</f>
        <v>x3</v>
      </c>
      <c r="M62" s="16" t="str">
        <f>"x"&amp;TEXT($P$61*5, "#,##0")</f>
        <v>x5</v>
      </c>
      <c r="N62" s="20"/>
    </row>
    <row r="63">
      <c r="A63" s="30" t="s">
        <v>48</v>
      </c>
      <c r="I63" s="20"/>
      <c r="J63" s="16" t="s">
        <v>38</v>
      </c>
      <c r="N63" s="20"/>
      <c r="O63" s="15"/>
      <c r="P63" s="15"/>
      <c r="Q63" s="15"/>
      <c r="R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N64" s="15"/>
      <c r="O64" s="15"/>
      <c r="P64" s="29" t="s">
        <v>41</v>
      </c>
      <c r="R64" s="15"/>
    </row>
    <row r="65">
      <c r="A65" s="15"/>
      <c r="B65" s="15"/>
      <c r="C65" s="15"/>
      <c r="D65" s="15"/>
      <c r="E65" s="15"/>
      <c r="F65" s="15"/>
      <c r="G65" s="15"/>
      <c r="H65" s="15"/>
      <c r="I65" s="20"/>
      <c r="J65" s="15"/>
      <c r="K65" s="1"/>
      <c r="L65" s="16" t="s">
        <v>1</v>
      </c>
      <c r="M65" s="17"/>
      <c r="N65" s="1"/>
      <c r="O65" s="16" t="s">
        <v>1</v>
      </c>
      <c r="P65" s="24"/>
      <c r="Q65" s="25"/>
      <c r="R65" s="15"/>
    </row>
    <row r="66">
      <c r="A66" s="15"/>
      <c r="B66" s="15"/>
      <c r="C66" s="15"/>
      <c r="D66" s="15"/>
      <c r="E66" s="15"/>
      <c r="F66" s="15"/>
      <c r="G66" s="15"/>
      <c r="H66" s="15"/>
      <c r="I66" s="20"/>
      <c r="R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6" t="str">
        <f>"x"&amp;TEXT($P$61*10, "#,##0")</f>
        <v>x10</v>
      </c>
      <c r="L67" s="15"/>
      <c r="M67" s="19" t="str">
        <f>LET(
  n, $P$61*5000,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67" s="16" t="s">
        <v>46</v>
      </c>
      <c r="O67" s="15"/>
      <c r="P67" s="27" t="str">
        <f>"x"&amp;TEXT($P$61*15, "#,##0")</f>
        <v>x15</v>
      </c>
      <c r="Q67" s="28" t="str">
        <f>LET(
  n, $P$61*15000,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15.00K</v>
      </c>
      <c r="R67" s="15"/>
    </row>
    <row r="68">
      <c r="A68" s="15"/>
      <c r="B68" s="15"/>
      <c r="C68" s="15"/>
      <c r="D68" s="15"/>
      <c r="E68" s="15"/>
      <c r="F68" s="15"/>
      <c r="G68" s="15"/>
      <c r="H68" s="15"/>
      <c r="I68" s="20"/>
      <c r="J68" s="20"/>
      <c r="K68" s="20"/>
      <c r="L68" s="20"/>
      <c r="M68" s="20"/>
      <c r="N68" s="20"/>
      <c r="O68" s="15"/>
      <c r="P68" s="20"/>
      <c r="Q68" s="15"/>
      <c r="R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20"/>
      <c r="K69" s="20"/>
      <c r="L69" s="20"/>
      <c r="M69" s="20"/>
      <c r="N69" s="20"/>
      <c r="O69" s="15"/>
      <c r="P69" s="20"/>
      <c r="Q69" s="15"/>
      <c r="R69" s="15"/>
    </row>
    <row r="70">
      <c r="A70" s="15"/>
      <c r="B70" s="16" t="s">
        <v>1</v>
      </c>
      <c r="C70" s="15"/>
      <c r="D70" s="15"/>
      <c r="E70" s="15"/>
      <c r="F70" s="15"/>
      <c r="G70" s="17"/>
      <c r="H70" s="1"/>
      <c r="I70" s="20"/>
      <c r="J70" s="15"/>
      <c r="K70" s="1"/>
      <c r="L70" s="1"/>
      <c r="M70" s="15"/>
      <c r="N70" s="15"/>
      <c r="O70" s="20"/>
      <c r="P70" s="21" t="s">
        <v>39</v>
      </c>
    </row>
    <row r="71">
      <c r="I71" s="16" t="s">
        <v>1</v>
      </c>
      <c r="J71" s="20"/>
      <c r="N71" s="20"/>
      <c r="O71" s="16" t="s">
        <v>40</v>
      </c>
      <c r="P71" s="22">
        <v>1.0</v>
      </c>
    </row>
    <row r="72">
      <c r="A72" s="16" t="str">
        <f>"x"&amp;TEXT($P$71*2, "#,##0")</f>
        <v>x2</v>
      </c>
      <c r="B72" s="15"/>
      <c r="C72" s="16" t="str">
        <f>"x"&amp;TEXT(($P$71*15)*2, "#,##0")</f>
        <v>x30</v>
      </c>
      <c r="D72" s="16" t="str">
        <f t="shared" ref="D72:E72" si="18">"x"&amp;TEXT(($P$71*5)*2, "#,##0")</f>
        <v>x10</v>
      </c>
      <c r="E72" s="16" t="str">
        <f t="shared" si="18"/>
        <v>x10</v>
      </c>
      <c r="F72" s="16" t="str">
        <f>"x"&amp;TEXT(($P$71*2)*2, "#,##0")</f>
        <v>x4</v>
      </c>
      <c r="G72" s="19" t="str">
        <f>LET(
  n, ($P$71*2)*10000,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72" s="16" t="str">
        <f>LET(
  TotalMinutes, ($P$71*10)*2,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J72" s="20"/>
      <c r="K72" s="16" t="str">
        <f>"x"&amp;TEXT(($P$71*25)*2, "#,##0")</f>
        <v>x50</v>
      </c>
      <c r="L72" s="16" t="str">
        <f>"x"&amp;TEXT(($P$71*3)*2, "#,##0")</f>
        <v>x6</v>
      </c>
      <c r="M72" s="16" t="str">
        <f>"x"&amp;TEXT(($P$71*5)*2, "#,##0")</f>
        <v>x10</v>
      </c>
      <c r="N72" s="20"/>
    </row>
    <row r="73">
      <c r="A73" s="30" t="s">
        <v>49</v>
      </c>
      <c r="I73" s="20"/>
      <c r="J73" s="16" t="s">
        <v>38</v>
      </c>
      <c r="N73" s="20"/>
      <c r="O73" s="20"/>
      <c r="P73" s="20"/>
      <c r="Q73" s="15"/>
      <c r="R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N74" s="15"/>
      <c r="O74" s="15"/>
      <c r="P74" s="29" t="s">
        <v>41</v>
      </c>
      <c r="R74" s="15"/>
    </row>
    <row r="75">
      <c r="A75" s="15"/>
      <c r="B75" s="15"/>
      <c r="C75" s="15"/>
      <c r="D75" s="15"/>
      <c r="E75" s="15"/>
      <c r="F75" s="15"/>
      <c r="G75" s="15"/>
      <c r="H75" s="15"/>
      <c r="I75" s="20"/>
      <c r="J75" s="15"/>
      <c r="K75" s="1"/>
      <c r="L75" s="16" t="s">
        <v>1</v>
      </c>
      <c r="M75" s="17"/>
      <c r="N75" s="1"/>
      <c r="O75" s="16" t="s">
        <v>1</v>
      </c>
      <c r="P75" s="24"/>
      <c r="Q75" s="25"/>
      <c r="R75" s="15"/>
    </row>
    <row r="76">
      <c r="A76" s="15"/>
      <c r="B76" s="15"/>
      <c r="C76" s="15"/>
      <c r="D76" s="15"/>
      <c r="E76" s="15"/>
      <c r="F76" s="15"/>
      <c r="G76" s="15"/>
      <c r="H76" s="15"/>
      <c r="I76" s="20"/>
      <c r="R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6" t="str">
        <f>"x"&amp;TEXT($P$71*10, "#,##0")</f>
        <v>x10</v>
      </c>
      <c r="L77" s="15"/>
      <c r="M77" s="19" t="str">
        <f>LET(
  n, $P$71*10000,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N77" s="16" t="s">
        <v>46</v>
      </c>
      <c r="O77" s="15"/>
      <c r="P77" s="27" t="str">
        <f>"x"&amp;TEXT(($P$71*15)*2, "#,##0")</f>
        <v>x30</v>
      </c>
      <c r="Q77" s="28" t="str">
        <f>LET(
  n, $P$61*30000,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R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6"/>
      <c r="L78" s="15"/>
      <c r="M78" s="19"/>
      <c r="N78" s="16"/>
      <c r="O78" s="15"/>
      <c r="P78" s="16"/>
      <c r="Q78" s="19"/>
      <c r="R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6"/>
      <c r="L79" s="15"/>
      <c r="M79" s="19"/>
      <c r="N79" s="16"/>
      <c r="O79" s="15"/>
      <c r="P79" s="16"/>
      <c r="Q79" s="19"/>
      <c r="R79" s="15"/>
    </row>
    <row r="80">
      <c r="A80" s="15"/>
      <c r="B80" s="16" t="s">
        <v>1</v>
      </c>
      <c r="C80" s="15"/>
      <c r="D80" s="15"/>
      <c r="E80" s="15"/>
      <c r="F80" s="15"/>
      <c r="G80" s="17"/>
      <c r="H80" s="1"/>
      <c r="I80" s="15"/>
      <c r="J80" s="15"/>
      <c r="K80" s="15"/>
      <c r="M80" s="15"/>
      <c r="N80" s="15"/>
      <c r="O80" s="15"/>
      <c r="P80" s="15"/>
      <c r="Q80" s="15"/>
      <c r="R80" s="15"/>
    </row>
    <row r="81">
      <c r="I81" s="15"/>
      <c r="J81" s="15"/>
      <c r="M81" s="15"/>
      <c r="N81" s="15"/>
      <c r="O81" s="15"/>
      <c r="P81" s="15"/>
      <c r="Q81" s="15"/>
      <c r="R81" s="15"/>
    </row>
    <row r="82">
      <c r="A82" s="16" t="str">
        <f>"x"&amp;TEXT($O$85*4, "#,##0")</f>
        <v>x4</v>
      </c>
      <c r="B82" s="15"/>
      <c r="C82" s="16" t="str">
        <f t="shared" ref="C82:E82" si="19">"x"&amp;TEXT(($O$85*4)*15, "#,##0")</f>
        <v>x60</v>
      </c>
      <c r="D82" s="16" t="str">
        <f t="shared" si="19"/>
        <v>x60</v>
      </c>
      <c r="E82" s="16" t="str">
        <f t="shared" si="19"/>
        <v>x60</v>
      </c>
      <c r="F82" s="16" t="str">
        <f>"x"&amp;TEXT(($O$85*4)*2, "#,##0")</f>
        <v>x8</v>
      </c>
      <c r="G82" s="19" t="str">
        <f>LET(
  n, ($O$85*4)*10000,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82" s="16" t="str">
        <f>LET(
  TotalMinutes, ($O$85*4)*10,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82" s="15"/>
      <c r="J82" s="20"/>
      <c r="K82" s="16" t="str">
        <f>"x"&amp;TEXT($O$85*5, "#,##0")</f>
        <v>x5</v>
      </c>
      <c r="M82" s="15"/>
      <c r="N82" s="15"/>
      <c r="O82" s="15"/>
      <c r="P82" s="15"/>
      <c r="Q82" s="15"/>
      <c r="R82" s="15"/>
    </row>
    <row r="83">
      <c r="A83" s="15"/>
      <c r="B83" s="16" t="s">
        <v>1</v>
      </c>
      <c r="C83" s="15"/>
      <c r="D83" s="15"/>
      <c r="E83" s="15"/>
      <c r="F83" s="15"/>
      <c r="G83" s="17"/>
      <c r="H83" s="1"/>
      <c r="I83" s="15"/>
      <c r="J83" s="16" t="s">
        <v>38</v>
      </c>
      <c r="N83" s="15"/>
      <c r="O83" s="15"/>
      <c r="P83" s="15"/>
      <c r="Q83" s="15"/>
      <c r="R83" s="15"/>
    </row>
    <row r="84">
      <c r="I84" s="20"/>
      <c r="N84" s="20"/>
      <c r="O84" s="21" t="s">
        <v>39</v>
      </c>
      <c r="R84" s="15"/>
    </row>
    <row r="85">
      <c r="A85" s="16" t="str">
        <f>"x"&amp;TEXT($O$85*6, "#,##0")</f>
        <v>x6</v>
      </c>
      <c r="B85" s="15"/>
      <c r="C85" s="16" t="str">
        <f t="shared" ref="C85:E85" si="20">"x"&amp;TEXT(($O$85*6)*15, "#,##0")</f>
        <v>x90</v>
      </c>
      <c r="D85" s="16" t="str">
        <f t="shared" si="20"/>
        <v>x90</v>
      </c>
      <c r="E85" s="16" t="str">
        <f t="shared" si="20"/>
        <v>x90</v>
      </c>
      <c r="F85" s="16" t="str">
        <f>"x"&amp;TEXT(($O$85*6)*2, "#,##0")</f>
        <v>x12</v>
      </c>
      <c r="G85" s="19" t="str">
        <f>LET(
  n, ($O$85*6)*10000,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60.00K</v>
      </c>
      <c r="H85" s="16" t="str">
        <f>LET(
  TotalMinutes, ($O$85*6)*10,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01:00h</v>
      </c>
      <c r="I85" s="16" t="s">
        <v>1</v>
      </c>
      <c r="J85" s="1"/>
      <c r="K85" s="16" t="s">
        <v>1</v>
      </c>
      <c r="L85" s="17"/>
      <c r="M85" s="1"/>
      <c r="N85" s="16" t="s">
        <v>40</v>
      </c>
      <c r="O85" s="22">
        <v>1.0</v>
      </c>
      <c r="R85" s="15"/>
    </row>
    <row r="86">
      <c r="A86" s="15"/>
      <c r="B86" s="16" t="s">
        <v>1</v>
      </c>
      <c r="C86" s="15"/>
      <c r="D86" s="15"/>
      <c r="E86" s="15"/>
      <c r="F86" s="15"/>
      <c r="G86" s="17"/>
      <c r="H86" s="1"/>
      <c r="R86" s="15"/>
    </row>
    <row r="87">
      <c r="I87" s="15"/>
      <c r="J87" s="16" t="str">
        <f>"x"&amp;TEXT($O$85, "#,##0")</f>
        <v>x1</v>
      </c>
      <c r="K87" s="15"/>
      <c r="L87" s="19" t="str">
        <f>LET(
  n, $O$85*50000,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50.00K</v>
      </c>
      <c r="M87" s="16" t="str">
        <f>LET(
  TotalMinutes, $O$85*15,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15m</v>
      </c>
      <c r="N87" s="20"/>
      <c r="O87" s="20"/>
      <c r="P87" s="20"/>
      <c r="Q87" s="20"/>
      <c r="R87" s="15"/>
    </row>
    <row r="88">
      <c r="A88" s="16" t="str">
        <f>"x"&amp;TEXT($O$85*2, "#,##0")</f>
        <v>x2</v>
      </c>
      <c r="B88" s="15"/>
      <c r="C88" s="16" t="str">
        <f>"x"&amp;TEXT(($O$85*2)*100, "#,##0")</f>
        <v>x200</v>
      </c>
      <c r="D88" s="16" t="str">
        <f t="shared" ref="D88:F88" si="21">"x"&amp;TEXT(($O$85*2)*50, "#,##0")</f>
        <v>x100</v>
      </c>
      <c r="E88" s="16" t="str">
        <f t="shared" si="21"/>
        <v>x100</v>
      </c>
      <c r="F88" s="16" t="str">
        <f t="shared" si="21"/>
        <v>x100</v>
      </c>
      <c r="G88" s="19" t="str">
        <f>LET(
  n, ($O$85*2)*10000,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88" s="16" t="str">
        <f>LET(
  TotalMinutes, ($O$85*2)*10,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I88" s="15"/>
      <c r="J88" s="16" t="s">
        <v>38</v>
      </c>
      <c r="N88" s="20"/>
      <c r="O88" s="20"/>
      <c r="P88" s="20"/>
      <c r="Q88" s="20"/>
      <c r="R88" s="15"/>
    </row>
    <row r="89">
      <c r="A89" s="15"/>
      <c r="B89" s="16" t="s">
        <v>1</v>
      </c>
      <c r="C89" s="15"/>
      <c r="D89" s="15"/>
      <c r="E89" s="15"/>
      <c r="F89" s="15"/>
      <c r="G89" s="17"/>
      <c r="H89" s="1"/>
      <c r="I89" s="15"/>
      <c r="N89" s="20"/>
      <c r="O89" s="20"/>
      <c r="P89" s="23" t="s">
        <v>41</v>
      </c>
      <c r="R89" s="15"/>
    </row>
    <row r="90">
      <c r="I90" s="15"/>
      <c r="J90" s="15"/>
      <c r="K90" s="15"/>
      <c r="L90" s="16" t="s">
        <v>1</v>
      </c>
      <c r="M90" s="17"/>
      <c r="N90" s="1"/>
      <c r="O90" s="16" t="s">
        <v>1</v>
      </c>
      <c r="P90" s="24"/>
      <c r="Q90" s="25"/>
      <c r="R90" s="15"/>
    </row>
    <row r="91">
      <c r="A91" s="16" t="str">
        <f>"x"&amp;TEXT($O$85*2, "#,##0")</f>
        <v>x2</v>
      </c>
      <c r="B91" s="15"/>
      <c r="C91" s="16" t="str">
        <f>"x"&amp;TEXT(($O$85*2)*100, "#,##0")</f>
        <v>x200</v>
      </c>
      <c r="D91" s="16" t="str">
        <f t="shared" ref="D91:F91" si="22">"x"&amp;TEXT(($O$85*2)*50, "#,##0")</f>
        <v>x100</v>
      </c>
      <c r="E91" s="16" t="str">
        <f t="shared" si="22"/>
        <v>x100</v>
      </c>
      <c r="F91" s="16" t="str">
        <f t="shared" si="22"/>
        <v>x100</v>
      </c>
      <c r="G91" s="19" t="str">
        <f>LET(
  n, ($O$85*2)*10000,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91" s="16" t="str">
        <f>LET(
  TotalMinutes, ($O$85*2)*10,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I91" s="15"/>
      <c r="R91" s="15"/>
    </row>
    <row r="92">
      <c r="A92" s="26" t="s">
        <v>50</v>
      </c>
      <c r="I92" s="26"/>
      <c r="J92" s="20"/>
      <c r="K92" s="16" t="str">
        <f>"x"&amp;TEXT($O$85, "#,##0")</f>
        <v>x1</v>
      </c>
      <c r="L92" s="15"/>
      <c r="M92" s="19" t="str">
        <f>LET(
  n, $O$85*25000,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25.00K</v>
      </c>
      <c r="N92" s="16" t="str">
        <f>LET(
  TotalMinutes, $O$85*25,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25m</v>
      </c>
      <c r="O92" s="20"/>
      <c r="P92" s="27" t="str">
        <f>"x"&amp;TEXT($O$85*150, "#,##0")</f>
        <v>x150</v>
      </c>
      <c r="Q92" s="28" t="str">
        <f>LET(
  n, $O$85*215000,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215.00K</v>
      </c>
      <c r="R92" s="15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5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5"/>
    </row>
    <row r="95">
      <c r="A95" s="15"/>
      <c r="B95" s="16" t="s">
        <v>1</v>
      </c>
      <c r="C95" s="15"/>
      <c r="D95" s="15"/>
      <c r="E95" s="15"/>
      <c r="F95" s="15"/>
      <c r="G95" s="17"/>
      <c r="H95" s="1"/>
      <c r="I95" s="15"/>
      <c r="J95" s="15"/>
      <c r="K95" s="15"/>
      <c r="M95" s="15"/>
      <c r="N95" s="15"/>
      <c r="O95" s="15"/>
      <c r="P95" s="15"/>
      <c r="Q95" s="15"/>
      <c r="R95" s="15"/>
    </row>
    <row r="96">
      <c r="I96" s="15"/>
      <c r="J96" s="15"/>
      <c r="M96" s="15"/>
      <c r="N96" s="15"/>
      <c r="O96" s="15"/>
      <c r="P96" s="15"/>
      <c r="Q96" s="15"/>
      <c r="R96" s="15"/>
    </row>
    <row r="97">
      <c r="A97" s="16" t="str">
        <f>"x"&amp;TEXT($O$100*6, "#,##0")</f>
        <v>x6</v>
      </c>
      <c r="B97" s="15"/>
      <c r="C97" s="16" t="str">
        <f t="shared" ref="C97:E97" si="23">"x"&amp;TEXT(($O$100*6)*15, "#,##0")</f>
        <v>x90</v>
      </c>
      <c r="D97" s="16" t="str">
        <f t="shared" si="23"/>
        <v>x90</v>
      </c>
      <c r="E97" s="16" t="str">
        <f t="shared" si="23"/>
        <v>x90</v>
      </c>
      <c r="F97" s="16" t="str">
        <f>"x"&amp;TEXT(($O$100*6)*2, "#,##0")</f>
        <v>x12</v>
      </c>
      <c r="G97" s="19" t="str">
        <f>LET(
  n, ($O$100*6)*10000,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60.00K</v>
      </c>
      <c r="H97" s="16" t="str">
        <f>LET(
  TotalMinutes, ($O$100*6)*10,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01:00h</v>
      </c>
      <c r="I97" s="15"/>
      <c r="J97" s="20"/>
      <c r="K97" s="16" t="str">
        <f>"x"&amp;TEXT($O$100*5, "#,##0")</f>
        <v>x5</v>
      </c>
      <c r="M97" s="15"/>
      <c r="N97" s="15"/>
      <c r="O97" s="15"/>
      <c r="P97" s="15"/>
      <c r="Q97" s="15"/>
      <c r="R97" s="15"/>
    </row>
    <row r="98">
      <c r="A98" s="15"/>
      <c r="B98" s="16" t="s">
        <v>1</v>
      </c>
      <c r="C98" s="15"/>
      <c r="D98" s="15"/>
      <c r="E98" s="15"/>
      <c r="F98" s="15"/>
      <c r="G98" s="17"/>
      <c r="H98" s="1"/>
      <c r="I98" s="15"/>
      <c r="J98" s="16" t="s">
        <v>38</v>
      </c>
      <c r="N98" s="15"/>
      <c r="O98" s="15"/>
      <c r="P98" s="15"/>
      <c r="Q98" s="15"/>
      <c r="R98" s="15"/>
    </row>
    <row r="99">
      <c r="I99" s="20"/>
      <c r="N99" s="20"/>
      <c r="O99" s="21" t="s">
        <v>39</v>
      </c>
      <c r="R99" s="15"/>
    </row>
    <row r="100">
      <c r="A100" s="16" t="str">
        <f>"x"&amp;TEXT($O$100*4, "#,##0")</f>
        <v>x4</v>
      </c>
      <c r="B100" s="15"/>
      <c r="C100" s="16" t="str">
        <f t="shared" ref="C100:E100" si="24">"x"&amp;TEXT(($O$100*4)*15, "#,##0")</f>
        <v>x60</v>
      </c>
      <c r="D100" s="16" t="str">
        <f t="shared" si="24"/>
        <v>x60</v>
      </c>
      <c r="E100" s="16" t="str">
        <f t="shared" si="24"/>
        <v>x60</v>
      </c>
      <c r="F100" s="16" t="str">
        <f>"x"&amp;TEXT(($O$100*4)*2, "#,##0")</f>
        <v>x8</v>
      </c>
      <c r="G100" s="19" t="str">
        <f>LET(
  n, ($O$100*4)*10000,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100" s="16" t="str">
        <f>LET(
  TotalMinutes, ($O$100*4)*10,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100" s="16" t="s">
        <v>1</v>
      </c>
      <c r="J100" s="1"/>
      <c r="K100" s="16" t="s">
        <v>1</v>
      </c>
      <c r="L100" s="17"/>
      <c r="M100" s="1"/>
      <c r="N100" s="16" t="s">
        <v>40</v>
      </c>
      <c r="O100" s="22">
        <v>1.0</v>
      </c>
      <c r="R100" s="15"/>
    </row>
    <row r="101">
      <c r="A101" s="15"/>
      <c r="B101" s="16" t="s">
        <v>1</v>
      </c>
      <c r="C101" s="15"/>
      <c r="D101" s="15"/>
      <c r="E101" s="15"/>
      <c r="F101" s="15"/>
      <c r="G101" s="17"/>
      <c r="H101" s="1"/>
      <c r="R101" s="15"/>
    </row>
    <row r="102">
      <c r="I102" s="15"/>
      <c r="J102" s="16" t="str">
        <f>"x"&amp;TEXT($O$100, "#,##0")</f>
        <v>x1</v>
      </c>
      <c r="K102" s="15"/>
      <c r="L102" s="19" t="str">
        <f>LET(
  n, $O$100*50000,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50.00K</v>
      </c>
      <c r="M102" s="16" t="str">
        <f>LET(
  TotalMinutes, $O$100*15,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15m</v>
      </c>
      <c r="N102" s="20"/>
      <c r="O102" s="26"/>
      <c r="P102" s="20"/>
      <c r="Q102" s="20"/>
      <c r="R102" s="15"/>
    </row>
    <row r="103">
      <c r="A103" s="16" t="str">
        <f>"x"&amp;TEXT($O$100*2, "#,##0")</f>
        <v>x2</v>
      </c>
      <c r="B103" s="15"/>
      <c r="C103" s="16" t="str">
        <f>"x"&amp;TEXT(($O$100*2)*100, "#,##0")</f>
        <v>x200</v>
      </c>
      <c r="D103" s="16" t="str">
        <f t="shared" ref="D103:F103" si="25">"x"&amp;TEXT(($O$100*2)*50, "#,##0")</f>
        <v>x100</v>
      </c>
      <c r="E103" s="16" t="str">
        <f t="shared" si="25"/>
        <v>x100</v>
      </c>
      <c r="F103" s="16" t="str">
        <f t="shared" si="25"/>
        <v>x100</v>
      </c>
      <c r="G103" s="19" t="str">
        <f>LET(
  n, ($O$100*2)*10000,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103" s="16" t="str">
        <f>LET(
  TotalMinutes, ($O$100*2)*10,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I103" s="15"/>
      <c r="J103" s="16" t="s">
        <v>38</v>
      </c>
      <c r="N103" s="20"/>
      <c r="O103" s="20"/>
      <c r="P103" s="20"/>
      <c r="Q103" s="20"/>
      <c r="R103" s="15"/>
    </row>
    <row r="104">
      <c r="A104" s="15"/>
      <c r="B104" s="16" t="s">
        <v>1</v>
      </c>
      <c r="C104" s="15"/>
      <c r="D104" s="15"/>
      <c r="E104" s="15"/>
      <c r="F104" s="15"/>
      <c r="G104" s="17"/>
      <c r="H104" s="1"/>
      <c r="I104" s="15"/>
      <c r="N104" s="20"/>
      <c r="O104" s="20"/>
      <c r="P104" s="23" t="s">
        <v>41</v>
      </c>
      <c r="R104" s="15"/>
    </row>
    <row r="105">
      <c r="I105" s="15"/>
      <c r="J105" s="15"/>
      <c r="K105" s="15"/>
      <c r="L105" s="16" t="s">
        <v>1</v>
      </c>
      <c r="M105" s="17"/>
      <c r="N105" s="1"/>
      <c r="O105" s="16" t="s">
        <v>1</v>
      </c>
      <c r="P105" s="24"/>
      <c r="Q105" s="25"/>
      <c r="R105" s="15"/>
    </row>
    <row r="106">
      <c r="A106" s="16" t="str">
        <f>"x"&amp;TEXT($O$100*2, "#,##0")</f>
        <v>x2</v>
      </c>
      <c r="B106" s="15"/>
      <c r="C106" s="16" t="str">
        <f>"x"&amp;TEXT(($O$100*2)*100, "#,##0")</f>
        <v>x200</v>
      </c>
      <c r="D106" s="16" t="str">
        <f t="shared" ref="D106:F106" si="26">"x"&amp;TEXT(($O$100*2)*50, "#,##0")</f>
        <v>x100</v>
      </c>
      <c r="E106" s="16" t="str">
        <f t="shared" si="26"/>
        <v>x100</v>
      </c>
      <c r="F106" s="16" t="str">
        <f t="shared" si="26"/>
        <v>x100</v>
      </c>
      <c r="G106" s="19" t="str">
        <f>LET(
  n, ($O$100*2)*10000,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106" s="16" t="str">
        <f>LET(
  TotalMinutes, ($O$100*2)*10,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I106" s="15"/>
      <c r="R106" s="15"/>
    </row>
    <row r="107">
      <c r="A107" s="26" t="s">
        <v>51</v>
      </c>
      <c r="I107" s="26"/>
      <c r="J107" s="20"/>
      <c r="K107" s="16" t="str">
        <f>"x"&amp;TEXT($O$100, "#,##0")</f>
        <v>x1</v>
      </c>
      <c r="L107" s="15"/>
      <c r="M107" s="19" t="str">
        <f>LET(
  n, $O$100*25000,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25.00K</v>
      </c>
      <c r="N107" s="16" t="str">
        <f>LET(
  TotalMinutes, $O$100*25,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25m</v>
      </c>
      <c r="O107" s="20"/>
      <c r="P107" s="27" t="str">
        <f>"x"&amp;TEXT($O$100*150, "#,##0")</f>
        <v>x150</v>
      </c>
      <c r="Q107" s="28" t="str">
        <f>LET(
  n, $O$100*215000,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215.00K</v>
      </c>
      <c r="R107" s="15"/>
    </row>
    <row r="110">
      <c r="A110" s="15"/>
      <c r="B110" s="16" t="s">
        <v>1</v>
      </c>
      <c r="C110" s="15"/>
      <c r="D110" s="15"/>
      <c r="E110" s="15"/>
      <c r="F110" s="15"/>
      <c r="G110" s="17"/>
      <c r="H110" s="1"/>
      <c r="I110" s="20"/>
      <c r="K110" s="1"/>
      <c r="M110" s="15"/>
      <c r="N110" s="15"/>
      <c r="O110" s="20"/>
      <c r="P110" s="21" t="s">
        <v>39</v>
      </c>
    </row>
    <row r="111">
      <c r="I111" s="16" t="s">
        <v>1</v>
      </c>
      <c r="M111" s="20"/>
      <c r="N111" s="20"/>
      <c r="O111" s="16" t="s">
        <v>40</v>
      </c>
      <c r="P111" s="22">
        <v>1.0</v>
      </c>
    </row>
    <row r="112">
      <c r="A112" s="16" t="str">
        <f>"x"&amp;TEXT($P$61, "#,##0")</f>
        <v>x1</v>
      </c>
      <c r="B112" s="15"/>
      <c r="C112" s="16" t="str">
        <f>"x"&amp;TEXT($P$61*15, "#,##0")</f>
        <v>x15</v>
      </c>
      <c r="D112" s="16" t="str">
        <f t="shared" ref="D112:E112" si="27">"x"&amp;TEXT($P$61*5, "#,##0")</f>
        <v>x5</v>
      </c>
      <c r="E112" s="16" t="str">
        <f t="shared" si="27"/>
        <v>x5</v>
      </c>
      <c r="F112" s="16" t="str">
        <f>"x"&amp;TEXT($P$61*2, "#,##0")</f>
        <v>x2</v>
      </c>
      <c r="G112" s="19" t="str">
        <f>LET(
  n, $P$61*10000,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112" s="16" t="str">
        <f>LET(
  TotalMinutes, $P$61*10,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K112" s="16" t="str">
        <f>"x"&amp;TEXT($P$71*20, "#,##0")</f>
        <v>x20</v>
      </c>
      <c r="M112" s="20"/>
      <c r="N112" s="20"/>
    </row>
    <row r="113">
      <c r="A113" s="30" t="s">
        <v>52</v>
      </c>
      <c r="I113" s="20"/>
      <c r="J113" s="16" t="s">
        <v>38</v>
      </c>
      <c r="N113" s="20"/>
      <c r="O113" s="20"/>
      <c r="P113" s="20"/>
      <c r="Q113" s="15"/>
      <c r="R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N114" s="15"/>
      <c r="O114" s="15"/>
      <c r="P114" s="29" t="s">
        <v>41</v>
      </c>
      <c r="R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20"/>
      <c r="J115" s="15"/>
      <c r="K115" s="1"/>
      <c r="L115" s="16" t="s">
        <v>1</v>
      </c>
      <c r="M115" s="17"/>
      <c r="N115" s="1"/>
      <c r="O115" s="16" t="s">
        <v>1</v>
      </c>
      <c r="P115" s="24"/>
      <c r="Q115" s="25"/>
      <c r="R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20"/>
      <c r="R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6" t="str">
        <f>"x"&amp;TEXT($P$71*10, "#,##0")</f>
        <v>x10</v>
      </c>
      <c r="L117" s="15"/>
      <c r="M117" s="19" t="str">
        <f>LET(
  n, $P$71*5000,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117" s="16" t="s">
        <v>46</v>
      </c>
      <c r="O117" s="15"/>
      <c r="P117" s="27" t="str">
        <f>"x"&amp;TEXT($P$71*15, "#,##0")</f>
        <v>x15</v>
      </c>
      <c r="Q117" s="28" t="str">
        <f>LET(
  n, $P$61*15000,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15.00K</v>
      </c>
      <c r="R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6"/>
      <c r="L118" s="15"/>
      <c r="M118" s="19"/>
      <c r="N118" s="16"/>
      <c r="O118" s="15"/>
      <c r="P118" s="16"/>
      <c r="Q118" s="19"/>
      <c r="R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6"/>
      <c r="L119" s="15"/>
      <c r="M119" s="19"/>
      <c r="N119" s="16"/>
      <c r="O119" s="15"/>
      <c r="P119" s="16"/>
      <c r="Q119" s="19"/>
      <c r="R119" s="15"/>
    </row>
    <row r="120">
      <c r="A120" s="15"/>
      <c r="B120" s="16" t="s">
        <v>1</v>
      </c>
      <c r="C120" s="15"/>
      <c r="D120" s="15"/>
      <c r="E120" s="15"/>
      <c r="F120" s="15"/>
      <c r="G120" s="17"/>
      <c r="H120" s="1"/>
      <c r="I120" s="20"/>
      <c r="J120" s="15"/>
      <c r="K120" s="1"/>
      <c r="L120" s="1"/>
      <c r="M120" s="15"/>
      <c r="N120" s="15"/>
      <c r="O120" s="20"/>
      <c r="P120" s="21" t="s">
        <v>39</v>
      </c>
    </row>
    <row r="121">
      <c r="I121" s="16" t="s">
        <v>1</v>
      </c>
      <c r="J121" s="20"/>
      <c r="N121" s="20"/>
      <c r="O121" s="16" t="s">
        <v>40</v>
      </c>
      <c r="P121" s="22">
        <v>1.0</v>
      </c>
    </row>
    <row r="122">
      <c r="A122" s="16" t="str">
        <f>"x"&amp;TEXT($P$71*3, "#,##0")</f>
        <v>x3</v>
      </c>
      <c r="B122" s="15"/>
      <c r="C122" s="16" t="str">
        <f>"x"&amp;TEXT(($P$71*15)*3, "#,##0")</f>
        <v>x45</v>
      </c>
      <c r="D122" s="16" t="str">
        <f t="shared" ref="D122:E122" si="28">"x"&amp;TEXT(($P$71*5)*3, "#,##0")</f>
        <v>x15</v>
      </c>
      <c r="E122" s="16" t="str">
        <f t="shared" si="28"/>
        <v>x15</v>
      </c>
      <c r="F122" s="16" t="str">
        <f>"x"&amp;TEXT(($P$71*2)*3, "#,##0")</f>
        <v>x6</v>
      </c>
      <c r="G122" s="19" t="str">
        <f>LET(
  n, ($P$71*3)*10000,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H122" s="16" t="str">
        <f>LET(
  TotalMinutes, ($P$71*10)*3,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J122" s="20"/>
      <c r="K122" s="16" t="str">
        <f>"x"&amp;TEXT(($P$71*100), "#,##0")</f>
        <v>x100</v>
      </c>
      <c r="L122" s="16" t="str">
        <f t="shared" ref="L122:M122" si="29">"x"&amp;TEXT($P$71*5, "#,##0")</f>
        <v>x5</v>
      </c>
      <c r="M122" s="16" t="str">
        <f t="shared" si="29"/>
        <v>x5</v>
      </c>
      <c r="N122" s="20"/>
    </row>
    <row r="123">
      <c r="A123" s="30" t="s">
        <v>53</v>
      </c>
      <c r="I123" s="20"/>
      <c r="J123" s="16" t="s">
        <v>38</v>
      </c>
      <c r="N123" s="20"/>
      <c r="O123" s="20"/>
      <c r="P123" s="20"/>
      <c r="Q123" s="15"/>
      <c r="R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N124" s="15"/>
      <c r="O124" s="15"/>
      <c r="P124" s="29" t="s">
        <v>41</v>
      </c>
      <c r="R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20"/>
      <c r="J125" s="15"/>
      <c r="K125" s="1"/>
      <c r="L125" s="16" t="s">
        <v>1</v>
      </c>
      <c r="M125" s="17"/>
      <c r="N125" s="1"/>
      <c r="O125" s="16" t="s">
        <v>1</v>
      </c>
      <c r="P125" s="24"/>
      <c r="Q125" s="25"/>
      <c r="R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20"/>
      <c r="R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6" t="str">
        <f>"x"&amp;TEXT($P$71*10, "#,##0")</f>
        <v>x10</v>
      </c>
      <c r="L127" s="15"/>
      <c r="M127" s="19" t="str">
        <f>LET(
  n, $P$71*5000,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127" s="16" t="s">
        <v>46</v>
      </c>
      <c r="O127" s="15"/>
      <c r="P127" s="27" t="str">
        <f>"x"&amp;TEXT(($P$71*15)*3, "#,##0")</f>
        <v>x45</v>
      </c>
      <c r="Q127" s="28" t="str">
        <f>LET(
  n, $P$61*35000,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35.00K</v>
      </c>
      <c r="R127" s="15"/>
    </row>
  </sheetData>
  <mergeCells count="419">
    <mergeCell ref="A25:A26"/>
    <mergeCell ref="A31:A32"/>
    <mergeCell ref="B31:B32"/>
    <mergeCell ref="C31:C32"/>
    <mergeCell ref="D31:D32"/>
    <mergeCell ref="E31:E32"/>
    <mergeCell ref="F31:F32"/>
    <mergeCell ref="B34:B35"/>
    <mergeCell ref="C34:C35"/>
    <mergeCell ref="D34:D35"/>
    <mergeCell ref="E34:E35"/>
    <mergeCell ref="F34:F35"/>
    <mergeCell ref="G34:G35"/>
    <mergeCell ref="H34:H35"/>
    <mergeCell ref="G41:G42"/>
    <mergeCell ref="H41:H42"/>
    <mergeCell ref="K41:K42"/>
    <mergeCell ref="L41:L42"/>
    <mergeCell ref="A34:A35"/>
    <mergeCell ref="A41:A42"/>
    <mergeCell ref="B41:B42"/>
    <mergeCell ref="C41:C42"/>
    <mergeCell ref="D41:D42"/>
    <mergeCell ref="E41:E42"/>
    <mergeCell ref="F41:F42"/>
    <mergeCell ref="A44:A45"/>
    <mergeCell ref="B44:B45"/>
    <mergeCell ref="C44:C45"/>
    <mergeCell ref="D44:D45"/>
    <mergeCell ref="E44:E45"/>
    <mergeCell ref="F44:F45"/>
    <mergeCell ref="G44:G45"/>
    <mergeCell ref="F51:F52"/>
    <mergeCell ref="G51:G52"/>
    <mergeCell ref="I51:I52"/>
    <mergeCell ref="J51:J52"/>
    <mergeCell ref="K51:K52"/>
    <mergeCell ref="L51:L52"/>
    <mergeCell ref="G54:G55"/>
    <mergeCell ref="H54:H55"/>
    <mergeCell ref="H83:H84"/>
    <mergeCell ref="J83:M84"/>
    <mergeCell ref="I85:I86"/>
    <mergeCell ref="J85:J86"/>
    <mergeCell ref="K85:K86"/>
    <mergeCell ref="L85:L86"/>
    <mergeCell ref="M85:M86"/>
    <mergeCell ref="A83:A84"/>
    <mergeCell ref="B83:B84"/>
    <mergeCell ref="C83:C84"/>
    <mergeCell ref="D83:D84"/>
    <mergeCell ref="E83:E84"/>
    <mergeCell ref="F83:F84"/>
    <mergeCell ref="G83:G84"/>
    <mergeCell ref="H86:H87"/>
    <mergeCell ref="J88:M89"/>
    <mergeCell ref="A86:A87"/>
    <mergeCell ref="B86:B87"/>
    <mergeCell ref="C86:C87"/>
    <mergeCell ref="D86:D87"/>
    <mergeCell ref="E86:E87"/>
    <mergeCell ref="F86:F87"/>
    <mergeCell ref="G86:G87"/>
    <mergeCell ref="H89:H90"/>
    <mergeCell ref="J90:J91"/>
    <mergeCell ref="K90:K91"/>
    <mergeCell ref="L90:L91"/>
    <mergeCell ref="M90:M91"/>
    <mergeCell ref="B89:B90"/>
    <mergeCell ref="C89:C90"/>
    <mergeCell ref="D89:D90"/>
    <mergeCell ref="E89:E90"/>
    <mergeCell ref="F89:F90"/>
    <mergeCell ref="G89:G90"/>
    <mergeCell ref="A92:H92"/>
    <mergeCell ref="A98:A99"/>
    <mergeCell ref="B98:B99"/>
    <mergeCell ref="C98:C99"/>
    <mergeCell ref="D98:D99"/>
    <mergeCell ref="E98:E99"/>
    <mergeCell ref="F98:F99"/>
    <mergeCell ref="G98:G99"/>
    <mergeCell ref="H98:H99"/>
    <mergeCell ref="A89:A90"/>
    <mergeCell ref="A95:A96"/>
    <mergeCell ref="B95:B96"/>
    <mergeCell ref="C95:C96"/>
    <mergeCell ref="D95:D96"/>
    <mergeCell ref="E95:E96"/>
    <mergeCell ref="F95:F96"/>
    <mergeCell ref="H44:H45"/>
    <mergeCell ref="A47:H47"/>
    <mergeCell ref="B51:B52"/>
    <mergeCell ref="C51:C52"/>
    <mergeCell ref="D51:D52"/>
    <mergeCell ref="E51:E52"/>
    <mergeCell ref="H51:H52"/>
    <mergeCell ref="A51:A52"/>
    <mergeCell ref="B54:B55"/>
    <mergeCell ref="C54:C55"/>
    <mergeCell ref="D54:D55"/>
    <mergeCell ref="E54:E55"/>
    <mergeCell ref="F54:F55"/>
    <mergeCell ref="A57:H57"/>
    <mergeCell ref="G60:G61"/>
    <mergeCell ref="H60:H61"/>
    <mergeCell ref="K60:K61"/>
    <mergeCell ref="L60:L61"/>
    <mergeCell ref="M60:M61"/>
    <mergeCell ref="I61:I62"/>
    <mergeCell ref="A63:H63"/>
    <mergeCell ref="J63:M64"/>
    <mergeCell ref="A54:A55"/>
    <mergeCell ref="A60:A61"/>
    <mergeCell ref="B60:B61"/>
    <mergeCell ref="C60:C61"/>
    <mergeCell ref="D60:D61"/>
    <mergeCell ref="E60:E61"/>
    <mergeCell ref="F60:F61"/>
    <mergeCell ref="H70:H71"/>
    <mergeCell ref="K70:K71"/>
    <mergeCell ref="L70:L71"/>
    <mergeCell ref="M70:M71"/>
    <mergeCell ref="I71:I72"/>
    <mergeCell ref="J73:M74"/>
    <mergeCell ref="G80:G81"/>
    <mergeCell ref="H80:H81"/>
    <mergeCell ref="K80:L81"/>
    <mergeCell ref="K82:L82"/>
    <mergeCell ref="G95:G96"/>
    <mergeCell ref="H95:H96"/>
    <mergeCell ref="K95:L96"/>
    <mergeCell ref="K97:L97"/>
    <mergeCell ref="J98:M99"/>
    <mergeCell ref="I100:I101"/>
    <mergeCell ref="J100:J101"/>
    <mergeCell ref="M100:M101"/>
    <mergeCell ref="K125:K126"/>
    <mergeCell ref="L125:L126"/>
    <mergeCell ref="H120:H121"/>
    <mergeCell ref="K120:K121"/>
    <mergeCell ref="L120:L121"/>
    <mergeCell ref="M120:M121"/>
    <mergeCell ref="I121:I122"/>
    <mergeCell ref="J123:M124"/>
    <mergeCell ref="J125:J126"/>
    <mergeCell ref="M125:M126"/>
    <mergeCell ref="K100:K101"/>
    <mergeCell ref="L100:L101"/>
    <mergeCell ref="A101:A102"/>
    <mergeCell ref="B101:B102"/>
    <mergeCell ref="C101:C102"/>
    <mergeCell ref="D101:D102"/>
    <mergeCell ref="E101:E102"/>
    <mergeCell ref="H101:H102"/>
    <mergeCell ref="G104:G105"/>
    <mergeCell ref="H104:H105"/>
    <mergeCell ref="J105:J106"/>
    <mergeCell ref="K105:K106"/>
    <mergeCell ref="L105:L106"/>
    <mergeCell ref="M105:M106"/>
    <mergeCell ref="F101:F102"/>
    <mergeCell ref="G101:G102"/>
    <mergeCell ref="J103:M104"/>
    <mergeCell ref="A104:A105"/>
    <mergeCell ref="B104:B105"/>
    <mergeCell ref="C104:C105"/>
    <mergeCell ref="D104:D105"/>
    <mergeCell ref="A107:H107"/>
    <mergeCell ref="J113:M114"/>
    <mergeCell ref="J115:J116"/>
    <mergeCell ref="K115:K116"/>
    <mergeCell ref="L115:L116"/>
    <mergeCell ref="M115:M116"/>
    <mergeCell ref="F110:F111"/>
    <mergeCell ref="G110:G111"/>
    <mergeCell ref="H110:H111"/>
    <mergeCell ref="K110:L111"/>
    <mergeCell ref="I111:I112"/>
    <mergeCell ref="K112:L112"/>
    <mergeCell ref="A113:H113"/>
    <mergeCell ref="E104:E105"/>
    <mergeCell ref="F104:F105"/>
    <mergeCell ref="A110:A111"/>
    <mergeCell ref="B110:B111"/>
    <mergeCell ref="C110:C111"/>
    <mergeCell ref="D110:D111"/>
    <mergeCell ref="E110:E111"/>
    <mergeCell ref="A120:A121"/>
    <mergeCell ref="B120:B121"/>
    <mergeCell ref="C120:C121"/>
    <mergeCell ref="D120:D121"/>
    <mergeCell ref="E120:E121"/>
    <mergeCell ref="F120:F121"/>
    <mergeCell ref="G120:G121"/>
    <mergeCell ref="A123:H123"/>
    <mergeCell ref="O11:O12"/>
    <mergeCell ref="P11:P12"/>
    <mergeCell ref="Q11:Q12"/>
    <mergeCell ref="G10:G11"/>
    <mergeCell ref="H10:H11"/>
    <mergeCell ref="J11:J12"/>
    <mergeCell ref="K11:K12"/>
    <mergeCell ref="L11:L12"/>
    <mergeCell ref="M11:M12"/>
    <mergeCell ref="N11:N12"/>
    <mergeCell ref="H1:H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M6:M7"/>
    <mergeCell ref="N6:N7"/>
    <mergeCell ref="J9:M10"/>
    <mergeCell ref="P10:Q10"/>
    <mergeCell ref="H4:H5"/>
    <mergeCell ref="J4:M5"/>
    <mergeCell ref="O5:Q5"/>
    <mergeCell ref="I6:I7"/>
    <mergeCell ref="J6:J7"/>
    <mergeCell ref="K6:K7"/>
    <mergeCell ref="L6:L7"/>
    <mergeCell ref="O6:Q7"/>
    <mergeCell ref="A4:A5"/>
    <mergeCell ref="B4:B5"/>
    <mergeCell ref="C4:C5"/>
    <mergeCell ref="D4:D5"/>
    <mergeCell ref="E4:E5"/>
    <mergeCell ref="F4:F5"/>
    <mergeCell ref="G4:G5"/>
    <mergeCell ref="B7:B8"/>
    <mergeCell ref="C7:C8"/>
    <mergeCell ref="D7:D8"/>
    <mergeCell ref="E7:E8"/>
    <mergeCell ref="F7:F8"/>
    <mergeCell ref="G7:G8"/>
    <mergeCell ref="H7:H8"/>
    <mergeCell ref="O20:Q20"/>
    <mergeCell ref="O21:Q22"/>
    <mergeCell ref="P25:Q25"/>
    <mergeCell ref="G16:G17"/>
    <mergeCell ref="H16:H17"/>
    <mergeCell ref="K16:K17"/>
    <mergeCell ref="L16:L17"/>
    <mergeCell ref="M16:M17"/>
    <mergeCell ref="N16:N17"/>
    <mergeCell ref="J19:M20"/>
    <mergeCell ref="B22:B23"/>
    <mergeCell ref="C22:C23"/>
    <mergeCell ref="D22:D23"/>
    <mergeCell ref="E22:E23"/>
    <mergeCell ref="F22:F23"/>
    <mergeCell ref="G22:G23"/>
    <mergeCell ref="H22:H23"/>
    <mergeCell ref="A22:A23"/>
    <mergeCell ref="B25:B26"/>
    <mergeCell ref="C25:C26"/>
    <mergeCell ref="D25:D26"/>
    <mergeCell ref="E25:E26"/>
    <mergeCell ref="F25:F26"/>
    <mergeCell ref="A28:H28"/>
    <mergeCell ref="A7:A8"/>
    <mergeCell ref="B10:B11"/>
    <mergeCell ref="C10:C11"/>
    <mergeCell ref="D10:D11"/>
    <mergeCell ref="E10:E11"/>
    <mergeCell ref="F10:F11"/>
    <mergeCell ref="A13:H13"/>
    <mergeCell ref="A10:A11"/>
    <mergeCell ref="A16:A17"/>
    <mergeCell ref="B16:B17"/>
    <mergeCell ref="C16:C17"/>
    <mergeCell ref="D16:D17"/>
    <mergeCell ref="E16:E17"/>
    <mergeCell ref="F16:F17"/>
    <mergeCell ref="H19:H20"/>
    <mergeCell ref="I21:I22"/>
    <mergeCell ref="J21:J22"/>
    <mergeCell ref="K21:K22"/>
    <mergeCell ref="L21:L22"/>
    <mergeCell ref="M21:M22"/>
    <mergeCell ref="N21:N22"/>
    <mergeCell ref="J24:M25"/>
    <mergeCell ref="A19:A20"/>
    <mergeCell ref="B19:B20"/>
    <mergeCell ref="C19:C20"/>
    <mergeCell ref="D19:D20"/>
    <mergeCell ref="E19:E20"/>
    <mergeCell ref="F19:F20"/>
    <mergeCell ref="G19:G20"/>
    <mergeCell ref="O26:O27"/>
    <mergeCell ref="P26:P27"/>
    <mergeCell ref="Q26:Q27"/>
    <mergeCell ref="G25:G26"/>
    <mergeCell ref="H25:H26"/>
    <mergeCell ref="J26:J27"/>
    <mergeCell ref="K26:K27"/>
    <mergeCell ref="L26:L27"/>
    <mergeCell ref="M26:M27"/>
    <mergeCell ref="N26:N27"/>
    <mergeCell ref="O36:O37"/>
    <mergeCell ref="P36:P37"/>
    <mergeCell ref="A37:H37"/>
    <mergeCell ref="M65:M66"/>
    <mergeCell ref="N65:N66"/>
    <mergeCell ref="J75:J76"/>
    <mergeCell ref="K75:K76"/>
    <mergeCell ref="L75:L76"/>
    <mergeCell ref="M75:M76"/>
    <mergeCell ref="N75:N76"/>
    <mergeCell ref="P60:R60"/>
    <mergeCell ref="O61:O62"/>
    <mergeCell ref="P61:R62"/>
    <mergeCell ref="P64:Q64"/>
    <mergeCell ref="J65:J66"/>
    <mergeCell ref="K65:K66"/>
    <mergeCell ref="L65:L66"/>
    <mergeCell ref="Q65:Q66"/>
    <mergeCell ref="O65:O66"/>
    <mergeCell ref="P65:P66"/>
    <mergeCell ref="P70:R70"/>
    <mergeCell ref="O71:O72"/>
    <mergeCell ref="P71:R72"/>
    <mergeCell ref="P74:Q74"/>
    <mergeCell ref="O75:O76"/>
    <mergeCell ref="P75:P76"/>
    <mergeCell ref="Q75:Q76"/>
    <mergeCell ref="O84:Q84"/>
    <mergeCell ref="N85:N86"/>
    <mergeCell ref="O85:Q86"/>
    <mergeCell ref="P89:Q89"/>
    <mergeCell ref="N90:N91"/>
    <mergeCell ref="Q90:Q91"/>
    <mergeCell ref="O90:O91"/>
    <mergeCell ref="P90:P91"/>
    <mergeCell ref="O99:Q99"/>
    <mergeCell ref="N100:N101"/>
    <mergeCell ref="O100:Q101"/>
    <mergeCell ref="P104:Q104"/>
    <mergeCell ref="N105:N106"/>
    <mergeCell ref="Q105:Q106"/>
    <mergeCell ref="O115:O116"/>
    <mergeCell ref="P115:P116"/>
    <mergeCell ref="O121:O122"/>
    <mergeCell ref="N125:N126"/>
    <mergeCell ref="O125:O126"/>
    <mergeCell ref="P125:P126"/>
    <mergeCell ref="Q115:Q116"/>
    <mergeCell ref="P120:R120"/>
    <mergeCell ref="P121:R122"/>
    <mergeCell ref="P124:Q124"/>
    <mergeCell ref="Q125:Q126"/>
    <mergeCell ref="O105:O106"/>
    <mergeCell ref="P105:P106"/>
    <mergeCell ref="P110:R110"/>
    <mergeCell ref="O111:O112"/>
    <mergeCell ref="P111:R112"/>
    <mergeCell ref="P114:Q114"/>
    <mergeCell ref="N115:N116"/>
    <mergeCell ref="G31:G32"/>
    <mergeCell ref="H31:H32"/>
    <mergeCell ref="K31:K32"/>
    <mergeCell ref="L31:L32"/>
    <mergeCell ref="P32:R32"/>
    <mergeCell ref="O33:O34"/>
    <mergeCell ref="P33:R34"/>
    <mergeCell ref="P35:Q35"/>
    <mergeCell ref="Q36:Q37"/>
    <mergeCell ref="P42:R42"/>
    <mergeCell ref="I33:I34"/>
    <mergeCell ref="J34:M35"/>
    <mergeCell ref="J36:J37"/>
    <mergeCell ref="K36:K37"/>
    <mergeCell ref="L36:L37"/>
    <mergeCell ref="M36:M37"/>
    <mergeCell ref="N36:N37"/>
    <mergeCell ref="L46:L47"/>
    <mergeCell ref="M46:M47"/>
    <mergeCell ref="M51:M52"/>
    <mergeCell ref="N51:N52"/>
    <mergeCell ref="O51:O52"/>
    <mergeCell ref="O54:O55"/>
    <mergeCell ref="N46:N47"/>
    <mergeCell ref="O46:O47"/>
    <mergeCell ref="I43:I44"/>
    <mergeCell ref="O43:O44"/>
    <mergeCell ref="P43:R44"/>
    <mergeCell ref="J44:M45"/>
    <mergeCell ref="P45:Q45"/>
    <mergeCell ref="J46:J47"/>
    <mergeCell ref="K46:K47"/>
    <mergeCell ref="P46:P47"/>
    <mergeCell ref="Q46:Q47"/>
    <mergeCell ref="P50:R50"/>
    <mergeCell ref="P51:R52"/>
    <mergeCell ref="P53:Q53"/>
    <mergeCell ref="P54:P55"/>
    <mergeCell ref="Q54:Q55"/>
    <mergeCell ref="B70:B71"/>
    <mergeCell ref="C70:C71"/>
    <mergeCell ref="D70:D71"/>
    <mergeCell ref="E70:E71"/>
    <mergeCell ref="F70:F71"/>
    <mergeCell ref="G70:G71"/>
    <mergeCell ref="A73:H73"/>
    <mergeCell ref="A70:A71"/>
    <mergeCell ref="A80:A81"/>
    <mergeCell ref="B80:B81"/>
    <mergeCell ref="C80:C81"/>
    <mergeCell ref="D80:D81"/>
    <mergeCell ref="E80:E81"/>
    <mergeCell ref="F80:F8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8.13"/>
  </cols>
  <sheetData>
    <row r="1">
      <c r="A1" s="31" t="s">
        <v>54</v>
      </c>
      <c r="C1" s="32" t="s">
        <v>55</v>
      </c>
      <c r="F1" s="32" t="s">
        <v>56</v>
      </c>
    </row>
    <row r="2">
      <c r="A2" s="32">
        <v>7.0</v>
      </c>
    </row>
    <row r="3">
      <c r="A3" s="32" t="s">
        <v>57</v>
      </c>
      <c r="C3" s="33" t="str">
        <f>LET(
    currentDate, NOW(),
    sheetUTC, A2,
    baseUTC, 8,
    tzOffset, (sheetUTC - baseUTC) / 24,
    daysInCycle, 1,
    initialDate, DATE(1970, 1, 1),
    resetTimeStr, "05:00:00",
    resetHour, VALUE(LEFT(resetTimeStr, 2)),
    resetTimeSerial, (resetHour/24) + tzOffset,
    daysPassed, ROUNDDOWN(currentDate - initialDate, 0),
    cyclesPassed, ROUNDDOWN(daysPassed / daysInCycle, 0),
    lastResetDateTime, (initialDate + cyclesPassed * daysInCycle) + resetTimeSerial,
    nextResetDateTime, IF(
        currentDate &gt;= lastResetDateTime,
        lastResetDateTime + daysInCycle,
        lastResetDateTime
    ),
    TEXT(nextResetDateTime, "ddd, mmm dd 'yy - hh:mm AM/PM")
)
</f>
        <v>Tue, Dec 02 '25 - 04:00 AM</v>
      </c>
      <c r="F3" s="33" t="str">
        <f>LET(
    currentDate, NOW(),
    sheetUTC, A2,
    baseUTC, 8,
    tzOffset, (sheetUTC - baseUTC) / 24,
    daysInCycle, 1,
    initialDate, DATE(1970, 1, 1),
    resetTimeStr, "05:00:00",
    resetHour, VALUE(LEFT(resetTimeStr, 2)),
    resetTimeSerial, (resetHour/24) + tzOffset,
    daysPassed, ROUNDDOWN(currentDate - initialDate, 0),
    cyclesPassed, ROUNDDOWN(daysPassed / daysInCycle, 0),
    lastResetDateTime, (initialDate + cyclesPassed * daysInCycle) + resetTimeSerial,
    nextResetDateTime, IF(
        currentDate &gt;= lastResetDateTime,
        lastResetDateTime + daysInCycle,
        lastResetDateTime
    ),
    timeRemaining, nextResetDateTime - currentDate,
    daysRemaining, INT(timeRemaining),
    timeFraction, MOD(timeRemaining, 1),
    IF(
        daysRemaining &gt; 1,
        CONCATENATE(daysRemaining, " days ", TEXT(timeFraction, "hh:mm:ss")),
        IF(
            daysRemaining = 1,
            CONCATENATE(daysRemaining, " day ", TEXT(timeFraction, "hh:mm:ss")),
            TEXT(timeRemaining, "hh:mm:ss")
        )
    )
)</f>
        <v>16:07:27</v>
      </c>
    </row>
    <row r="5">
      <c r="A5" s="32" t="s">
        <v>58</v>
      </c>
      <c r="C5" s="33" t="str">
        <f>LET(
    sheetUTC, A2,
    baseUTC, 8,
    tzOffset, (sheetUTC - baseUTC) / 24,
    currentDate, NOW(),
    resetDayOfWeek, 2,
    daysInCycle, 7,
    initialDate, DATE(1970, 1, 1),
    resetTimeStr, "05:00:00",
    resetHour, VALUE(LEFT(resetTimeStr, 2)),
    resetTimeSerial, (resetHour/24) + tzOffset,
    daysPassed, ROUNDDOWN(currentDate - initialDate, 0),
    cyclesPassed, ROUNDDOWN(daysPassed / daysInCycle, 0),
    currentCycleStartDate, initialDate + cyclesPassed * daysInCycle,
    currentCycleDayOfWeek, WEEKDAY(currentCycleStartDate, 1),
    offsetDays, MOD(resetDayOfWeek - currentCycleDayOfWeek + 7, 7),
    firstCandidateResetDate, currentCycleStartDate + offsetDays,
    firstResetDateTime, firstCandidateResetDate + resetTimeSerial,
    nextResetDateTime, IF(
        firstResetDateTime &gt; currentDate,
        firstResetDateTime,
        firstResetDateTime + daysInCycle
    ),
    TEXT(nextResetDateTime, "ddd, mmm dd 'yy - hh:mm AM/PM")
)</f>
        <v>Mon, Dec 08 '25 - 04:00 AM</v>
      </c>
      <c r="F5" s="33" t="str">
        <f>LET(
    currentDate, NOW(),
    sheetUTC, A2,
    baseUTC, 8,
    tzOffset, (sheetUTC - baseUTC) / 24,
    resetDayOfWeek, 2,  
    daysInCycle, 7,     
    initialDate, DATE(1970, 1, 1),
    resetTimeStr, "05:00:00",
    resetHour, VALUE(LEFT(resetTimeStr, 2)),
    resetTimeSerial, (resetHour/24) + tzOffset,
    daysPassed, ROUNDDOWN(currentDate - initialDate, 0),
    cyclesPassed, ROUNDDOWN(daysPassed / daysInCycle, 0),
    currentCycleStartDate, initialDate + cyclesPassed * daysInCycle,
    currentCycleDayOfWeek, WEEKDAY(currentCycleStartDate, 1),
    offsetDays, MOD(resetDayOfWeek - currentCycleDayOfWeek + 7, 7),
    firstCandidateResetDate, currentCycleStartDate + offsetDays,
    firstResetDateTime, firstCandidateResetDate + resetTimeSerial,
    nextResetDateTime, IF(
        firstResetDateTime &gt; currentDate,
        firstResetDateTime,
        firstResetDateTime + daysInCycle
    ),
    timeRemaining, nextResetDateTime - currentDate,
    daysRemaining, INT(timeRemaining),
    timeFraction, MOD(timeRemaining, 1),
    IF(
        daysRemaining &gt; 1,
        CONCATENATE(daysRemaining, " days ", TEXT(timeFraction, "hh:mm:ss")),
        IF(
            daysRemaining = 1,
            CONCATENATE(daysRemaining, " day ", TEXT(timeFraction, "hh:mm:ss")),
            TEXT(timeRemaining, "hh:mm:ss")
        )
    )
)</f>
        <v>6 days 16:07:27</v>
      </c>
    </row>
    <row r="7">
      <c r="A7" s="32" t="s">
        <v>59</v>
      </c>
      <c r="C7" s="33" t="str">
        <f>LET(
    currentDate, NOW(),
    sheetUTC, A2,
    baseUTC, 8,
    tzOffset, (sheetUTC - baseUTC) / 24,
    daysInCycle, 28,
    initialDate, DATE(2025, 11, 24),
    resetTimeStr, "05:00:00",
    resetHour, VALUE(LEFT(resetTimeStr, 2)),
    resetTimeSerial, (resetHour/24) + tzOffset,
    daysPassed, ROUNDDOWN(currentDate - initialDate, 0),
    cyclesPassed, ROUNDDOWN(daysPassed / daysInCycle, 0),
    lastResetDateTime, (initialDate + cyclesPassed * daysInCycle) + resetTimeSerial,
    nextResetDateTime, IF(
        currentDate &gt;= lastResetDateTime,
        lastResetDateTime + daysInCycle,
        lastResetDateTime
    ),
    TEXT(nextResetDateTime, "ddd, mmm dd 'yy - hh:mm AM/PM")
)
</f>
        <v>Mon, Dec 22 '25 - 04:00 AM</v>
      </c>
      <c r="F7" s="33" t="str">
        <f>LET(
    currentDate, NOW(),
    sheetUTC, A2,
    baseUTC, 8,
    tzOffset, (sheetUTC - baseUTC) / 24,
    daysInCycle, 28,
    initialDate, DATE(2025, 11, 24),
    resetTimeStr, "05:00:00",
    resetHour, VALUE(LEFT(resetTimeStr, 2)),
    resetTimeSerial, (resetHour/24) + tzOffset,
    daysPassed, ROUNDDOWN(currentDate - initialDate, 0),
    cyclesPassed, ROUNDDOWN(daysPassed / daysInCycle, 0),
    lastResetDateTime, (initialDate + cyclesPassed * daysInCycle) + resetTimeSerial,
    nextResetDateTime, IF(
        currentDate &gt;= lastResetDateTime,
        lastResetDateTime + daysInCycle,
        lastResetDateTime
    ),
    timeRemaining, nextResetDateTime - currentDate,
    daysRemaining, INT(timeRemaining),
    timeFraction, MOD(timeRemaining, 1),
    IF(
        daysRemaining &gt; 1,
        CONCATENATE(daysRemaining, " days ", TEXT(timeFraction, "hh:mm:ss")),
        IF(
            daysRemaining = 1,
            CONCATENATE(daysRemaining, " day ", TEXT(timeFraction, "hh:mm:ss")),
            TEXT(timeRemaining, "hh:mm:ss")
        )
    )
)</f>
        <v>20 days 16:07:27</v>
      </c>
    </row>
    <row r="9">
      <c r="A9" s="32" t="s">
        <v>60</v>
      </c>
      <c r="C9" s="33" t="str">
        <f>LET(
    currentDate, NOW(),
    sheetUTC, A2,
    baseUTC, 8,
    tzOffset, (sheetUTC - baseUTC) / 24,
    daysInCycle, 3,
    initialDate, DATE(2025, 10, 29),
    resetTimeStr, "05:00:00",
    resetHour, VALUE(LEFT(resetTimeStr, 2)),
    resetTimeSerial, (resetHour/24) + tzOffset,
    daysPassed, ROUNDDOWN(currentDate - initialDate, 0),
    cyclesPassed, ROUNDDOWN(daysPassed / daysInCycle, 0),
    lastResetDateTime, (initialDate + cyclesPassed * daysInCycle) + resetTimeSerial,
    nextResetDateTime, IF(
        currentDate &gt;= lastResetDateTime,
        lastResetDateTime + daysInCycle,
        lastResetDateTime
    ),
    TEXT(nextResetDateTime, "ddd, mmm dd 'yy - hh:mm AM/PM")
)
</f>
        <v>Thu, Dec 04 '25 - 04:00 AM</v>
      </c>
      <c r="F9" s="33" t="str">
        <f>LET(
    currentDate, NOW(),
    sheetUTC, A2,
    baseUTC, 8,
    tzOffset, (sheetUTC - baseUTC) / 24,
    daysInCycle, 3,
    initialDate, DATE(2025, 10, 29),
    resetTimeStr, "05:00:00",
    resetHour, VALUE(LEFT(resetTimeStr, 2)),
    resetTimeSerial, (resetHour/24) + tzOffset,
    daysPassed, ROUNDDOWN(currentDate - initialDate, 0),
    cyclesPassed, ROUNDDOWN(daysPassed / daysInCycle, 0),
    lastResetDateTime, (initialDate + cyclesPassed * daysInCycle) + resetTimeSerial,
    nextResetDateTime, IF(
        currentDate &gt;= lastResetDateTime,
        lastResetDateTime + daysInCycle,
        lastResetDateTime
    ),
    timeRemaining, nextResetDateTime - currentDate,
    daysRemaining, INT(timeRemaining),
    timeFraction, MOD(timeRemaining, 1),
    IF(
        daysRemaining &gt; 1,
        CONCATENATE(daysRemaining, " days ", TEXT(timeFraction, "hh:mm:ss")),
        IF(
            daysRemaining = 1,
            CONCATENATE(daysRemaining, " day ", TEXT(timeFraction, "hh:mm:ss")),
            TEXT(timeRemaining, "hh:mm:ss")
        )
    )
)</f>
        <v>2 days 16:07:27</v>
      </c>
    </row>
  </sheetData>
  <mergeCells count="16">
    <mergeCell ref="A1:B1"/>
    <mergeCell ref="C1:E2"/>
    <mergeCell ref="F1:G2"/>
    <mergeCell ref="A2:B2"/>
    <mergeCell ref="A3:B4"/>
    <mergeCell ref="C3:E4"/>
    <mergeCell ref="F3:G4"/>
    <mergeCell ref="C9:E10"/>
    <mergeCell ref="F9:G10"/>
    <mergeCell ref="A5:B6"/>
    <mergeCell ref="C5:E6"/>
    <mergeCell ref="F5:G6"/>
    <mergeCell ref="A7:B8"/>
    <mergeCell ref="C7:E8"/>
    <mergeCell ref="F7:G8"/>
    <mergeCell ref="A9:B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8" width="8.13"/>
  </cols>
  <sheetData>
    <row r="1">
      <c r="A1" s="15"/>
      <c r="B1" s="16" t="s">
        <v>1</v>
      </c>
      <c r="C1" s="15"/>
      <c r="D1" s="15"/>
      <c r="E1" s="15"/>
      <c r="F1" s="15"/>
      <c r="G1" s="17"/>
      <c r="H1" s="1"/>
      <c r="I1" s="15"/>
      <c r="J1" s="15"/>
      <c r="K1" s="15"/>
      <c r="L1" s="15"/>
      <c r="M1" s="18" t="s">
        <v>37</v>
      </c>
      <c r="N1" s="15"/>
      <c r="O1" s="15"/>
      <c r="P1" s="15"/>
      <c r="Q1" s="15"/>
      <c r="R1" s="15"/>
    </row>
    <row r="2">
      <c r="I2" s="15"/>
      <c r="J2" s="15"/>
      <c r="O2" s="15"/>
      <c r="P2" s="15"/>
      <c r="Q2" s="15"/>
      <c r="R2" s="15"/>
    </row>
    <row r="3">
      <c r="A3" s="16" t="str">
        <f>"x"&amp;TEXT($O$6*8, "#,##0")</f>
        <v>x8</v>
      </c>
      <c r="B3" s="15"/>
      <c r="C3" s="16" t="str">
        <f>"x"&amp;TEXT(($O$6*8)*15, "#,##0")</f>
        <v>x120</v>
      </c>
      <c r="D3" s="16" t="str">
        <f t="shared" ref="D3:E3" si="1">"x"&amp;TEXT(($O$6*8)*5, "#,##0")</f>
        <v>x40</v>
      </c>
      <c r="E3" s="16" t="str">
        <f t="shared" si="1"/>
        <v>x40</v>
      </c>
      <c r="F3" s="16" t="str">
        <f>"x"&amp;TEXT(($O$6*8)*2, "#,##0")</f>
        <v>x16</v>
      </c>
      <c r="G3" s="19" t="str">
        <f>LET(
  n, ($O$6*8)*10000,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80.00K</v>
      </c>
      <c r="H3" s="16" t="str">
        <f>LET(
  TotalMinutes, ($O$6*8)*10,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01:20h</v>
      </c>
      <c r="I3" s="15"/>
      <c r="J3" s="20"/>
      <c r="K3" s="16" t="str">
        <f t="shared" ref="K3:L3" si="2">"x"&amp;TEXT($O$6, "#,##0")</f>
        <v>x1</v>
      </c>
      <c r="L3" s="16" t="str">
        <f t="shared" si="2"/>
        <v>x1</v>
      </c>
      <c r="M3" s="18"/>
      <c r="N3" s="16" t="str">
        <f>"x"&amp;TEXT($O$6, "#,##0")</f>
        <v>x1</v>
      </c>
      <c r="O3" s="15"/>
      <c r="P3" s="15"/>
      <c r="Q3" s="15"/>
      <c r="R3" s="15"/>
    </row>
    <row r="4">
      <c r="A4" s="15"/>
      <c r="B4" s="16" t="s">
        <v>1</v>
      </c>
      <c r="C4" s="15"/>
      <c r="D4" s="15"/>
      <c r="E4" s="15"/>
      <c r="F4" s="15"/>
      <c r="G4" s="17"/>
      <c r="H4" s="1"/>
      <c r="I4" s="15"/>
      <c r="J4" s="16" t="s">
        <v>38</v>
      </c>
      <c r="N4" s="15"/>
      <c r="O4" s="15"/>
      <c r="P4" s="15"/>
      <c r="Q4" s="15"/>
      <c r="R4" s="15"/>
    </row>
    <row r="5">
      <c r="I5" s="20"/>
      <c r="N5" s="20"/>
      <c r="O5" s="21" t="s">
        <v>39</v>
      </c>
      <c r="R5" s="15"/>
    </row>
    <row r="6">
      <c r="A6" s="16" t="str">
        <f>"x"&amp;TEXT($O$6*12, "#,##0")</f>
        <v>x12</v>
      </c>
      <c r="B6" s="15"/>
      <c r="C6" s="16" t="str">
        <f>"x"&amp;TEXT(($O$6*12)*15, "#,##0")</f>
        <v>x180</v>
      </c>
      <c r="D6" s="16" t="str">
        <f t="shared" ref="D6:E6" si="3">"x"&amp;TEXT(($O$6*12)*5, "#,##0")</f>
        <v>x60</v>
      </c>
      <c r="E6" s="16" t="str">
        <f t="shared" si="3"/>
        <v>x60</v>
      </c>
      <c r="F6" s="16" t="str">
        <f>"x"&amp;TEXT(($O$6*12)*2, "#,##0")</f>
        <v>x24</v>
      </c>
      <c r="G6" s="19" t="str">
        <f>LET(
  n, ($O$6*12)*10000,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120.00K</v>
      </c>
      <c r="H6" s="16" t="str">
        <f>LET(
  TotalMinutes, ($O$6*12)*10,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02:00h</v>
      </c>
      <c r="I6" s="16" t="s">
        <v>1</v>
      </c>
      <c r="J6" s="1"/>
      <c r="K6" s="16" t="s">
        <v>1</v>
      </c>
      <c r="L6" s="17"/>
      <c r="M6" s="1"/>
      <c r="N6" s="16" t="s">
        <v>40</v>
      </c>
      <c r="O6" s="22">
        <v>1.0</v>
      </c>
      <c r="R6" s="15"/>
    </row>
    <row r="7">
      <c r="A7" s="15"/>
      <c r="B7" s="16" t="s">
        <v>1</v>
      </c>
      <c r="C7" s="15"/>
      <c r="D7" s="15"/>
      <c r="E7" s="15"/>
      <c r="F7" s="15"/>
      <c r="G7" s="17"/>
      <c r="H7" s="1"/>
      <c r="R7" s="15"/>
    </row>
    <row r="8">
      <c r="I8" s="15"/>
      <c r="J8" s="16" t="str">
        <f>"x"&amp;TEXT($O$6*2, "#,##0")</f>
        <v>x2</v>
      </c>
      <c r="K8" s="15"/>
      <c r="L8" s="19" t="str">
        <f>LET(
  n, ($O$6*2)*50000,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100.00K</v>
      </c>
      <c r="M8" s="16" t="str">
        <f>LET(
  TotalMinutes, ($O$6*15)*2,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N8" s="20"/>
      <c r="O8" s="20"/>
      <c r="P8" s="20"/>
      <c r="Q8" s="20"/>
      <c r="R8" s="15"/>
    </row>
    <row r="9">
      <c r="A9" s="16" t="str">
        <f>"x"&amp;TEXT($O$6*4, "#,##0")</f>
        <v>x4</v>
      </c>
      <c r="B9" s="15"/>
      <c r="C9" s="16" t="str">
        <f>"x"&amp;TEXT(($O$6*4)*100, "#,##0")</f>
        <v>x400</v>
      </c>
      <c r="D9" s="16" t="str">
        <f t="shared" ref="D9:F9" si="4">"x"&amp;TEXT(($O$6*4)*50, "#,##0")</f>
        <v>x200</v>
      </c>
      <c r="E9" s="16" t="str">
        <f t="shared" si="4"/>
        <v>x200</v>
      </c>
      <c r="F9" s="16" t="str">
        <f t="shared" si="4"/>
        <v>x200</v>
      </c>
      <c r="G9" s="19" t="str">
        <f>LET(
  n, ($O$6*4)*10000,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9" s="16" t="str">
        <f>LET(
  TotalMinutes, ($O$6*4)*10,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9" s="15"/>
      <c r="J9" s="16" t="s">
        <v>38</v>
      </c>
      <c r="N9" s="20"/>
      <c r="O9" s="20"/>
      <c r="P9" s="20"/>
      <c r="Q9" s="20"/>
      <c r="R9" s="15"/>
    </row>
    <row r="10">
      <c r="A10" s="15"/>
      <c r="B10" s="16" t="s">
        <v>1</v>
      </c>
      <c r="C10" s="15"/>
      <c r="D10" s="15"/>
      <c r="E10" s="15"/>
      <c r="F10" s="15"/>
      <c r="G10" s="17"/>
      <c r="H10" s="1"/>
      <c r="I10" s="15"/>
      <c r="N10" s="20"/>
      <c r="O10" s="20"/>
      <c r="P10" s="23" t="s">
        <v>41</v>
      </c>
      <c r="R10" s="15"/>
    </row>
    <row r="11">
      <c r="I11" s="15"/>
      <c r="J11" s="15"/>
      <c r="K11" s="15"/>
      <c r="L11" s="16" t="s">
        <v>1</v>
      </c>
      <c r="M11" s="17"/>
      <c r="N11" s="1"/>
      <c r="O11" s="16" t="s">
        <v>1</v>
      </c>
      <c r="P11" s="24"/>
      <c r="Q11" s="25"/>
      <c r="R11" s="20"/>
    </row>
    <row r="12">
      <c r="A12" s="16" t="str">
        <f>"x"&amp;TEXT($O$6*4, "#,##0")</f>
        <v>x4</v>
      </c>
      <c r="B12" s="15"/>
      <c r="C12" s="16" t="str">
        <f>"x"&amp;TEXT(($O$6*4)*100, "#,##0")</f>
        <v>x400</v>
      </c>
      <c r="D12" s="16" t="str">
        <f t="shared" ref="D12:F12" si="5">"x"&amp;TEXT(($O$6*4)*50, "#,##0")</f>
        <v>x200</v>
      </c>
      <c r="E12" s="16" t="str">
        <f t="shared" si="5"/>
        <v>x200</v>
      </c>
      <c r="F12" s="16" t="str">
        <f t="shared" si="5"/>
        <v>x200</v>
      </c>
      <c r="G12" s="19" t="str">
        <f>LET(
  n, ($O$6*4)*10000,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12" s="16" t="str">
        <f>LET(
  TotalMinutes, ($O$6*4)*10,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12" s="15"/>
      <c r="R12" s="20"/>
    </row>
    <row r="13">
      <c r="A13" s="26" t="s">
        <v>42</v>
      </c>
      <c r="I13" s="26"/>
      <c r="J13" s="20"/>
      <c r="K13" s="16" t="str">
        <f>"x"&amp;TEXT($O$6, "#,##0")</f>
        <v>x1</v>
      </c>
      <c r="L13" s="15"/>
      <c r="M13" s="19" t="str">
        <f>LET(
  n, $O$6*280000,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280.00K</v>
      </c>
      <c r="N13" s="16" t="str">
        <f>LET(
  TotalMinutes, $O$6*180,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03:00h</v>
      </c>
      <c r="O13" s="20"/>
      <c r="P13" s="27" t="str">
        <f>"x"&amp;TEXT(($O$6*20)*15, "#,##0")</f>
        <v>x300</v>
      </c>
      <c r="Q13" s="28" t="str">
        <f>LET(
  n, $O$6*620000,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620.00K</v>
      </c>
      <c r="R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5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5"/>
    </row>
    <row r="16">
      <c r="A16" s="15"/>
      <c r="B16" s="16" t="s">
        <v>1</v>
      </c>
      <c r="C16" s="15"/>
      <c r="D16" s="15"/>
      <c r="E16" s="15"/>
      <c r="F16" s="15"/>
      <c r="G16" s="17"/>
      <c r="H16" s="1"/>
      <c r="I16" s="15"/>
      <c r="J16" s="15"/>
      <c r="K16" s="15"/>
      <c r="L16" s="15"/>
      <c r="M16" s="18" t="s">
        <v>37</v>
      </c>
      <c r="N16" s="15"/>
      <c r="O16" s="20"/>
      <c r="P16" s="20"/>
      <c r="Q16" s="20"/>
      <c r="R16" s="15"/>
    </row>
    <row r="17">
      <c r="I17" s="15"/>
      <c r="J17" s="15"/>
      <c r="O17" s="15"/>
      <c r="P17" s="15"/>
      <c r="Q17" s="15"/>
      <c r="R17" s="15"/>
    </row>
    <row r="18">
      <c r="A18" s="16" t="str">
        <f>"x"&amp;TEXT($O$21*12, "#,##0")</f>
        <v>x12</v>
      </c>
      <c r="B18" s="15"/>
      <c r="C18" s="16" t="str">
        <f>"x"&amp;TEXT(($O$21*12)*15, "#,##0")</f>
        <v>x180</v>
      </c>
      <c r="D18" s="16" t="str">
        <f t="shared" ref="D18:E18" si="6">"x"&amp;TEXT(($O$21*12)*5, "#,##0")</f>
        <v>x60</v>
      </c>
      <c r="E18" s="16" t="str">
        <f t="shared" si="6"/>
        <v>x60</v>
      </c>
      <c r="F18" s="16" t="str">
        <f>"x"&amp;TEXT(($O$21*12)*2, "#,##0")</f>
        <v>x24</v>
      </c>
      <c r="G18" s="19" t="str">
        <f>LET(
  n, ($O$21*12)*10000,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120.00K</v>
      </c>
      <c r="H18" s="16" t="str">
        <f>LET(
  TotalMinutes, ($O$21*12)*10,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02:00h</v>
      </c>
      <c r="I18" s="15"/>
      <c r="J18" s="15"/>
      <c r="K18" s="16" t="str">
        <f t="shared" ref="K18:L18" si="7">"x"&amp;TEXT($O$21, "#,##0")</f>
        <v>x1</v>
      </c>
      <c r="L18" s="16" t="str">
        <f t="shared" si="7"/>
        <v>x1</v>
      </c>
      <c r="M18" s="18"/>
      <c r="N18" s="16" t="str">
        <f>"x"&amp;TEXT($O$21, "#,##0")</f>
        <v>x1</v>
      </c>
      <c r="O18" s="15"/>
      <c r="P18" s="15"/>
      <c r="Q18" s="15"/>
      <c r="R18" s="15"/>
    </row>
    <row r="19">
      <c r="A19" s="15"/>
      <c r="B19" s="16" t="s">
        <v>1</v>
      </c>
      <c r="C19" s="15"/>
      <c r="D19" s="15"/>
      <c r="E19" s="15"/>
      <c r="F19" s="15"/>
      <c r="G19" s="17"/>
      <c r="H19" s="1"/>
      <c r="I19" s="15"/>
      <c r="J19" s="16" t="s">
        <v>38</v>
      </c>
      <c r="N19" s="20"/>
      <c r="O19" s="15"/>
      <c r="P19" s="15"/>
      <c r="Q19" s="15"/>
      <c r="R19" s="15"/>
    </row>
    <row r="20">
      <c r="I20" s="15"/>
      <c r="N20" s="20"/>
      <c r="O20" s="21" t="s">
        <v>39</v>
      </c>
      <c r="R20" s="15"/>
    </row>
    <row r="21">
      <c r="A21" s="16" t="str">
        <f>"x"&amp;TEXT($O$21*8, "#,##0")</f>
        <v>x8</v>
      </c>
      <c r="B21" s="15"/>
      <c r="C21" s="16" t="str">
        <f>"x"&amp;TEXT(($O$21*8)*15, "#,##0")</f>
        <v>x120</v>
      </c>
      <c r="D21" s="16" t="str">
        <f t="shared" ref="D21:E21" si="8">"x"&amp;TEXT(($O$21*8)*5, "#,##0")</f>
        <v>x40</v>
      </c>
      <c r="E21" s="16" t="str">
        <f t="shared" si="8"/>
        <v>x40</v>
      </c>
      <c r="F21" s="16" t="str">
        <f>"x"&amp;TEXT(($O$21*8)*2, "#,##0")</f>
        <v>x16</v>
      </c>
      <c r="G21" s="19" t="str">
        <f>LET(
  n, ($O$21*8)*10000,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80.00K</v>
      </c>
      <c r="H21" s="16" t="str">
        <f>LET(
  TotalMinutes, ($O$21*8)*10,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01:20h</v>
      </c>
      <c r="I21" s="16" t="s">
        <v>1</v>
      </c>
      <c r="J21" s="1"/>
      <c r="K21" s="16" t="s">
        <v>1</v>
      </c>
      <c r="L21" s="17"/>
      <c r="M21" s="1"/>
      <c r="N21" s="16" t="s">
        <v>40</v>
      </c>
      <c r="O21" s="22">
        <v>1.0</v>
      </c>
      <c r="R21" s="15"/>
    </row>
    <row r="22">
      <c r="A22" s="15"/>
      <c r="B22" s="16" t="s">
        <v>1</v>
      </c>
      <c r="C22" s="15"/>
      <c r="D22" s="15"/>
      <c r="E22" s="15"/>
      <c r="F22" s="15"/>
      <c r="G22" s="17"/>
      <c r="H22" s="1"/>
      <c r="R22" s="15"/>
    </row>
    <row r="23">
      <c r="I23" s="15"/>
      <c r="J23" s="16" t="str">
        <f>"x"&amp;TEXT($O$21*2, "#,##0")</f>
        <v>x2</v>
      </c>
      <c r="K23" s="15"/>
      <c r="L23" s="19" t="str">
        <f>LET(
  n, ($O$21*2)*50000,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100.00K</v>
      </c>
      <c r="M23" s="16" t="str">
        <f>LET(
  TotalMinutes, ($O$21*15)*2,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N23" s="20"/>
      <c r="O23" s="20"/>
      <c r="P23" s="20"/>
      <c r="Q23" s="15"/>
      <c r="R23" s="15"/>
    </row>
    <row r="24">
      <c r="A24" s="16" t="str">
        <f>"x"&amp;TEXT($O$21*4, "#,##0")</f>
        <v>x4</v>
      </c>
      <c r="B24" s="15"/>
      <c r="C24" s="16" t="str">
        <f>"x"&amp;TEXT(($O$21*4)*100, "#,##0")</f>
        <v>x400</v>
      </c>
      <c r="D24" s="16" t="str">
        <f t="shared" ref="D24:F24" si="9">"x"&amp;TEXT(($O$21*4)*50, "#,##0")</f>
        <v>x200</v>
      </c>
      <c r="E24" s="16" t="str">
        <f t="shared" si="9"/>
        <v>x200</v>
      </c>
      <c r="F24" s="16" t="str">
        <f t="shared" si="9"/>
        <v>x200</v>
      </c>
      <c r="G24" s="19" t="str">
        <f>LET(
  n, ($O$21*4)*10000,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24" s="16" t="str">
        <f>LET(
  TotalMinutes, ($O$21*4)*10,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24" s="15"/>
      <c r="J24" s="16" t="s">
        <v>38</v>
      </c>
      <c r="N24" s="20"/>
      <c r="O24" s="20"/>
      <c r="P24" s="20"/>
      <c r="Q24" s="15"/>
      <c r="R24" s="15"/>
    </row>
    <row r="25">
      <c r="A25" s="15"/>
      <c r="B25" s="16" t="s">
        <v>1</v>
      </c>
      <c r="C25" s="15"/>
      <c r="D25" s="15"/>
      <c r="E25" s="15"/>
      <c r="F25" s="15"/>
      <c r="G25" s="17"/>
      <c r="H25" s="1"/>
      <c r="I25" s="15"/>
      <c r="N25" s="20"/>
      <c r="O25" s="20"/>
      <c r="P25" s="23" t="s">
        <v>41</v>
      </c>
      <c r="R25" s="15"/>
    </row>
    <row r="26">
      <c r="I26" s="15"/>
      <c r="J26" s="15"/>
      <c r="K26" s="15"/>
      <c r="L26" s="16" t="s">
        <v>1</v>
      </c>
      <c r="M26" s="17"/>
      <c r="N26" s="1"/>
      <c r="O26" s="16" t="s">
        <v>1</v>
      </c>
      <c r="P26" s="24"/>
      <c r="Q26" s="25"/>
      <c r="R26" s="15"/>
    </row>
    <row r="27">
      <c r="A27" s="16" t="str">
        <f>"x"&amp;TEXT($O$21*4, "#,##0")</f>
        <v>x4</v>
      </c>
      <c r="B27" s="15"/>
      <c r="C27" s="16" t="str">
        <f>"x"&amp;TEXT(($O$21*4)*100, "#,##0")</f>
        <v>x400</v>
      </c>
      <c r="D27" s="16" t="str">
        <f t="shared" ref="D27:F27" si="10">"x"&amp;TEXT(($O$21*4)*50, "#,##0")</f>
        <v>x200</v>
      </c>
      <c r="E27" s="16" t="str">
        <f t="shared" si="10"/>
        <v>x200</v>
      </c>
      <c r="F27" s="16" t="str">
        <f t="shared" si="10"/>
        <v>x200</v>
      </c>
      <c r="G27" s="19" t="str">
        <f>LET(
  n, ($O$21*4)*10000,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27" s="16" t="str">
        <f>LET(
  TotalMinutes, ($O$21*4)*10,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27" s="15"/>
      <c r="R27" s="15"/>
    </row>
    <row r="28">
      <c r="A28" s="26" t="s">
        <v>43</v>
      </c>
      <c r="I28" s="15"/>
      <c r="J28" s="20"/>
      <c r="K28" s="16" t="str">
        <f>"x"&amp;TEXT($O$21, "#,##0")</f>
        <v>x1</v>
      </c>
      <c r="L28" s="20"/>
      <c r="M28" s="19" t="str">
        <f>LET(
  n, $O$21*280000,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280.00K</v>
      </c>
      <c r="N28" s="16" t="str">
        <f>LET(
  TotalMinutes, $O$21*180,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03:00h</v>
      </c>
      <c r="O28" s="20"/>
      <c r="P28" s="27" t="str">
        <f>"x"&amp;TEXT(($O$21*20)*15, "#,##0")</f>
        <v>x300</v>
      </c>
      <c r="Q28" s="28" t="str">
        <f>LET(
  n, $O$21*620000,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620.00K</v>
      </c>
      <c r="R28" s="15"/>
    </row>
  </sheetData>
  <mergeCells count="112">
    <mergeCell ref="O11:O12"/>
    <mergeCell ref="P11:P12"/>
    <mergeCell ref="Q11:Q12"/>
    <mergeCell ref="G10:G11"/>
    <mergeCell ref="H10:H11"/>
    <mergeCell ref="J11:J12"/>
    <mergeCell ref="K11:K12"/>
    <mergeCell ref="L11:L12"/>
    <mergeCell ref="M11:M12"/>
    <mergeCell ref="N11:N12"/>
    <mergeCell ref="A7:A8"/>
    <mergeCell ref="B10:B11"/>
    <mergeCell ref="C10:C11"/>
    <mergeCell ref="D10:D11"/>
    <mergeCell ref="E10:E11"/>
    <mergeCell ref="F10:F11"/>
    <mergeCell ref="A13:H13"/>
    <mergeCell ref="A10:A11"/>
    <mergeCell ref="A16:A17"/>
    <mergeCell ref="B16:B17"/>
    <mergeCell ref="C16:C17"/>
    <mergeCell ref="D16:D17"/>
    <mergeCell ref="E16:E17"/>
    <mergeCell ref="F16:F17"/>
    <mergeCell ref="H19:H20"/>
    <mergeCell ref="I21:I22"/>
    <mergeCell ref="J21:J22"/>
    <mergeCell ref="K21:K22"/>
    <mergeCell ref="L21:L22"/>
    <mergeCell ref="M21:M22"/>
    <mergeCell ref="N21:N22"/>
    <mergeCell ref="J24:M25"/>
    <mergeCell ref="A19:A20"/>
    <mergeCell ref="B19:B20"/>
    <mergeCell ref="C19:C20"/>
    <mergeCell ref="D19:D20"/>
    <mergeCell ref="E19:E20"/>
    <mergeCell ref="F19:F20"/>
    <mergeCell ref="G19:G20"/>
    <mergeCell ref="B22:B23"/>
    <mergeCell ref="C22:C23"/>
    <mergeCell ref="D22:D23"/>
    <mergeCell ref="E22:E23"/>
    <mergeCell ref="F22:F23"/>
    <mergeCell ref="G22:G23"/>
    <mergeCell ref="H22:H23"/>
    <mergeCell ref="A22:A23"/>
    <mergeCell ref="A25:A26"/>
    <mergeCell ref="B25:B26"/>
    <mergeCell ref="C25:C26"/>
    <mergeCell ref="D25:D26"/>
    <mergeCell ref="E25:E26"/>
    <mergeCell ref="F25:F26"/>
    <mergeCell ref="A28:H28"/>
    <mergeCell ref="O26:O27"/>
    <mergeCell ref="P26:P27"/>
    <mergeCell ref="Q26:Q27"/>
    <mergeCell ref="G25:G26"/>
    <mergeCell ref="H25:H26"/>
    <mergeCell ref="J26:J27"/>
    <mergeCell ref="K26:K27"/>
    <mergeCell ref="L26:L27"/>
    <mergeCell ref="M26:M27"/>
    <mergeCell ref="N26:N27"/>
    <mergeCell ref="H1:H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M6:M7"/>
    <mergeCell ref="N6:N7"/>
    <mergeCell ref="J9:M10"/>
    <mergeCell ref="P10:Q10"/>
    <mergeCell ref="H4:H5"/>
    <mergeCell ref="J4:M5"/>
    <mergeCell ref="O5:Q5"/>
    <mergeCell ref="I6:I7"/>
    <mergeCell ref="J6:J7"/>
    <mergeCell ref="K6:K7"/>
    <mergeCell ref="L6:L7"/>
    <mergeCell ref="O6:Q7"/>
    <mergeCell ref="A4:A5"/>
    <mergeCell ref="B4:B5"/>
    <mergeCell ref="C4:C5"/>
    <mergeCell ref="D4:D5"/>
    <mergeCell ref="E4:E5"/>
    <mergeCell ref="F4:F5"/>
    <mergeCell ref="G4:G5"/>
    <mergeCell ref="B7:B8"/>
    <mergeCell ref="C7:C8"/>
    <mergeCell ref="D7:D8"/>
    <mergeCell ref="E7:E8"/>
    <mergeCell ref="F7:F8"/>
    <mergeCell ref="G7:G8"/>
    <mergeCell ref="H7:H8"/>
    <mergeCell ref="O20:Q20"/>
    <mergeCell ref="O21:Q22"/>
    <mergeCell ref="P25:Q25"/>
    <mergeCell ref="G16:G17"/>
    <mergeCell ref="H16:H17"/>
    <mergeCell ref="K16:K17"/>
    <mergeCell ref="L16:L17"/>
    <mergeCell ref="M16:M17"/>
    <mergeCell ref="N16:N17"/>
    <mergeCell ref="J19:M20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8" width="8.13"/>
  </cols>
  <sheetData>
    <row r="1">
      <c r="A1" s="15"/>
      <c r="B1" s="16" t="s">
        <v>1</v>
      </c>
      <c r="C1" s="15"/>
      <c r="D1" s="15"/>
      <c r="E1" s="15"/>
      <c r="F1" s="15"/>
      <c r="G1" s="17"/>
      <c r="H1" s="1"/>
      <c r="I1" s="20"/>
      <c r="J1" s="20"/>
      <c r="K1" s="14"/>
      <c r="L1" s="1"/>
      <c r="M1" s="20"/>
      <c r="N1" s="20"/>
      <c r="O1" s="20"/>
      <c r="P1" s="20"/>
      <c r="Q1" s="15"/>
      <c r="R1" s="15"/>
    </row>
    <row r="2">
      <c r="I2" s="20"/>
      <c r="J2" s="20"/>
      <c r="M2" s="20"/>
      <c r="N2" s="20"/>
      <c r="O2" s="20"/>
      <c r="P2" s="21" t="s">
        <v>39</v>
      </c>
    </row>
    <row r="3">
      <c r="A3" s="16" t="str">
        <f>"x"&amp;TEXT($P$3*3, "#,##0")</f>
        <v>x3</v>
      </c>
      <c r="B3" s="15"/>
      <c r="C3" s="16" t="str">
        <f>"x"&amp;TEXT(($P$3*15)*3, "#,##0")</f>
        <v>x45</v>
      </c>
      <c r="D3" s="16" t="str">
        <f t="shared" ref="D3:E3" si="1">"x"&amp;TEXT(($P$3*3)*5, "#,##0")</f>
        <v>x15</v>
      </c>
      <c r="E3" s="16" t="str">
        <f t="shared" si="1"/>
        <v>x15</v>
      </c>
      <c r="F3" s="16" t="str">
        <f>"x"&amp;TEXT(($P$3*3)*2, "#,##0")</f>
        <v>x6</v>
      </c>
      <c r="G3" s="19" t="str">
        <f>LET(
  n, ($P$3*3)*10000,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H3" s="16" t="str">
        <f>LET(
  TotalMinutes, ($P$3*3)*10,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I3" s="16" t="s">
        <v>1</v>
      </c>
      <c r="J3" s="15"/>
      <c r="K3" s="16" t="str">
        <f>"x"&amp;TEXT($P$3*20, "#,##0")</f>
        <v>x20</v>
      </c>
      <c r="L3" s="16" t="str">
        <f>"x"&amp;TEXT($P$3*80, "#,##0")</f>
        <v>x80</v>
      </c>
      <c r="M3" s="15"/>
      <c r="N3" s="20"/>
      <c r="O3" s="16" t="s">
        <v>40</v>
      </c>
      <c r="P3" s="22">
        <v>1.0</v>
      </c>
    </row>
    <row r="4">
      <c r="A4" s="15"/>
      <c r="B4" s="16" t="s">
        <v>1</v>
      </c>
      <c r="C4" s="15"/>
      <c r="D4" s="15"/>
      <c r="E4" s="15"/>
      <c r="F4" s="15"/>
      <c r="G4" s="17"/>
      <c r="H4" s="1"/>
      <c r="J4" s="16" t="s">
        <v>38</v>
      </c>
      <c r="N4" s="20"/>
    </row>
    <row r="5">
      <c r="I5" s="15"/>
      <c r="N5" s="15"/>
      <c r="O5" s="15"/>
      <c r="P5" s="23" t="s">
        <v>41</v>
      </c>
      <c r="R5" s="15"/>
    </row>
    <row r="6">
      <c r="A6" s="16" t="str">
        <f>"x"&amp;TEXT($P$3*3, "#,##0")</f>
        <v>x3</v>
      </c>
      <c r="B6" s="15"/>
      <c r="C6" s="16" t="str">
        <f>"x"&amp;TEXT(($P$3*15)*3, "#,##0")</f>
        <v>x45</v>
      </c>
      <c r="D6" s="16" t="str">
        <f t="shared" ref="D6:E6" si="2">"x"&amp;TEXT(($P$3*3)*5, "#,##0")</f>
        <v>x15</v>
      </c>
      <c r="E6" s="16" t="str">
        <f t="shared" si="2"/>
        <v>x15</v>
      </c>
      <c r="F6" s="16" t="str">
        <f>"x"&amp;TEXT(($P$3*3)*2, "#,##0")</f>
        <v>x6</v>
      </c>
      <c r="G6" s="19" t="str">
        <f>LET(
  n, ($P$3*3)*10000,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H6" s="16" t="str">
        <f>LET(
  TotalMinutes, ($P$3*3)*10,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I6" s="15"/>
      <c r="J6" s="15"/>
      <c r="K6" s="1"/>
      <c r="L6" s="16" t="s">
        <v>1</v>
      </c>
      <c r="M6" s="17"/>
      <c r="N6" s="1"/>
      <c r="O6" s="16" t="s">
        <v>1</v>
      </c>
      <c r="P6" s="24"/>
      <c r="Q6" s="25"/>
      <c r="R6" s="15"/>
    </row>
    <row r="7">
      <c r="A7" s="26" t="s">
        <v>44</v>
      </c>
      <c r="I7" s="15"/>
      <c r="R7" s="15"/>
    </row>
    <row r="8">
      <c r="A8" s="20"/>
      <c r="B8" s="20"/>
      <c r="C8" s="20"/>
      <c r="D8" s="20"/>
      <c r="E8" s="20"/>
      <c r="F8" s="20"/>
      <c r="G8" s="20"/>
      <c r="H8" s="20"/>
      <c r="I8" s="15"/>
      <c r="J8" s="15"/>
      <c r="K8" s="16" t="str">
        <f>"x"&amp;TEXT($P$3, "#,##0")</f>
        <v>x1</v>
      </c>
      <c r="L8" s="15"/>
      <c r="M8" s="19" t="str">
        <f>LET(
  n, $P$3*180000,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180.00K</v>
      </c>
      <c r="N8" s="16" t="str">
        <f>LET(
  TotalMinutes, $P$3*30,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O8" s="15"/>
      <c r="P8" s="27" t="str">
        <f>"x"&amp;TEXT(($P$3*15)*6, "#,##0")</f>
        <v>x90</v>
      </c>
      <c r="Q8" s="28" t="str">
        <f>LET(
  n, $P$3*240000,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240.00K</v>
      </c>
      <c r="R8" s="15"/>
    </row>
    <row r="9">
      <c r="A9" s="20"/>
      <c r="B9" s="20"/>
      <c r="C9" s="20"/>
      <c r="D9" s="20"/>
      <c r="E9" s="20"/>
      <c r="F9" s="20"/>
      <c r="G9" s="20"/>
      <c r="H9" s="20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>
      <c r="A10" s="20"/>
      <c r="B10" s="20"/>
      <c r="C10" s="20"/>
      <c r="D10" s="20"/>
      <c r="E10" s="20"/>
      <c r="F10" s="20"/>
      <c r="G10" s="20"/>
      <c r="H10" s="20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>
      <c r="A11" s="15"/>
      <c r="B11" s="16" t="s">
        <v>1</v>
      </c>
      <c r="C11" s="15"/>
      <c r="D11" s="15"/>
      <c r="E11" s="15"/>
      <c r="F11" s="15"/>
      <c r="G11" s="17"/>
      <c r="H11" s="1"/>
      <c r="I11" s="20"/>
      <c r="J11" s="20"/>
      <c r="K11" s="14"/>
      <c r="L11" s="1"/>
      <c r="M11" s="20"/>
      <c r="N11" s="20"/>
      <c r="O11" s="15"/>
      <c r="P11" s="15"/>
      <c r="Q11" s="15"/>
      <c r="R11" s="15"/>
    </row>
    <row r="12">
      <c r="I12" s="20"/>
      <c r="J12" s="20"/>
      <c r="M12" s="20"/>
      <c r="N12" s="20"/>
      <c r="O12" s="15"/>
      <c r="P12" s="21" t="s">
        <v>39</v>
      </c>
    </row>
    <row r="13">
      <c r="A13" s="16" t="str">
        <f>"x"&amp;TEXT($P$13*4, "#,##0")</f>
        <v>x4</v>
      </c>
      <c r="B13" s="15"/>
      <c r="C13" s="16" t="str">
        <f>"x"&amp;TEXT(($P$13*15)*4, "#,##0")</f>
        <v>x60</v>
      </c>
      <c r="D13" s="16" t="str">
        <f t="shared" ref="D13:E13" si="3">"x"&amp;TEXT(($P$13*4)*5, "#,##0")</f>
        <v>x20</v>
      </c>
      <c r="E13" s="16" t="str">
        <f t="shared" si="3"/>
        <v>x20</v>
      </c>
      <c r="F13" s="16" t="str">
        <f>"x"&amp;TEXT(($P$13*4)*2, "#,##0")</f>
        <v>x8</v>
      </c>
      <c r="G13" s="19" t="str">
        <f>LET(
  n, ($P$13*4)*10000,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13" s="16" t="str">
        <f>LET(
  TotalMinutes, ($P$13*4)*10,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13" s="16" t="s">
        <v>1</v>
      </c>
      <c r="J13" s="15"/>
      <c r="K13" s="16" t="str">
        <f>"x"&amp;TEXT($P$13*20, "#,##0")</f>
        <v>x20</v>
      </c>
      <c r="L13" s="16" t="str">
        <f>"x"&amp;TEXT($P$13*100, "#,##0")</f>
        <v>x100</v>
      </c>
      <c r="M13" s="15"/>
      <c r="N13" s="20"/>
      <c r="O13" s="16" t="s">
        <v>40</v>
      </c>
      <c r="P13" s="22">
        <v>1.0</v>
      </c>
    </row>
    <row r="14">
      <c r="A14" s="15"/>
      <c r="B14" s="16" t="s">
        <v>1</v>
      </c>
      <c r="C14" s="15"/>
      <c r="D14" s="15"/>
      <c r="E14" s="15"/>
      <c r="F14" s="15"/>
      <c r="G14" s="17"/>
      <c r="H14" s="1"/>
      <c r="J14" s="16" t="s">
        <v>38</v>
      </c>
      <c r="N14" s="20"/>
    </row>
    <row r="15">
      <c r="I15" s="15"/>
      <c r="N15" s="15"/>
      <c r="O15" s="15"/>
      <c r="P15" s="23" t="s">
        <v>41</v>
      </c>
      <c r="R15" s="15"/>
    </row>
    <row r="16">
      <c r="A16" s="16" t="str">
        <f>"x"&amp;TEXT($P$13*4, "#,##0")</f>
        <v>x4</v>
      </c>
      <c r="B16" s="15"/>
      <c r="C16" s="16" t="str">
        <f>"x"&amp;TEXT(($P$13*15)*4, "#,##0")</f>
        <v>x60</v>
      </c>
      <c r="D16" s="16" t="str">
        <f t="shared" ref="D16:E16" si="4">"x"&amp;TEXT(($P$13*4)*5, "#,##0")</f>
        <v>x20</v>
      </c>
      <c r="E16" s="16" t="str">
        <f t="shared" si="4"/>
        <v>x20</v>
      </c>
      <c r="F16" s="16" t="str">
        <f>"x"&amp;TEXT(($P$13*4)*2, "#,##0")</f>
        <v>x8</v>
      </c>
      <c r="G16" s="19" t="str">
        <f>LET(
  n, ($P$13*4)*10000,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16" s="16" t="str">
        <f>LET(
  TotalMinutes, ($P$13*4)*10,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16" s="15"/>
      <c r="J16" s="15"/>
      <c r="K16" s="1"/>
      <c r="L16" s="16" t="s">
        <v>1</v>
      </c>
      <c r="M16" s="17"/>
      <c r="N16" s="1"/>
      <c r="O16" s="16" t="s">
        <v>1</v>
      </c>
      <c r="P16" s="24"/>
      <c r="Q16" s="25"/>
      <c r="R16" s="20"/>
    </row>
    <row r="17">
      <c r="A17" s="26" t="s">
        <v>45</v>
      </c>
      <c r="I17" s="15"/>
      <c r="R17" s="20"/>
    </row>
    <row r="18">
      <c r="A18" s="20"/>
      <c r="B18" s="20"/>
      <c r="C18" s="20"/>
      <c r="D18" s="20"/>
      <c r="E18" s="20"/>
      <c r="F18" s="20"/>
      <c r="G18" s="20"/>
      <c r="H18" s="20"/>
      <c r="I18" s="15"/>
      <c r="J18" s="15"/>
      <c r="K18" s="16" t="str">
        <f>"x"&amp;TEXT($P$13, "#,##0")</f>
        <v>x1</v>
      </c>
      <c r="L18" s="15"/>
      <c r="M18" s="19" t="str">
        <f>LET(
  n, $P$13*240000,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240.00K</v>
      </c>
      <c r="N18" s="16" t="str">
        <f>LET(
  TotalMinutes, $P$13*40,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O18" s="15"/>
      <c r="P18" s="27" t="str">
        <f>"x"&amp;TEXT(($P$13*15)*8, "#,##0")</f>
        <v>x120</v>
      </c>
      <c r="Q18" s="28" t="str">
        <f>LET(
  n, $P$13*320000,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320.00K</v>
      </c>
      <c r="R18" s="20"/>
    </row>
  </sheetData>
  <mergeCells count="66">
    <mergeCell ref="H11:H12"/>
    <mergeCell ref="K11:K12"/>
    <mergeCell ref="L11:L12"/>
    <mergeCell ref="P12:R12"/>
    <mergeCell ref="O13:O14"/>
    <mergeCell ref="P13:R14"/>
    <mergeCell ref="B11:B12"/>
    <mergeCell ref="C11:C12"/>
    <mergeCell ref="D11:D12"/>
    <mergeCell ref="E11:E12"/>
    <mergeCell ref="F11:F12"/>
    <mergeCell ref="G11:G12"/>
    <mergeCell ref="I13:I14"/>
    <mergeCell ref="A11:A12"/>
    <mergeCell ref="A14:A15"/>
    <mergeCell ref="B14:B15"/>
    <mergeCell ref="C14:C15"/>
    <mergeCell ref="D14:D15"/>
    <mergeCell ref="E14:E15"/>
    <mergeCell ref="F14:F15"/>
    <mergeCell ref="M16:M17"/>
    <mergeCell ref="N16:N17"/>
    <mergeCell ref="O16:O17"/>
    <mergeCell ref="P16:P17"/>
    <mergeCell ref="J16:J17"/>
    <mergeCell ref="A17:H17"/>
    <mergeCell ref="G14:G15"/>
    <mergeCell ref="H14:H15"/>
    <mergeCell ref="J14:M15"/>
    <mergeCell ref="P15:Q15"/>
    <mergeCell ref="K16:K17"/>
    <mergeCell ref="L16:L17"/>
    <mergeCell ref="Q16:Q17"/>
    <mergeCell ref="H1:H2"/>
    <mergeCell ref="K1:K2"/>
    <mergeCell ref="L1:L2"/>
    <mergeCell ref="P2:R2"/>
    <mergeCell ref="O3:O4"/>
    <mergeCell ref="P3:R4"/>
    <mergeCell ref="B1:B2"/>
    <mergeCell ref="C1:C2"/>
    <mergeCell ref="D1:D2"/>
    <mergeCell ref="E1:E2"/>
    <mergeCell ref="F1:F2"/>
    <mergeCell ref="G1:G2"/>
    <mergeCell ref="I3:I4"/>
    <mergeCell ref="M6:M7"/>
    <mergeCell ref="N6:N7"/>
    <mergeCell ref="O6:O7"/>
    <mergeCell ref="P6:P7"/>
    <mergeCell ref="J6:J7"/>
    <mergeCell ref="A7:H7"/>
    <mergeCell ref="G4:G5"/>
    <mergeCell ref="H4:H5"/>
    <mergeCell ref="J4:M5"/>
    <mergeCell ref="P5:Q5"/>
    <mergeCell ref="K6:K7"/>
    <mergeCell ref="L6:L7"/>
    <mergeCell ref="Q6:Q7"/>
    <mergeCell ref="A1:A2"/>
    <mergeCell ref="A4:A5"/>
    <mergeCell ref="B4:B5"/>
    <mergeCell ref="C4:C5"/>
    <mergeCell ref="D4:D5"/>
    <mergeCell ref="E4:E5"/>
    <mergeCell ref="F4:F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8" width="8.13"/>
  </cols>
  <sheetData>
    <row r="1">
      <c r="A1" s="15"/>
      <c r="B1" s="16" t="s">
        <v>1</v>
      </c>
      <c r="C1" s="15"/>
      <c r="D1" s="15"/>
      <c r="E1" s="15"/>
      <c r="F1" s="15"/>
      <c r="G1" s="17"/>
      <c r="H1" s="1"/>
      <c r="I1" s="20"/>
      <c r="J1" s="15"/>
      <c r="K1" s="1"/>
      <c r="L1" s="1"/>
      <c r="M1" s="15"/>
      <c r="N1" s="15"/>
      <c r="O1" s="20"/>
      <c r="P1" s="21" t="s">
        <v>39</v>
      </c>
    </row>
    <row r="2">
      <c r="I2" s="16" t="s">
        <v>1</v>
      </c>
      <c r="J2" s="20"/>
      <c r="N2" s="20"/>
      <c r="O2" s="16" t="s">
        <v>40</v>
      </c>
      <c r="P2" s="22">
        <v>1.0</v>
      </c>
    </row>
    <row r="3">
      <c r="A3" s="16" t="str">
        <f>"x"&amp;TEXT($P$2, "#,##0")</f>
        <v>x1</v>
      </c>
      <c r="B3" s="15"/>
      <c r="C3" s="16" t="str">
        <f>"x"&amp;TEXT($P$2*15, "#,##0")</f>
        <v>x15</v>
      </c>
      <c r="D3" s="16" t="str">
        <f t="shared" ref="D3:E3" si="1">"x"&amp;TEXT($P$2*5, "#,##0")</f>
        <v>x5</v>
      </c>
      <c r="E3" s="16" t="str">
        <f t="shared" si="1"/>
        <v>x5</v>
      </c>
      <c r="F3" s="16" t="str">
        <f>"x"&amp;TEXT($P$2*2, "#,##0")</f>
        <v>x2</v>
      </c>
      <c r="G3" s="19" t="str">
        <f>LET(
  n, $P$2*10000,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3" s="16" t="str">
        <f>LET(
  TotalMinutes, $P$2*10,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J3" s="20"/>
      <c r="K3" s="16" t="str">
        <f>"x"&amp;TEXT($P$2*25, "#,##0")</f>
        <v>x25</v>
      </c>
      <c r="L3" s="16" t="str">
        <f>"x"&amp;TEXT($P$2*3, "#,##0")</f>
        <v>x3</v>
      </c>
      <c r="M3" s="16" t="str">
        <f>"x"&amp;TEXT($P$2*5, "#,##0")</f>
        <v>x5</v>
      </c>
      <c r="N3" s="20"/>
    </row>
    <row r="4">
      <c r="A4" s="30" t="s">
        <v>48</v>
      </c>
      <c r="I4" s="20"/>
      <c r="J4" s="16" t="s">
        <v>38</v>
      </c>
      <c r="N4" s="20"/>
      <c r="O4" s="15"/>
      <c r="P4" s="15"/>
      <c r="Q4" s="15"/>
      <c r="R4" s="15"/>
    </row>
    <row r="5">
      <c r="A5" s="15"/>
      <c r="B5" s="15"/>
      <c r="C5" s="15"/>
      <c r="D5" s="15"/>
      <c r="E5" s="15"/>
      <c r="F5" s="15"/>
      <c r="G5" s="15"/>
      <c r="H5" s="15"/>
      <c r="I5" s="15"/>
      <c r="N5" s="15"/>
      <c r="O5" s="15"/>
      <c r="P5" s="29" t="s">
        <v>41</v>
      </c>
      <c r="R5" s="15"/>
    </row>
    <row r="6">
      <c r="A6" s="15"/>
      <c r="B6" s="15"/>
      <c r="C6" s="15"/>
      <c r="D6" s="15"/>
      <c r="E6" s="15"/>
      <c r="F6" s="15"/>
      <c r="G6" s="15"/>
      <c r="H6" s="15"/>
      <c r="I6" s="20"/>
      <c r="J6" s="15"/>
      <c r="K6" s="1"/>
      <c r="L6" s="16" t="s">
        <v>1</v>
      </c>
      <c r="M6" s="17"/>
      <c r="N6" s="1"/>
      <c r="O6" s="16" t="s">
        <v>1</v>
      </c>
      <c r="P6" s="24"/>
      <c r="Q6" s="25"/>
      <c r="R6" s="15"/>
    </row>
    <row r="7">
      <c r="A7" s="15"/>
      <c r="B7" s="15"/>
      <c r="C7" s="15"/>
      <c r="D7" s="15"/>
      <c r="E7" s="15"/>
      <c r="F7" s="15"/>
      <c r="G7" s="15"/>
      <c r="H7" s="15"/>
      <c r="I7" s="20"/>
      <c r="R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6" t="str">
        <f>"x"&amp;TEXT($P$2*10, "#,##0")</f>
        <v>x10</v>
      </c>
      <c r="L8" s="15"/>
      <c r="M8" s="19" t="str">
        <f>LET(
  n, $P$2*5000,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8" s="16" t="s">
        <v>46</v>
      </c>
      <c r="O8" s="15"/>
      <c r="P8" s="27" t="str">
        <f>"x"&amp;TEXT($P$2*15, "#,##0")</f>
        <v>x15</v>
      </c>
      <c r="Q8" s="28" t="str">
        <f>LET(
  n, $P$2*15000,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15.00K</v>
      </c>
      <c r="R8" s="15"/>
    </row>
    <row r="9">
      <c r="A9" s="15"/>
      <c r="B9" s="15"/>
      <c r="C9" s="15"/>
      <c r="D9" s="15"/>
      <c r="E9" s="15"/>
      <c r="F9" s="15"/>
      <c r="G9" s="15"/>
      <c r="H9" s="15"/>
      <c r="I9" s="20"/>
      <c r="J9" s="20"/>
      <c r="K9" s="20"/>
      <c r="L9" s="20"/>
      <c r="M9" s="20"/>
      <c r="N9" s="20"/>
      <c r="O9" s="15"/>
      <c r="P9" s="20"/>
      <c r="Q9" s="15"/>
      <c r="R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20"/>
      <c r="K10" s="20"/>
      <c r="L10" s="20"/>
      <c r="M10" s="20"/>
      <c r="N10" s="20"/>
      <c r="O10" s="15"/>
      <c r="P10" s="20"/>
      <c r="Q10" s="15"/>
      <c r="R10" s="15"/>
    </row>
    <row r="11">
      <c r="A11" s="15"/>
      <c r="B11" s="16" t="s">
        <v>1</v>
      </c>
      <c r="C11" s="15"/>
      <c r="D11" s="15"/>
      <c r="E11" s="15"/>
      <c r="F11" s="15"/>
      <c r="G11" s="17"/>
      <c r="H11" s="1"/>
      <c r="I11" s="20"/>
      <c r="J11" s="15"/>
      <c r="K11" s="1"/>
      <c r="L11" s="1"/>
      <c r="M11" s="15"/>
      <c r="N11" s="15"/>
      <c r="O11" s="20"/>
      <c r="P11" s="21" t="s">
        <v>39</v>
      </c>
    </row>
    <row r="12">
      <c r="I12" s="16" t="s">
        <v>1</v>
      </c>
      <c r="J12" s="20"/>
      <c r="N12" s="20"/>
      <c r="O12" s="16" t="s">
        <v>40</v>
      </c>
      <c r="P12" s="22">
        <v>1.0</v>
      </c>
    </row>
    <row r="13">
      <c r="A13" s="16" t="str">
        <f>"x"&amp;TEXT($P$12*2, "#,##0")</f>
        <v>x2</v>
      </c>
      <c r="B13" s="15"/>
      <c r="C13" s="16" t="str">
        <f>"x"&amp;TEXT(($P$12*15)*2, "#,##0")</f>
        <v>x30</v>
      </c>
      <c r="D13" s="16" t="str">
        <f t="shared" ref="D13:E13" si="2">"x"&amp;TEXT(($P$12*5)*2, "#,##0")</f>
        <v>x10</v>
      </c>
      <c r="E13" s="16" t="str">
        <f t="shared" si="2"/>
        <v>x10</v>
      </c>
      <c r="F13" s="16" t="str">
        <f>"x"&amp;TEXT(($P$12*2)*2, "#,##0")</f>
        <v>x4</v>
      </c>
      <c r="G13" s="19" t="str">
        <f>LET(
  n, ($P$12*2)*10000,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13" s="16" t="str">
        <f>LET(
  TotalMinutes, ($P$12*10)*2,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J13" s="20"/>
      <c r="K13" s="16" t="str">
        <f>"x"&amp;TEXT(($P$12*25)*2, "#,##0")</f>
        <v>x50</v>
      </c>
      <c r="L13" s="16" t="str">
        <f>"x"&amp;TEXT(($P$12*3)*2, "#,##0")</f>
        <v>x6</v>
      </c>
      <c r="M13" s="16" t="str">
        <f>"x"&amp;TEXT(($P$12*5)*2, "#,##0")</f>
        <v>x10</v>
      </c>
      <c r="N13" s="20"/>
    </row>
    <row r="14">
      <c r="A14" s="30" t="s">
        <v>49</v>
      </c>
      <c r="I14" s="20"/>
      <c r="J14" s="16" t="s">
        <v>38</v>
      </c>
      <c r="N14" s="20"/>
      <c r="O14" s="20"/>
      <c r="P14" s="20"/>
      <c r="Q14" s="15"/>
      <c r="R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N15" s="15"/>
      <c r="O15" s="15"/>
      <c r="P15" s="29" t="s">
        <v>41</v>
      </c>
      <c r="R15" s="15"/>
    </row>
    <row r="16">
      <c r="A16" s="15"/>
      <c r="B16" s="15"/>
      <c r="C16" s="15"/>
      <c r="D16" s="15"/>
      <c r="E16" s="15"/>
      <c r="F16" s="15"/>
      <c r="G16" s="15"/>
      <c r="H16" s="15"/>
      <c r="I16" s="20"/>
      <c r="J16" s="15"/>
      <c r="K16" s="1"/>
      <c r="L16" s="16" t="s">
        <v>1</v>
      </c>
      <c r="M16" s="17"/>
      <c r="N16" s="1"/>
      <c r="O16" s="16" t="s">
        <v>1</v>
      </c>
      <c r="P16" s="24"/>
      <c r="Q16" s="25"/>
      <c r="R16" s="15"/>
    </row>
    <row r="17">
      <c r="A17" s="15"/>
      <c r="B17" s="15"/>
      <c r="C17" s="15"/>
      <c r="D17" s="15"/>
      <c r="E17" s="15"/>
      <c r="F17" s="15"/>
      <c r="G17" s="15"/>
      <c r="H17" s="15"/>
      <c r="I17" s="20"/>
      <c r="R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6" t="str">
        <f>"x"&amp;TEXT($P$12*10, "#,##0")</f>
        <v>x10</v>
      </c>
      <c r="L18" s="15"/>
      <c r="M18" s="19" t="str">
        <f>LET(
  n, $P$12*10000,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N18" s="16" t="s">
        <v>46</v>
      </c>
      <c r="O18" s="15"/>
      <c r="P18" s="27" t="str">
        <f>"x"&amp;TEXT(($P$12*15)*2, "#,##0")</f>
        <v>x30</v>
      </c>
      <c r="Q18" s="28" t="str">
        <f>LET(
  n, $P$2*30000,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R18" s="15"/>
    </row>
  </sheetData>
  <mergeCells count="52">
    <mergeCell ref="O12:O13"/>
    <mergeCell ref="P12:R13"/>
    <mergeCell ref="G11:G12"/>
    <mergeCell ref="H11:H12"/>
    <mergeCell ref="K11:K12"/>
    <mergeCell ref="L11:L12"/>
    <mergeCell ref="M11:M12"/>
    <mergeCell ref="P11:R11"/>
    <mergeCell ref="I12:I13"/>
    <mergeCell ref="P16:P17"/>
    <mergeCell ref="Q16:Q17"/>
    <mergeCell ref="A14:H14"/>
    <mergeCell ref="J14:M15"/>
    <mergeCell ref="P15:Q15"/>
    <mergeCell ref="J16:J17"/>
    <mergeCell ref="K16:K17"/>
    <mergeCell ref="L16:L17"/>
    <mergeCell ref="M16:M17"/>
    <mergeCell ref="H1:H2"/>
    <mergeCell ref="K1:K2"/>
    <mergeCell ref="L1:L2"/>
    <mergeCell ref="M1:M2"/>
    <mergeCell ref="P1:R1"/>
    <mergeCell ref="O2:O3"/>
    <mergeCell ref="P2:R3"/>
    <mergeCell ref="N6:N7"/>
    <mergeCell ref="O6:O7"/>
    <mergeCell ref="P6:P7"/>
    <mergeCell ref="Q6:Q7"/>
    <mergeCell ref="I2:I3"/>
    <mergeCell ref="J4:M5"/>
    <mergeCell ref="P5:Q5"/>
    <mergeCell ref="J6:J7"/>
    <mergeCell ref="K6:K7"/>
    <mergeCell ref="L6:L7"/>
    <mergeCell ref="M6:M7"/>
    <mergeCell ref="B1:B2"/>
    <mergeCell ref="C1:C2"/>
    <mergeCell ref="D1:D2"/>
    <mergeCell ref="E1:E2"/>
    <mergeCell ref="F1:F2"/>
    <mergeCell ref="G1:G2"/>
    <mergeCell ref="A4:H4"/>
    <mergeCell ref="A1:A2"/>
    <mergeCell ref="A11:A12"/>
    <mergeCell ref="B11:B12"/>
    <mergeCell ref="C11:C12"/>
    <mergeCell ref="D11:D12"/>
    <mergeCell ref="E11:E12"/>
    <mergeCell ref="F11:F12"/>
    <mergeCell ref="N16:N17"/>
    <mergeCell ref="O16:O17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8" width="8.13"/>
  </cols>
  <sheetData>
    <row r="1">
      <c r="A1" s="15"/>
      <c r="B1" s="16" t="s">
        <v>1</v>
      </c>
      <c r="C1" s="15"/>
      <c r="D1" s="15"/>
      <c r="E1" s="15"/>
      <c r="F1" s="15"/>
      <c r="G1" s="17"/>
      <c r="H1" s="1"/>
      <c r="I1" s="15"/>
      <c r="J1" s="15"/>
      <c r="K1" s="15"/>
      <c r="M1" s="15"/>
      <c r="N1" s="15"/>
      <c r="O1" s="15"/>
      <c r="P1" s="15"/>
      <c r="Q1" s="15"/>
      <c r="R1" s="15"/>
    </row>
    <row r="2">
      <c r="I2" s="15"/>
      <c r="J2" s="15"/>
      <c r="M2" s="15"/>
      <c r="N2" s="15"/>
      <c r="O2" s="15"/>
      <c r="P2" s="15"/>
      <c r="Q2" s="15"/>
      <c r="R2" s="15"/>
    </row>
    <row r="3">
      <c r="A3" s="16" t="str">
        <f>"x"&amp;TEXT($O$6*4, "#,##0")</f>
        <v>x4</v>
      </c>
      <c r="B3" s="15"/>
      <c r="C3" s="16" t="str">
        <f t="shared" ref="C3:E3" si="1">"x"&amp;TEXT(($O$6*4)*15, "#,##0")</f>
        <v>x60</v>
      </c>
      <c r="D3" s="16" t="str">
        <f t="shared" si="1"/>
        <v>x60</v>
      </c>
      <c r="E3" s="16" t="str">
        <f t="shared" si="1"/>
        <v>x60</v>
      </c>
      <c r="F3" s="16" t="str">
        <f>"x"&amp;TEXT(($O$6*4)*2, "#,##0")</f>
        <v>x8</v>
      </c>
      <c r="G3" s="19" t="str">
        <f>LET(
  n, ($O$6*4)*10000,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3" s="16" t="str">
        <f>LET(
  TotalMinutes, ($O$6*4)*10,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3" s="15"/>
      <c r="J3" s="20"/>
      <c r="K3" s="16" t="str">
        <f>"x"&amp;TEXT($O$6*5, "#,##0")</f>
        <v>x5</v>
      </c>
      <c r="M3" s="15"/>
      <c r="N3" s="15"/>
      <c r="O3" s="15"/>
      <c r="P3" s="15"/>
      <c r="Q3" s="15"/>
      <c r="R3" s="15"/>
    </row>
    <row r="4">
      <c r="A4" s="15"/>
      <c r="B4" s="16" t="s">
        <v>1</v>
      </c>
      <c r="C4" s="15"/>
      <c r="D4" s="15"/>
      <c r="E4" s="15"/>
      <c r="F4" s="15"/>
      <c r="G4" s="17"/>
      <c r="H4" s="1"/>
      <c r="I4" s="15"/>
      <c r="J4" s="16" t="s">
        <v>38</v>
      </c>
      <c r="N4" s="15"/>
      <c r="O4" s="15"/>
      <c r="P4" s="15"/>
      <c r="Q4" s="15"/>
      <c r="R4" s="15"/>
    </row>
    <row r="5">
      <c r="I5" s="20"/>
      <c r="N5" s="20"/>
      <c r="O5" s="21" t="s">
        <v>39</v>
      </c>
      <c r="R5" s="15"/>
    </row>
    <row r="6">
      <c r="A6" s="16" t="str">
        <f>"x"&amp;TEXT($O$6*6, "#,##0")</f>
        <v>x6</v>
      </c>
      <c r="B6" s="15"/>
      <c r="C6" s="16" t="str">
        <f t="shared" ref="C6:E6" si="2">"x"&amp;TEXT(($O$6*6)*15, "#,##0")</f>
        <v>x90</v>
      </c>
      <c r="D6" s="16" t="str">
        <f t="shared" si="2"/>
        <v>x90</v>
      </c>
      <c r="E6" s="16" t="str">
        <f t="shared" si="2"/>
        <v>x90</v>
      </c>
      <c r="F6" s="16" t="str">
        <f>"x"&amp;TEXT(($O$6*6)*2, "#,##0")</f>
        <v>x12</v>
      </c>
      <c r="G6" s="19" t="str">
        <f>LET(
  n, ($O$6*6)*10000,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60.00K</v>
      </c>
      <c r="H6" s="16" t="str">
        <f>LET(
  TotalMinutes, ($O$6*6)*10,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01:00h</v>
      </c>
      <c r="I6" s="16" t="s">
        <v>1</v>
      </c>
      <c r="J6" s="1"/>
      <c r="K6" s="16" t="s">
        <v>1</v>
      </c>
      <c r="L6" s="17"/>
      <c r="M6" s="1"/>
      <c r="N6" s="16" t="s">
        <v>40</v>
      </c>
      <c r="O6" s="22">
        <v>1.0</v>
      </c>
      <c r="R6" s="15"/>
    </row>
    <row r="7">
      <c r="A7" s="15"/>
      <c r="B7" s="16" t="s">
        <v>1</v>
      </c>
      <c r="C7" s="15"/>
      <c r="D7" s="15"/>
      <c r="E7" s="15"/>
      <c r="F7" s="15"/>
      <c r="G7" s="17"/>
      <c r="H7" s="1"/>
      <c r="R7" s="15"/>
    </row>
    <row r="8">
      <c r="I8" s="15"/>
      <c r="J8" s="16" t="str">
        <f>"x"&amp;TEXT($O$6, "#,##0")</f>
        <v>x1</v>
      </c>
      <c r="K8" s="15"/>
      <c r="L8" s="19" t="str">
        <f>LET(
  n, $O$6*50000,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50.00K</v>
      </c>
      <c r="M8" s="16" t="str">
        <f>LET(
  TotalMinutes, $O$6*15,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15m</v>
      </c>
      <c r="N8" s="20"/>
      <c r="O8" s="20"/>
      <c r="P8" s="20"/>
      <c r="Q8" s="20"/>
      <c r="R8" s="15"/>
    </row>
    <row r="9">
      <c r="A9" s="16" t="str">
        <f>"x"&amp;TEXT($O$6*2, "#,##0")</f>
        <v>x2</v>
      </c>
      <c r="B9" s="15"/>
      <c r="C9" s="16" t="str">
        <f>"x"&amp;TEXT(($O$6*2)*100, "#,##0")</f>
        <v>x200</v>
      </c>
      <c r="D9" s="16" t="str">
        <f t="shared" ref="D9:F9" si="3">"x"&amp;TEXT(($O$6*2)*50, "#,##0")</f>
        <v>x100</v>
      </c>
      <c r="E9" s="16" t="str">
        <f t="shared" si="3"/>
        <v>x100</v>
      </c>
      <c r="F9" s="16" t="str">
        <f t="shared" si="3"/>
        <v>x100</v>
      </c>
      <c r="G9" s="19" t="str">
        <f>LET(
  n, ($O$6*2)*10000,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9" s="16" t="str">
        <f>LET(
  TotalMinutes, ($O$6*2)*10,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I9" s="15"/>
      <c r="J9" s="16" t="s">
        <v>38</v>
      </c>
      <c r="N9" s="20"/>
      <c r="O9" s="20"/>
      <c r="P9" s="20"/>
      <c r="Q9" s="20"/>
      <c r="R9" s="15"/>
    </row>
    <row r="10">
      <c r="A10" s="15"/>
      <c r="B10" s="16" t="s">
        <v>1</v>
      </c>
      <c r="C10" s="15"/>
      <c r="D10" s="15"/>
      <c r="E10" s="15"/>
      <c r="F10" s="15"/>
      <c r="G10" s="17"/>
      <c r="H10" s="1"/>
      <c r="I10" s="15"/>
      <c r="N10" s="20"/>
      <c r="O10" s="20"/>
      <c r="P10" s="23" t="s">
        <v>41</v>
      </c>
      <c r="R10" s="15"/>
    </row>
    <row r="11">
      <c r="I11" s="15"/>
      <c r="J11" s="15"/>
      <c r="K11" s="15"/>
      <c r="L11" s="16" t="s">
        <v>1</v>
      </c>
      <c r="M11" s="17"/>
      <c r="N11" s="1"/>
      <c r="O11" s="16" t="s">
        <v>1</v>
      </c>
      <c r="P11" s="24"/>
      <c r="Q11" s="25"/>
      <c r="R11" s="15"/>
    </row>
    <row r="12">
      <c r="A12" s="16" t="str">
        <f>"x"&amp;TEXT($O$6*2, "#,##0")</f>
        <v>x2</v>
      </c>
      <c r="B12" s="15"/>
      <c r="C12" s="16" t="str">
        <f>"x"&amp;TEXT(($O$6*2)*100, "#,##0")</f>
        <v>x200</v>
      </c>
      <c r="D12" s="16" t="str">
        <f t="shared" ref="D12:F12" si="4">"x"&amp;TEXT(($O$6*2)*50, "#,##0")</f>
        <v>x100</v>
      </c>
      <c r="E12" s="16" t="str">
        <f t="shared" si="4"/>
        <v>x100</v>
      </c>
      <c r="F12" s="16" t="str">
        <f t="shared" si="4"/>
        <v>x100</v>
      </c>
      <c r="G12" s="19" t="str">
        <f>LET(
  n, ($O$6*2)*10000,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12" s="16" t="str">
        <f>LET(
  TotalMinutes, ($O$6*2)*10,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I12" s="15"/>
      <c r="R12" s="15"/>
    </row>
    <row r="13">
      <c r="A13" s="26" t="s">
        <v>50</v>
      </c>
      <c r="I13" s="26"/>
      <c r="J13" s="20"/>
      <c r="K13" s="16" t="str">
        <f>"x"&amp;TEXT($O$6, "#,##0")</f>
        <v>x1</v>
      </c>
      <c r="L13" s="15"/>
      <c r="M13" s="19" t="str">
        <f>LET(
  n, $O$6*25000,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25.00K</v>
      </c>
      <c r="N13" s="16" t="str">
        <f>LET(
  TotalMinutes, $O$6*25,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25m</v>
      </c>
      <c r="O13" s="20"/>
      <c r="P13" s="27" t="str">
        <f>"x"&amp;TEXT($O$6*150, "#,##0")</f>
        <v>x150</v>
      </c>
      <c r="Q13" s="28" t="str">
        <f>LET(
  n, $O$6*215000,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215.00K</v>
      </c>
      <c r="R13" s="15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5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5"/>
    </row>
    <row r="16">
      <c r="A16" s="15"/>
      <c r="B16" s="16" t="s">
        <v>1</v>
      </c>
      <c r="C16" s="15"/>
      <c r="D16" s="15"/>
      <c r="E16" s="15"/>
      <c r="F16" s="15"/>
      <c r="G16" s="17"/>
      <c r="H16" s="1"/>
      <c r="I16" s="15"/>
      <c r="J16" s="15"/>
      <c r="K16" s="15"/>
      <c r="M16" s="15"/>
      <c r="N16" s="15"/>
      <c r="O16" s="15"/>
      <c r="P16" s="15"/>
      <c r="Q16" s="15"/>
      <c r="R16" s="15"/>
    </row>
    <row r="17">
      <c r="I17" s="15"/>
      <c r="J17" s="15"/>
      <c r="M17" s="15"/>
      <c r="N17" s="15"/>
      <c r="O17" s="15"/>
      <c r="P17" s="15"/>
      <c r="Q17" s="15"/>
      <c r="R17" s="15"/>
    </row>
    <row r="18">
      <c r="A18" s="16" t="str">
        <f>"x"&amp;TEXT($O$21*6, "#,##0")</f>
        <v>x6</v>
      </c>
      <c r="B18" s="15"/>
      <c r="C18" s="16" t="str">
        <f t="shared" ref="C18:E18" si="5">"x"&amp;TEXT(($O$21*6)*15, "#,##0")</f>
        <v>x90</v>
      </c>
      <c r="D18" s="16" t="str">
        <f t="shared" si="5"/>
        <v>x90</v>
      </c>
      <c r="E18" s="16" t="str">
        <f t="shared" si="5"/>
        <v>x90</v>
      </c>
      <c r="F18" s="16" t="str">
        <f>"x"&amp;TEXT(($O$21*6)*2, "#,##0")</f>
        <v>x12</v>
      </c>
      <c r="G18" s="19" t="str">
        <f>LET(
  n, ($O$21*6)*10000,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60.00K</v>
      </c>
      <c r="H18" s="16" t="str">
        <f>LET(
  TotalMinutes, ($O$21*6)*10,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01:00h</v>
      </c>
      <c r="I18" s="15"/>
      <c r="J18" s="20"/>
      <c r="K18" s="16" t="str">
        <f>"x"&amp;TEXT($O$21*5, "#,##0")</f>
        <v>x5</v>
      </c>
      <c r="M18" s="15"/>
      <c r="N18" s="15"/>
      <c r="O18" s="15"/>
      <c r="P18" s="15"/>
      <c r="Q18" s="15"/>
      <c r="R18" s="15"/>
    </row>
    <row r="19">
      <c r="A19" s="15"/>
      <c r="B19" s="16" t="s">
        <v>1</v>
      </c>
      <c r="C19" s="15"/>
      <c r="D19" s="15"/>
      <c r="E19" s="15"/>
      <c r="F19" s="15"/>
      <c r="G19" s="17"/>
      <c r="H19" s="1"/>
      <c r="I19" s="15"/>
      <c r="J19" s="16" t="s">
        <v>38</v>
      </c>
      <c r="N19" s="15"/>
      <c r="O19" s="15"/>
      <c r="P19" s="15"/>
      <c r="Q19" s="15"/>
      <c r="R19" s="15"/>
    </row>
    <row r="20">
      <c r="I20" s="20"/>
      <c r="N20" s="20"/>
      <c r="O20" s="21" t="s">
        <v>39</v>
      </c>
      <c r="R20" s="15"/>
    </row>
    <row r="21">
      <c r="A21" s="16" t="str">
        <f>"x"&amp;TEXT($O$21*4, "#,##0")</f>
        <v>x4</v>
      </c>
      <c r="B21" s="15"/>
      <c r="C21" s="16" t="str">
        <f t="shared" ref="C21:E21" si="6">"x"&amp;TEXT(($O$21*4)*15, "#,##0")</f>
        <v>x60</v>
      </c>
      <c r="D21" s="16" t="str">
        <f t="shared" si="6"/>
        <v>x60</v>
      </c>
      <c r="E21" s="16" t="str">
        <f t="shared" si="6"/>
        <v>x60</v>
      </c>
      <c r="F21" s="16" t="str">
        <f>"x"&amp;TEXT(($O$21*4)*2, "#,##0")</f>
        <v>x8</v>
      </c>
      <c r="G21" s="19" t="str">
        <f>LET(
  n, ($O$21*4)*10000,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40.00K</v>
      </c>
      <c r="H21" s="16" t="str">
        <f>LET(
  TotalMinutes, ($O$21*4)*10,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40m</v>
      </c>
      <c r="I21" s="16" t="s">
        <v>1</v>
      </c>
      <c r="J21" s="1"/>
      <c r="K21" s="16" t="s">
        <v>1</v>
      </c>
      <c r="L21" s="17"/>
      <c r="M21" s="1"/>
      <c r="N21" s="16" t="s">
        <v>40</v>
      </c>
      <c r="O21" s="22">
        <v>1.0</v>
      </c>
      <c r="R21" s="15"/>
    </row>
    <row r="22">
      <c r="A22" s="15"/>
      <c r="B22" s="16" t="s">
        <v>1</v>
      </c>
      <c r="C22" s="15"/>
      <c r="D22" s="15"/>
      <c r="E22" s="15"/>
      <c r="F22" s="15"/>
      <c r="G22" s="17"/>
      <c r="H22" s="1"/>
      <c r="R22" s="15"/>
    </row>
    <row r="23">
      <c r="I23" s="15"/>
      <c r="J23" s="16" t="str">
        <f>"x"&amp;TEXT($O$21, "#,##0")</f>
        <v>x1</v>
      </c>
      <c r="K23" s="15"/>
      <c r="L23" s="19" t="str">
        <f>LET(
  n, $O$21*50000,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50.00K</v>
      </c>
      <c r="M23" s="16" t="str">
        <f>LET(
  TotalMinutes, $O$21*15,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15m</v>
      </c>
      <c r="N23" s="20"/>
      <c r="O23" s="26"/>
      <c r="P23" s="20"/>
      <c r="Q23" s="20"/>
      <c r="R23" s="15"/>
    </row>
    <row r="24">
      <c r="A24" s="16" t="str">
        <f>"x"&amp;TEXT($O$21*2, "#,##0")</f>
        <v>x2</v>
      </c>
      <c r="B24" s="15"/>
      <c r="C24" s="16" t="str">
        <f>"x"&amp;TEXT(($O$21*2)*100, "#,##0")</f>
        <v>x200</v>
      </c>
      <c r="D24" s="16" t="str">
        <f t="shared" ref="D24:F24" si="7">"x"&amp;TEXT(($O$21*2)*50, "#,##0")</f>
        <v>x100</v>
      </c>
      <c r="E24" s="16" t="str">
        <f t="shared" si="7"/>
        <v>x100</v>
      </c>
      <c r="F24" s="16" t="str">
        <f t="shared" si="7"/>
        <v>x100</v>
      </c>
      <c r="G24" s="19" t="str">
        <f>LET(
  n, ($O$21*2)*10000,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24" s="16" t="str">
        <f>LET(
  TotalMinutes, ($O$21*2)*10,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I24" s="15"/>
      <c r="J24" s="16" t="s">
        <v>38</v>
      </c>
      <c r="N24" s="20"/>
      <c r="O24" s="20"/>
      <c r="P24" s="20"/>
      <c r="Q24" s="20"/>
      <c r="R24" s="15"/>
    </row>
    <row r="25">
      <c r="A25" s="15"/>
      <c r="B25" s="16" t="s">
        <v>1</v>
      </c>
      <c r="C25" s="15"/>
      <c r="D25" s="15"/>
      <c r="E25" s="15"/>
      <c r="F25" s="15"/>
      <c r="G25" s="17"/>
      <c r="H25" s="1"/>
      <c r="I25" s="15"/>
      <c r="N25" s="20"/>
      <c r="O25" s="20"/>
      <c r="P25" s="23" t="s">
        <v>41</v>
      </c>
      <c r="R25" s="15"/>
    </row>
    <row r="26">
      <c r="I26" s="15"/>
      <c r="J26" s="15"/>
      <c r="K26" s="15"/>
      <c r="L26" s="16" t="s">
        <v>1</v>
      </c>
      <c r="M26" s="17"/>
      <c r="N26" s="1"/>
      <c r="O26" s="16" t="s">
        <v>1</v>
      </c>
      <c r="P26" s="24"/>
      <c r="Q26" s="25"/>
      <c r="R26" s="15"/>
    </row>
    <row r="27">
      <c r="A27" s="16" t="str">
        <f>"x"&amp;TEXT($O$21*2, "#,##0")</f>
        <v>x2</v>
      </c>
      <c r="B27" s="15"/>
      <c r="C27" s="16" t="str">
        <f>"x"&amp;TEXT(($O$21*2)*100, "#,##0")</f>
        <v>x200</v>
      </c>
      <c r="D27" s="16" t="str">
        <f t="shared" ref="D27:F27" si="8">"x"&amp;TEXT(($O$21*2)*50, "#,##0")</f>
        <v>x100</v>
      </c>
      <c r="E27" s="16" t="str">
        <f t="shared" si="8"/>
        <v>x100</v>
      </c>
      <c r="F27" s="16" t="str">
        <f t="shared" si="8"/>
        <v>x100</v>
      </c>
      <c r="G27" s="19" t="str">
        <f>LET(
  n, ($O$21*2)*10000,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20.00K</v>
      </c>
      <c r="H27" s="16" t="str">
        <f>LET(
  TotalMinutes, ($O$21*2)*10,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20m</v>
      </c>
      <c r="I27" s="15"/>
      <c r="R27" s="15"/>
    </row>
    <row r="28">
      <c r="A28" s="26" t="s">
        <v>51</v>
      </c>
      <c r="I28" s="26"/>
      <c r="J28" s="20"/>
      <c r="K28" s="16" t="str">
        <f>"x"&amp;TEXT($O$21, "#,##0")</f>
        <v>x1</v>
      </c>
      <c r="L28" s="15"/>
      <c r="M28" s="19" t="str">
        <f>LET(
  n, $O$21*25000,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25.00K</v>
      </c>
      <c r="N28" s="16" t="str">
        <f>LET(
  TotalMinutes, $O$21*25,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25m</v>
      </c>
      <c r="O28" s="20"/>
      <c r="P28" s="27" t="str">
        <f>"x"&amp;TEXT($O$21*150, "#,##0")</f>
        <v>x150</v>
      </c>
      <c r="Q28" s="28" t="str">
        <f>LET(
  n, $O$21*215000,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215.00K</v>
      </c>
      <c r="R28" s="15"/>
    </row>
  </sheetData>
  <mergeCells count="108">
    <mergeCell ref="O11:O12"/>
    <mergeCell ref="P11:P12"/>
    <mergeCell ref="Q11:Q12"/>
    <mergeCell ref="G10:G11"/>
    <mergeCell ref="H10:H11"/>
    <mergeCell ref="J11:J12"/>
    <mergeCell ref="K11:K12"/>
    <mergeCell ref="L11:L12"/>
    <mergeCell ref="M11:M12"/>
    <mergeCell ref="N11:N12"/>
    <mergeCell ref="A7:A8"/>
    <mergeCell ref="B10:B11"/>
    <mergeCell ref="C10:C11"/>
    <mergeCell ref="D10:D11"/>
    <mergeCell ref="E10:E11"/>
    <mergeCell ref="F10:F11"/>
    <mergeCell ref="A13:H13"/>
    <mergeCell ref="A10:A11"/>
    <mergeCell ref="A16:A17"/>
    <mergeCell ref="B16:B17"/>
    <mergeCell ref="C16:C17"/>
    <mergeCell ref="D16:D17"/>
    <mergeCell ref="E16:E17"/>
    <mergeCell ref="F16:F17"/>
    <mergeCell ref="H19:H20"/>
    <mergeCell ref="I21:I22"/>
    <mergeCell ref="J21:J22"/>
    <mergeCell ref="K21:K22"/>
    <mergeCell ref="L21:L22"/>
    <mergeCell ref="M21:M22"/>
    <mergeCell ref="N21:N22"/>
    <mergeCell ref="J24:M25"/>
    <mergeCell ref="A19:A20"/>
    <mergeCell ref="B19:B20"/>
    <mergeCell ref="C19:C20"/>
    <mergeCell ref="D19:D20"/>
    <mergeCell ref="E19:E20"/>
    <mergeCell ref="F19:F20"/>
    <mergeCell ref="G19:G20"/>
    <mergeCell ref="B22:B23"/>
    <mergeCell ref="C22:C23"/>
    <mergeCell ref="D22:D23"/>
    <mergeCell ref="E22:E23"/>
    <mergeCell ref="F22:F23"/>
    <mergeCell ref="G22:G23"/>
    <mergeCell ref="H22:H23"/>
    <mergeCell ref="A22:A23"/>
    <mergeCell ref="A25:A26"/>
    <mergeCell ref="B25:B26"/>
    <mergeCell ref="C25:C26"/>
    <mergeCell ref="D25:D26"/>
    <mergeCell ref="E25:E26"/>
    <mergeCell ref="F25:F26"/>
    <mergeCell ref="A28:H28"/>
    <mergeCell ref="O26:O27"/>
    <mergeCell ref="P26:P27"/>
    <mergeCell ref="Q26:Q27"/>
    <mergeCell ref="G25:G26"/>
    <mergeCell ref="H25:H26"/>
    <mergeCell ref="J26:J27"/>
    <mergeCell ref="K26:K27"/>
    <mergeCell ref="L26:L27"/>
    <mergeCell ref="M26:M27"/>
    <mergeCell ref="N26:N27"/>
    <mergeCell ref="H1:H2"/>
    <mergeCell ref="K1:L2"/>
    <mergeCell ref="K3:L3"/>
    <mergeCell ref="A1:A2"/>
    <mergeCell ref="B1:B2"/>
    <mergeCell ref="C1:C2"/>
    <mergeCell ref="D1:D2"/>
    <mergeCell ref="E1:E2"/>
    <mergeCell ref="F1:F2"/>
    <mergeCell ref="G1:G2"/>
    <mergeCell ref="M6:M7"/>
    <mergeCell ref="N6:N7"/>
    <mergeCell ref="J9:M10"/>
    <mergeCell ref="P10:Q10"/>
    <mergeCell ref="H4:H5"/>
    <mergeCell ref="J4:M5"/>
    <mergeCell ref="O5:Q5"/>
    <mergeCell ref="I6:I7"/>
    <mergeCell ref="J6:J7"/>
    <mergeCell ref="K6:K7"/>
    <mergeCell ref="L6:L7"/>
    <mergeCell ref="O6:Q7"/>
    <mergeCell ref="A4:A5"/>
    <mergeCell ref="B4:B5"/>
    <mergeCell ref="C4:C5"/>
    <mergeCell ref="D4:D5"/>
    <mergeCell ref="E4:E5"/>
    <mergeCell ref="F4:F5"/>
    <mergeCell ref="G4:G5"/>
    <mergeCell ref="B7:B8"/>
    <mergeCell ref="C7:C8"/>
    <mergeCell ref="D7:D8"/>
    <mergeCell ref="E7:E8"/>
    <mergeCell ref="F7:F8"/>
    <mergeCell ref="G7:G8"/>
    <mergeCell ref="H7:H8"/>
    <mergeCell ref="G16:G17"/>
    <mergeCell ref="H16:H17"/>
    <mergeCell ref="K16:L17"/>
    <mergeCell ref="K18:L18"/>
    <mergeCell ref="J19:M20"/>
    <mergeCell ref="O20:Q20"/>
    <mergeCell ref="O21:Q22"/>
    <mergeCell ref="P25:Q2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8" width="8.13"/>
  </cols>
  <sheetData>
    <row r="1">
      <c r="A1" s="15"/>
      <c r="B1" s="16" t="s">
        <v>1</v>
      </c>
      <c r="C1" s="15"/>
      <c r="D1" s="15"/>
      <c r="E1" s="15"/>
      <c r="F1" s="15"/>
      <c r="G1" s="17"/>
      <c r="H1" s="1"/>
      <c r="O1" s="16" t="s">
        <v>40</v>
      </c>
      <c r="P1" s="21" t="s">
        <v>39</v>
      </c>
    </row>
    <row r="2">
      <c r="I2" s="16" t="s">
        <v>1</v>
      </c>
      <c r="J2" s="15"/>
      <c r="K2" s="1"/>
      <c r="L2" s="16" t="s">
        <v>1</v>
      </c>
      <c r="M2" s="17"/>
      <c r="N2" s="1"/>
      <c r="P2" s="22">
        <v>1.0</v>
      </c>
    </row>
    <row r="3">
      <c r="A3" s="16" t="str">
        <f>"x"&amp;TEXT($P$2, "#,##0")</f>
        <v>x1</v>
      </c>
      <c r="B3" s="15"/>
      <c r="C3" s="16" t="str">
        <f>"x"&amp;TEXT($P$2*15, "#,##0")</f>
        <v>x15</v>
      </c>
      <c r="D3" s="16" t="str">
        <f t="shared" ref="D3:E3" si="1">"x"&amp;TEXT($P$2*5, "#,##0")</f>
        <v>x5</v>
      </c>
      <c r="E3" s="16" t="str">
        <f t="shared" si="1"/>
        <v>x5</v>
      </c>
      <c r="F3" s="16" t="str">
        <f>"x"&amp;TEXT($P$2*2, "#,##0")</f>
        <v>x2</v>
      </c>
      <c r="G3" s="19" t="str">
        <f>LET(
  n, $P$2*10000,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3" s="16" t="str">
        <f>LET(
  TotalMinutes, $P$2*10,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O3" s="20"/>
    </row>
    <row r="4">
      <c r="A4" s="15"/>
      <c r="B4" s="16" t="s">
        <v>1</v>
      </c>
      <c r="C4" s="15"/>
      <c r="D4" s="15"/>
      <c r="E4" s="15"/>
      <c r="F4" s="15"/>
      <c r="G4" s="17"/>
      <c r="H4" s="1"/>
      <c r="I4" s="15"/>
      <c r="J4" s="15"/>
      <c r="K4" s="16" t="str">
        <f>"x"&amp;TEXT($P$2*10, "#,##0")</f>
        <v>x10</v>
      </c>
      <c r="L4" s="15"/>
      <c r="M4" s="19" t="str">
        <f>LET(
  n, $P$2*5000,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4" s="16" t="s">
        <v>46</v>
      </c>
      <c r="O4" s="16" t="s">
        <v>1</v>
      </c>
      <c r="P4" s="29" t="s">
        <v>41</v>
      </c>
      <c r="R4" s="20"/>
    </row>
    <row r="5">
      <c r="P5" s="24"/>
      <c r="Q5" s="25"/>
      <c r="R5" s="20"/>
    </row>
    <row r="6">
      <c r="A6" s="16" t="str">
        <f>"x"&amp;TEXT($P$2, "#,##0")</f>
        <v>x1</v>
      </c>
      <c r="B6" s="15"/>
      <c r="C6" s="16" t="str">
        <f>"x"&amp;TEXT($P$2*15, "#,##0")</f>
        <v>x15</v>
      </c>
      <c r="D6" s="16" t="str">
        <f t="shared" ref="D6:E6" si="2">"x"&amp;TEXT($P$2*5, "#,##0")</f>
        <v>x5</v>
      </c>
      <c r="E6" s="16" t="str">
        <f t="shared" si="2"/>
        <v>x5</v>
      </c>
      <c r="F6" s="16" t="str">
        <f>"x"&amp;TEXT($P$2*2, "#,##0")</f>
        <v>x2</v>
      </c>
      <c r="G6" s="19" t="str">
        <f>LET(
  n, $P$2*10000,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6" s="16" t="str">
        <f>LET(
  TotalMinutes, $P$2*10,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I6" s="20"/>
      <c r="J6" s="20"/>
      <c r="K6" s="20"/>
      <c r="L6" s="20"/>
      <c r="M6" s="20"/>
      <c r="N6" s="20"/>
      <c r="O6" s="20"/>
      <c r="R6" s="20"/>
    </row>
    <row r="7">
      <c r="A7" s="30" t="s">
        <v>47</v>
      </c>
      <c r="I7" s="15"/>
      <c r="J7" s="15"/>
      <c r="K7" s="15"/>
      <c r="L7" s="15"/>
      <c r="M7" s="15"/>
      <c r="N7" s="15"/>
      <c r="O7" s="15"/>
      <c r="P7" s="27" t="str">
        <f>"x"&amp;TEXT(($P$2*15)*2, "#,##0")</f>
        <v>x30</v>
      </c>
      <c r="Q7" s="28" t="str">
        <f>LET(
  n, $P$2*25000,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25.00K</v>
      </c>
      <c r="R7" s="15"/>
    </row>
    <row r="8">
      <c r="A8" s="30"/>
      <c r="B8" s="30"/>
      <c r="C8" s="30"/>
      <c r="D8" s="30"/>
      <c r="E8" s="30"/>
      <c r="F8" s="30"/>
      <c r="G8" s="30"/>
      <c r="H8" s="30"/>
      <c r="I8" s="15"/>
      <c r="J8" s="15"/>
      <c r="K8" s="15"/>
      <c r="L8" s="15"/>
      <c r="M8" s="15"/>
      <c r="N8" s="15"/>
      <c r="O8" s="15"/>
      <c r="P8" s="15"/>
      <c r="Q8" s="15"/>
      <c r="R8" s="15"/>
    </row>
    <row r="9">
      <c r="A9" s="30"/>
      <c r="B9" s="30"/>
      <c r="C9" s="30"/>
      <c r="D9" s="30"/>
      <c r="E9" s="30"/>
      <c r="F9" s="30"/>
      <c r="G9" s="30"/>
      <c r="H9" s="30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>
      <c r="A10" s="15"/>
      <c r="B10" s="16" t="s">
        <v>1</v>
      </c>
      <c r="C10" s="15"/>
      <c r="D10" s="15"/>
      <c r="E10" s="15"/>
      <c r="F10" s="15"/>
      <c r="G10" s="17"/>
      <c r="H10" s="1"/>
      <c r="I10" s="20"/>
      <c r="K10" s="1"/>
      <c r="M10" s="15"/>
      <c r="N10" s="15"/>
      <c r="O10" s="20"/>
      <c r="P10" s="21" t="s">
        <v>39</v>
      </c>
    </row>
    <row r="11">
      <c r="I11" s="16" t="s">
        <v>1</v>
      </c>
      <c r="M11" s="20"/>
      <c r="N11" s="20"/>
      <c r="O11" s="16" t="s">
        <v>40</v>
      </c>
      <c r="P11" s="22">
        <v>1.0</v>
      </c>
    </row>
    <row r="12">
      <c r="A12" s="16" t="str">
        <f>"x"&amp;TEXT($P$11, "#,##0")</f>
        <v>x1</v>
      </c>
      <c r="B12" s="15"/>
      <c r="C12" s="16" t="str">
        <f>"x"&amp;TEXT($P$11*15, "#,##0")</f>
        <v>x15</v>
      </c>
      <c r="D12" s="16" t="str">
        <f t="shared" ref="D12:E12" si="3">"x"&amp;TEXT($P$11*5, "#,##0")</f>
        <v>x5</v>
      </c>
      <c r="E12" s="16" t="str">
        <f t="shared" si="3"/>
        <v>x5</v>
      </c>
      <c r="F12" s="16" t="str">
        <f>"x"&amp;TEXT($P$11*2, "#,##0")</f>
        <v>x2</v>
      </c>
      <c r="G12" s="19" t="str">
        <f>LET(
  n, $P$11*10000,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12" s="16" t="str">
        <f>LET(
  TotalMinutes, $P$11*10,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K12" s="16" t="str">
        <f>"x"&amp;TEXT($P$11*20, "#,##0")</f>
        <v>x20</v>
      </c>
      <c r="M12" s="20"/>
      <c r="N12" s="20"/>
    </row>
    <row r="13">
      <c r="A13" s="30" t="s">
        <v>52</v>
      </c>
      <c r="I13" s="20"/>
      <c r="J13" s="16" t="s">
        <v>38</v>
      </c>
      <c r="N13" s="20"/>
      <c r="O13" s="20"/>
      <c r="P13" s="20"/>
      <c r="Q13" s="15"/>
      <c r="R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N14" s="15"/>
      <c r="O14" s="15"/>
      <c r="P14" s="29" t="s">
        <v>41</v>
      </c>
      <c r="R14" s="15"/>
    </row>
    <row r="15">
      <c r="A15" s="15"/>
      <c r="B15" s="15"/>
      <c r="C15" s="15"/>
      <c r="D15" s="15"/>
      <c r="E15" s="15"/>
      <c r="F15" s="15"/>
      <c r="G15" s="15"/>
      <c r="H15" s="15"/>
      <c r="I15" s="20"/>
      <c r="J15" s="15"/>
      <c r="K15" s="1"/>
      <c r="L15" s="16" t="s">
        <v>1</v>
      </c>
      <c r="M15" s="17"/>
      <c r="N15" s="1"/>
      <c r="O15" s="16" t="s">
        <v>1</v>
      </c>
      <c r="P15" s="24"/>
      <c r="Q15" s="25"/>
      <c r="R15" s="15"/>
    </row>
    <row r="16">
      <c r="A16" s="15"/>
      <c r="B16" s="15"/>
      <c r="C16" s="15"/>
      <c r="D16" s="15"/>
      <c r="E16" s="15"/>
      <c r="F16" s="15"/>
      <c r="G16" s="15"/>
      <c r="H16" s="15"/>
      <c r="I16" s="20"/>
      <c r="R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6" t="str">
        <f>"x"&amp;TEXT($P$11*10, "#,##0")</f>
        <v>x10</v>
      </c>
      <c r="L17" s="15"/>
      <c r="M17" s="19" t="str">
        <f>LET(
  n, $P$11*5000,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17" s="16" t="s">
        <v>46</v>
      </c>
      <c r="O17" s="15"/>
      <c r="P17" s="27" t="str">
        <f>"x"&amp;TEXT($P$11*15, "#,##0")</f>
        <v>x15</v>
      </c>
      <c r="Q17" s="28" t="str">
        <f>LET(
  n, $P$11*15000,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15.00K</v>
      </c>
      <c r="R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6"/>
      <c r="L18" s="15"/>
      <c r="M18" s="19"/>
      <c r="N18" s="16"/>
      <c r="O18" s="15"/>
      <c r="P18" s="16"/>
      <c r="Q18" s="19"/>
      <c r="R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6"/>
      <c r="L19" s="15"/>
      <c r="M19" s="19"/>
      <c r="N19" s="16"/>
      <c r="O19" s="15"/>
      <c r="P19" s="16"/>
      <c r="Q19" s="19"/>
      <c r="R19" s="15"/>
    </row>
    <row r="20">
      <c r="A20" s="15"/>
      <c r="B20" s="16" t="s">
        <v>1</v>
      </c>
      <c r="C20" s="15"/>
      <c r="D20" s="15"/>
      <c r="E20" s="15"/>
      <c r="F20" s="15"/>
      <c r="G20" s="17"/>
      <c r="H20" s="1"/>
      <c r="I20" s="20"/>
      <c r="J20" s="15"/>
      <c r="K20" s="1"/>
      <c r="L20" s="1"/>
      <c r="M20" s="15"/>
      <c r="N20" s="15"/>
      <c r="O20" s="20"/>
      <c r="P20" s="21" t="s">
        <v>39</v>
      </c>
    </row>
    <row r="21">
      <c r="I21" s="16" t="s">
        <v>1</v>
      </c>
      <c r="J21" s="20"/>
      <c r="N21" s="20"/>
      <c r="O21" s="16" t="s">
        <v>40</v>
      </c>
      <c r="P21" s="22">
        <v>1.0</v>
      </c>
    </row>
    <row r="22">
      <c r="A22" s="16" t="str">
        <f>"x"&amp;TEXT($P$21*3, "#,##0")</f>
        <v>x3</v>
      </c>
      <c r="B22" s="15"/>
      <c r="C22" s="16" t="str">
        <f>"x"&amp;TEXT(($P$21*15)*3, "#,##0")</f>
        <v>x45</v>
      </c>
      <c r="D22" s="16" t="str">
        <f t="shared" ref="D22:E22" si="4">"x"&amp;TEXT(($P$21*5)*3, "#,##0")</f>
        <v>x15</v>
      </c>
      <c r="E22" s="16" t="str">
        <f t="shared" si="4"/>
        <v>x15</v>
      </c>
      <c r="F22" s="16" t="str">
        <f>"x"&amp;TEXT(($P$21*2)*3, "#,##0")</f>
        <v>x6</v>
      </c>
      <c r="G22" s="19" t="str">
        <f>LET(
  n, ($P$21*3)*10000,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H22" s="16" t="str">
        <f>LET(
  TotalMinutes, ($P$21*10)*3,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J22" s="20"/>
      <c r="K22" s="16" t="str">
        <f>"x"&amp;TEXT(($P$21*100), "#,##0")</f>
        <v>x100</v>
      </c>
      <c r="L22" s="16" t="str">
        <f t="shared" ref="L22:M22" si="5">"x"&amp;TEXT($P$21*5, "#,##0")</f>
        <v>x5</v>
      </c>
      <c r="M22" s="16" t="str">
        <f t="shared" si="5"/>
        <v>x5</v>
      </c>
      <c r="N22" s="20"/>
    </row>
    <row r="23">
      <c r="A23" s="30" t="s">
        <v>53</v>
      </c>
      <c r="I23" s="20"/>
      <c r="J23" s="16" t="s">
        <v>38</v>
      </c>
      <c r="N23" s="20"/>
      <c r="O23" s="20"/>
      <c r="P23" s="20"/>
      <c r="Q23" s="15"/>
      <c r="R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N24" s="15"/>
      <c r="O24" s="15"/>
      <c r="P24" s="29" t="s">
        <v>41</v>
      </c>
      <c r="R24" s="15"/>
    </row>
    <row r="25">
      <c r="A25" s="15"/>
      <c r="B25" s="15"/>
      <c r="C25" s="15"/>
      <c r="D25" s="15"/>
      <c r="E25" s="15"/>
      <c r="F25" s="15"/>
      <c r="G25" s="15"/>
      <c r="H25" s="15"/>
      <c r="I25" s="20"/>
      <c r="J25" s="15"/>
      <c r="K25" s="1"/>
      <c r="L25" s="16" t="s">
        <v>1</v>
      </c>
      <c r="M25" s="17"/>
      <c r="N25" s="1"/>
      <c r="O25" s="16" t="s">
        <v>1</v>
      </c>
      <c r="P25" s="24"/>
      <c r="Q25" s="25"/>
      <c r="R25" s="15"/>
    </row>
    <row r="26">
      <c r="A26" s="15"/>
      <c r="B26" s="15"/>
      <c r="C26" s="15"/>
      <c r="D26" s="15"/>
      <c r="E26" s="15"/>
      <c r="F26" s="15"/>
      <c r="G26" s="15"/>
      <c r="H26" s="15"/>
      <c r="I26" s="20"/>
      <c r="R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6" t="str">
        <f>"x"&amp;TEXT($P$21*10, "#,##0")</f>
        <v>x10</v>
      </c>
      <c r="L27" s="15"/>
      <c r="M27" s="19" t="str">
        <f>LET(
  n, $P$21*5000,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27" s="16" t="s">
        <v>46</v>
      </c>
      <c r="O27" s="15"/>
      <c r="P27" s="27" t="str">
        <f>"x"&amp;TEXT(($P$21*15)*3, "#,##0")</f>
        <v>x45</v>
      </c>
      <c r="Q27" s="28" t="str">
        <f>LET(
  n, $P$21*35000,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35.00K</v>
      </c>
      <c r="R27" s="15"/>
    </row>
    <row r="28">
      <c r="A28" s="30"/>
      <c r="B28" s="30"/>
      <c r="C28" s="30"/>
      <c r="D28" s="30"/>
      <c r="E28" s="30"/>
      <c r="F28" s="30"/>
      <c r="G28" s="2"/>
      <c r="H28" s="2"/>
      <c r="I28" s="2"/>
      <c r="J28" s="2"/>
      <c r="K28" s="15"/>
      <c r="L28" s="15"/>
      <c r="M28" s="15"/>
      <c r="N28" s="15"/>
      <c r="O28" s="15"/>
      <c r="P28" s="15"/>
      <c r="Q28" s="15"/>
      <c r="R28" s="15"/>
    </row>
    <row r="29">
      <c r="A29" s="30"/>
      <c r="B29" s="30"/>
      <c r="C29" s="30"/>
      <c r="D29" s="30"/>
      <c r="E29" s="30"/>
      <c r="F29" s="30"/>
      <c r="G29" s="2"/>
      <c r="H29" s="2"/>
      <c r="I29" s="2"/>
      <c r="J29" s="2"/>
      <c r="K29" s="15"/>
      <c r="L29" s="15"/>
      <c r="M29" s="15"/>
      <c r="N29" s="15"/>
      <c r="O29" s="15"/>
      <c r="P29" s="15"/>
      <c r="Q29" s="15"/>
      <c r="R29" s="15"/>
    </row>
    <row r="30">
      <c r="A30" s="15"/>
      <c r="B30" s="16" t="s">
        <v>1</v>
      </c>
      <c r="C30" s="15"/>
      <c r="D30" s="15"/>
      <c r="E30" s="15"/>
      <c r="F30" s="15"/>
      <c r="G30" s="17"/>
      <c r="H30" s="1"/>
      <c r="I30" s="2"/>
      <c r="K30" s="1"/>
      <c r="M30" s="15"/>
      <c r="N30" s="15"/>
      <c r="O30" s="20"/>
      <c r="P30" s="21" t="s">
        <v>39</v>
      </c>
    </row>
    <row r="31">
      <c r="I31" s="16" t="s">
        <v>1</v>
      </c>
      <c r="M31" s="20"/>
      <c r="N31" s="20"/>
      <c r="O31" s="16" t="s">
        <v>40</v>
      </c>
      <c r="P31" s="22">
        <v>1.0</v>
      </c>
    </row>
    <row r="32">
      <c r="A32" s="16" t="str">
        <f>"x"&amp;TEXT($P$31, "#,##0")</f>
        <v>x1</v>
      </c>
      <c r="B32" s="15"/>
      <c r="C32" s="16" t="str">
        <f>"x"&amp;TEXT($P$31*100, "#,##0")</f>
        <v>x100</v>
      </c>
      <c r="D32" s="16" t="str">
        <f t="shared" ref="D32:F32" si="6">"x"&amp;TEXT($P$31*50, "#,##0")</f>
        <v>x50</v>
      </c>
      <c r="E32" s="16" t="str">
        <f t="shared" si="6"/>
        <v>x50</v>
      </c>
      <c r="F32" s="16" t="str">
        <f t="shared" si="6"/>
        <v>x50</v>
      </c>
      <c r="G32" s="19" t="str">
        <f>LET(
  n, $P$31*10000,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H32" s="16" t="str">
        <f>LET(
  TotalMinutes, $P$31*10,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10m</v>
      </c>
      <c r="K32" s="16" t="str">
        <f>"x"&amp;TEXT($P$31*20, "#,##0")</f>
        <v>x20</v>
      </c>
      <c r="M32" s="20"/>
      <c r="N32" s="20"/>
    </row>
    <row r="33">
      <c r="A33" s="30" t="s">
        <v>61</v>
      </c>
      <c r="I33" s="2"/>
      <c r="J33" s="16" t="s">
        <v>38</v>
      </c>
      <c r="N33" s="20"/>
      <c r="O33" s="20"/>
      <c r="P33" s="20"/>
      <c r="Q33" s="15"/>
      <c r="R33" s="15"/>
    </row>
    <row r="34">
      <c r="A34" s="30"/>
      <c r="B34" s="30"/>
      <c r="C34" s="30"/>
      <c r="D34" s="30"/>
      <c r="E34" s="30"/>
      <c r="F34" s="30"/>
      <c r="G34" s="2"/>
      <c r="H34" s="2"/>
      <c r="I34" s="2"/>
      <c r="N34" s="15"/>
      <c r="O34" s="15"/>
      <c r="P34" s="29" t="s">
        <v>41</v>
      </c>
      <c r="R34" s="15"/>
    </row>
    <row r="35">
      <c r="A35" s="30"/>
      <c r="B35" s="30"/>
      <c r="C35" s="30"/>
      <c r="D35" s="30"/>
      <c r="E35" s="30"/>
      <c r="F35" s="30"/>
      <c r="G35" s="2"/>
      <c r="H35" s="2"/>
      <c r="I35" s="2"/>
      <c r="J35" s="15"/>
      <c r="K35" s="1"/>
      <c r="L35" s="16" t="s">
        <v>1</v>
      </c>
      <c r="M35" s="17"/>
      <c r="N35" s="1"/>
      <c r="O35" s="16" t="s">
        <v>1</v>
      </c>
      <c r="P35" s="24"/>
      <c r="Q35" s="25"/>
      <c r="R35" s="15"/>
    </row>
    <row r="36">
      <c r="A36" s="30"/>
      <c r="B36" s="30"/>
      <c r="C36" s="30"/>
      <c r="D36" s="30"/>
      <c r="E36" s="30"/>
      <c r="F36" s="30"/>
      <c r="G36" s="2"/>
      <c r="H36" s="2"/>
      <c r="I36" s="2"/>
      <c r="R36" s="15"/>
    </row>
    <row r="37">
      <c r="A37" s="30"/>
      <c r="B37" s="30"/>
      <c r="C37" s="30"/>
      <c r="D37" s="30"/>
      <c r="E37" s="30"/>
      <c r="F37" s="30"/>
      <c r="G37" s="2"/>
      <c r="H37" s="2"/>
      <c r="I37" s="2"/>
      <c r="J37" s="15"/>
      <c r="K37" s="16" t="str">
        <f>"x"&amp;TEXT($P$31*10, "#,##0")</f>
        <v>x10</v>
      </c>
      <c r="L37" s="15"/>
      <c r="M37" s="19" t="str">
        <f>LET(
  n, $P$31*5000,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37" s="16" t="s">
        <v>46</v>
      </c>
      <c r="O37" s="15"/>
      <c r="P37" s="27" t="s">
        <v>46</v>
      </c>
      <c r="Q37" s="28" t="str">
        <f>LET(
  n, $P$31*15000,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15.00K</v>
      </c>
      <c r="R37" s="15"/>
    </row>
    <row r="38">
      <c r="A38" s="30"/>
      <c r="B38" s="30"/>
      <c r="C38" s="30"/>
      <c r="D38" s="30"/>
      <c r="E38" s="30"/>
      <c r="F38" s="30"/>
      <c r="G38" s="2"/>
      <c r="H38" s="2"/>
      <c r="I38" s="2"/>
      <c r="J38" s="2"/>
      <c r="K38" s="15"/>
      <c r="L38" s="15"/>
      <c r="M38" s="15"/>
      <c r="N38" s="15"/>
      <c r="O38" s="15"/>
      <c r="P38" s="15"/>
      <c r="Q38" s="15"/>
      <c r="R38" s="15"/>
    </row>
    <row r="39">
      <c r="A39" s="30"/>
      <c r="B39" s="30"/>
      <c r="C39" s="30"/>
      <c r="D39" s="30"/>
      <c r="E39" s="30"/>
      <c r="F39" s="30"/>
      <c r="G39" s="2"/>
      <c r="H39" s="2"/>
      <c r="I39" s="2"/>
      <c r="J39" s="2"/>
      <c r="K39" s="15"/>
      <c r="L39" s="15"/>
      <c r="M39" s="15"/>
      <c r="N39" s="15"/>
      <c r="O39" s="15"/>
      <c r="P39" s="15"/>
      <c r="Q39" s="15"/>
      <c r="R39" s="15"/>
    </row>
    <row r="40">
      <c r="A40" s="15"/>
      <c r="B40" s="16" t="s">
        <v>1</v>
      </c>
      <c r="C40" s="15"/>
      <c r="D40" s="15"/>
      <c r="E40" s="15"/>
      <c r="F40" s="15"/>
      <c r="G40" s="17"/>
      <c r="H40" s="1"/>
      <c r="I40" s="2"/>
      <c r="K40" s="1"/>
      <c r="L40" s="1"/>
      <c r="M40" s="15"/>
      <c r="N40" s="15"/>
      <c r="O40" s="20"/>
      <c r="P40" s="21" t="s">
        <v>39</v>
      </c>
    </row>
    <row r="41">
      <c r="I41" s="16" t="s">
        <v>1</v>
      </c>
      <c r="N41" s="20"/>
      <c r="O41" s="16" t="s">
        <v>40</v>
      </c>
      <c r="P41" s="22">
        <v>1.0</v>
      </c>
    </row>
    <row r="42">
      <c r="A42" s="16" t="str">
        <f>"x"&amp;TEXT($P$41*3, "#,##0")</f>
        <v>x3</v>
      </c>
      <c r="B42" s="15"/>
      <c r="C42" s="16" t="str">
        <f>"x"&amp;TEXT(($P$41*3)*100, "#,##0")</f>
        <v>x300</v>
      </c>
      <c r="D42" s="16" t="str">
        <f t="shared" ref="D42:F42" si="7">"x"&amp;TEXT(($P$41*3)*50, "#,##0")</f>
        <v>x150</v>
      </c>
      <c r="E42" s="16" t="str">
        <f t="shared" si="7"/>
        <v>x150</v>
      </c>
      <c r="F42" s="16" t="str">
        <f t="shared" si="7"/>
        <v>x150</v>
      </c>
      <c r="G42" s="19" t="str">
        <f>LET(
  n, ($P$41*3)*10000,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30.00K</v>
      </c>
      <c r="H42" s="16" t="str">
        <f>LET(
  TotalMinutes, ($P$41*3)*10,
  Days, INT(TotalMinutes / 1440),
  Hours, INT(MOD(TotalMinutes, 1440) / 60),
  Minutes, MOD(TotalMinutes, 60),
  IF(
    TotalMinutes &lt; 60,
    TotalMinutes &amp; "m",
    IF(
      Days &gt;= 1,
      Days &amp; "d " &amp; TEXT(TIME(Hours, Minutes, 0), "hh:mm") &amp; "h",
      TEXT(TIME(Hours, Minutes, 0), "hh:mm") &amp; "h"
    )
  )
)
</f>
        <v>30m</v>
      </c>
      <c r="K42" s="16" t="str">
        <f>"x"&amp;TEXT($P$41*50, "#,##0")</f>
        <v>x50</v>
      </c>
      <c r="L42" s="16" t="str">
        <f t="shared" ref="L42:M42" si="8">"x"&amp;TEXT($P$41*5, "#,##0")</f>
        <v>x5</v>
      </c>
      <c r="M42" s="16" t="str">
        <f t="shared" si="8"/>
        <v>x5</v>
      </c>
      <c r="N42" s="20"/>
    </row>
    <row r="43">
      <c r="A43" s="30" t="s">
        <v>62</v>
      </c>
      <c r="I43" s="2"/>
      <c r="J43" s="16" t="s">
        <v>38</v>
      </c>
      <c r="N43" s="20"/>
      <c r="O43" s="20"/>
      <c r="P43" s="20"/>
      <c r="Q43" s="15"/>
      <c r="R43" s="15"/>
    </row>
    <row r="44">
      <c r="A44" s="30"/>
      <c r="B44" s="30"/>
      <c r="C44" s="30"/>
      <c r="D44" s="30"/>
      <c r="E44" s="30"/>
      <c r="F44" s="30"/>
      <c r="G44" s="2"/>
      <c r="H44" s="2"/>
      <c r="I44" s="2"/>
      <c r="N44" s="15"/>
      <c r="O44" s="15"/>
      <c r="P44" s="29" t="s">
        <v>41</v>
      </c>
      <c r="R44" s="15"/>
    </row>
    <row r="45">
      <c r="A45" s="30"/>
      <c r="B45" s="30"/>
      <c r="C45" s="30"/>
      <c r="D45" s="30"/>
      <c r="E45" s="30"/>
      <c r="F45" s="30"/>
      <c r="G45" s="2"/>
      <c r="H45" s="2"/>
      <c r="I45" s="2"/>
      <c r="J45" s="15"/>
      <c r="K45" s="1"/>
      <c r="L45" s="16" t="s">
        <v>1</v>
      </c>
      <c r="M45" s="17"/>
      <c r="N45" s="1"/>
      <c r="O45" s="16" t="s">
        <v>1</v>
      </c>
      <c r="P45" s="24"/>
      <c r="Q45" s="25"/>
      <c r="R45" s="15"/>
    </row>
    <row r="46">
      <c r="A46" s="30"/>
      <c r="B46" s="30"/>
      <c r="C46" s="30"/>
      <c r="D46" s="30"/>
      <c r="E46" s="30"/>
      <c r="F46" s="30"/>
      <c r="G46" s="2"/>
      <c r="H46" s="2"/>
      <c r="I46" s="2"/>
      <c r="R46" s="15"/>
    </row>
    <row r="47">
      <c r="A47" s="30"/>
      <c r="B47" s="30"/>
      <c r="C47" s="30"/>
      <c r="D47" s="30"/>
      <c r="E47" s="30"/>
      <c r="F47" s="30"/>
      <c r="G47" s="2"/>
      <c r="H47" s="2"/>
      <c r="I47" s="2"/>
      <c r="J47" s="15"/>
      <c r="K47" s="16" t="str">
        <f>"x"&amp;TEXT($P$41*10, "#,##0")</f>
        <v>x10</v>
      </c>
      <c r="L47" s="15"/>
      <c r="M47" s="19" t="str">
        <f>LET(
  n, $P$41*5000,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47" s="16" t="s">
        <v>46</v>
      </c>
      <c r="O47" s="15"/>
      <c r="P47" s="27" t="s">
        <v>46</v>
      </c>
      <c r="Q47" s="28" t="str">
        <f>LET(
  n, $P$41*35000,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35.00K</v>
      </c>
      <c r="R47" s="15"/>
    </row>
    <row r="48">
      <c r="A48" s="30"/>
      <c r="B48" s="30"/>
      <c r="C48" s="30"/>
      <c r="D48" s="30"/>
      <c r="E48" s="30"/>
      <c r="F48" s="30"/>
      <c r="G48" s="2"/>
      <c r="H48" s="2"/>
      <c r="I48" s="2"/>
      <c r="J48" s="2"/>
      <c r="K48" s="15"/>
      <c r="L48" s="15"/>
      <c r="M48" s="15"/>
      <c r="N48" s="15"/>
      <c r="O48" s="15"/>
      <c r="P48" s="15"/>
      <c r="Q48" s="15"/>
      <c r="R48" s="15"/>
    </row>
    <row r="49">
      <c r="A49" s="30"/>
      <c r="B49" s="30"/>
      <c r="C49" s="30"/>
      <c r="D49" s="30"/>
      <c r="E49" s="30"/>
      <c r="F49" s="30"/>
      <c r="G49" s="2"/>
      <c r="H49" s="2"/>
      <c r="I49" s="2"/>
      <c r="J49" s="2"/>
      <c r="K49" s="15"/>
      <c r="L49" s="15"/>
      <c r="M49" s="15"/>
      <c r="N49" s="15"/>
      <c r="O49" s="15"/>
      <c r="P49" s="15"/>
      <c r="Q49" s="15"/>
      <c r="R49" s="15"/>
    </row>
    <row r="50">
      <c r="A50" s="30"/>
      <c r="B50" s="30"/>
      <c r="C50" s="30"/>
      <c r="D50" s="30"/>
      <c r="E50" s="30"/>
      <c r="F50" s="30"/>
      <c r="G50" s="2"/>
      <c r="H50" s="2"/>
      <c r="I50" s="2"/>
      <c r="K50" s="1"/>
      <c r="M50" s="15"/>
      <c r="N50" s="15"/>
      <c r="O50" s="20"/>
      <c r="P50" s="21" t="s">
        <v>39</v>
      </c>
    </row>
    <row r="51">
      <c r="A51" s="30"/>
      <c r="B51" s="30"/>
      <c r="C51" s="30"/>
      <c r="D51" s="30"/>
      <c r="E51" s="30"/>
      <c r="F51" s="30"/>
      <c r="G51" s="2"/>
      <c r="H51" s="2"/>
      <c r="I51" s="2"/>
      <c r="M51" s="15"/>
      <c r="N51" s="20"/>
      <c r="O51" s="16" t="s">
        <v>40</v>
      </c>
      <c r="P51" s="22">
        <v>1.0</v>
      </c>
    </row>
    <row r="52">
      <c r="A52" s="30"/>
      <c r="B52" s="30"/>
      <c r="C52" s="30"/>
      <c r="D52" s="30"/>
      <c r="E52" s="30"/>
      <c r="F52" s="30"/>
      <c r="G52" s="2"/>
      <c r="H52" s="2"/>
      <c r="I52" s="2"/>
      <c r="K52" s="16" t="str">
        <f>"x"&amp;TEXT($P$51*5, "#,##0")</f>
        <v>x5</v>
      </c>
      <c r="M52" s="16"/>
      <c r="N52" s="20"/>
    </row>
    <row r="53">
      <c r="A53" s="15"/>
      <c r="B53" s="16"/>
      <c r="C53" s="15"/>
      <c r="D53" s="15"/>
      <c r="E53" s="15"/>
      <c r="F53" s="15"/>
      <c r="G53" s="17"/>
      <c r="H53" s="1"/>
      <c r="I53" s="2"/>
      <c r="J53" s="16" t="s">
        <v>38</v>
      </c>
      <c r="N53" s="20"/>
      <c r="O53" s="20"/>
      <c r="P53" s="20"/>
      <c r="Q53" s="15"/>
      <c r="R53" s="15"/>
    </row>
    <row r="54">
      <c r="I54" s="16" t="s">
        <v>1</v>
      </c>
      <c r="N54" s="15"/>
      <c r="O54" s="15"/>
      <c r="P54" s="29" t="s">
        <v>41</v>
      </c>
      <c r="R54" s="15"/>
    </row>
    <row r="55">
      <c r="A55" s="16"/>
      <c r="B55" s="15"/>
      <c r="C55" s="16"/>
      <c r="D55" s="16"/>
      <c r="E55" s="16"/>
      <c r="F55" s="16"/>
      <c r="G55" s="19"/>
      <c r="H55" s="16"/>
      <c r="J55" s="15"/>
      <c r="K55" s="1"/>
      <c r="L55" s="16" t="s">
        <v>1</v>
      </c>
      <c r="M55" s="17"/>
      <c r="N55" s="1"/>
      <c r="O55" s="16" t="s">
        <v>1</v>
      </c>
      <c r="P55" s="24"/>
      <c r="Q55" s="25"/>
      <c r="R55" s="15"/>
    </row>
    <row r="56">
      <c r="A56" s="30" t="s">
        <v>63</v>
      </c>
      <c r="I56" s="2"/>
      <c r="R56" s="15"/>
    </row>
    <row r="57">
      <c r="A57" s="30"/>
      <c r="B57" s="30"/>
      <c r="C57" s="30"/>
      <c r="D57" s="30"/>
      <c r="E57" s="30"/>
      <c r="F57" s="30"/>
      <c r="G57" s="2"/>
      <c r="H57" s="2"/>
      <c r="I57" s="2"/>
      <c r="J57" s="15"/>
      <c r="K57" s="16" t="str">
        <f>"x"&amp;TEXT($P$51*10, "#,##0")</f>
        <v>x10</v>
      </c>
      <c r="L57" s="15"/>
      <c r="M57" s="19" t="str">
        <f>LET(
  n, $P$51*5000,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N57" s="16" t="s">
        <v>46</v>
      </c>
      <c r="O57" s="15"/>
      <c r="P57" s="27" t="s">
        <v>46</v>
      </c>
      <c r="Q57" s="28" t="str">
        <f>LET(
  n, $P$51*5000,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5.00K</v>
      </c>
      <c r="R57" s="15"/>
    </row>
    <row r="58">
      <c r="A58" s="30"/>
      <c r="B58" s="30"/>
      <c r="C58" s="30"/>
      <c r="D58" s="30"/>
      <c r="E58" s="30"/>
      <c r="F58" s="30"/>
      <c r="G58" s="2"/>
      <c r="H58" s="2"/>
      <c r="I58" s="2"/>
      <c r="J58" s="2"/>
      <c r="K58" s="15"/>
      <c r="L58" s="15"/>
      <c r="M58" s="15"/>
      <c r="N58" s="15"/>
      <c r="O58" s="15"/>
      <c r="P58" s="15"/>
      <c r="Q58" s="15"/>
      <c r="R58" s="15"/>
    </row>
    <row r="59">
      <c r="A59" s="30"/>
      <c r="B59" s="30"/>
      <c r="C59" s="30"/>
      <c r="D59" s="30"/>
      <c r="E59" s="30"/>
      <c r="F59" s="30"/>
      <c r="G59" s="2"/>
      <c r="H59" s="2"/>
      <c r="I59" s="2"/>
      <c r="J59" s="2"/>
      <c r="K59" s="15"/>
      <c r="L59" s="15"/>
      <c r="M59" s="15"/>
      <c r="N59" s="15"/>
      <c r="O59" s="15"/>
      <c r="P59" s="15"/>
      <c r="Q59" s="15"/>
      <c r="R59" s="15"/>
    </row>
    <row r="60">
      <c r="A60" s="30"/>
      <c r="B60" s="30"/>
      <c r="C60" s="30"/>
      <c r="D60" s="30"/>
      <c r="E60" s="30"/>
      <c r="F60" s="30"/>
      <c r="G60" s="2"/>
      <c r="H60" s="2"/>
      <c r="I60" s="2"/>
      <c r="J60" s="1"/>
      <c r="K60" s="15"/>
      <c r="L60" s="15"/>
      <c r="M60" s="15"/>
      <c r="N60" s="15"/>
      <c r="O60" s="20"/>
      <c r="P60" s="21" t="s">
        <v>39</v>
      </c>
    </row>
    <row r="61">
      <c r="A61" s="30"/>
      <c r="B61" s="30"/>
      <c r="C61" s="30"/>
      <c r="D61" s="30"/>
      <c r="E61" s="30"/>
      <c r="F61" s="30"/>
      <c r="G61" s="2"/>
      <c r="H61" s="2"/>
      <c r="I61" s="2"/>
      <c r="N61" s="20"/>
      <c r="O61" s="16" t="s">
        <v>40</v>
      </c>
      <c r="P61" s="22">
        <v>1.0</v>
      </c>
    </row>
    <row r="62">
      <c r="A62" s="30"/>
      <c r="B62" s="30"/>
      <c r="C62" s="30"/>
      <c r="D62" s="30"/>
      <c r="E62" s="30"/>
      <c r="F62" s="30"/>
      <c r="G62" s="2"/>
      <c r="H62" s="2"/>
      <c r="I62" s="2"/>
      <c r="J62" s="16" t="str">
        <f>"x"&amp;TEXT($P$61*50, "#,##0")</f>
        <v>x50</v>
      </c>
      <c r="K62" s="16" t="str">
        <f>"x"&amp;TEXT($P$61*6, "#,##0")</f>
        <v>x6</v>
      </c>
      <c r="L62" s="16" t="str">
        <f t="shared" ref="L62:M62" si="9">"x"&amp;TEXT($P$61*10, "#,##0")</f>
        <v>x10</v>
      </c>
      <c r="M62" s="16" t="str">
        <f t="shared" si="9"/>
        <v>x10</v>
      </c>
      <c r="N62" s="20"/>
    </row>
    <row r="63">
      <c r="A63" s="15"/>
      <c r="B63" s="16"/>
      <c r="C63" s="15"/>
      <c r="D63" s="15"/>
      <c r="E63" s="15"/>
      <c r="F63" s="15"/>
      <c r="G63" s="17"/>
      <c r="H63" s="1"/>
      <c r="I63" s="2"/>
      <c r="J63" s="16" t="s">
        <v>38</v>
      </c>
      <c r="N63" s="20"/>
      <c r="O63" s="20"/>
      <c r="P63" s="20"/>
      <c r="Q63" s="15"/>
      <c r="R63" s="15"/>
    </row>
    <row r="64">
      <c r="I64" s="16" t="s">
        <v>1</v>
      </c>
      <c r="N64" s="15"/>
      <c r="O64" s="15"/>
      <c r="P64" s="29" t="s">
        <v>41</v>
      </c>
      <c r="R64" s="15"/>
    </row>
    <row r="65">
      <c r="A65" s="16"/>
      <c r="B65" s="15"/>
      <c r="C65" s="16"/>
      <c r="D65" s="16"/>
      <c r="E65" s="16"/>
      <c r="F65" s="16"/>
      <c r="G65" s="19"/>
      <c r="H65" s="16"/>
      <c r="J65" s="15"/>
      <c r="K65" s="1"/>
      <c r="L65" s="16" t="s">
        <v>1</v>
      </c>
      <c r="M65" s="17"/>
      <c r="N65" s="1"/>
      <c r="O65" s="16" t="s">
        <v>1</v>
      </c>
      <c r="P65" s="24"/>
      <c r="Q65" s="25"/>
      <c r="R65" s="15"/>
    </row>
    <row r="66">
      <c r="A66" s="30" t="s">
        <v>64</v>
      </c>
      <c r="I66" s="2"/>
      <c r="R66" s="15"/>
    </row>
    <row r="67">
      <c r="A67" s="30"/>
      <c r="B67" s="30"/>
      <c r="C67" s="30"/>
      <c r="D67" s="30"/>
      <c r="E67" s="30"/>
      <c r="F67" s="30"/>
      <c r="G67" s="2"/>
      <c r="H67" s="2"/>
      <c r="I67" s="2"/>
      <c r="J67" s="15"/>
      <c r="K67" s="16" t="str">
        <f>"x"&amp;TEXT($P$61*10, "#,##0")</f>
        <v>x10</v>
      </c>
      <c r="L67" s="15"/>
      <c r="M67" s="19" t="str">
        <f>LET(
  n, $P$61*10000,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N67" s="16" t="s">
        <v>46</v>
      </c>
      <c r="O67" s="15"/>
      <c r="P67" s="27" t="str">
        <f>"x"&amp;TEXT($P$61*6, "#,##0")</f>
        <v>x6</v>
      </c>
      <c r="Q67" s="28" t="str">
        <f>LET(
  n, $P$61*10000,
  absn, ABS(n),
  short,
    IF(absn&gt;=1000000000000, TEXT(n/1000000000000,"0.00")&amp;"T",
    IF(absn&gt;=1000000000, TEXT(n/1000000000,"0.00")&amp;"B",
    IF(absn&gt;=1000000, TEXT(n/1000000,"0.00")&amp;"M",
    IF(absn&gt;=1000, TEXT(n/1000,"0.00")&amp;"K",
    TEXT(n,"0"))))),
  short
)
</f>
        <v>10.00K</v>
      </c>
      <c r="R67" s="15"/>
    </row>
  </sheetData>
  <mergeCells count="184">
    <mergeCell ref="M2:M3"/>
    <mergeCell ref="N2:N3"/>
    <mergeCell ref="O4:O5"/>
    <mergeCell ref="P4:Q4"/>
    <mergeCell ref="P5:P6"/>
    <mergeCell ref="Q5:Q6"/>
    <mergeCell ref="H1:H2"/>
    <mergeCell ref="O1:O2"/>
    <mergeCell ref="P1:R1"/>
    <mergeCell ref="I2:I3"/>
    <mergeCell ref="J2:J3"/>
    <mergeCell ref="K2:K3"/>
    <mergeCell ref="L2:L3"/>
    <mergeCell ref="P2:R3"/>
    <mergeCell ref="A1:A2"/>
    <mergeCell ref="B1:B2"/>
    <mergeCell ref="C1:C2"/>
    <mergeCell ref="D1:D2"/>
    <mergeCell ref="E1:E2"/>
    <mergeCell ref="F1:F2"/>
    <mergeCell ref="G1:G2"/>
    <mergeCell ref="A4:A5"/>
    <mergeCell ref="B4:B5"/>
    <mergeCell ref="C4:C5"/>
    <mergeCell ref="D4:D5"/>
    <mergeCell ref="E4:E5"/>
    <mergeCell ref="F4:F5"/>
    <mergeCell ref="G4:G5"/>
    <mergeCell ref="H10:H11"/>
    <mergeCell ref="A13:H13"/>
    <mergeCell ref="H4:H5"/>
    <mergeCell ref="A7:H7"/>
    <mergeCell ref="A10:A11"/>
    <mergeCell ref="B10:B11"/>
    <mergeCell ref="C10:C11"/>
    <mergeCell ref="D10:D11"/>
    <mergeCell ref="E10:E11"/>
    <mergeCell ref="F10:F11"/>
    <mergeCell ref="G10:G11"/>
    <mergeCell ref="K10:L11"/>
    <mergeCell ref="P10:R10"/>
    <mergeCell ref="I11:I12"/>
    <mergeCell ref="O11:O12"/>
    <mergeCell ref="P11:R12"/>
    <mergeCell ref="G30:G31"/>
    <mergeCell ref="H30:H31"/>
    <mergeCell ref="F20:F21"/>
    <mergeCell ref="G20:G21"/>
    <mergeCell ref="A23:H23"/>
    <mergeCell ref="B30:B31"/>
    <mergeCell ref="C30:C31"/>
    <mergeCell ref="D30:D31"/>
    <mergeCell ref="A33:H33"/>
    <mergeCell ref="G40:G41"/>
    <mergeCell ref="H40:H41"/>
    <mergeCell ref="A43:H43"/>
    <mergeCell ref="A30:A31"/>
    <mergeCell ref="A40:A41"/>
    <mergeCell ref="B40:B41"/>
    <mergeCell ref="C40:C41"/>
    <mergeCell ref="D40:D41"/>
    <mergeCell ref="E40:E41"/>
    <mergeCell ref="F40:F41"/>
    <mergeCell ref="A53:A54"/>
    <mergeCell ref="B53:B54"/>
    <mergeCell ref="C53:C54"/>
    <mergeCell ref="D53:D54"/>
    <mergeCell ref="E53:E54"/>
    <mergeCell ref="F53:F54"/>
    <mergeCell ref="G53:G54"/>
    <mergeCell ref="F63:F64"/>
    <mergeCell ref="G63:G64"/>
    <mergeCell ref="H63:H64"/>
    <mergeCell ref="A66:H66"/>
    <mergeCell ref="H53:H54"/>
    <mergeCell ref="A56:H56"/>
    <mergeCell ref="A63:A64"/>
    <mergeCell ref="B63:B64"/>
    <mergeCell ref="C63:C64"/>
    <mergeCell ref="D63:D64"/>
    <mergeCell ref="E63:E64"/>
    <mergeCell ref="P15:P16"/>
    <mergeCell ref="Q15:Q16"/>
    <mergeCell ref="K12:L12"/>
    <mergeCell ref="J13:M14"/>
    <mergeCell ref="P14:Q14"/>
    <mergeCell ref="J15:J16"/>
    <mergeCell ref="K15:K16"/>
    <mergeCell ref="L15:L16"/>
    <mergeCell ref="M15:M16"/>
    <mergeCell ref="L20:L21"/>
    <mergeCell ref="M20:M21"/>
    <mergeCell ref="P20:R20"/>
    <mergeCell ref="O21:O22"/>
    <mergeCell ref="P21:R22"/>
    <mergeCell ref="P24:Q24"/>
    <mergeCell ref="N15:N16"/>
    <mergeCell ref="O15:O16"/>
    <mergeCell ref="A20:A21"/>
    <mergeCell ref="B20:B21"/>
    <mergeCell ref="C20:C21"/>
    <mergeCell ref="D20:D21"/>
    <mergeCell ref="E20:E21"/>
    <mergeCell ref="M25:M26"/>
    <mergeCell ref="N25:N26"/>
    <mergeCell ref="O25:O26"/>
    <mergeCell ref="P25:P26"/>
    <mergeCell ref="Q25:Q26"/>
    <mergeCell ref="H20:H21"/>
    <mergeCell ref="K20:K21"/>
    <mergeCell ref="I21:I22"/>
    <mergeCell ref="J23:M24"/>
    <mergeCell ref="J25:J26"/>
    <mergeCell ref="K25:K26"/>
    <mergeCell ref="L25:L26"/>
    <mergeCell ref="E30:E31"/>
    <mergeCell ref="F30:F31"/>
    <mergeCell ref="K30:L31"/>
    <mergeCell ref="P30:R30"/>
    <mergeCell ref="I31:I32"/>
    <mergeCell ref="O31:O32"/>
    <mergeCell ref="P31:R32"/>
    <mergeCell ref="P35:P36"/>
    <mergeCell ref="Q35:Q36"/>
    <mergeCell ref="P40:R40"/>
    <mergeCell ref="P41:R42"/>
    <mergeCell ref="P44:Q44"/>
    <mergeCell ref="P45:P46"/>
    <mergeCell ref="Q45:Q46"/>
    <mergeCell ref="P50:R50"/>
    <mergeCell ref="P51:R52"/>
    <mergeCell ref="P54:Q54"/>
    <mergeCell ref="P55:P56"/>
    <mergeCell ref="Q55:Q56"/>
    <mergeCell ref="K32:L32"/>
    <mergeCell ref="J33:M34"/>
    <mergeCell ref="P34:Q34"/>
    <mergeCell ref="J35:J36"/>
    <mergeCell ref="K35:K36"/>
    <mergeCell ref="L35:L36"/>
    <mergeCell ref="M35:M36"/>
    <mergeCell ref="N35:N36"/>
    <mergeCell ref="O35:O36"/>
    <mergeCell ref="K40:K41"/>
    <mergeCell ref="L40:L41"/>
    <mergeCell ref="M40:M41"/>
    <mergeCell ref="I41:I42"/>
    <mergeCell ref="O41:O42"/>
    <mergeCell ref="O45:O46"/>
    <mergeCell ref="O51:O52"/>
    <mergeCell ref="O55:O56"/>
    <mergeCell ref="O61:O62"/>
    <mergeCell ref="J43:M44"/>
    <mergeCell ref="J45:J46"/>
    <mergeCell ref="K45:K46"/>
    <mergeCell ref="L45:L46"/>
    <mergeCell ref="M45:M46"/>
    <mergeCell ref="N45:N46"/>
    <mergeCell ref="K50:L51"/>
    <mergeCell ref="K52:L52"/>
    <mergeCell ref="J53:M54"/>
    <mergeCell ref="I54:I55"/>
    <mergeCell ref="K55:K56"/>
    <mergeCell ref="L55:L56"/>
    <mergeCell ref="M55:M56"/>
    <mergeCell ref="N55:N56"/>
    <mergeCell ref="P60:R60"/>
    <mergeCell ref="P61:R62"/>
    <mergeCell ref="P64:Q64"/>
    <mergeCell ref="J65:J66"/>
    <mergeCell ref="K65:K66"/>
    <mergeCell ref="L65:L66"/>
    <mergeCell ref="M65:M66"/>
    <mergeCell ref="N65:N66"/>
    <mergeCell ref="O65:O66"/>
    <mergeCell ref="P65:P66"/>
    <mergeCell ref="Q65:Q66"/>
    <mergeCell ref="J55:J56"/>
    <mergeCell ref="J60:J61"/>
    <mergeCell ref="K60:K61"/>
    <mergeCell ref="L60:L61"/>
    <mergeCell ref="M60:M61"/>
    <mergeCell ref="J63:M64"/>
    <mergeCell ref="I64:I6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8.13"/>
  </cols>
  <sheetData>
    <row r="1">
      <c r="A1" s="2"/>
      <c r="B1" s="1"/>
      <c r="C1" s="34" t="s">
        <v>65</v>
      </c>
      <c r="D1" s="34" t="s">
        <v>66</v>
      </c>
      <c r="E1" s="34" t="s">
        <v>67</v>
      </c>
      <c r="F1" s="34" t="s">
        <v>68</v>
      </c>
      <c r="G1" s="34" t="s">
        <v>69</v>
      </c>
      <c r="H1" s="35"/>
      <c r="I1" s="34" t="s">
        <v>70</v>
      </c>
    </row>
    <row r="2">
      <c r="H2" s="35"/>
    </row>
    <row r="3">
      <c r="A3" s="2" t="s">
        <v>71</v>
      </c>
      <c r="B3" s="1"/>
      <c r="C3" s="5">
        <v>25.0</v>
      </c>
      <c r="D3" s="5">
        <v>50.0</v>
      </c>
      <c r="E3" s="5">
        <v>75.0</v>
      </c>
      <c r="F3" s="4"/>
      <c r="G3" s="4"/>
      <c r="H3" s="4"/>
      <c r="I3" s="4">
        <f t="shared" ref="I3:I4" si="1">sum(C3:G3)</f>
        <v>150</v>
      </c>
    </row>
    <row r="4">
      <c r="B4" s="1"/>
      <c r="C4" s="5">
        <v>5.0</v>
      </c>
      <c r="D4" s="5">
        <v>10.0</v>
      </c>
      <c r="E4" s="5">
        <v>15.0</v>
      </c>
      <c r="F4" s="4"/>
      <c r="G4" s="4"/>
      <c r="H4" s="4"/>
      <c r="I4" s="4">
        <f t="shared" si="1"/>
        <v>30</v>
      </c>
    </row>
    <row r="5">
      <c r="A5" s="6"/>
      <c r="B5" s="6"/>
      <c r="C5" s="36"/>
      <c r="D5" s="36"/>
      <c r="E5" s="36"/>
      <c r="F5" s="36"/>
      <c r="G5" s="36"/>
      <c r="H5" s="36"/>
      <c r="I5" s="4"/>
    </row>
    <row r="6">
      <c r="A6" s="2" t="s">
        <v>72</v>
      </c>
      <c r="B6" s="1"/>
      <c r="C6" s="5">
        <v>75.0</v>
      </c>
      <c r="D6" s="5">
        <v>150.0</v>
      </c>
      <c r="E6" s="5">
        <v>225.0</v>
      </c>
      <c r="F6" s="4"/>
      <c r="G6" s="4"/>
      <c r="H6" s="4"/>
      <c r="I6" s="4">
        <f t="shared" ref="I6:I7" si="2">sum(C6:G6)</f>
        <v>450</v>
      </c>
    </row>
    <row r="7">
      <c r="B7" s="1"/>
      <c r="C7" s="5">
        <v>15.0</v>
      </c>
      <c r="D7" s="5">
        <v>30.0</v>
      </c>
      <c r="E7" s="5">
        <v>45.0</v>
      </c>
      <c r="F7" s="4"/>
      <c r="G7" s="4"/>
      <c r="H7" s="4"/>
      <c r="I7" s="4">
        <f t="shared" si="2"/>
        <v>90</v>
      </c>
    </row>
    <row r="8">
      <c r="A8" s="6"/>
      <c r="B8" s="6"/>
      <c r="C8" s="36"/>
      <c r="D8" s="36"/>
      <c r="E8" s="36"/>
      <c r="F8" s="36"/>
      <c r="G8" s="36"/>
      <c r="H8" s="36"/>
      <c r="I8" s="4"/>
    </row>
    <row r="9">
      <c r="A9" s="2" t="s">
        <v>73</v>
      </c>
      <c r="B9" s="1"/>
      <c r="C9" s="5">
        <v>100.0</v>
      </c>
      <c r="D9" s="5">
        <v>200.0</v>
      </c>
      <c r="E9" s="5">
        <v>300.0</v>
      </c>
      <c r="F9" s="5">
        <v>400.0</v>
      </c>
      <c r="G9" s="5">
        <v>500.0</v>
      </c>
      <c r="H9" s="6"/>
      <c r="I9" s="4">
        <f t="shared" ref="I9:I10" si="3">sum(C9:G9)</f>
        <v>1500</v>
      </c>
    </row>
    <row r="10">
      <c r="B10" s="1"/>
      <c r="C10" s="5">
        <v>20.0</v>
      </c>
      <c r="D10" s="5">
        <v>40.0</v>
      </c>
      <c r="E10" s="5">
        <v>60.0</v>
      </c>
      <c r="F10" s="5">
        <v>80.0</v>
      </c>
      <c r="G10" s="5">
        <v>100.0</v>
      </c>
      <c r="H10" s="6"/>
      <c r="I10" s="4">
        <f t="shared" si="3"/>
        <v>300</v>
      </c>
    </row>
    <row r="11">
      <c r="A11" s="6"/>
      <c r="B11" s="6"/>
      <c r="C11" s="36"/>
      <c r="D11" s="36"/>
      <c r="E11" s="36"/>
      <c r="F11" s="36"/>
      <c r="G11" s="36"/>
      <c r="H11" s="6"/>
      <c r="I11" s="4"/>
    </row>
    <row r="12">
      <c r="A12" s="2" t="s">
        <v>74</v>
      </c>
      <c r="B12" s="1"/>
      <c r="C12" s="5">
        <v>300.0</v>
      </c>
      <c r="D12" s="5">
        <v>600.0</v>
      </c>
      <c r="E12" s="5">
        <v>900.0</v>
      </c>
      <c r="F12" s="5">
        <v>1200.0</v>
      </c>
      <c r="G12" s="5">
        <v>1500.0</v>
      </c>
      <c r="H12" s="6"/>
      <c r="I12" s="4">
        <f t="shared" ref="I12:I13" si="4">sum(C12:G12)</f>
        <v>4500</v>
      </c>
    </row>
    <row r="13">
      <c r="B13" s="1"/>
      <c r="C13" s="5">
        <v>60.0</v>
      </c>
      <c r="D13" s="5">
        <v>120.0</v>
      </c>
      <c r="E13" s="5">
        <v>180.0</v>
      </c>
      <c r="F13" s="5">
        <v>240.0</v>
      </c>
      <c r="G13" s="5">
        <v>300.0</v>
      </c>
      <c r="H13" s="6"/>
      <c r="I13" s="4">
        <f t="shared" si="4"/>
        <v>900</v>
      </c>
    </row>
    <row r="14">
      <c r="A14" s="6"/>
      <c r="B14" s="6"/>
      <c r="C14" s="36"/>
      <c r="D14" s="36"/>
      <c r="E14" s="36"/>
      <c r="F14" s="36"/>
      <c r="G14" s="36"/>
      <c r="H14" s="6"/>
      <c r="I14" s="4"/>
    </row>
    <row r="15">
      <c r="A15" s="2" t="s">
        <v>75</v>
      </c>
      <c r="B15" s="1"/>
      <c r="C15" s="5">
        <v>1500.0</v>
      </c>
      <c r="D15" s="5">
        <v>3000.0</v>
      </c>
      <c r="E15" s="5">
        <v>4500.0</v>
      </c>
      <c r="F15" s="5">
        <v>6000.0</v>
      </c>
      <c r="G15" s="5">
        <v>7500.0</v>
      </c>
      <c r="H15" s="6"/>
      <c r="I15" s="4">
        <f t="shared" ref="I15:I16" si="5">sum(C15:G15)</f>
        <v>22500</v>
      </c>
    </row>
    <row r="16">
      <c r="B16" s="1"/>
      <c r="C16" s="5">
        <v>300.0</v>
      </c>
      <c r="D16" s="5">
        <v>600.0</v>
      </c>
      <c r="E16" s="5">
        <v>900.0</v>
      </c>
      <c r="F16" s="5">
        <v>1200.0</v>
      </c>
      <c r="G16" s="5">
        <v>1500.0</v>
      </c>
      <c r="H16" s="6"/>
      <c r="I16" s="4">
        <f t="shared" si="5"/>
        <v>4500</v>
      </c>
    </row>
    <row r="17">
      <c r="A17" s="6"/>
      <c r="B17" s="6"/>
      <c r="C17" s="36"/>
      <c r="D17" s="36"/>
      <c r="E17" s="36"/>
      <c r="F17" s="36"/>
      <c r="G17" s="36"/>
      <c r="H17" s="6"/>
      <c r="I17" s="4"/>
    </row>
    <row r="18">
      <c r="A18" s="2" t="s">
        <v>76</v>
      </c>
      <c r="B18" s="1"/>
      <c r="C18" s="5">
        <v>15000.0</v>
      </c>
      <c r="D18" s="5">
        <v>22500.0</v>
      </c>
      <c r="E18" s="5">
        <v>30000.0</v>
      </c>
      <c r="F18" s="5">
        <v>37500.0</v>
      </c>
      <c r="G18" s="5">
        <v>45000.0</v>
      </c>
      <c r="H18" s="6"/>
      <c r="I18" s="4">
        <f t="shared" ref="I18:I19" si="6">sum(C18:G18)</f>
        <v>150000</v>
      </c>
    </row>
    <row r="19">
      <c r="B19" s="1"/>
      <c r="C19" s="5">
        <v>3000.0</v>
      </c>
      <c r="D19" s="5">
        <v>4500.0</v>
      </c>
      <c r="E19" s="5">
        <v>6000.0</v>
      </c>
      <c r="F19" s="5">
        <v>7500.0</v>
      </c>
      <c r="G19" s="5">
        <v>9000.0</v>
      </c>
      <c r="H19" s="6"/>
      <c r="I19" s="4">
        <f t="shared" si="6"/>
        <v>30000</v>
      </c>
    </row>
    <row r="20">
      <c r="A20" s="1"/>
      <c r="B20" s="2" t="s">
        <v>75</v>
      </c>
      <c r="C20" s="2" t="s">
        <v>31</v>
      </c>
      <c r="D20" s="2" t="s">
        <v>31</v>
      </c>
      <c r="E20" s="2" t="s">
        <v>4</v>
      </c>
      <c r="F20" s="2" t="s">
        <v>4</v>
      </c>
      <c r="G20" s="2" t="s">
        <v>28</v>
      </c>
      <c r="H20" s="6"/>
      <c r="I20" s="5" t="s">
        <v>77</v>
      </c>
    </row>
  </sheetData>
  <mergeCells count="14">
    <mergeCell ref="A1:A2"/>
    <mergeCell ref="A3:A4"/>
    <mergeCell ref="A6:A7"/>
    <mergeCell ref="A9:A10"/>
    <mergeCell ref="A12:A13"/>
    <mergeCell ref="A15:A16"/>
    <mergeCell ref="A18:A19"/>
    <mergeCell ref="B1:B2"/>
    <mergeCell ref="C1:C2"/>
    <mergeCell ref="D1:D2"/>
    <mergeCell ref="E1:E2"/>
    <mergeCell ref="F1:F2"/>
    <mergeCell ref="G1:G2"/>
    <mergeCell ref="I1:I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8.88"/>
  </cols>
  <sheetData>
    <row r="1">
      <c r="A1" s="37" t="s">
        <v>78</v>
      </c>
      <c r="D1" s="4"/>
      <c r="E1" s="37" t="s">
        <v>79</v>
      </c>
      <c r="H1" s="4"/>
      <c r="I1" s="37" t="s">
        <v>80</v>
      </c>
    </row>
    <row r="2">
      <c r="A2" s="32" t="s">
        <v>81</v>
      </c>
      <c r="B2" s="32" t="s">
        <v>82</v>
      </c>
      <c r="C2" s="32" t="s">
        <v>83</v>
      </c>
      <c r="D2" s="4"/>
      <c r="E2" s="32" t="s">
        <v>81</v>
      </c>
      <c r="F2" s="32" t="s">
        <v>82</v>
      </c>
      <c r="G2" s="32" t="s">
        <v>83</v>
      </c>
      <c r="H2" s="4"/>
      <c r="I2" s="32" t="s">
        <v>81</v>
      </c>
      <c r="J2" s="32" t="s">
        <v>82</v>
      </c>
      <c r="K2" s="32" t="s">
        <v>83</v>
      </c>
    </row>
    <row r="3">
      <c r="A3" s="5">
        <v>1.0</v>
      </c>
      <c r="B3" s="5">
        <v>50.0</v>
      </c>
      <c r="C3" s="5">
        <v>50.0</v>
      </c>
      <c r="D3" s="4"/>
      <c r="E3" s="5">
        <v>1.0</v>
      </c>
      <c r="F3" s="5">
        <v>40.0</v>
      </c>
      <c r="G3" s="5">
        <v>40.0</v>
      </c>
      <c r="H3" s="4"/>
      <c r="I3" s="5">
        <v>1.0</v>
      </c>
      <c r="J3" s="5">
        <v>50.0</v>
      </c>
      <c r="K3" s="5">
        <v>50.0</v>
      </c>
    </row>
    <row r="4">
      <c r="A4" s="5">
        <v>2.0</v>
      </c>
      <c r="B4" s="5">
        <v>100.0</v>
      </c>
      <c r="C4" s="4">
        <f t="shared" ref="C4:C8" si="1">C3+B4</f>
        <v>150</v>
      </c>
      <c r="D4" s="4"/>
      <c r="E4" s="5">
        <v>2.0</v>
      </c>
      <c r="F4" s="5">
        <v>80.0</v>
      </c>
      <c r="G4" s="4">
        <f t="shared" ref="G4:G8" si="2">G3+F4</f>
        <v>120</v>
      </c>
      <c r="H4" s="4"/>
      <c r="I4" s="5">
        <v>2.0</v>
      </c>
      <c r="J4" s="5">
        <v>50.0</v>
      </c>
      <c r="K4" s="4">
        <f t="shared" ref="K4:K6" si="3">K3+J4</f>
        <v>100</v>
      </c>
    </row>
    <row r="5">
      <c r="A5" s="5">
        <v>3.0</v>
      </c>
      <c r="B5" s="5">
        <v>200.0</v>
      </c>
      <c r="C5" s="4">
        <f t="shared" si="1"/>
        <v>350</v>
      </c>
      <c r="D5" s="4"/>
      <c r="E5" s="5">
        <v>3.0</v>
      </c>
      <c r="F5" s="5">
        <v>160.0</v>
      </c>
      <c r="G5" s="4">
        <f t="shared" si="2"/>
        <v>280</v>
      </c>
      <c r="H5" s="4"/>
      <c r="I5" s="5">
        <v>3.0</v>
      </c>
      <c r="J5" s="5">
        <v>50.0</v>
      </c>
      <c r="K5" s="4">
        <f t="shared" si="3"/>
        <v>150</v>
      </c>
    </row>
    <row r="6">
      <c r="A6" s="5">
        <v>4.0</v>
      </c>
      <c r="B6" s="5">
        <v>400.0</v>
      </c>
      <c r="C6" s="4">
        <f t="shared" si="1"/>
        <v>750</v>
      </c>
      <c r="D6" s="4"/>
      <c r="E6" s="5">
        <v>4.0</v>
      </c>
      <c r="F6" s="5">
        <v>320.0</v>
      </c>
      <c r="G6" s="4">
        <f t="shared" si="2"/>
        <v>600</v>
      </c>
      <c r="H6" s="4"/>
      <c r="I6" s="4"/>
      <c r="J6" s="4"/>
      <c r="K6" s="4">
        <f t="shared" si="3"/>
        <v>150</v>
      </c>
    </row>
    <row r="7">
      <c r="A7" s="5">
        <v>5.0</v>
      </c>
      <c r="B7" s="5">
        <v>800.0</v>
      </c>
      <c r="C7" s="4">
        <f t="shared" si="1"/>
        <v>1550</v>
      </c>
      <c r="D7" s="4"/>
      <c r="E7" s="5">
        <v>5.0</v>
      </c>
      <c r="F7" s="5">
        <v>640.0</v>
      </c>
      <c r="G7" s="4">
        <f t="shared" si="2"/>
        <v>1240</v>
      </c>
      <c r="H7" s="4"/>
      <c r="I7" s="4"/>
      <c r="J7" s="4"/>
      <c r="K7" s="4"/>
    </row>
    <row r="8">
      <c r="A8" s="5">
        <v>6.0</v>
      </c>
      <c r="B8" s="5">
        <v>1600.0</v>
      </c>
      <c r="C8" s="4">
        <f t="shared" si="1"/>
        <v>3150</v>
      </c>
      <c r="D8" s="4"/>
      <c r="E8" s="5">
        <v>6.0</v>
      </c>
      <c r="F8" s="5">
        <v>1280.0</v>
      </c>
      <c r="G8" s="4">
        <f t="shared" si="2"/>
        <v>2520</v>
      </c>
      <c r="H8" s="4"/>
      <c r="I8" s="4"/>
      <c r="J8" s="4"/>
      <c r="K8" s="4"/>
    </row>
    <row r="9">
      <c r="A9" s="38"/>
      <c r="B9" s="38"/>
      <c r="C9" s="38"/>
      <c r="D9" s="4"/>
      <c r="E9" s="4"/>
      <c r="F9" s="4"/>
      <c r="G9" s="4"/>
      <c r="H9" s="4"/>
      <c r="I9" s="4"/>
      <c r="J9" s="4"/>
      <c r="K9" s="4"/>
    </row>
    <row r="10">
      <c r="A10" s="37" t="s">
        <v>84</v>
      </c>
      <c r="D10" s="4"/>
      <c r="E10" s="37" t="s">
        <v>85</v>
      </c>
      <c r="H10" s="4"/>
      <c r="I10" s="38"/>
      <c r="J10" s="38"/>
      <c r="K10" s="38"/>
    </row>
    <row r="11">
      <c r="A11" s="32" t="s">
        <v>81</v>
      </c>
      <c r="B11" s="32" t="s">
        <v>82</v>
      </c>
      <c r="C11" s="32" t="s">
        <v>83</v>
      </c>
      <c r="D11" s="4"/>
      <c r="E11" s="32" t="s">
        <v>81</v>
      </c>
      <c r="F11" s="32" t="s">
        <v>82</v>
      </c>
      <c r="G11" s="32" t="s">
        <v>83</v>
      </c>
      <c r="H11" s="4"/>
      <c r="I11" s="38"/>
      <c r="J11" s="38"/>
      <c r="K11" s="38"/>
    </row>
    <row r="12">
      <c r="A12" s="5">
        <v>1.0</v>
      </c>
      <c r="B12" s="5">
        <v>250.0</v>
      </c>
      <c r="C12" s="5">
        <v>250.0</v>
      </c>
      <c r="D12" s="4"/>
      <c r="E12" s="5">
        <v>1.0</v>
      </c>
      <c r="F12" s="5">
        <v>200.0</v>
      </c>
      <c r="G12" s="5">
        <v>200.0</v>
      </c>
      <c r="H12" s="4"/>
      <c r="I12" s="38"/>
      <c r="J12" s="38"/>
      <c r="K12" s="38"/>
    </row>
    <row r="13">
      <c r="A13" s="5">
        <v>2.0</v>
      </c>
      <c r="B13" s="5">
        <v>250.0</v>
      </c>
      <c r="C13" s="4">
        <f t="shared" ref="C13:C17" si="4">C12+B13</f>
        <v>500</v>
      </c>
      <c r="D13" s="4"/>
      <c r="E13" s="5">
        <v>2.0</v>
      </c>
      <c r="F13" s="5">
        <v>200.0</v>
      </c>
      <c r="G13" s="4">
        <f t="shared" ref="G13:G16" si="5">G12+F13</f>
        <v>400</v>
      </c>
      <c r="H13" s="4"/>
      <c r="I13" s="38"/>
      <c r="J13" s="38"/>
      <c r="K13" s="38"/>
    </row>
    <row r="14">
      <c r="A14" s="5">
        <v>3.0</v>
      </c>
      <c r="B14" s="5">
        <v>250.0</v>
      </c>
      <c r="C14" s="4">
        <f t="shared" si="4"/>
        <v>750</v>
      </c>
      <c r="D14" s="4"/>
      <c r="E14" s="5">
        <v>3.0</v>
      </c>
      <c r="F14" s="5">
        <v>200.0</v>
      </c>
      <c r="G14" s="4">
        <f t="shared" si="5"/>
        <v>600</v>
      </c>
      <c r="H14" s="4"/>
      <c r="I14" s="38"/>
      <c r="J14" s="38"/>
      <c r="K14" s="38"/>
    </row>
    <row r="15">
      <c r="A15" s="5">
        <v>4.0</v>
      </c>
      <c r="B15" s="5">
        <v>250.0</v>
      </c>
      <c r="C15" s="4">
        <f t="shared" si="4"/>
        <v>1000</v>
      </c>
      <c r="D15" s="4"/>
      <c r="E15" s="5">
        <v>4.0</v>
      </c>
      <c r="F15" s="5">
        <v>200.0</v>
      </c>
      <c r="G15" s="4">
        <f t="shared" si="5"/>
        <v>800</v>
      </c>
      <c r="H15" s="4"/>
      <c r="I15" s="38"/>
      <c r="J15" s="38"/>
      <c r="K15" s="38"/>
    </row>
    <row r="16">
      <c r="A16" s="5">
        <v>5.0</v>
      </c>
      <c r="B16" s="5">
        <v>250.0</v>
      </c>
      <c r="C16" s="4">
        <f t="shared" si="4"/>
        <v>1250</v>
      </c>
      <c r="D16" s="38"/>
      <c r="E16" s="5">
        <v>5.0</v>
      </c>
      <c r="F16" s="5">
        <v>200.0</v>
      </c>
      <c r="G16" s="4">
        <f t="shared" si="5"/>
        <v>1000</v>
      </c>
      <c r="H16" s="38"/>
      <c r="I16" s="38"/>
      <c r="J16" s="38"/>
      <c r="K16" s="38"/>
    </row>
    <row r="17">
      <c r="A17" s="5">
        <v>6.0</v>
      </c>
      <c r="B17" s="5">
        <v>250.0</v>
      </c>
      <c r="C17" s="4">
        <f t="shared" si="4"/>
        <v>1500</v>
      </c>
    </row>
  </sheetData>
  <mergeCells count="5">
    <mergeCell ref="A1:C1"/>
    <mergeCell ref="E1:G1"/>
    <mergeCell ref="I1:K1"/>
    <mergeCell ref="A10:C10"/>
    <mergeCell ref="E10:G1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86</v>
      </c>
    </row>
    <row r="2">
      <c r="A2" s="39" t="s">
        <v>87</v>
      </c>
    </row>
    <row r="3">
      <c r="A3" s="39" t="s">
        <v>88</v>
      </c>
    </row>
    <row r="4">
      <c r="A4" s="39" t="s">
        <v>89</v>
      </c>
    </row>
    <row r="5">
      <c r="A5" s="39" t="s">
        <v>90</v>
      </c>
    </row>
    <row r="6">
      <c r="A6" s="39" t="s">
        <v>91</v>
      </c>
    </row>
    <row r="8">
      <c r="A8" s="39" t="s">
        <v>92</v>
      </c>
    </row>
    <row r="9">
      <c r="A9" s="39" t="s">
        <v>93</v>
      </c>
    </row>
    <row r="10">
      <c r="A10" s="39" t="s">
        <v>94</v>
      </c>
    </row>
    <row r="11">
      <c r="A11" s="39" t="s">
        <v>95</v>
      </c>
    </row>
    <row r="13">
      <c r="A13" s="39" t="s">
        <v>96</v>
      </c>
    </row>
    <row r="14">
      <c r="A14" s="39" t="s">
        <v>97</v>
      </c>
    </row>
    <row r="15">
      <c r="A15" s="39" t="s">
        <v>98</v>
      </c>
    </row>
    <row r="16">
      <c r="A16" s="39" t="s">
        <v>99</v>
      </c>
    </row>
    <row r="17">
      <c r="A17" s="39" t="s">
        <v>100</v>
      </c>
    </row>
  </sheetData>
  <mergeCells count="16">
    <mergeCell ref="A1:I1"/>
    <mergeCell ref="A2:I2"/>
    <mergeCell ref="A3:I3"/>
    <mergeCell ref="A4:I4"/>
    <mergeCell ref="A5:I5"/>
    <mergeCell ref="A6:I6"/>
    <mergeCell ref="A7:I7"/>
    <mergeCell ref="A16:I16"/>
    <mergeCell ref="A17:I17"/>
    <mergeCell ref="A8:I8"/>
    <mergeCell ref="A9:I9"/>
    <mergeCell ref="A10:I10"/>
    <mergeCell ref="A11:I11"/>
    <mergeCell ref="A13:I13"/>
    <mergeCell ref="A14:I14"/>
    <mergeCell ref="A15:I15"/>
  </mergeCells>
  <drawing r:id="rId1"/>
</worksheet>
</file>