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70" windowWidth="19440" windowHeight="3210"/>
  </bookViews>
  <sheets>
    <sheet name="中国R" sheetId="1" r:id="rId1"/>
    <sheet name="データ" sheetId="2" state="hidden" r:id="rId2"/>
    <sheet name="Sheet1" sheetId="3" r:id="rId3"/>
  </sheets>
  <definedNames>
    <definedName name="_xlnm.Print_Area" localSheetId="0">中国R!$A$1:$CN$49</definedName>
  </definedNames>
  <calcPr calcId="152511"/>
</workbook>
</file>

<file path=xl/calcChain.xml><?xml version="1.0" encoding="utf-8"?>
<calcChain xmlns="http://schemas.openxmlformats.org/spreadsheetml/2006/main">
  <c r="CJ14" i="1" l="1"/>
  <c r="CH14" i="1"/>
  <c r="CF14" i="1"/>
  <c r="CA14" i="1"/>
  <c r="CB14" i="1"/>
  <c r="BZ34" i="1" l="1"/>
  <c r="BZ46" i="1"/>
  <c r="CM14" i="1"/>
  <c r="CN14" i="1" s="1"/>
  <c r="BX34" i="1" l="1"/>
  <c r="CL43" i="1"/>
  <c r="CL48" i="1"/>
  <c r="CL14" i="1"/>
  <c r="CD34" i="1"/>
  <c r="CE34" i="1"/>
  <c r="CF34" i="1"/>
  <c r="CG34" i="1"/>
  <c r="CI34" i="1"/>
  <c r="CK34" i="1"/>
  <c r="CL34" i="1"/>
  <c r="BZ16" i="1"/>
  <c r="BZ14" i="1"/>
  <c r="BU48" i="1" l="1"/>
  <c r="BW48" i="1" s="1"/>
  <c r="BX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CH43" i="1" l="1"/>
  <c r="CJ43" i="1"/>
  <c r="CF43" i="1"/>
  <c r="BQ46" i="1" l="1"/>
  <c r="BS43" i="1"/>
  <c r="BR46" i="1"/>
  <c r="BP46" i="1"/>
  <c r="BY46" i="1"/>
  <c r="CA43" i="1"/>
  <c r="CB43" i="1"/>
  <c r="CC43" i="1"/>
  <c r="CD43" i="1"/>
  <c r="CD46" i="1" s="1"/>
  <c r="CE43" i="1"/>
  <c r="CE46" i="1" s="1"/>
  <c r="CG43" i="1"/>
  <c r="CG46" i="1" s="1"/>
  <c r="CI43" i="1"/>
  <c r="CI46" i="1" s="1"/>
  <c r="BZ43" i="1"/>
  <c r="BR48" i="1"/>
  <c r="BS44" i="1"/>
  <c r="BS42" i="1"/>
  <c r="BS40" i="1"/>
  <c r="BS38" i="1"/>
  <c r="BS36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CM43" i="1" l="1"/>
  <c r="CN43" i="1" s="1"/>
  <c r="BS46" i="1"/>
  <c r="BQ34" i="1" l="1"/>
  <c r="BS34" i="1" s="1"/>
  <c r="BQ48" i="1" l="1"/>
  <c r="BS48" i="1" s="1"/>
  <c r="CI48" i="1"/>
  <c r="CG48" i="1"/>
  <c r="CE48" i="1"/>
  <c r="CL30" i="1" l="1"/>
  <c r="CL44" i="1"/>
  <c r="CL7" i="1"/>
  <c r="CL42" i="1" l="1"/>
  <c r="CL40" i="1"/>
  <c r="CL38" i="1"/>
  <c r="CL36" i="1"/>
  <c r="CL32" i="1"/>
  <c r="CL28" i="1"/>
  <c r="CL26" i="1"/>
  <c r="CL24" i="1"/>
  <c r="CL22" i="1"/>
  <c r="CL20" i="1"/>
  <c r="CL18" i="1"/>
  <c r="CL16" i="1"/>
  <c r="CL13" i="1"/>
  <c r="CL11" i="1"/>
  <c r="CL9" i="1"/>
  <c r="CL46" i="1" l="1"/>
  <c r="CD48" i="1" l="1"/>
  <c r="BY48" i="1"/>
  <c r="BN48" i="1"/>
  <c r="BO7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46" i="1" l="1"/>
  <c r="BM46" i="1"/>
  <c r="BM48" i="1" l="1"/>
  <c r="BO48" i="1" s="1"/>
  <c r="BZ9" i="1" l="1"/>
  <c r="BZ11" i="1"/>
  <c r="BZ13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H48" i="1" l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J34" i="1" s="1"/>
  <c r="CH9" i="1"/>
  <c r="CH34" i="1" s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B46" i="1" s="1"/>
  <c r="CA36" i="1"/>
  <c r="CA46" i="1" s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A34" i="1" s="1"/>
  <c r="CB7" i="1"/>
  <c r="CA7" i="1"/>
  <c r="BZ7" i="1"/>
  <c r="BZ48" i="1" s="1"/>
  <c r="CH46" i="1" l="1"/>
  <c r="CJ46" i="1"/>
  <c r="CF46" i="1"/>
  <c r="CM44" i="1"/>
  <c r="CN44" i="1" s="1"/>
  <c r="CM28" i="1"/>
  <c r="CN28" i="1" s="1"/>
  <c r="CM9" i="1"/>
  <c r="CM13" i="1"/>
  <c r="CN13" i="1" s="1"/>
  <c r="CM18" i="1"/>
  <c r="CN18" i="1" s="1"/>
  <c r="CM22" i="1"/>
  <c r="CN22" i="1" s="1"/>
  <c r="CM26" i="1"/>
  <c r="CN26" i="1" s="1"/>
  <c r="CM30" i="1"/>
  <c r="CN30" i="1" s="1"/>
  <c r="CM36" i="1"/>
  <c r="CN36" i="1" s="1"/>
  <c r="CM40" i="1"/>
  <c r="CN40" i="1" s="1"/>
  <c r="CM7" i="1"/>
  <c r="CN7" i="1" s="1"/>
  <c r="CM11" i="1"/>
  <c r="CN11" i="1" s="1"/>
  <c r="CM16" i="1"/>
  <c r="CN16" i="1" s="1"/>
  <c r="CM20" i="1"/>
  <c r="CN20" i="1" s="1"/>
  <c r="CM24" i="1"/>
  <c r="CN24" i="1" s="1"/>
  <c r="CM32" i="1"/>
  <c r="CN32" i="1" s="1"/>
  <c r="CM38" i="1"/>
  <c r="CN38" i="1" s="1"/>
  <c r="CM42" i="1"/>
  <c r="CN42" i="1" s="1"/>
  <c r="CH48" i="1"/>
  <c r="CN9" i="1" l="1"/>
  <c r="CN34" i="1" s="1"/>
  <c r="CM34" i="1"/>
  <c r="CA48" i="1"/>
  <c r="CN46" i="1"/>
  <c r="CM46" i="1"/>
  <c r="CB48" i="1"/>
  <c r="CJ48" i="1"/>
  <c r="CF48" i="1"/>
  <c r="CN48" i="1" l="1"/>
  <c r="CM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AB46" i="1"/>
  <c r="AA46" i="1"/>
  <c r="Z46" i="1"/>
  <c r="U46" i="1"/>
  <c r="T46" i="1"/>
  <c r="S46" i="1"/>
  <c r="P46" i="1"/>
  <c r="N46" i="1"/>
  <c r="L46" i="1"/>
  <c r="J46" i="1"/>
  <c r="BK45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L34" i="1"/>
  <c r="J34" i="1"/>
  <c r="BK33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C26" i="1"/>
  <c r="AE26" i="1"/>
  <c r="AF26" i="1" s="1"/>
  <c r="AC26" i="1"/>
  <c r="X26" i="1"/>
  <c r="Y26" i="1" s="1"/>
  <c r="V26" i="1"/>
  <c r="R26" i="1"/>
  <c r="O26" i="1"/>
  <c r="M26" i="1"/>
  <c r="K26" i="1"/>
  <c r="I26" i="1"/>
  <c r="BK25" i="1"/>
  <c r="CC24" i="1"/>
  <c r="BK24" i="1"/>
  <c r="AF24" i="1"/>
  <c r="AE24" i="1"/>
  <c r="AC24" i="1"/>
  <c r="X24" i="1"/>
  <c r="V24" i="1"/>
  <c r="AH24" i="1" s="1"/>
  <c r="R24" i="1"/>
  <c r="O24" i="1"/>
  <c r="AD24" i="1" s="1"/>
  <c r="M24" i="1"/>
  <c r="K24" i="1"/>
  <c r="I24" i="1"/>
  <c r="BK23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BK20" i="1"/>
  <c r="AE20" i="1"/>
  <c r="AF20" i="1" s="1"/>
  <c r="AC20" i="1"/>
  <c r="X20" i="1"/>
  <c r="V20" i="1"/>
  <c r="AH20" i="1" s="1"/>
  <c r="R20" i="1"/>
  <c r="O20" i="1"/>
  <c r="M20" i="1"/>
  <c r="K20" i="1"/>
  <c r="I20" i="1"/>
  <c r="BK19" i="1"/>
  <c r="CC18" i="1"/>
  <c r="AE18" i="1"/>
  <c r="AF18" i="1" s="1"/>
  <c r="AC18" i="1"/>
  <c r="X18" i="1"/>
  <c r="Y18" i="1" s="1"/>
  <c r="V18" i="1"/>
  <c r="R18" i="1"/>
  <c r="O18" i="1"/>
  <c r="M18" i="1"/>
  <c r="Q18" i="1" s="1"/>
  <c r="K18" i="1"/>
  <c r="I18" i="1"/>
  <c r="BK17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BC3" i="1"/>
  <c r="BB3" i="1"/>
  <c r="BA3" i="1"/>
  <c r="AY3" i="1"/>
  <c r="AX3" i="1"/>
  <c r="AW3" i="1"/>
  <c r="AD20" i="1" l="1"/>
  <c r="Q26" i="1"/>
  <c r="N48" i="1"/>
  <c r="CC46" i="1"/>
  <c r="J48" i="1"/>
  <c r="Q36" i="1"/>
  <c r="R34" i="1"/>
  <c r="R46" i="1"/>
  <c r="Q11" i="1"/>
  <c r="AC46" i="1"/>
  <c r="CC20" i="1"/>
  <c r="W22" i="1"/>
  <c r="Q44" i="1"/>
  <c r="AE6" i="1"/>
  <c r="Q7" i="1"/>
  <c r="W9" i="1"/>
  <c r="AD13" i="1"/>
  <c r="U48" i="1"/>
  <c r="Q16" i="1"/>
  <c r="AD22" i="1"/>
  <c r="W28" i="1"/>
  <c r="Q30" i="1"/>
  <c r="K46" i="1"/>
  <c r="O46" i="1"/>
  <c r="V46" i="1"/>
  <c r="AD36" i="1"/>
  <c r="AD40" i="1"/>
  <c r="AD44" i="1"/>
  <c r="Y44" i="1"/>
  <c r="Q52" i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C22" i="1"/>
  <c r="W24" i="1"/>
  <c r="Y24" i="1"/>
  <c r="AD26" i="1"/>
  <c r="W36" i="1"/>
  <c r="AD38" i="1"/>
  <c r="AD42" i="1"/>
  <c r="AI44" i="1"/>
  <c r="AH46" i="1"/>
  <c r="BK18" i="1"/>
  <c r="BK46" i="1"/>
  <c r="BK7" i="1"/>
  <c r="BK30" i="1"/>
  <c r="BK16" i="1"/>
  <c r="BK26" i="1"/>
  <c r="X7" i="1"/>
  <c r="I34" i="1"/>
  <c r="M34" i="1"/>
  <c r="AD9" i="1"/>
  <c r="BK11" i="1"/>
  <c r="CC16" i="1"/>
  <c r="CC34" i="1" s="1"/>
  <c r="W18" i="1"/>
  <c r="AH18" i="1"/>
  <c r="AI18" i="1" s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Q20" i="1"/>
  <c r="AI20" i="1" s="1"/>
  <c r="Q22" i="1"/>
  <c r="AI22" i="1" s="1"/>
  <c r="Q24" i="1"/>
  <c r="AI24" i="1" s="1"/>
  <c r="Q28" i="1"/>
  <c r="AI28" i="1" s="1"/>
  <c r="AF38" i="1"/>
  <c r="AE46" i="1"/>
  <c r="AF46" i="1" s="1"/>
  <c r="BK38" i="1"/>
  <c r="BK42" i="1"/>
  <c r="Q32" i="1"/>
  <c r="AI32" i="1" s="1"/>
  <c r="X46" i="1"/>
  <c r="Q38" i="1"/>
  <c r="W38" i="1"/>
  <c r="AH38" i="1"/>
  <c r="W42" i="1"/>
  <c r="AH42" i="1"/>
  <c r="L48" i="1"/>
  <c r="AH36" i="1"/>
  <c r="AI36" i="1" s="1"/>
  <c r="BK36" i="1"/>
  <c r="N52" i="1"/>
  <c r="O48" i="1" l="1"/>
  <c r="K48" i="1"/>
  <c r="AD46" i="1"/>
  <c r="AI38" i="1"/>
  <c r="AI9" i="1"/>
  <c r="AI42" i="1"/>
  <c r="Q46" i="1"/>
  <c r="AI46" i="1" s="1"/>
  <c r="W46" i="1"/>
  <c r="R48" i="1"/>
  <c r="M48" i="1"/>
  <c r="I48" i="1"/>
  <c r="R52" i="1"/>
  <c r="Y16" i="1"/>
  <c r="X34" i="1"/>
  <c r="X48" i="1" s="1"/>
  <c r="Q34" i="1"/>
  <c r="Q48" i="1" s="1"/>
  <c r="AC34" i="1"/>
  <c r="AD34" i="1" s="1"/>
  <c r="Y7" i="1"/>
  <c r="Y46" i="1"/>
  <c r="AH16" i="1"/>
  <c r="AI16" i="1" s="1"/>
  <c r="W16" i="1"/>
  <c r="V34" i="1"/>
  <c r="AH7" i="1"/>
  <c r="AI7" i="1" s="1"/>
  <c r="W7" i="1"/>
  <c r="CC48" i="1"/>
  <c r="AA48" i="1"/>
  <c r="AC48" i="1" l="1"/>
  <c r="AD48" i="1" s="1"/>
  <c r="BK48" i="1"/>
  <c r="Y34" i="1"/>
  <c r="Y48" i="1"/>
  <c r="AE48" i="1"/>
  <c r="AF48" i="1" s="1"/>
  <c r="W34" i="1"/>
  <c r="AH34" i="1"/>
  <c r="AI34" i="1" s="1"/>
  <c r="V48" i="1"/>
  <c r="AH48" i="1" l="1"/>
  <c r="AI48" i="1" s="1"/>
  <c r="W48" i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CN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预算时增加1人赴任YMI，目前取消增加1人。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CL6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16/3/1-17/2/28
1年の保険料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<sst xmlns="http://schemas.openxmlformats.org/spreadsheetml/2006/main" count="381" uniqueCount="169">
  <si>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</si>
  <si>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</si>
  <si>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</si>
  <si>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</si>
  <si>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</si>
  <si>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</si>
  <si>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</si>
  <si>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</si>
  <si>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</si>
  <si>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</si>
  <si>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</si>
  <si>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</si>
  <si>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</si>
  <si>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</si>
  <si>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</si>
  <si>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</si>
  <si>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13/12</t>
  </si>
  <si>
    <t>対前回</t>
  </si>
  <si>
    <t>13/下</t>
  </si>
  <si>
    <t>14/1Q</t>
  </si>
  <si>
    <t>14/2Q</t>
  </si>
  <si>
    <t>14/上</t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</si>
  <si>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</si>
  <si>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</si>
  <si>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</si>
  <si>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</si>
  <si>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</si>
  <si>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</si>
  <si>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</si>
  <si>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</si>
  <si>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</si>
  <si>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</si>
  <si>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</si>
  <si>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</si>
  <si>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</si>
  <si>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</si>
  <si>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</si>
  <si>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</si>
  <si>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</si>
  <si>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</si>
  <si>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</si>
  <si>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</si>
  <si>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</si>
  <si>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</si>
  <si>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</si>
  <si>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</si>
  <si>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</si>
  <si>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</si>
  <si>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</si>
  <si>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</si>
  <si>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</si>
  <si>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</si>
  <si>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</si>
  <si>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</si>
  <si>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</si>
  <si>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</si>
  <si>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</si>
  <si>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</si>
  <si>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</si>
  <si>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</si>
  <si>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</si>
  <si>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</si>
  <si>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</si>
  <si>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</si>
  <si>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</si>
  <si>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</si>
  <si>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</si>
  <si>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</si>
  <si>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</si>
  <si>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</si>
  <si>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</si>
  <si>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</si>
  <si>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</si>
  <si>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</si>
  <si>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</si>
  <si>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</si>
  <si>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</si>
  <si>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</si>
  <si>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</si>
  <si>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</si>
  <si>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</si>
  <si>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</si>
  <si>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</si>
  <si>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</si>
  <si>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</si>
  <si>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</si>
  <si>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</si>
  <si>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</si>
  <si>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</si>
  <si>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</si>
  <si>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</si>
  <si>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</si>
  <si>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</si>
  <si>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</si>
  <si>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</si>
  <si>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</si>
  <si>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</si>
  <si>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</si>
  <si>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</si>
  <si>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</si>
  <si>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</si>
  <si>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</si>
  <si>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</si>
  <si>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</si>
  <si>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</si>
  <si>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</si>
  <si>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</si>
  <si>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</si>
  <si>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</si>
  <si>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</si>
  <si>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</si>
  <si>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</si>
  <si>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</si>
  <si>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</si>
  <si>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</si>
  <si>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</si>
  <si>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</si>
  <si>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</si>
  <si>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</si>
  <si>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</si>
  <si>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</si>
  <si>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</si>
  <si>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</si>
  <si>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</si>
  <si>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</si>
  <si>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</si>
  <si>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</si>
  <si>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</si>
  <si>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</si>
  <si>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</si>
  <si>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</si>
  <si>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ﾃｸﾆｸｾﾝﾀｰ費</t>
    <phoneticPr fontId="5" type="noConversion"/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</si>
  <si>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</si>
  <si>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</si>
  <si>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</si>
  <si>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</si>
  <si>
    <t>単位：千元/月</t>
    <phoneticPr fontId="3" type="noConversion"/>
  </si>
  <si>
    <t>累積</t>
    <phoneticPr fontId="3" type="noConversion"/>
  </si>
  <si>
    <t>修正予算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</si>
  <si>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</si>
  <si>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</si>
  <si>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</si>
  <si>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</si>
  <si>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</si>
  <si>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</si>
  <si>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販売促進他</t>
  </si>
  <si>
    <t>２０１７下期予算　（中国）R間接費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</si>
  <si>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</si>
  <si>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</si>
  <si>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</si>
  <si>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レビュー</t>
    <phoneticPr fontId="3" type="noConversion"/>
  </si>
  <si>
    <t>17/9</t>
  </si>
  <si>
    <t>赴任旅費</t>
    <phoneticPr fontId="5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</si>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</sst>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  <numFmt numFmtId="182" formatCode="_-* #,##0_-;\-* #,##0_-;_-* &quot;-&quot;??_-;_-@_-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6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horizontal="center" vertical="center" shrinkToFit="1"/>
    </xf>
    <xf numFmtId="0" fontId="4" fillId="2" borderId="29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77" fontId="6" fillId="2" borderId="30" xfId="2" applyNumberFormat="1" applyFont="1" applyFill="1" applyBorder="1" applyAlignment="1">
      <alignment horizontal="left" vertical="center"/>
    </xf>
    <xf numFmtId="0" fontId="4" fillId="2" borderId="35" xfId="0" applyFont="1" applyFill="1" applyBorder="1">
      <alignment vertical="center"/>
    </xf>
    <xf numFmtId="177" fontId="6" fillId="2" borderId="31" xfId="2" applyNumberFormat="1" applyFont="1" applyFill="1" applyBorder="1" applyAlignment="1">
      <alignment horizontal="left" vertical="center"/>
    </xf>
    <xf numFmtId="178" fontId="4" fillId="2" borderId="29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6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2" borderId="48" xfId="0" applyNumberFormat="1" applyFont="1" applyFill="1" applyBorder="1">
      <alignment vertical="center"/>
    </xf>
    <xf numFmtId="178" fontId="4" fillId="3" borderId="41" xfId="0" applyNumberFormat="1" applyFont="1" applyFill="1" applyBorder="1">
      <alignment vertical="center"/>
    </xf>
    <xf numFmtId="178" fontId="4" fillId="4" borderId="42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4" xfId="0" applyNumberFormat="1" applyFont="1" applyFill="1" applyBorder="1">
      <alignment vertical="center"/>
    </xf>
    <xf numFmtId="178" fontId="4" fillId="0" borderId="53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3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4" borderId="33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2" borderId="39" xfId="0" applyFont="1" applyFill="1" applyBorder="1">
      <alignment vertical="center"/>
    </xf>
    <xf numFmtId="179" fontId="7" fillId="2" borderId="29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49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2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49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4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29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0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3" borderId="41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8" xfId="0" applyNumberFormat="1" applyFont="1" applyFill="1" applyBorder="1">
      <alignment vertical="center"/>
    </xf>
    <xf numFmtId="0" fontId="4" fillId="2" borderId="49" xfId="0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4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29" xfId="2" applyNumberFormat="1" applyFont="1" applyFill="1" applyBorder="1" applyAlignment="1">
      <alignment horizontal="left" vertical="center"/>
    </xf>
    <xf numFmtId="177" fontId="6" fillId="2" borderId="49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4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8" xfId="0" applyNumberFormat="1" applyFont="1" applyFill="1" applyBorder="1">
      <alignment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56" xfId="0" applyNumberFormat="1" applyFont="1" applyFill="1" applyBorder="1">
      <alignment vertical="center"/>
    </xf>
    <xf numFmtId="178" fontId="4" fillId="3" borderId="56" xfId="0" applyNumberFormat="1" applyFont="1" applyFill="1" applyBorder="1">
      <alignment vertical="center"/>
    </xf>
    <xf numFmtId="178" fontId="4" fillId="0" borderId="22" xfId="0" applyNumberFormat="1" applyFont="1" applyFill="1" applyBorder="1">
      <alignment vertical="center"/>
    </xf>
    <xf numFmtId="178" fontId="4" fillId="2" borderId="25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57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2" borderId="61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0" fontId="4" fillId="2" borderId="62" xfId="0" applyFont="1" applyFill="1" applyBorder="1" applyAlignment="1">
      <alignment horizontal="center" vertical="center"/>
    </xf>
    <xf numFmtId="179" fontId="7" fillId="2" borderId="63" xfId="0" applyNumberFormat="1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0" fontId="4" fillId="2" borderId="65" xfId="0" applyFont="1" applyFill="1" applyBorder="1">
      <alignment vertical="center"/>
    </xf>
    <xf numFmtId="178" fontId="4" fillId="2" borderId="63" xfId="0" applyNumberFormat="1" applyFont="1" applyFill="1" applyBorder="1">
      <alignment vertical="center"/>
    </xf>
    <xf numFmtId="180" fontId="4" fillId="2" borderId="64" xfId="0" applyNumberFormat="1" applyFont="1" applyFill="1" applyBorder="1">
      <alignment vertical="center"/>
    </xf>
    <xf numFmtId="0" fontId="4" fillId="2" borderId="63" xfId="0" applyFont="1" applyFill="1" applyBorder="1">
      <alignment vertical="center"/>
    </xf>
    <xf numFmtId="177" fontId="6" fillId="2" borderId="63" xfId="2" applyNumberFormat="1" applyFont="1" applyFill="1" applyBorder="1" applyAlignment="1">
      <alignment horizontal="left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6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2" xfId="0" applyFont="1" applyFill="1" applyBorder="1">
      <alignment vertical="center"/>
    </xf>
    <xf numFmtId="0" fontId="4" fillId="0" borderId="50" xfId="0" quotePrefix="1" applyFont="1" applyFill="1" applyBorder="1" applyAlignment="1">
      <alignment horizontal="center"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1" xfId="0" quotePrefix="1" applyFont="1" applyFill="1" applyBorder="1" applyAlignment="1">
      <alignment horizontal="center" vertical="center"/>
    </xf>
    <xf numFmtId="0" fontId="4" fillId="2" borderId="68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33" xfId="0" quotePrefix="1" applyNumberFormat="1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shrinkToFit="1"/>
    </xf>
    <xf numFmtId="0" fontId="4" fillId="2" borderId="22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2" xfId="2" applyNumberFormat="1" applyFont="1" applyFill="1" applyBorder="1" applyAlignment="1">
      <alignment horizontal="left"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4" fillId="2" borderId="33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0" borderId="36" xfId="2" applyNumberFormat="1" applyFont="1" applyFill="1" applyBorder="1" applyAlignment="1">
      <alignment horizontal="left" vertical="center"/>
    </xf>
    <xf numFmtId="10" fontId="4" fillId="0" borderId="30" xfId="2" applyNumberFormat="1" applyFont="1" applyFill="1" applyBorder="1" applyAlignment="1">
      <alignment horizontal="left" vertical="center"/>
    </xf>
    <xf numFmtId="10" fontId="4" fillId="2" borderId="39" xfId="2" applyNumberFormat="1" applyFont="1" applyFill="1" applyBorder="1" applyAlignment="1">
      <alignment horizontal="left" vertical="center"/>
    </xf>
    <xf numFmtId="10" fontId="4" fillId="0" borderId="32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3" borderId="32" xfId="2" applyNumberFormat="1" applyFont="1" applyFill="1" applyBorder="1" applyAlignment="1">
      <alignment horizontal="left" vertical="center"/>
    </xf>
    <xf numFmtId="10" fontId="4" fillId="4" borderId="38" xfId="2" applyNumberFormat="1" applyFont="1" applyFill="1" applyBorder="1" applyAlignment="1">
      <alignment horizontal="left" vertical="center"/>
    </xf>
    <xf numFmtId="10" fontId="4" fillId="4" borderId="33" xfId="2" applyNumberFormat="1" applyFont="1" applyFill="1" applyBorder="1" applyAlignment="1">
      <alignment horizontal="left" vertical="center"/>
    </xf>
    <xf numFmtId="10" fontId="4" fillId="4" borderId="36" xfId="2" applyNumberFormat="1" applyFont="1" applyFill="1" applyBorder="1" applyAlignment="1">
      <alignment horizontal="left" vertical="center"/>
    </xf>
    <xf numFmtId="10" fontId="4" fillId="2" borderId="73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3" xfId="2" applyNumberFormat="1" applyFont="1" applyFill="1" applyBorder="1" applyAlignment="1">
      <alignment horizontal="left" vertical="center"/>
    </xf>
    <xf numFmtId="178" fontId="4" fillId="0" borderId="45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1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4" borderId="45" xfId="0" applyNumberFormat="1" applyFont="1" applyFill="1" applyBorder="1">
      <alignment vertical="center"/>
    </xf>
    <xf numFmtId="178" fontId="4" fillId="2" borderId="74" xfId="0" applyNumberFormat="1" applyFont="1" applyFill="1" applyBorder="1">
      <alignment vertical="center"/>
    </xf>
    <xf numFmtId="0" fontId="10" fillId="0" borderId="42" xfId="0" applyNumberFormat="1" applyFont="1" applyFill="1" applyBorder="1">
      <alignment vertical="center"/>
    </xf>
    <xf numFmtId="10" fontId="6" fillId="2" borderId="50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1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49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2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4" xfId="2" applyNumberFormat="1" applyFont="1" applyFill="1" applyBorder="1" applyAlignment="1">
      <alignment horizontal="left" vertical="center"/>
    </xf>
    <xf numFmtId="10" fontId="4" fillId="0" borderId="50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50" xfId="2" applyNumberFormat="1" applyFont="1" applyFill="1" applyBorder="1" applyAlignment="1">
      <alignment horizontal="left" vertical="center"/>
    </xf>
    <xf numFmtId="10" fontId="4" fillId="2" borderId="75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2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0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3" borderId="50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0" borderId="36" xfId="2" applyNumberFormat="1" applyFont="1" applyFill="1" applyBorder="1" applyAlignment="1">
      <alignment horizontal="left" vertical="center"/>
    </xf>
    <xf numFmtId="10" fontId="6" fillId="0" borderId="30" xfId="2" applyNumberFormat="1" applyFont="1" applyFill="1" applyBorder="1" applyAlignment="1">
      <alignment horizontal="left" vertical="center"/>
    </xf>
    <xf numFmtId="10" fontId="6" fillId="2" borderId="39" xfId="2" applyNumberFormat="1" applyFont="1" applyFill="1" applyBorder="1" applyAlignment="1">
      <alignment horizontal="left" vertical="center"/>
    </xf>
    <xf numFmtId="10" fontId="6" fillId="0" borderId="32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3" borderId="32" xfId="2" applyNumberFormat="1" applyFont="1" applyFill="1" applyBorder="1" applyAlignment="1">
      <alignment horizontal="left" vertical="center"/>
    </xf>
    <xf numFmtId="10" fontId="6" fillId="2" borderId="73" xfId="2" applyNumberFormat="1" applyFont="1" applyFill="1" applyBorder="1" applyAlignment="1">
      <alignment horizontal="left" vertical="center"/>
    </xf>
    <xf numFmtId="0" fontId="6" fillId="0" borderId="33" xfId="2" applyNumberFormat="1" applyFont="1" applyFill="1" applyBorder="1" applyAlignment="1">
      <alignment horizontal="left" vertical="center"/>
    </xf>
    <xf numFmtId="0" fontId="4" fillId="0" borderId="42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3" borderId="80" xfId="0" applyNumberFormat="1" applyFont="1" applyFill="1" applyBorder="1">
      <alignment vertical="center"/>
    </xf>
    <xf numFmtId="178" fontId="4" fillId="3" borderId="76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7" fillId="3" borderId="79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4" fillId="4" borderId="80" xfId="0" applyNumberFormat="1" applyFont="1" applyFill="1" applyBorder="1">
      <alignment vertical="center"/>
    </xf>
    <xf numFmtId="178" fontId="4" fillId="4" borderId="82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0" borderId="89" xfId="0" applyNumberFormat="1" applyFont="1" applyFill="1" applyBorder="1">
      <alignment vertical="center"/>
    </xf>
    <xf numFmtId="178" fontId="4" fillId="3" borderId="88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0" borderId="94" xfId="0" applyNumberFormat="1" applyFont="1" applyFill="1" applyBorder="1">
      <alignment vertical="center"/>
    </xf>
    <xf numFmtId="178" fontId="4" fillId="3" borderId="70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69" xfId="0" applyNumberFormat="1" applyFont="1" applyFill="1" applyBorder="1">
      <alignment vertical="center"/>
    </xf>
    <xf numFmtId="178" fontId="4" fillId="4" borderId="54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0" fontId="4" fillId="0" borderId="97" xfId="0" applyNumberFormat="1" applyFont="1" applyFill="1" applyBorder="1">
      <alignment vertical="center"/>
    </xf>
    <xf numFmtId="179" fontId="4" fillId="2" borderId="29" xfId="0" applyNumberFormat="1" applyFont="1" applyFill="1" applyBorder="1">
      <alignment vertical="center"/>
    </xf>
    <xf numFmtId="179" fontId="4" fillId="2" borderId="34" xfId="0" applyNumberFormat="1" applyFont="1" applyFill="1" applyBorder="1">
      <alignment vertical="center"/>
    </xf>
    <xf numFmtId="179" fontId="4" fillId="2" borderId="76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3" borderId="81" xfId="0" applyNumberFormat="1" applyFont="1" applyFill="1" applyBorder="1">
      <alignment vertical="center"/>
    </xf>
    <xf numFmtId="179" fontId="6" fillId="2" borderId="80" xfId="2" applyNumberFormat="1" applyFont="1" applyFill="1" applyBorder="1" applyAlignment="1">
      <alignment horizontal="left" vertical="center"/>
    </xf>
    <xf numFmtId="179" fontId="4" fillId="0" borderId="80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8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2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0" xfId="0" applyNumberFormat="1" applyFont="1" applyFill="1" applyBorder="1">
      <alignment vertical="center"/>
    </xf>
    <xf numFmtId="181" fontId="4" fillId="3" borderId="80" xfId="0" applyNumberFormat="1" applyFont="1" applyFill="1" applyBorder="1">
      <alignment vertical="center"/>
    </xf>
    <xf numFmtId="179" fontId="4" fillId="3" borderId="99" xfId="0" applyNumberFormat="1" applyFont="1" applyFill="1" applyBorder="1">
      <alignment vertical="center"/>
    </xf>
    <xf numFmtId="178" fontId="4" fillId="2" borderId="39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79" xfId="0" applyNumberFormat="1" applyFont="1" applyFill="1" applyBorder="1">
      <alignment vertical="center"/>
    </xf>
    <xf numFmtId="179" fontId="4" fillId="2" borderId="84" xfId="0" applyNumberFormat="1" applyFont="1" applyFill="1" applyBorder="1">
      <alignment vertical="center"/>
    </xf>
    <xf numFmtId="181" fontId="4" fillId="0" borderId="80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3" borderId="90" xfId="0" applyNumberFormat="1" applyFont="1" applyFill="1" applyBorder="1">
      <alignment vertical="center"/>
    </xf>
    <xf numFmtId="179" fontId="6" fillId="2" borderId="89" xfId="2" applyNumberFormat="1" applyFont="1" applyFill="1" applyBorder="1" applyAlignment="1">
      <alignment horizontal="left" vertical="center"/>
    </xf>
    <xf numFmtId="179" fontId="4" fillId="0" borderId="89" xfId="0" applyNumberFormat="1" applyFont="1" applyFill="1" applyBorder="1">
      <alignment vertical="center"/>
    </xf>
    <xf numFmtId="179" fontId="6" fillId="2" borderId="87" xfId="2" applyNumberFormat="1" applyFont="1" applyFill="1" applyBorder="1" applyAlignment="1">
      <alignment horizontal="left" vertical="center"/>
    </xf>
    <xf numFmtId="179" fontId="6" fillId="2" borderId="91" xfId="2" applyNumberFormat="1" applyFont="1" applyFill="1" applyBorder="1" applyAlignment="1">
      <alignment horizontal="left" vertical="center"/>
    </xf>
    <xf numFmtId="179" fontId="4" fillId="3" borderId="89" xfId="0" applyNumberFormat="1" applyFont="1" applyFill="1" applyBorder="1">
      <alignment vertical="center"/>
    </xf>
    <xf numFmtId="181" fontId="4" fillId="3" borderId="89" xfId="0" applyNumberFormat="1" applyFont="1" applyFill="1" applyBorder="1">
      <alignment vertical="center"/>
    </xf>
    <xf numFmtId="179" fontId="4" fillId="3" borderId="88" xfId="0" applyNumberFormat="1" applyFont="1" applyFill="1" applyBorder="1">
      <alignment vertical="center"/>
    </xf>
    <xf numFmtId="179" fontId="4" fillId="2" borderId="93" xfId="0" applyNumberFormat="1" applyFont="1" applyFill="1" applyBorder="1">
      <alignment vertical="center"/>
    </xf>
    <xf numFmtId="0" fontId="4" fillId="3" borderId="50" xfId="0" applyFont="1" applyFill="1" applyBorder="1">
      <alignment vertical="center"/>
    </xf>
    <xf numFmtId="0" fontId="4" fillId="4" borderId="36" xfId="0" applyFont="1" applyFill="1" applyBorder="1">
      <alignment vertical="center"/>
    </xf>
    <xf numFmtId="0" fontId="4" fillId="2" borderId="73" xfId="0" applyFont="1" applyFill="1" applyBorder="1">
      <alignment vertical="center"/>
    </xf>
    <xf numFmtId="0" fontId="4" fillId="0" borderId="36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3" borderId="32" xfId="0" applyFont="1" applyFill="1" applyBorder="1">
      <alignment vertical="center"/>
    </xf>
    <xf numFmtId="0" fontId="4" fillId="0" borderId="33" xfId="0" applyNumberFormat="1" applyFont="1" applyFill="1" applyBorder="1">
      <alignment vertical="center"/>
    </xf>
    <xf numFmtId="179" fontId="7" fillId="0" borderId="52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0" borderId="50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50" xfId="0" applyNumberFormat="1" applyFont="1" applyFill="1" applyBorder="1">
      <alignment vertical="center"/>
    </xf>
    <xf numFmtId="179" fontId="7" fillId="4" borderId="52" xfId="0" applyNumberFormat="1" applyFont="1" applyFill="1" applyBorder="1">
      <alignment vertical="center"/>
    </xf>
    <xf numFmtId="179" fontId="7" fillId="2" borderId="75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3" xfId="0" applyNumberFormat="1" applyFont="1" applyFill="1" applyBorder="1">
      <alignment vertical="center"/>
    </xf>
    <xf numFmtId="1" fontId="4" fillId="2" borderId="73" xfId="0" applyNumberFormat="1" applyFont="1" applyFill="1" applyBorder="1">
      <alignment vertical="center"/>
    </xf>
    <xf numFmtId="178" fontId="4" fillId="0" borderId="79" xfId="0" applyNumberFormat="1" applyFont="1" applyFill="1" applyBorder="1">
      <alignment vertical="center"/>
    </xf>
    <xf numFmtId="178" fontId="4" fillId="0" borderId="83" xfId="0" applyNumberFormat="1" applyFont="1" applyFill="1" applyBorder="1">
      <alignment vertical="center"/>
    </xf>
    <xf numFmtId="178" fontId="4" fillId="0" borderId="100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0" fontId="4" fillId="0" borderId="80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32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37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50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49" xfId="2" applyNumberFormat="1" applyFont="1" applyFill="1" applyBorder="1" applyAlignment="1">
      <alignment horizontal="left" vertical="center"/>
    </xf>
    <xf numFmtId="179" fontId="6" fillId="2" borderId="52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0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2" xfId="0" applyNumberFormat="1" applyFont="1" applyFill="1" applyBorder="1">
      <alignment vertical="center"/>
    </xf>
    <xf numFmtId="178" fontId="10" fillId="0" borderId="74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4" fillId="5" borderId="41" xfId="0" applyNumberFormat="1" applyFont="1" applyFill="1" applyBorder="1">
      <alignment vertical="center"/>
    </xf>
    <xf numFmtId="178" fontId="7" fillId="3" borderId="43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5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2" xfId="0" applyNumberFormat="1" applyFont="1" applyFill="1" applyBorder="1">
      <alignment vertical="center"/>
    </xf>
    <xf numFmtId="180" fontId="4" fillId="0" borderId="41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2" borderId="74" xfId="0" applyNumberFormat="1" applyFont="1" applyFill="1" applyBorder="1">
      <alignment vertical="center"/>
    </xf>
    <xf numFmtId="0" fontId="4" fillId="0" borderId="52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0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4" borderId="52" xfId="0" applyFont="1" applyFill="1" applyBorder="1">
      <alignment vertical="center"/>
    </xf>
    <xf numFmtId="0" fontId="4" fillId="2" borderId="75" xfId="0" applyFont="1" applyFill="1" applyBorder="1">
      <alignment vertical="center"/>
    </xf>
    <xf numFmtId="178" fontId="4" fillId="4" borderId="48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1" xfId="0" applyNumberFormat="1" applyFont="1" applyFill="1" applyBorder="1">
      <alignment vertical="center"/>
    </xf>
    <xf numFmtId="177" fontId="6" fillId="0" borderId="52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0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50" xfId="2" applyNumberFormat="1" applyFont="1" applyFill="1" applyBorder="1" applyAlignment="1">
      <alignment horizontal="left" vertical="center"/>
    </xf>
    <xf numFmtId="177" fontId="6" fillId="4" borderId="52" xfId="2" applyNumberFormat="1" applyFont="1" applyFill="1" applyBorder="1" applyAlignment="1">
      <alignment horizontal="left" vertical="center"/>
    </xf>
    <xf numFmtId="177" fontId="6" fillId="2" borderId="75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5" xfId="0" applyNumberFormat="1" applyFont="1" applyFill="1" applyBorder="1">
      <alignment vertical="center"/>
    </xf>
    <xf numFmtId="178" fontId="4" fillId="0" borderId="19" xfId="0" applyNumberFormat="1" applyFont="1" applyFill="1" applyBorder="1">
      <alignment vertical="center"/>
    </xf>
    <xf numFmtId="178" fontId="4" fillId="2" borderId="71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3" borderId="21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4" borderId="22" xfId="0" applyNumberFormat="1" applyFont="1" applyFill="1" applyBorder="1">
      <alignment vertical="center"/>
    </xf>
    <xf numFmtId="178" fontId="4" fillId="4" borderId="25" xfId="0" applyNumberFormat="1" applyFont="1" applyFill="1" applyBorder="1">
      <alignment vertical="center"/>
    </xf>
    <xf numFmtId="178" fontId="7" fillId="2" borderId="72" xfId="0" applyNumberFormat="1" applyFont="1" applyFill="1" applyBorder="1">
      <alignment vertical="center"/>
    </xf>
    <xf numFmtId="0" fontId="4" fillId="0" borderId="59" xfId="0" applyNumberFormat="1" applyFont="1" applyFill="1" applyBorder="1">
      <alignment vertical="center"/>
    </xf>
    <xf numFmtId="178" fontId="7" fillId="0" borderId="42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2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8" xfId="0" quotePrefix="1" applyFont="1" applyFill="1" applyBorder="1" applyAlignment="1">
      <alignment horizontal="center" vertical="center"/>
    </xf>
    <xf numFmtId="0" fontId="13" fillId="7" borderId="72" xfId="0" applyFont="1" applyFill="1" applyBorder="1" applyAlignment="1">
      <alignment horizontal="center" vertical="center"/>
    </xf>
    <xf numFmtId="10" fontId="13" fillId="7" borderId="73" xfId="2" applyNumberFormat="1" applyFont="1" applyFill="1" applyBorder="1" applyAlignment="1">
      <alignment horizontal="left" vertical="center"/>
    </xf>
    <xf numFmtId="178" fontId="13" fillId="7" borderId="74" xfId="0" applyNumberFormat="1" applyFont="1" applyFill="1" applyBorder="1">
      <alignment vertical="center"/>
    </xf>
    <xf numFmtId="10" fontId="13" fillId="7" borderId="75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4" fillId="7" borderId="73" xfId="2" applyNumberFormat="1" applyFont="1" applyFill="1" applyBorder="1" applyAlignment="1">
      <alignment horizontal="left" vertical="center"/>
    </xf>
    <xf numFmtId="178" fontId="13" fillId="7" borderId="84" xfId="0" applyNumberFormat="1" applyFont="1" applyFill="1" applyBorder="1">
      <alignment vertical="center"/>
    </xf>
    <xf numFmtId="178" fontId="13" fillId="7" borderId="93" xfId="0" applyNumberFormat="1" applyFont="1" applyFill="1" applyBorder="1">
      <alignment vertical="center"/>
    </xf>
    <xf numFmtId="179" fontId="13" fillId="7" borderId="84" xfId="0" applyNumberFormat="1" applyFont="1" applyFill="1" applyBorder="1">
      <alignment vertical="center"/>
    </xf>
    <xf numFmtId="179" fontId="13" fillId="7" borderId="93" xfId="0" applyNumberFormat="1" applyFont="1" applyFill="1" applyBorder="1">
      <alignment vertical="center"/>
    </xf>
    <xf numFmtId="0" fontId="13" fillId="7" borderId="73" xfId="0" applyFont="1" applyFill="1" applyBorder="1">
      <alignment vertical="center"/>
    </xf>
    <xf numFmtId="179" fontId="15" fillId="7" borderId="75" xfId="0" applyNumberFormat="1" applyFont="1" applyFill="1" applyBorder="1">
      <alignment vertical="center"/>
    </xf>
    <xf numFmtId="0" fontId="13" fillId="7" borderId="75" xfId="0" applyFont="1" applyFill="1" applyBorder="1">
      <alignment vertical="center"/>
    </xf>
    <xf numFmtId="177" fontId="14" fillId="7" borderId="75" xfId="2" applyNumberFormat="1" applyFont="1" applyFill="1" applyBorder="1" applyAlignment="1">
      <alignment horizontal="left" vertical="center"/>
    </xf>
    <xf numFmtId="0" fontId="0" fillId="7" borderId="75" xfId="0" applyFill="1" applyBorder="1">
      <alignment vertical="center"/>
    </xf>
    <xf numFmtId="0" fontId="0" fillId="7" borderId="74" xfId="0" applyFill="1" applyBorder="1">
      <alignment vertical="center"/>
    </xf>
    <xf numFmtId="178" fontId="13" fillId="7" borderId="72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4" xfId="0" applyFont="1" applyFill="1" applyBorder="1" applyAlignment="1">
      <alignment horizontal="center" vertical="center"/>
    </xf>
    <xf numFmtId="179" fontId="7" fillId="2" borderId="106" xfId="0" applyNumberFormat="1" applyFont="1" applyFill="1" applyBorder="1">
      <alignment vertical="center"/>
    </xf>
    <xf numFmtId="178" fontId="4" fillId="2" borderId="107" xfId="0" applyNumberFormat="1" applyFont="1" applyFill="1" applyBorder="1">
      <alignment vertical="center"/>
    </xf>
    <xf numFmtId="0" fontId="13" fillId="6" borderId="108" xfId="0" applyFont="1" applyFill="1" applyBorder="1">
      <alignment vertical="center"/>
    </xf>
    <xf numFmtId="0" fontId="4" fillId="2" borderId="36" xfId="0" applyFont="1" applyFill="1" applyBorder="1">
      <alignment vertical="center"/>
    </xf>
    <xf numFmtId="178" fontId="13" fillId="6" borderId="29" xfId="0" applyNumberFormat="1" applyFont="1" applyFill="1" applyBorder="1">
      <alignment vertical="center"/>
    </xf>
    <xf numFmtId="179" fontId="15" fillId="6" borderId="29" xfId="0" applyNumberFormat="1" applyFont="1" applyFill="1" applyBorder="1">
      <alignment vertical="center"/>
    </xf>
    <xf numFmtId="178" fontId="13" fillId="6" borderId="109" xfId="0" applyNumberFormat="1" applyFont="1" applyFill="1" applyBorder="1">
      <alignment vertical="center"/>
    </xf>
    <xf numFmtId="0" fontId="4" fillId="2" borderId="108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19" xfId="1" applyFont="1" applyFill="1" applyBorder="1">
      <alignment vertical="center"/>
    </xf>
    <xf numFmtId="0" fontId="16" fillId="2" borderId="22" xfId="0" applyFont="1" applyFill="1" applyBorder="1" applyAlignment="1">
      <alignment horizontal="center" vertical="center"/>
    </xf>
    <xf numFmtId="178" fontId="4" fillId="8" borderId="42" xfId="0" applyNumberFormat="1" applyFont="1" applyFill="1" applyBorder="1">
      <alignment vertical="center"/>
    </xf>
    <xf numFmtId="0" fontId="4" fillId="2" borderId="69" xfId="0" applyFont="1" applyFill="1" applyBorder="1">
      <alignment vertical="center"/>
    </xf>
    <xf numFmtId="0" fontId="4" fillId="2" borderId="110" xfId="0" applyFont="1" applyFill="1" applyBorder="1">
      <alignment vertical="center"/>
    </xf>
    <xf numFmtId="0" fontId="4" fillId="2" borderId="70" xfId="0" applyFont="1" applyFill="1" applyBorder="1">
      <alignment vertical="center"/>
    </xf>
    <xf numFmtId="0" fontId="4" fillId="2" borderId="97" xfId="0" applyFont="1" applyFill="1" applyBorder="1">
      <alignment vertical="center"/>
    </xf>
    <xf numFmtId="0" fontId="4" fillId="2" borderId="111" xfId="0" applyFont="1" applyFill="1" applyBorder="1">
      <alignment vertical="center"/>
    </xf>
    <xf numFmtId="0" fontId="4" fillId="2" borderId="112" xfId="0" applyFont="1" applyFill="1" applyBorder="1">
      <alignment vertical="center"/>
    </xf>
    <xf numFmtId="0" fontId="4" fillId="3" borderId="112" xfId="0" applyFont="1" applyFill="1" applyBorder="1">
      <alignment vertical="center"/>
    </xf>
    <xf numFmtId="177" fontId="6" fillId="2" borderId="97" xfId="2" applyNumberFormat="1" applyFont="1" applyFill="1" applyBorder="1" applyAlignment="1">
      <alignment horizontal="left" vertical="center"/>
    </xf>
    <xf numFmtId="0" fontId="4" fillId="0" borderId="97" xfId="0" applyFont="1" applyFill="1" applyBorder="1">
      <alignment vertical="center"/>
    </xf>
    <xf numFmtId="177" fontId="6" fillId="2" borderId="96" xfId="2" applyNumberFormat="1" applyFont="1" applyFill="1" applyBorder="1" applyAlignment="1">
      <alignment horizontal="left" vertical="center"/>
    </xf>
    <xf numFmtId="177" fontId="6" fillId="2" borderId="69" xfId="2" applyNumberFormat="1" applyFont="1" applyFill="1" applyBorder="1" applyAlignment="1">
      <alignment horizontal="left" vertical="center"/>
    </xf>
    <xf numFmtId="177" fontId="6" fillId="2" borderId="110" xfId="2" applyNumberFormat="1" applyFont="1" applyFill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4" fillId="3" borderId="97" xfId="0" applyFont="1" applyFill="1" applyBorder="1">
      <alignment vertical="center"/>
    </xf>
    <xf numFmtId="0" fontId="4" fillId="0" borderId="94" xfId="0" applyFont="1" applyFill="1" applyBorder="1">
      <alignment vertical="center"/>
    </xf>
    <xf numFmtId="0" fontId="4" fillId="3" borderId="111" xfId="0" applyFont="1" applyFill="1" applyBorder="1">
      <alignment vertical="center"/>
    </xf>
    <xf numFmtId="0" fontId="4" fillId="0" borderId="95" xfId="0" applyFont="1" applyFill="1" applyBorder="1">
      <alignment vertical="center"/>
    </xf>
    <xf numFmtId="0" fontId="4" fillId="0" borderId="111" xfId="0" applyFont="1" applyFill="1" applyBorder="1">
      <alignment vertical="center"/>
    </xf>
    <xf numFmtId="0" fontId="4" fillId="2" borderId="98" xfId="0" applyFont="1" applyFill="1" applyBorder="1">
      <alignment vertical="center"/>
    </xf>
    <xf numFmtId="178" fontId="4" fillId="3" borderId="33" xfId="0" applyNumberFormat="1" applyFont="1" applyFill="1" applyBorder="1">
      <alignment vertical="center"/>
    </xf>
    <xf numFmtId="0" fontId="4" fillId="3" borderId="0" xfId="1" applyNumberFormat="1" applyFont="1" applyFill="1">
      <alignment vertical="center"/>
    </xf>
    <xf numFmtId="182" fontId="4" fillId="3" borderId="0" xfId="1" applyNumberFormat="1" applyFont="1" applyFill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2" xfId="0" applyNumberFormat="1" applyFont="1" applyFill="1" applyBorder="1">
      <alignment vertical="center"/>
    </xf>
    <xf numFmtId="0" fontId="4" fillId="9" borderId="33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80" fontId="4" fillId="9" borderId="42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2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1" fontId="4" fillId="2" borderId="97" xfId="0" applyNumberFormat="1" applyFont="1" applyFill="1" applyBorder="1">
      <alignment vertical="center"/>
    </xf>
    <xf numFmtId="0" fontId="4" fillId="9" borderId="97" xfId="0" applyFont="1" applyFill="1" applyBorder="1">
      <alignment vertical="center"/>
    </xf>
    <xf numFmtId="0" fontId="13" fillId="6" borderId="111" xfId="0" applyFont="1" applyFill="1" applyBorder="1">
      <alignment vertical="center"/>
    </xf>
    <xf numFmtId="0" fontId="13" fillId="6" borderId="69" xfId="0" applyFont="1" applyFill="1" applyBorder="1">
      <alignment vertical="center"/>
    </xf>
    <xf numFmtId="0" fontId="13" fillId="6" borderId="110" xfId="0" applyFont="1" applyFill="1" applyBorder="1">
      <alignment vertical="center"/>
    </xf>
    <xf numFmtId="178" fontId="4" fillId="2" borderId="97" xfId="0" applyNumberFormat="1" applyFont="1" applyFill="1" applyBorder="1">
      <alignment vertical="center"/>
    </xf>
    <xf numFmtId="178" fontId="4" fillId="9" borderId="97" xfId="0" applyNumberFormat="1" applyFont="1" applyFill="1" applyBorder="1">
      <alignment vertical="center"/>
    </xf>
    <xf numFmtId="178" fontId="4" fillId="3" borderId="112" xfId="0" applyNumberFormat="1" applyFont="1" applyFill="1" applyBorder="1">
      <alignment vertical="center"/>
    </xf>
    <xf numFmtId="179" fontId="7" fillId="2" borderId="42" xfId="0" applyNumberFormat="1" applyFont="1" applyFill="1" applyBorder="1">
      <alignment vertical="center"/>
    </xf>
    <xf numFmtId="0" fontId="13" fillId="6" borderId="113" xfId="0" applyFont="1" applyFill="1" applyBorder="1">
      <alignment vertical="center"/>
    </xf>
    <xf numFmtId="0" fontId="4" fillId="2" borderId="114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178" fontId="13" fillId="6" borderId="115" xfId="0" applyNumberFormat="1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N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A26" sqref="A26"/>
      <selection pane="topRight" activeCell="A26" sqref="A26"/>
      <selection pane="bottomLeft" activeCell="A26" sqref="A26"/>
      <selection pane="bottomRight" activeCell="CS30" sqref="CS30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" style="2" hidden="1" customWidth="1"/>
    <col min="69" max="71" width="9" style="2" customWidth="1"/>
    <col min="72" max="72" width="2.375" style="539" customWidth="1"/>
    <col min="73" max="73" width="9" style="2" customWidth="1"/>
    <col min="74" max="75" width="9" style="541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89" width="1.625" style="2" hidden="1" customWidth="1"/>
    <col min="90" max="90" width="9.5" style="2" hidden="1" customWidth="1"/>
    <col min="91" max="92" width="9.5" style="2" customWidth="1"/>
    <col min="93" max="16384" width="9" style="2"/>
  </cols>
  <sheetData>
    <row r="1" spans="2:92" ht="18.75" x14ac:dyDescent="0.15">
      <c r="B1" s="1" t="s">
        <v>146</v>
      </c>
      <c r="C1" s="1"/>
      <c r="D1" s="1"/>
      <c r="BR1" s="82"/>
      <c r="BS1" s="82"/>
      <c r="BV1" s="540"/>
      <c r="BW1" s="540"/>
    </row>
    <row r="2" spans="2:92" ht="11.25" customHeight="1" thickBot="1" x14ac:dyDescent="0.2"/>
    <row r="3" spans="2:92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0"/>
      <c r="BF3" s="8"/>
      <c r="BG3" s="9"/>
      <c r="BH3" s="209"/>
      <c r="BM3" s="209"/>
      <c r="BN3" s="209"/>
      <c r="BO3" s="209"/>
      <c r="BQ3" s="209"/>
      <c r="BR3" s="209"/>
      <c r="BS3" s="209"/>
      <c r="BU3" s="209"/>
      <c r="BV3" s="542"/>
      <c r="BW3" s="542"/>
      <c r="BX3" s="209"/>
      <c r="BY3" s="209"/>
      <c r="BZ3" s="200"/>
      <c r="CA3" s="200"/>
      <c r="CB3" s="200"/>
      <c r="CC3" s="200"/>
      <c r="CD3" s="209"/>
      <c r="CE3" s="514"/>
      <c r="CF3" s="200"/>
      <c r="CG3" s="200"/>
      <c r="CH3" s="200"/>
      <c r="CI3" s="200"/>
      <c r="CJ3" s="200"/>
      <c r="CL3" s="200"/>
      <c r="CM3" s="200"/>
      <c r="CN3" s="502" t="s">
        <v>136</v>
      </c>
    </row>
    <row r="4" spans="2:92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21</v>
      </c>
      <c r="AL4" s="24"/>
      <c r="AN4" s="15" t="s">
        <v>15</v>
      </c>
      <c r="AO4" s="24"/>
      <c r="AQ4" s="22" t="s">
        <v>12</v>
      </c>
      <c r="AT4" s="23" t="s">
        <v>85</v>
      </c>
      <c r="AU4" s="23" t="s">
        <v>91</v>
      </c>
      <c r="AV4" s="23" t="s">
        <v>18</v>
      </c>
      <c r="AW4" s="26" t="s">
        <v>86</v>
      </c>
      <c r="AX4" s="26" t="s">
        <v>87</v>
      </c>
      <c r="AY4" s="27" t="s">
        <v>88</v>
      </c>
      <c r="AZ4" s="28" t="s">
        <v>85</v>
      </c>
      <c r="BA4" s="29" t="s">
        <v>16</v>
      </c>
      <c r="BB4" s="26" t="s">
        <v>89</v>
      </c>
      <c r="BC4" s="27" t="s">
        <v>90</v>
      </c>
      <c r="BD4" s="30" t="s">
        <v>91</v>
      </c>
      <c r="BE4" s="18" t="s">
        <v>61</v>
      </c>
      <c r="BF4" s="31"/>
      <c r="BG4" s="32"/>
      <c r="BH4" s="22" t="s">
        <v>94</v>
      </c>
      <c r="BJ4" s="23" t="s">
        <v>16</v>
      </c>
      <c r="BK4" s="2" t="s">
        <v>17</v>
      </c>
      <c r="BL4" s="14" t="s">
        <v>18</v>
      </c>
      <c r="BM4" s="22" t="s">
        <v>132</v>
      </c>
      <c r="BN4" s="22" t="s">
        <v>133</v>
      </c>
      <c r="BO4" s="22" t="s">
        <v>134</v>
      </c>
      <c r="BQ4" s="22" t="s">
        <v>135</v>
      </c>
      <c r="BR4" s="22" t="s">
        <v>142</v>
      </c>
      <c r="BS4" s="22" t="s">
        <v>143</v>
      </c>
      <c r="BU4" s="22" t="s">
        <v>147</v>
      </c>
      <c r="BV4" s="543" t="s">
        <v>148</v>
      </c>
      <c r="BW4" s="543" t="s">
        <v>149</v>
      </c>
      <c r="BX4" s="19" t="s">
        <v>148</v>
      </c>
      <c r="BY4" s="19" t="s">
        <v>141</v>
      </c>
      <c r="BZ4" s="17" t="s">
        <v>153</v>
      </c>
      <c r="CA4" s="17" t="s">
        <v>154</v>
      </c>
      <c r="CB4" s="17" t="s">
        <v>155</v>
      </c>
      <c r="CC4" s="564" t="s">
        <v>19</v>
      </c>
      <c r="CD4" s="19" t="s">
        <v>156</v>
      </c>
      <c r="CE4" s="565" t="s">
        <v>157</v>
      </c>
      <c r="CF4" s="17" t="s">
        <v>158</v>
      </c>
      <c r="CG4" s="17" t="s">
        <v>159</v>
      </c>
      <c r="CH4" s="17" t="s">
        <v>160</v>
      </c>
      <c r="CI4" s="22" t="s">
        <v>161</v>
      </c>
      <c r="CJ4" s="17" t="s">
        <v>162</v>
      </c>
      <c r="CK4" s="81"/>
      <c r="CL4" s="567" t="s">
        <v>137</v>
      </c>
      <c r="CM4" s="567"/>
      <c r="CN4" s="568"/>
    </row>
    <row r="5" spans="2:92" ht="14.25" thickBot="1" x14ac:dyDescent="0.2">
      <c r="B5" s="33"/>
      <c r="C5" s="34"/>
      <c r="D5" s="34"/>
      <c r="E5" s="34"/>
      <c r="F5" s="34"/>
      <c r="G5" s="34"/>
      <c r="H5" s="35"/>
      <c r="I5" s="36" t="s">
        <v>22</v>
      </c>
      <c r="J5" s="36" t="s">
        <v>22</v>
      </c>
      <c r="K5" s="37" t="s">
        <v>22</v>
      </c>
      <c r="L5" s="37" t="s">
        <v>22</v>
      </c>
      <c r="M5" s="37" t="s">
        <v>23</v>
      </c>
      <c r="N5" s="37" t="s">
        <v>23</v>
      </c>
      <c r="O5" s="37" t="s">
        <v>23</v>
      </c>
      <c r="P5" s="37" t="s">
        <v>23</v>
      </c>
      <c r="Q5" s="38" t="s">
        <v>23</v>
      </c>
      <c r="R5" s="39" t="s">
        <v>23</v>
      </c>
      <c r="S5" s="36" t="s">
        <v>22</v>
      </c>
      <c r="T5" s="38" t="s">
        <v>22</v>
      </c>
      <c r="U5" s="40" t="s">
        <v>22</v>
      </c>
      <c r="V5" s="36" t="s">
        <v>22</v>
      </c>
      <c r="W5" s="37" t="s">
        <v>24</v>
      </c>
      <c r="X5" s="37" t="s">
        <v>22</v>
      </c>
      <c r="Y5" s="37" t="s">
        <v>24</v>
      </c>
      <c r="Z5" s="37" t="s">
        <v>22</v>
      </c>
      <c r="AA5" s="37" t="s">
        <v>22</v>
      </c>
      <c r="AB5" s="41" t="s">
        <v>25</v>
      </c>
      <c r="AC5" s="38" t="s">
        <v>25</v>
      </c>
      <c r="AD5" s="37" t="s">
        <v>25</v>
      </c>
      <c r="AE5" s="37" t="s">
        <v>25</v>
      </c>
      <c r="AF5" s="42" t="s">
        <v>25</v>
      </c>
      <c r="AG5" s="43" t="s">
        <v>25</v>
      </c>
      <c r="AH5" s="39" t="s">
        <v>25</v>
      </c>
      <c r="AI5" s="44" t="s">
        <v>25</v>
      </c>
      <c r="AJ5" s="2" t="s">
        <v>25</v>
      </c>
      <c r="AK5" s="37" t="s">
        <v>25</v>
      </c>
      <c r="AL5" s="42" t="s">
        <v>96</v>
      </c>
      <c r="AN5" s="37" t="s">
        <v>97</v>
      </c>
      <c r="AO5" s="42" t="s">
        <v>27</v>
      </c>
      <c r="AQ5" s="37" t="s">
        <v>26</v>
      </c>
      <c r="AR5" s="2" t="s">
        <v>27</v>
      </c>
      <c r="AT5" s="41" t="s">
        <v>30</v>
      </c>
      <c r="AU5" s="41" t="s">
        <v>30</v>
      </c>
      <c r="AV5" s="41" t="s">
        <v>30</v>
      </c>
      <c r="AW5" s="45" t="s">
        <v>25</v>
      </c>
      <c r="AX5" s="45" t="s">
        <v>25</v>
      </c>
      <c r="AY5" s="45" t="s">
        <v>25</v>
      </c>
      <c r="AZ5" s="46" t="s">
        <v>62</v>
      </c>
      <c r="BA5" s="45" t="s">
        <v>25</v>
      </c>
      <c r="BB5" s="45" t="s">
        <v>26</v>
      </c>
      <c r="BC5" s="47" t="s">
        <v>26</v>
      </c>
      <c r="BD5" s="48" t="s">
        <v>62</v>
      </c>
      <c r="BE5" s="37" t="s">
        <v>25</v>
      </c>
      <c r="BF5" s="49" t="s">
        <v>98</v>
      </c>
      <c r="BG5" s="50" t="s">
        <v>130</v>
      </c>
      <c r="BH5" s="37" t="s">
        <v>25</v>
      </c>
      <c r="BJ5" s="41" t="s">
        <v>28</v>
      </c>
      <c r="BK5" s="2" t="s">
        <v>27</v>
      </c>
      <c r="BL5" s="37" t="s">
        <v>29</v>
      </c>
      <c r="BM5" s="37" t="s">
        <v>25</v>
      </c>
      <c r="BN5" s="37" t="s">
        <v>25</v>
      </c>
      <c r="BO5" s="37" t="s">
        <v>25</v>
      </c>
      <c r="BQ5" s="37" t="s">
        <v>25</v>
      </c>
      <c r="BR5" s="37" t="s">
        <v>144</v>
      </c>
      <c r="BS5" s="37" t="s">
        <v>144</v>
      </c>
      <c r="BU5" s="37" t="s">
        <v>139</v>
      </c>
      <c r="BV5" s="544" t="s">
        <v>25</v>
      </c>
      <c r="BW5" s="544" t="s">
        <v>139</v>
      </c>
      <c r="BX5" s="40" t="s">
        <v>150</v>
      </c>
      <c r="BY5" s="40" t="s">
        <v>30</v>
      </c>
      <c r="BZ5" s="36" t="s">
        <v>25</v>
      </c>
      <c r="CA5" s="37" t="s">
        <v>25</v>
      </c>
      <c r="CB5" s="37" t="s">
        <v>25</v>
      </c>
      <c r="CC5" s="201" t="s">
        <v>25</v>
      </c>
      <c r="CD5" s="40" t="s">
        <v>30</v>
      </c>
      <c r="CE5" s="515" t="s">
        <v>163</v>
      </c>
      <c r="CF5" s="36" t="s">
        <v>25</v>
      </c>
      <c r="CG5" s="37" t="s">
        <v>25</v>
      </c>
      <c r="CH5" s="37" t="s">
        <v>25</v>
      </c>
      <c r="CI5" s="37" t="s">
        <v>164</v>
      </c>
      <c r="CJ5" s="37" t="s">
        <v>25</v>
      </c>
      <c r="CL5" s="503" t="s">
        <v>138</v>
      </c>
      <c r="CM5" s="37" t="s">
        <v>139</v>
      </c>
      <c r="CN5" s="42" t="s">
        <v>140</v>
      </c>
    </row>
    <row r="6" spans="2:92" s="112" customFormat="1" ht="17.25" customHeight="1" x14ac:dyDescent="0.15">
      <c r="B6" s="109"/>
      <c r="C6" s="115"/>
      <c r="D6" s="512"/>
      <c r="H6" s="113"/>
      <c r="I6" s="114"/>
      <c r="J6" s="114"/>
      <c r="K6" s="110"/>
      <c r="L6" s="110"/>
      <c r="M6" s="110"/>
      <c r="N6" s="110"/>
      <c r="O6" s="110"/>
      <c r="P6" s="110"/>
      <c r="Q6" s="115"/>
      <c r="R6" s="116"/>
      <c r="S6" s="114">
        <v>-5.5</v>
      </c>
      <c r="T6" s="115">
        <v>-6.4</v>
      </c>
      <c r="U6" s="117">
        <v>-9.1999999999999993</v>
      </c>
      <c r="V6" s="114"/>
      <c r="W6" s="118"/>
      <c r="X6" s="119">
        <f>(S6+T6+U6)/3</f>
        <v>-7.0333333333333341</v>
      </c>
      <c r="Y6" s="118"/>
      <c r="Z6" s="110">
        <v>-12</v>
      </c>
      <c r="AA6" s="110">
        <f>-13.5</f>
        <v>-13.5</v>
      </c>
      <c r="AB6" s="120">
        <v>-9</v>
      </c>
      <c r="AC6" s="115"/>
      <c r="AD6" s="115"/>
      <c r="AE6" s="121">
        <f>(Z6+AA6+AB6)/3</f>
        <v>-11.5</v>
      </c>
      <c r="AF6" s="122"/>
      <c r="AG6" s="123"/>
      <c r="AH6" s="116"/>
      <c r="AI6" s="124"/>
      <c r="AK6" s="121"/>
      <c r="AL6" s="122"/>
      <c r="AN6" s="118">
        <v>-7.1833333333333336</v>
      </c>
      <c r="AO6" s="122"/>
      <c r="AQ6" s="110">
        <v>-5</v>
      </c>
      <c r="AR6" s="125"/>
      <c r="AT6" s="120"/>
      <c r="AU6" s="120"/>
      <c r="AV6" s="120"/>
      <c r="AW6" s="126"/>
      <c r="AX6" s="126"/>
      <c r="AY6" s="126"/>
      <c r="AZ6" s="127"/>
      <c r="BA6" s="126"/>
      <c r="BB6" s="126"/>
      <c r="BC6" s="128"/>
      <c r="BD6" s="129"/>
      <c r="BE6" s="110"/>
      <c r="BF6" s="130"/>
      <c r="BG6" s="131"/>
      <c r="BH6" s="110"/>
      <c r="BI6" s="132"/>
      <c r="BJ6" s="120"/>
      <c r="BK6" s="72">
        <f t="shared" ref="BK6:BK39" si="1">BA6-BJ6</f>
        <v>0</v>
      </c>
      <c r="BL6" s="121"/>
      <c r="BM6" s="110"/>
      <c r="BN6" s="110"/>
      <c r="BO6" s="110"/>
      <c r="BQ6" s="110"/>
      <c r="BR6" s="110"/>
      <c r="BS6" s="110"/>
      <c r="BT6" s="539"/>
      <c r="BU6" s="110"/>
      <c r="BV6" s="545"/>
      <c r="BW6" s="545"/>
      <c r="BX6" s="117"/>
      <c r="BY6" s="117"/>
      <c r="BZ6" s="114"/>
      <c r="CA6" s="110"/>
      <c r="CB6" s="110"/>
      <c r="CC6" s="202"/>
      <c r="CD6" s="117"/>
      <c r="CE6" s="110"/>
      <c r="CF6" s="114"/>
      <c r="CG6" s="110"/>
      <c r="CH6" s="110"/>
      <c r="CI6" s="110"/>
      <c r="CJ6" s="110"/>
      <c r="CL6" s="504"/>
      <c r="CM6" s="110"/>
      <c r="CN6" s="399"/>
    </row>
    <row r="7" spans="2:92" s="72" customFormat="1" ht="20.100000000000001" customHeight="1" x14ac:dyDescent="0.15">
      <c r="B7" s="62"/>
      <c r="C7" s="68" t="s">
        <v>32</v>
      </c>
      <c r="D7" s="64"/>
      <c r="E7" s="64"/>
      <c r="F7" s="64"/>
      <c r="G7" s="64"/>
      <c r="H7" s="65"/>
      <c r="I7" s="66">
        <f>J7*6</f>
        <v>60</v>
      </c>
      <c r="J7" s="66">
        <v>10</v>
      </c>
      <c r="K7" s="67">
        <f>L7*6</f>
        <v>48</v>
      </c>
      <c r="L7" s="67">
        <v>8</v>
      </c>
      <c r="M7" s="67">
        <f>N7*3</f>
        <v>21</v>
      </c>
      <c r="N7" s="67">
        <v>7</v>
      </c>
      <c r="O7" s="67">
        <f>P7*3</f>
        <v>21</v>
      </c>
      <c r="P7" s="67">
        <v>7</v>
      </c>
      <c r="Q7" s="68">
        <f>M7+O7</f>
        <v>42</v>
      </c>
      <c r="R7" s="69">
        <f>(N7+P7)/2</f>
        <v>7</v>
      </c>
      <c r="S7" s="66">
        <f>6.457+S6</f>
        <v>0.95699999999999985</v>
      </c>
      <c r="T7" s="68">
        <f>8.133+T6</f>
        <v>1.7329999999999988</v>
      </c>
      <c r="U7" s="70">
        <f>10.388+U6</f>
        <v>1.1880000000000006</v>
      </c>
      <c r="V7" s="66">
        <f>S7+T7+U7</f>
        <v>3.8779999999999992</v>
      </c>
      <c r="W7" s="67">
        <f>V7-M7</f>
        <v>-17.122</v>
      </c>
      <c r="X7" s="67">
        <f>(S7+T7+U7)/3</f>
        <v>1.2926666666666664</v>
      </c>
      <c r="Y7" s="67">
        <f>X7-N7</f>
        <v>-5.7073333333333336</v>
      </c>
      <c r="Z7" s="67">
        <f>13.886+Z6</f>
        <v>1.8859999999999992</v>
      </c>
      <c r="AA7" s="67">
        <f>16.649+AA6</f>
        <v>3.1490000000000009</v>
      </c>
      <c r="AB7" s="74">
        <f>12+AB6</f>
        <v>3</v>
      </c>
      <c r="AC7" s="68">
        <f>Z7+AA7+AB7</f>
        <v>8.0350000000000001</v>
      </c>
      <c r="AD7" s="68">
        <f>AC7-O7</f>
        <v>-12.965</v>
      </c>
      <c r="AE7" s="67">
        <f>(Z7+AA7+AB7)/3</f>
        <v>2.6783333333333332</v>
      </c>
      <c r="AF7" s="71">
        <f>AE7-P7</f>
        <v>-4.3216666666666672</v>
      </c>
      <c r="AG7" s="64"/>
      <c r="AH7" s="69">
        <f>V7+Z7</f>
        <v>5.7639999999999985</v>
      </c>
      <c r="AI7" s="65">
        <f>AH7-Q7</f>
        <v>-36.236000000000004</v>
      </c>
      <c r="AK7" s="67">
        <v>24.544275000000003</v>
      </c>
      <c r="AL7" s="71"/>
      <c r="AN7" s="67"/>
      <c r="AO7" s="71"/>
      <c r="AQ7" s="67"/>
      <c r="AT7" s="74"/>
      <c r="AU7" s="74"/>
      <c r="AV7" s="74"/>
      <c r="AW7" s="73"/>
      <c r="AX7" s="73"/>
      <c r="AY7" s="73"/>
      <c r="AZ7" s="75"/>
      <c r="BA7" s="73"/>
      <c r="BB7" s="73"/>
      <c r="BC7" s="73"/>
      <c r="BD7" s="76"/>
      <c r="BE7" s="67">
        <v>5</v>
      </c>
      <c r="BF7" s="77"/>
      <c r="BG7" s="78"/>
      <c r="BH7" s="67">
        <v>5</v>
      </c>
      <c r="BJ7" s="74">
        <v>2</v>
      </c>
      <c r="BK7" s="72">
        <f t="shared" si="1"/>
        <v>-2</v>
      </c>
      <c r="BL7" s="67">
        <v>1.8915000000000002</v>
      </c>
      <c r="BM7" s="67">
        <v>5.1707966666666669</v>
      </c>
      <c r="BN7" s="480">
        <v>2.4394999999999998</v>
      </c>
      <c r="BO7" s="480">
        <f>(BM7+BN7)/2</f>
        <v>3.8051483333333334</v>
      </c>
      <c r="BQ7" s="480">
        <v>4.9249999999999998</v>
      </c>
      <c r="BR7" s="67">
        <v>7.0929383333333336</v>
      </c>
      <c r="BS7" s="67">
        <f>(BQ7+BR7)/2</f>
        <v>6.0089691666666667</v>
      </c>
      <c r="BT7" s="539"/>
      <c r="BU7" s="480">
        <v>7.3923400000000008</v>
      </c>
      <c r="BV7" s="546"/>
      <c r="BW7" s="546">
        <f>(BU7+BV7)/2</f>
        <v>3.6961700000000004</v>
      </c>
      <c r="BX7" s="70">
        <v>10</v>
      </c>
      <c r="BY7" s="70">
        <v>5</v>
      </c>
      <c r="BZ7" s="66">
        <f>データ!CL25</f>
        <v>21.569269999999999</v>
      </c>
      <c r="CA7" s="67">
        <f>データ!CM25</f>
        <v>7.819</v>
      </c>
      <c r="CB7" s="67">
        <f>データ!CN25</f>
        <v>7.7530000000000001</v>
      </c>
      <c r="CC7" s="203">
        <f>(BZ7+CA7+CB7)/3</f>
        <v>12.380423333333333</v>
      </c>
      <c r="CD7" s="70">
        <v>5</v>
      </c>
      <c r="CE7" s="516"/>
      <c r="CF7" s="66">
        <f>データ!CP25</f>
        <v>0</v>
      </c>
      <c r="CG7" s="516"/>
      <c r="CH7" s="67">
        <f>データ!CQ25</f>
        <v>5</v>
      </c>
      <c r="CI7" s="516"/>
      <c r="CJ7" s="67">
        <f>データ!CR25</f>
        <v>3</v>
      </c>
      <c r="CL7" s="505">
        <f>BX7*6</f>
        <v>60</v>
      </c>
      <c r="CM7" s="67">
        <f>BZ7+CA7+CB7+CF7+CH7+CJ7</f>
        <v>45.141269999999999</v>
      </c>
      <c r="CN7" s="71">
        <f>CL7-CM7</f>
        <v>14.858730000000001</v>
      </c>
    </row>
    <row r="8" spans="2:92" s="82" customFormat="1" ht="13.5" customHeight="1" x14ac:dyDescent="0.15">
      <c r="B8" s="51"/>
      <c r="C8" s="55"/>
      <c r="D8" s="52"/>
      <c r="E8" s="52"/>
      <c r="F8" s="52"/>
      <c r="G8" s="52"/>
      <c r="H8" s="53"/>
      <c r="I8" s="54"/>
      <c r="J8" s="54"/>
      <c r="K8" s="55"/>
      <c r="L8" s="55"/>
      <c r="M8" s="55"/>
      <c r="N8" s="55"/>
      <c r="O8" s="55"/>
      <c r="P8" s="55"/>
      <c r="Q8" s="56"/>
      <c r="R8" s="60"/>
      <c r="S8" s="54"/>
      <c r="T8" s="56"/>
      <c r="U8" s="100"/>
      <c r="V8" s="54"/>
      <c r="W8" s="57"/>
      <c r="X8" s="57"/>
      <c r="Y8" s="57"/>
      <c r="Z8" s="55"/>
      <c r="AA8" s="55"/>
      <c r="AB8" s="101"/>
      <c r="AC8" s="56"/>
      <c r="AD8" s="56"/>
      <c r="AE8" s="57"/>
      <c r="AF8" s="58"/>
      <c r="AG8" s="59"/>
      <c r="AH8" s="60"/>
      <c r="AI8" s="61"/>
      <c r="AK8" s="57"/>
      <c r="AL8" s="58"/>
      <c r="AN8" s="57"/>
      <c r="AO8" s="58"/>
      <c r="AQ8" s="55"/>
      <c r="AR8" s="72"/>
      <c r="AT8" s="101"/>
      <c r="AU8" s="101"/>
      <c r="AV8" s="101"/>
      <c r="AW8" s="102"/>
      <c r="AX8" s="102"/>
      <c r="AY8" s="102"/>
      <c r="AZ8" s="105"/>
      <c r="BA8" s="102"/>
      <c r="BB8" s="102"/>
      <c r="BC8" s="103"/>
      <c r="BD8" s="106"/>
      <c r="BE8" s="55"/>
      <c r="BF8" s="107"/>
      <c r="BG8" s="108"/>
      <c r="BH8" s="55"/>
      <c r="BJ8" s="101"/>
      <c r="BK8" s="72">
        <f t="shared" si="1"/>
        <v>0</v>
      </c>
      <c r="BL8" s="57"/>
      <c r="BM8" s="55"/>
      <c r="BN8" s="55"/>
      <c r="BO8" s="55"/>
      <c r="BQ8" s="55"/>
      <c r="BR8" s="55"/>
      <c r="BS8" s="55"/>
      <c r="BT8" s="539"/>
      <c r="BU8" s="55"/>
      <c r="BV8" s="547"/>
      <c r="BW8" s="547"/>
      <c r="BX8" s="100"/>
      <c r="BY8" s="100"/>
      <c r="BZ8" s="54"/>
      <c r="CA8" s="55"/>
      <c r="CB8" s="55"/>
      <c r="CC8" s="204"/>
      <c r="CD8" s="100"/>
      <c r="CE8" s="110"/>
      <c r="CF8" s="54"/>
      <c r="CG8" s="110"/>
      <c r="CH8" s="55"/>
      <c r="CI8" s="110"/>
      <c r="CJ8" s="55"/>
      <c r="CL8" s="506"/>
      <c r="CM8" s="55"/>
      <c r="CN8" s="507"/>
    </row>
    <row r="9" spans="2:92" s="72" customFormat="1" ht="20.100000000000001" customHeight="1" x14ac:dyDescent="0.15">
      <c r="B9" s="62"/>
      <c r="C9" s="63"/>
      <c r="D9" s="83" t="s">
        <v>33</v>
      </c>
      <c r="E9" s="83"/>
      <c r="F9" s="83"/>
      <c r="G9" s="83"/>
      <c r="H9" s="84"/>
      <c r="I9" s="85">
        <f>J9*6</f>
        <v>30</v>
      </c>
      <c r="J9" s="85">
        <v>5</v>
      </c>
      <c r="K9" s="63">
        <f>L9*6</f>
        <v>48</v>
      </c>
      <c r="L9" s="63">
        <v>8</v>
      </c>
      <c r="M9" s="63">
        <f>N9*3</f>
        <v>18</v>
      </c>
      <c r="N9" s="63">
        <v>6</v>
      </c>
      <c r="O9" s="63">
        <f>P9*3</f>
        <v>18</v>
      </c>
      <c r="P9" s="63">
        <v>6</v>
      </c>
      <c r="Q9" s="86">
        <f>M9+O9</f>
        <v>36</v>
      </c>
      <c r="R9" s="88">
        <f>(N9+P9)/2</f>
        <v>6</v>
      </c>
      <c r="S9" s="85">
        <v>10.739750000000001</v>
      </c>
      <c r="T9" s="86">
        <v>7.2649499999999998</v>
      </c>
      <c r="U9" s="89">
        <v>7.2649499999999998</v>
      </c>
      <c r="V9" s="85">
        <f>S9+T9+U9</f>
        <v>25.269649999999999</v>
      </c>
      <c r="W9" s="63">
        <f>V9-M9</f>
        <v>7.2696499999999986</v>
      </c>
      <c r="X9" s="63">
        <f>(S9+T9+U9)/3</f>
        <v>8.4232166666666668</v>
      </c>
      <c r="Y9" s="63">
        <f>X9-N9</f>
        <v>2.4232166666666668</v>
      </c>
      <c r="Z9" s="63">
        <v>4.048</v>
      </c>
      <c r="AA9" s="63">
        <v>7.8810399999999996</v>
      </c>
      <c r="AB9" s="91">
        <v>10</v>
      </c>
      <c r="AC9" s="86">
        <f>Z9+AA9+AB9</f>
        <v>21.929040000000001</v>
      </c>
      <c r="AD9" s="86">
        <f>AC9-O9</f>
        <v>3.9290400000000005</v>
      </c>
      <c r="AE9" s="63">
        <f>(Z9+AA9+AB9)/3</f>
        <v>7.3096800000000002</v>
      </c>
      <c r="AF9" s="87">
        <f>AE9-P9</f>
        <v>1.3096800000000002</v>
      </c>
      <c r="AG9" s="83"/>
      <c r="AH9" s="88">
        <f>V9+Z9</f>
        <v>29.31765</v>
      </c>
      <c r="AI9" s="84">
        <f>AH9-Q9</f>
        <v>-6.6823499999999996</v>
      </c>
      <c r="AK9" s="63">
        <v>1.5756033333333332</v>
      </c>
      <c r="AL9" s="87"/>
      <c r="AN9" s="63"/>
      <c r="AO9" s="87"/>
      <c r="AQ9" s="63"/>
      <c r="AT9" s="91"/>
      <c r="AU9" s="91"/>
      <c r="AV9" s="91"/>
      <c r="AW9" s="73"/>
      <c r="AX9" s="73"/>
      <c r="AY9" s="90"/>
      <c r="AZ9" s="75"/>
      <c r="BA9" s="90"/>
      <c r="BB9" s="73"/>
      <c r="BC9" s="73"/>
      <c r="BD9" s="92"/>
      <c r="BE9" s="63">
        <v>53.353565000000003</v>
      </c>
      <c r="BF9" s="93"/>
      <c r="BG9" s="94"/>
      <c r="BH9" s="63">
        <v>38.948920000000001</v>
      </c>
      <c r="BJ9" s="91">
        <v>5</v>
      </c>
      <c r="BK9" s="72">
        <f t="shared" si="1"/>
        <v>-5</v>
      </c>
      <c r="BL9" s="63">
        <v>6.1214133333333329</v>
      </c>
      <c r="BM9" s="63">
        <v>4.4767816666666667</v>
      </c>
      <c r="BN9" s="63">
        <v>1.7738650000000002</v>
      </c>
      <c r="BO9" s="480">
        <f>(BM9+BN9)/2</f>
        <v>3.1253233333333332</v>
      </c>
      <c r="BQ9" s="480">
        <v>5.6838333333333331E-2</v>
      </c>
      <c r="BR9" s="63">
        <v>14.449031666666666</v>
      </c>
      <c r="BS9" s="67">
        <f>(BQ9+BR9)/2</f>
        <v>7.2529349999999999</v>
      </c>
      <c r="BT9" s="539"/>
      <c r="BU9" s="480">
        <v>0.79513500000000004</v>
      </c>
      <c r="BV9" s="548"/>
      <c r="BW9" s="546">
        <f>(BU9+BV9)/2</f>
        <v>0.39756750000000002</v>
      </c>
      <c r="BX9" s="89">
        <v>3</v>
      </c>
      <c r="BY9" s="89">
        <v>5</v>
      </c>
      <c r="BZ9" s="85">
        <f>データ!CL41</f>
        <v>0</v>
      </c>
      <c r="CA9" s="63">
        <f>データ!CM41</f>
        <v>0</v>
      </c>
      <c r="CB9" s="63">
        <f>データ!CN41</f>
        <v>0</v>
      </c>
      <c r="CC9" s="205">
        <f>(BZ9+CA9+CB9)/3</f>
        <v>0</v>
      </c>
      <c r="CD9" s="89">
        <v>5</v>
      </c>
      <c r="CE9" s="516"/>
      <c r="CF9" s="85">
        <f>データ!CP41</f>
        <v>0</v>
      </c>
      <c r="CG9" s="516"/>
      <c r="CH9" s="85">
        <f>データ!CQ41</f>
        <v>0</v>
      </c>
      <c r="CI9" s="516"/>
      <c r="CJ9" s="63">
        <f>データ!CR41</f>
        <v>0</v>
      </c>
      <c r="CL9" s="508">
        <f>BX9*6</f>
        <v>18</v>
      </c>
      <c r="CM9" s="67">
        <f>BZ9+CA9+CB9+CF9+CH9+CJ9</f>
        <v>0</v>
      </c>
      <c r="CN9" s="71">
        <f>CL9-CM9</f>
        <v>18</v>
      </c>
    </row>
    <row r="10" spans="2:92" s="82" customFormat="1" ht="13.5" customHeight="1" x14ac:dyDescent="0.15">
      <c r="B10" s="51"/>
      <c r="C10" s="81"/>
      <c r="D10" s="52"/>
      <c r="E10" s="52"/>
      <c r="F10" s="52"/>
      <c r="G10" s="52"/>
      <c r="H10" s="53"/>
      <c r="I10" s="54"/>
      <c r="J10" s="54"/>
      <c r="K10" s="55"/>
      <c r="L10" s="55"/>
      <c r="M10" s="55"/>
      <c r="N10" s="55"/>
      <c r="O10" s="55"/>
      <c r="P10" s="55"/>
      <c r="Q10" s="56"/>
      <c r="R10" s="60"/>
      <c r="S10" s="54"/>
      <c r="T10" s="56"/>
      <c r="U10" s="100"/>
      <c r="V10" s="54"/>
      <c r="W10" s="57"/>
      <c r="X10" s="57"/>
      <c r="Y10" s="57"/>
      <c r="Z10" s="55"/>
      <c r="AA10" s="55"/>
      <c r="AB10" s="101"/>
      <c r="AC10" s="56"/>
      <c r="AD10" s="56"/>
      <c r="AE10" s="57"/>
      <c r="AF10" s="58"/>
      <c r="AG10" s="59"/>
      <c r="AH10" s="60"/>
      <c r="AI10" s="61"/>
      <c r="AK10" s="57"/>
      <c r="AL10" s="58"/>
      <c r="AN10" s="57"/>
      <c r="AO10" s="58"/>
      <c r="AQ10" s="55"/>
      <c r="AR10" s="72"/>
      <c r="AT10" s="101"/>
      <c r="AU10" s="101"/>
      <c r="AV10" s="101"/>
      <c r="AW10" s="102"/>
      <c r="AX10" s="102"/>
      <c r="AY10" s="102"/>
      <c r="AZ10" s="105"/>
      <c r="BA10" s="102"/>
      <c r="BB10" s="102"/>
      <c r="BC10" s="103"/>
      <c r="BD10" s="106"/>
      <c r="BE10" s="55"/>
      <c r="BF10" s="107"/>
      <c r="BG10" s="108"/>
      <c r="BH10" s="55"/>
      <c r="BJ10" s="101"/>
      <c r="BK10" s="72">
        <f t="shared" si="1"/>
        <v>0</v>
      </c>
      <c r="BL10" s="57"/>
      <c r="BM10" s="55"/>
      <c r="BN10" s="55"/>
      <c r="BO10" s="55"/>
      <c r="BQ10" s="55"/>
      <c r="BR10" s="55"/>
      <c r="BS10" s="55"/>
      <c r="BT10" s="539"/>
      <c r="BU10" s="55"/>
      <c r="BV10" s="547"/>
      <c r="BW10" s="547"/>
      <c r="BX10" s="100"/>
      <c r="BY10" s="100"/>
      <c r="BZ10" s="54"/>
      <c r="CA10" s="55"/>
      <c r="CB10" s="55"/>
      <c r="CC10" s="204"/>
      <c r="CD10" s="100"/>
      <c r="CE10" s="110"/>
      <c r="CF10" s="54"/>
      <c r="CG10" s="110"/>
      <c r="CH10" s="55"/>
      <c r="CI10" s="110"/>
      <c r="CJ10" s="55"/>
      <c r="CL10" s="506"/>
      <c r="CM10" s="55"/>
      <c r="CN10" s="507"/>
    </row>
    <row r="11" spans="2:92" s="72" customFormat="1" ht="20.100000000000001" customHeight="1" x14ac:dyDescent="0.15">
      <c r="B11" s="62"/>
      <c r="C11" s="63"/>
      <c r="D11" s="83" t="s">
        <v>34</v>
      </c>
      <c r="E11" s="83"/>
      <c r="F11" s="83"/>
      <c r="G11" s="83"/>
      <c r="H11" s="84"/>
      <c r="I11" s="85">
        <f>J11*6</f>
        <v>0</v>
      </c>
      <c r="J11" s="85">
        <v>0</v>
      </c>
      <c r="K11" s="63">
        <f>L11*6</f>
        <v>0</v>
      </c>
      <c r="L11" s="63">
        <v>0</v>
      </c>
      <c r="M11" s="63">
        <f>N11*3</f>
        <v>0</v>
      </c>
      <c r="N11" s="63">
        <v>0</v>
      </c>
      <c r="O11" s="63">
        <f>P11*3</f>
        <v>0</v>
      </c>
      <c r="P11" s="63">
        <v>0</v>
      </c>
      <c r="Q11" s="86">
        <f>M11+O11</f>
        <v>0</v>
      </c>
      <c r="R11" s="88">
        <f>(N11+P11)/2</f>
        <v>0</v>
      </c>
      <c r="S11" s="85">
        <v>0</v>
      </c>
      <c r="T11" s="86">
        <v>0</v>
      </c>
      <c r="U11" s="89">
        <v>0.20721000000000001</v>
      </c>
      <c r="V11" s="85">
        <f>S11+T11+U11</f>
        <v>0.20721000000000001</v>
      </c>
      <c r="W11" s="63">
        <f>V11-M11</f>
        <v>0.20721000000000001</v>
      </c>
      <c r="X11" s="63">
        <f>(S11+T11+U11)/3</f>
        <v>6.9070000000000006E-2</v>
      </c>
      <c r="Y11" s="63">
        <f>X11-N11</f>
        <v>6.9070000000000006E-2</v>
      </c>
      <c r="Z11" s="63">
        <v>0</v>
      </c>
      <c r="AA11" s="63">
        <v>9.103E-2</v>
      </c>
      <c r="AB11" s="91">
        <v>0</v>
      </c>
      <c r="AC11" s="86">
        <f>Z11+AA11+AB11</f>
        <v>9.103E-2</v>
      </c>
      <c r="AD11" s="86">
        <f>AC11-O11</f>
        <v>9.103E-2</v>
      </c>
      <c r="AE11" s="63">
        <f>(Z11+AA11+AB11)/3</f>
        <v>3.0343333333333333E-2</v>
      </c>
      <c r="AF11" s="87">
        <f>AE11-P11</f>
        <v>3.0343333333333333E-2</v>
      </c>
      <c r="AG11" s="83"/>
      <c r="AH11" s="88">
        <f>V11+Z11</f>
        <v>0.20721000000000001</v>
      </c>
      <c r="AI11" s="84">
        <f>AH11-Q11</f>
        <v>0.20721000000000001</v>
      </c>
      <c r="AK11" s="63">
        <v>2.1235499999999998</v>
      </c>
      <c r="AL11" s="87"/>
      <c r="AN11" s="63"/>
      <c r="AO11" s="87"/>
      <c r="AQ11" s="63"/>
      <c r="AT11" s="91"/>
      <c r="AU11" s="91"/>
      <c r="AV11" s="91"/>
      <c r="AW11" s="90"/>
      <c r="AX11" s="90"/>
      <c r="AY11" s="90"/>
      <c r="AZ11" s="95"/>
      <c r="BA11" s="90"/>
      <c r="BB11" s="90"/>
      <c r="BC11" s="99"/>
      <c r="BD11" s="92"/>
      <c r="BE11" s="63">
        <v>1.1041783333333335</v>
      </c>
      <c r="BF11" s="93"/>
      <c r="BG11" s="94"/>
      <c r="BH11" s="63">
        <v>1.3398908333333335</v>
      </c>
      <c r="BJ11" s="91"/>
      <c r="BK11" s="72">
        <f t="shared" si="1"/>
        <v>0</v>
      </c>
      <c r="BL11" s="63">
        <v>9.9048333333333335E-2</v>
      </c>
      <c r="BM11" s="63">
        <v>0</v>
      </c>
      <c r="BN11" s="63">
        <v>0</v>
      </c>
      <c r="BO11" s="480">
        <f>(BM11+BN11)/2</f>
        <v>0</v>
      </c>
      <c r="BQ11" s="480">
        <v>0</v>
      </c>
      <c r="BR11" s="63">
        <v>1.5299999999999999E-2</v>
      </c>
      <c r="BS11" s="67">
        <f>(BQ11+BR11)/2</f>
        <v>7.6499999999999997E-3</v>
      </c>
      <c r="BT11" s="539"/>
      <c r="BU11" s="480">
        <v>0</v>
      </c>
      <c r="BV11" s="548"/>
      <c r="BW11" s="546">
        <f>(BU11+BV11)/2</f>
        <v>0</v>
      </c>
      <c r="BX11" s="89">
        <v>0</v>
      </c>
      <c r="BY11" s="89">
        <v>0</v>
      </c>
      <c r="BZ11" s="85">
        <f>データ!CL43</f>
        <v>0</v>
      </c>
      <c r="CA11" s="63">
        <f>データ!CM43</f>
        <v>0</v>
      </c>
      <c r="CB11" s="63">
        <f>データ!CN43</f>
        <v>0</v>
      </c>
      <c r="CC11" s="205">
        <f>(BZ11+CA11+CB11)/3</f>
        <v>0</v>
      </c>
      <c r="CD11" s="89">
        <v>0</v>
      </c>
      <c r="CE11" s="516"/>
      <c r="CF11" s="85">
        <f>データ!CP43</f>
        <v>0</v>
      </c>
      <c r="CG11" s="516"/>
      <c r="CH11" s="63">
        <f>データ!CQ43</f>
        <v>0</v>
      </c>
      <c r="CI11" s="516"/>
      <c r="CJ11" s="63">
        <f>データ!CR43</f>
        <v>0</v>
      </c>
      <c r="CL11" s="508">
        <f>BX11*6</f>
        <v>0</v>
      </c>
      <c r="CM11" s="67">
        <f>BZ11+CA11+CB11+CF11+CH11+CJ11</f>
        <v>0</v>
      </c>
      <c r="CN11" s="71">
        <f>CL11-CM11</f>
        <v>0</v>
      </c>
    </row>
    <row r="12" spans="2:92" s="82" customFormat="1" ht="13.5" customHeight="1" x14ac:dyDescent="0.15">
      <c r="B12" s="51"/>
      <c r="C12" s="81"/>
      <c r="D12" s="52"/>
      <c r="E12" s="52"/>
      <c r="F12" s="52"/>
      <c r="G12" s="52"/>
      <c r="H12" s="53"/>
      <c r="I12" s="54"/>
      <c r="J12" s="54"/>
      <c r="K12" s="55"/>
      <c r="L12" s="55"/>
      <c r="M12" s="55"/>
      <c r="N12" s="55"/>
      <c r="O12" s="55"/>
      <c r="P12" s="55"/>
      <c r="Q12" s="56"/>
      <c r="R12" s="60"/>
      <c r="S12" s="54"/>
      <c r="T12" s="56"/>
      <c r="U12" s="100"/>
      <c r="V12" s="54"/>
      <c r="W12" s="57"/>
      <c r="X12" s="57"/>
      <c r="Y12" s="57"/>
      <c r="Z12" s="55"/>
      <c r="AA12" s="55"/>
      <c r="AB12" s="101"/>
      <c r="AC12" s="56"/>
      <c r="AD12" s="56"/>
      <c r="AE12" s="57"/>
      <c r="AF12" s="58"/>
      <c r="AG12" s="59"/>
      <c r="AH12" s="60"/>
      <c r="AI12" s="61"/>
      <c r="AK12" s="57"/>
      <c r="AL12" s="58"/>
      <c r="AN12" s="57"/>
      <c r="AO12" s="58"/>
      <c r="AQ12" s="55"/>
      <c r="AR12" s="72"/>
      <c r="AT12" s="101"/>
      <c r="AU12" s="101"/>
      <c r="AV12" s="101"/>
      <c r="AW12" s="102"/>
      <c r="AX12" s="102"/>
      <c r="AY12" s="102"/>
      <c r="AZ12" s="105"/>
      <c r="BA12" s="102"/>
      <c r="BB12" s="102"/>
      <c r="BC12" s="103"/>
      <c r="BD12" s="106"/>
      <c r="BE12" s="55"/>
      <c r="BF12" s="107"/>
      <c r="BG12" s="108"/>
      <c r="BH12" s="55"/>
      <c r="BJ12" s="101"/>
      <c r="BK12" s="72">
        <f t="shared" si="1"/>
        <v>0</v>
      </c>
      <c r="BL12" s="57"/>
      <c r="BM12" s="55"/>
      <c r="BN12" s="55"/>
      <c r="BO12" s="55"/>
      <c r="BQ12" s="55"/>
      <c r="BR12" s="55"/>
      <c r="BS12" s="55"/>
      <c r="BT12" s="539"/>
      <c r="BU12" s="55"/>
      <c r="BV12" s="547"/>
      <c r="BW12" s="547"/>
      <c r="BX12" s="100"/>
      <c r="BY12" s="100"/>
      <c r="BZ12" s="54"/>
      <c r="CA12" s="55"/>
      <c r="CB12" s="55"/>
      <c r="CC12" s="204"/>
      <c r="CD12" s="100"/>
      <c r="CE12" s="110"/>
      <c r="CF12" s="54"/>
      <c r="CG12" s="110"/>
      <c r="CH12" s="55"/>
      <c r="CI12" s="110"/>
      <c r="CJ12" s="55"/>
      <c r="CL12" s="506"/>
      <c r="CM12" s="55"/>
      <c r="CN12" s="507"/>
    </row>
    <row r="13" spans="2:92" s="72" customFormat="1" ht="20.100000000000001" customHeight="1" x14ac:dyDescent="0.15">
      <c r="B13" s="62"/>
      <c r="C13" s="63"/>
      <c r="D13" s="68" t="s">
        <v>35</v>
      </c>
      <c r="E13" s="64"/>
      <c r="F13" s="64"/>
      <c r="G13" s="64"/>
      <c r="H13" s="65"/>
      <c r="I13" s="66">
        <f>J13*6</f>
        <v>0</v>
      </c>
      <c r="J13" s="66"/>
      <c r="K13" s="67">
        <f>L13*6</f>
        <v>0</v>
      </c>
      <c r="L13" s="67"/>
      <c r="M13" s="67">
        <f>N13*3</f>
        <v>0</v>
      </c>
      <c r="N13" s="67"/>
      <c r="O13" s="67">
        <f>P13*3</f>
        <v>0</v>
      </c>
      <c r="P13" s="67"/>
      <c r="Q13" s="68">
        <f>M13+O13</f>
        <v>0</v>
      </c>
      <c r="R13" s="69">
        <f>(N13+P13)/2</f>
        <v>0</v>
      </c>
      <c r="S13" s="66"/>
      <c r="T13" s="68"/>
      <c r="U13" s="70">
        <v>0</v>
      </c>
      <c r="V13" s="66">
        <f>S13+T13+U13</f>
        <v>0</v>
      </c>
      <c r="W13" s="67">
        <f>V13-M13</f>
        <v>0</v>
      </c>
      <c r="X13" s="67">
        <f>(S13+T13+U13)/3</f>
        <v>0</v>
      </c>
      <c r="Y13" s="67">
        <f>X13-N13</f>
        <v>0</v>
      </c>
      <c r="Z13" s="67">
        <v>0</v>
      </c>
      <c r="AA13" s="67">
        <v>0</v>
      </c>
      <c r="AB13" s="74">
        <v>0</v>
      </c>
      <c r="AC13" s="68">
        <f>Z13+AA13+AB13</f>
        <v>0</v>
      </c>
      <c r="AD13" s="68">
        <f>AC13-O13</f>
        <v>0</v>
      </c>
      <c r="AE13" s="67">
        <f>(Z13+AA13+AB13)/3</f>
        <v>0</v>
      </c>
      <c r="AF13" s="71">
        <f>AE13-P13</f>
        <v>0</v>
      </c>
      <c r="AG13" s="64"/>
      <c r="AH13" s="69">
        <f>V13+Z13</f>
        <v>0</v>
      </c>
      <c r="AI13" s="65">
        <f>AH13-Q13</f>
        <v>0</v>
      </c>
      <c r="AJ13" s="64"/>
      <c r="AK13" s="67">
        <v>0</v>
      </c>
      <c r="AL13" s="71"/>
      <c r="AM13" s="64"/>
      <c r="AN13" s="67"/>
      <c r="AO13" s="71"/>
      <c r="AP13" s="64"/>
      <c r="AQ13" s="67"/>
      <c r="AR13" s="64"/>
      <c r="AS13" s="64"/>
      <c r="AT13" s="74"/>
      <c r="AU13" s="74"/>
      <c r="AV13" s="74"/>
      <c r="AW13" s="73"/>
      <c r="AX13" s="73"/>
      <c r="AY13" s="73"/>
      <c r="AZ13" s="75"/>
      <c r="BA13" s="73"/>
      <c r="BB13" s="73"/>
      <c r="BC13" s="98"/>
      <c r="BD13" s="76"/>
      <c r="BE13" s="67">
        <v>4.2581249999999997</v>
      </c>
      <c r="BF13" s="77"/>
      <c r="BG13" s="78"/>
      <c r="BH13" s="67">
        <v>3.1908374999999998</v>
      </c>
      <c r="BJ13" s="91"/>
      <c r="BK13" s="72">
        <f t="shared" si="1"/>
        <v>0</v>
      </c>
      <c r="BL13" s="63">
        <v>0</v>
      </c>
      <c r="BM13" s="67">
        <v>0</v>
      </c>
      <c r="BN13" s="67">
        <v>0</v>
      </c>
      <c r="BO13" s="480">
        <f>(BM13+BN13)/2</f>
        <v>0</v>
      </c>
      <c r="BQ13" s="480">
        <v>0</v>
      </c>
      <c r="BR13" s="63">
        <v>0</v>
      </c>
      <c r="BS13" s="67">
        <f>(BQ13+BR13)/2</f>
        <v>0</v>
      </c>
      <c r="BT13" s="539"/>
      <c r="BU13" s="480">
        <v>0</v>
      </c>
      <c r="BV13" s="548"/>
      <c r="BW13" s="546">
        <f>(BU13+BV13)/2</f>
        <v>0</v>
      </c>
      <c r="BX13" s="70">
        <v>0</v>
      </c>
      <c r="BY13" s="70">
        <v>0</v>
      </c>
      <c r="BZ13" s="66">
        <f>データ!CL45</f>
        <v>0</v>
      </c>
      <c r="CA13" s="67">
        <f>データ!CM45</f>
        <v>0</v>
      </c>
      <c r="CB13" s="67">
        <f>データ!CN45</f>
        <v>0</v>
      </c>
      <c r="CC13" s="203">
        <f>(BZ13+CA13+CB13)/3</f>
        <v>0</v>
      </c>
      <c r="CD13" s="70">
        <v>0</v>
      </c>
      <c r="CE13" s="516"/>
      <c r="CF13" s="66">
        <f>データ!CP45</f>
        <v>0</v>
      </c>
      <c r="CG13" s="516"/>
      <c r="CH13" s="67">
        <f>データ!CQ45</f>
        <v>0</v>
      </c>
      <c r="CI13" s="516"/>
      <c r="CJ13" s="67">
        <f>データ!CR45</f>
        <v>0</v>
      </c>
      <c r="CL13" s="508">
        <f>BX13*6</f>
        <v>0</v>
      </c>
      <c r="CM13" s="67">
        <f>BZ13+CA13+CB13+CF13+CH13+CJ13</f>
        <v>0</v>
      </c>
      <c r="CN13" s="71">
        <f>CL13-CM13</f>
        <v>0</v>
      </c>
    </row>
    <row r="14" spans="2:92" s="72" customFormat="1" ht="20.100000000000001" customHeight="1" x14ac:dyDescent="0.15">
      <c r="B14" s="62"/>
      <c r="C14" s="63"/>
      <c r="D14" s="556" t="s">
        <v>152</v>
      </c>
      <c r="E14" s="557"/>
      <c r="F14" s="557"/>
      <c r="G14" s="557"/>
      <c r="H14" s="558"/>
      <c r="I14" s="85"/>
      <c r="J14" s="85"/>
      <c r="K14" s="63"/>
      <c r="L14" s="63"/>
      <c r="M14" s="63"/>
      <c r="N14" s="63"/>
      <c r="O14" s="63"/>
      <c r="P14" s="63"/>
      <c r="Q14" s="86"/>
      <c r="R14" s="88"/>
      <c r="S14" s="85"/>
      <c r="T14" s="86"/>
      <c r="U14" s="89"/>
      <c r="V14" s="85"/>
      <c r="W14" s="63"/>
      <c r="X14" s="63"/>
      <c r="Y14" s="63"/>
      <c r="Z14" s="63"/>
      <c r="AA14" s="63"/>
      <c r="AB14" s="91"/>
      <c r="AC14" s="86"/>
      <c r="AD14" s="86"/>
      <c r="AE14" s="63"/>
      <c r="AF14" s="87"/>
      <c r="AG14" s="83"/>
      <c r="AH14" s="88"/>
      <c r="AI14" s="84"/>
      <c r="AJ14" s="83"/>
      <c r="AK14" s="63"/>
      <c r="AL14" s="87"/>
      <c r="AM14" s="83"/>
      <c r="AN14" s="63"/>
      <c r="AO14" s="87"/>
      <c r="AP14" s="83"/>
      <c r="AQ14" s="63"/>
      <c r="AR14" s="83"/>
      <c r="AS14" s="83"/>
      <c r="AT14" s="91"/>
      <c r="AU14" s="91"/>
      <c r="AV14" s="91"/>
      <c r="AW14" s="90"/>
      <c r="AX14" s="90"/>
      <c r="AY14" s="90"/>
      <c r="AZ14" s="95"/>
      <c r="BA14" s="90"/>
      <c r="BB14" s="90"/>
      <c r="BC14" s="99"/>
      <c r="BD14" s="92"/>
      <c r="BE14" s="63"/>
      <c r="BF14" s="93"/>
      <c r="BG14" s="94"/>
      <c r="BH14" s="63"/>
      <c r="BJ14" s="91"/>
      <c r="BL14" s="63"/>
      <c r="BM14" s="63"/>
      <c r="BN14" s="63"/>
      <c r="BO14" s="67"/>
      <c r="BP14" s="64"/>
      <c r="BQ14" s="67"/>
      <c r="BR14" s="559"/>
      <c r="BS14" s="559"/>
      <c r="BT14" s="539"/>
      <c r="BU14" s="559"/>
      <c r="BV14" s="560"/>
      <c r="BW14" s="560"/>
      <c r="BX14" s="561">
        <v>29.5</v>
      </c>
      <c r="BY14" s="70"/>
      <c r="BZ14" s="66">
        <f>データ!CL46</f>
        <v>120.04919</v>
      </c>
      <c r="CA14" s="66">
        <f>データ!CM46</f>
        <v>0</v>
      </c>
      <c r="CB14" s="66">
        <f>データ!CN46</f>
        <v>98.200999999999993</v>
      </c>
      <c r="CC14" s="203"/>
      <c r="CD14" s="70"/>
      <c r="CE14" s="562"/>
      <c r="CF14" s="66">
        <f>データ!CP46</f>
        <v>0</v>
      </c>
      <c r="CG14" s="562"/>
      <c r="CH14" s="67">
        <f>データ!CQ46</f>
        <v>0</v>
      </c>
      <c r="CI14" s="562"/>
      <c r="CJ14" s="67">
        <f>データ!CR46</f>
        <v>0</v>
      </c>
      <c r="CK14" s="64"/>
      <c r="CL14" s="563">
        <f>BX14*6</f>
        <v>177</v>
      </c>
      <c r="CM14" s="67">
        <f>BZ14+CA14+CB14+CF14+CH14+CJ14</f>
        <v>218.25018999999998</v>
      </c>
      <c r="CN14" s="71">
        <f>CL14-CM14</f>
        <v>-41.250189999999975</v>
      </c>
    </row>
    <row r="15" spans="2:92" s="112" customFormat="1" ht="17.25" hidden="1" customHeight="1" x14ac:dyDescent="0.15">
      <c r="B15" s="109"/>
      <c r="C15" s="110"/>
      <c r="D15" s="111" t="s">
        <v>31</v>
      </c>
      <c r="H15" s="113"/>
      <c r="I15" s="114"/>
      <c r="J15" s="114"/>
      <c r="K15" s="110"/>
      <c r="L15" s="110"/>
      <c r="M15" s="110"/>
      <c r="N15" s="110"/>
      <c r="O15" s="110"/>
      <c r="P15" s="110"/>
      <c r="Q15" s="115"/>
      <c r="R15" s="116"/>
      <c r="S15" s="114">
        <v>5.5</v>
      </c>
      <c r="T15" s="115">
        <v>6.4</v>
      </c>
      <c r="U15" s="117">
        <v>9.1999999999999993</v>
      </c>
      <c r="V15" s="114"/>
      <c r="W15" s="118"/>
      <c r="X15" s="119">
        <f>(S15+T15+U15)/3</f>
        <v>7.0333333333333341</v>
      </c>
      <c r="Y15" s="118"/>
      <c r="Z15" s="110">
        <v>12</v>
      </c>
      <c r="AA15" s="110">
        <v>13.5</v>
      </c>
      <c r="AB15" s="120">
        <v>9</v>
      </c>
      <c r="AC15" s="115"/>
      <c r="AD15" s="115"/>
      <c r="AE15" s="121">
        <f>(Z15+AA15+AB15)/3</f>
        <v>11.5</v>
      </c>
      <c r="AF15" s="122"/>
      <c r="AG15" s="123"/>
      <c r="AH15" s="116"/>
      <c r="AI15" s="124"/>
      <c r="AK15" s="121">
        <v>0</v>
      </c>
      <c r="AL15" s="122"/>
      <c r="AN15" s="118"/>
      <c r="AO15" s="122"/>
      <c r="AQ15" s="110"/>
      <c r="AR15" s="125"/>
      <c r="AT15" s="120"/>
      <c r="AU15" s="120"/>
      <c r="AV15" s="120"/>
      <c r="AW15" s="126"/>
      <c r="AX15" s="126"/>
      <c r="AY15" s="126"/>
      <c r="AZ15" s="127"/>
      <c r="BA15" s="126"/>
      <c r="BB15" s="126"/>
      <c r="BC15" s="128"/>
      <c r="BD15" s="129"/>
      <c r="BE15" s="110"/>
      <c r="BF15" s="130"/>
      <c r="BG15" s="131"/>
      <c r="BH15" s="110"/>
      <c r="BI15" s="132"/>
      <c r="BJ15" s="120"/>
      <c r="BK15" s="72">
        <f t="shared" si="1"/>
        <v>0</v>
      </c>
      <c r="BL15" s="121"/>
      <c r="BM15" s="110"/>
      <c r="BN15" s="110">
        <v>0</v>
      </c>
      <c r="BO15" s="110"/>
      <c r="BQ15" s="110"/>
      <c r="BR15" s="110"/>
      <c r="BS15" s="110"/>
      <c r="BT15" s="539"/>
      <c r="BU15" s="110"/>
      <c r="BV15" s="545"/>
      <c r="BW15" s="545"/>
      <c r="BX15" s="117">
        <v>0</v>
      </c>
      <c r="BY15" s="117"/>
      <c r="BZ15" s="114"/>
      <c r="CA15" s="110"/>
      <c r="CB15" s="110"/>
      <c r="CC15" s="202"/>
      <c r="CD15" s="117"/>
      <c r="CE15" s="516"/>
      <c r="CF15" s="114"/>
      <c r="CG15" s="516"/>
      <c r="CH15" s="110"/>
      <c r="CI15" s="516"/>
      <c r="CJ15" s="110"/>
      <c r="CL15" s="509"/>
      <c r="CM15" s="110"/>
      <c r="CN15" s="399"/>
    </row>
    <row r="16" spans="2:92" s="72" customFormat="1" ht="20.100000000000001" customHeight="1" x14ac:dyDescent="0.15">
      <c r="B16" s="62"/>
      <c r="C16" s="63"/>
      <c r="D16" s="64" t="s">
        <v>36</v>
      </c>
      <c r="E16" s="64"/>
      <c r="F16" s="64"/>
      <c r="G16" s="64"/>
      <c r="H16" s="65"/>
      <c r="I16" s="66">
        <f>J16*6</f>
        <v>222</v>
      </c>
      <c r="J16" s="66">
        <v>37</v>
      </c>
      <c r="K16" s="67">
        <f>L16*6</f>
        <v>420</v>
      </c>
      <c r="L16" s="67">
        <v>70</v>
      </c>
      <c r="M16" s="67">
        <f>N16*3</f>
        <v>195</v>
      </c>
      <c r="N16" s="67">
        <v>65</v>
      </c>
      <c r="O16" s="67">
        <f>P16*3</f>
        <v>195</v>
      </c>
      <c r="P16" s="67">
        <v>65</v>
      </c>
      <c r="Q16" s="68">
        <f>M16+O16</f>
        <v>390</v>
      </c>
      <c r="R16" s="69">
        <f>(N16+P16)/2</f>
        <v>65</v>
      </c>
      <c r="S16" s="66">
        <f>35.8514+S15</f>
        <v>41.351399999999998</v>
      </c>
      <c r="T16" s="68">
        <f>84.0099+T15</f>
        <v>90.409900000000007</v>
      </c>
      <c r="U16" s="70">
        <f>71.1817+U15</f>
        <v>80.381700000000009</v>
      </c>
      <c r="V16" s="66">
        <f>S16+T16+U16</f>
        <v>212.14300000000003</v>
      </c>
      <c r="W16" s="67">
        <f>V16-M16</f>
        <v>17.143000000000029</v>
      </c>
      <c r="X16" s="67">
        <f>(S16+T16+U16)/3</f>
        <v>70.714333333333343</v>
      </c>
      <c r="Y16" s="67">
        <f>X16-N16</f>
        <v>5.714333333333343</v>
      </c>
      <c r="Z16" s="67">
        <f>73.933+Z15</f>
        <v>85.933000000000007</v>
      </c>
      <c r="AA16" s="67">
        <f>96.4589+AA15</f>
        <v>109.9589</v>
      </c>
      <c r="AB16" s="74">
        <f>100+AB15</f>
        <v>109</v>
      </c>
      <c r="AC16" s="68">
        <f>Z16+AA16+AB16</f>
        <v>304.89190000000002</v>
      </c>
      <c r="AD16" s="68">
        <f>AC16-O16</f>
        <v>109.89190000000002</v>
      </c>
      <c r="AE16" s="67">
        <f>(Z16+AA16+AB16)/3</f>
        <v>101.63063333333334</v>
      </c>
      <c r="AF16" s="71">
        <f>AE16-P16</f>
        <v>36.630633333333336</v>
      </c>
      <c r="AG16" s="64"/>
      <c r="AH16" s="69">
        <f>V16+Z16</f>
        <v>298.07600000000002</v>
      </c>
      <c r="AI16" s="65">
        <f>AH16-Q16</f>
        <v>-91.923999999999978</v>
      </c>
      <c r="AK16" s="67">
        <v>7.2635433333333328</v>
      </c>
      <c r="AL16" s="71"/>
      <c r="AN16" s="67"/>
      <c r="AO16" s="71"/>
      <c r="AQ16" s="67"/>
      <c r="AT16" s="74"/>
      <c r="AU16" s="74"/>
      <c r="AV16" s="74"/>
      <c r="AW16" s="73"/>
      <c r="AX16" s="73"/>
      <c r="AY16" s="73"/>
      <c r="AZ16" s="75"/>
      <c r="BA16" s="73"/>
      <c r="BB16" s="79"/>
      <c r="BC16" s="79"/>
      <c r="BD16" s="76"/>
      <c r="BE16" s="67">
        <v>72.450316666666666</v>
      </c>
      <c r="BF16" s="77"/>
      <c r="BG16" s="78"/>
      <c r="BH16" s="67">
        <v>79.818675000000013</v>
      </c>
      <c r="BJ16" s="74">
        <v>63</v>
      </c>
      <c r="BK16" s="72">
        <f t="shared" si="1"/>
        <v>-63</v>
      </c>
      <c r="BL16" s="67">
        <v>88.466466666666662</v>
      </c>
      <c r="BM16" s="67">
        <v>94.959688333333332</v>
      </c>
      <c r="BN16" s="67">
        <v>116.70763666666667</v>
      </c>
      <c r="BO16" s="480">
        <f>(BM16+BN16)/2</f>
        <v>105.8336625</v>
      </c>
      <c r="BQ16" s="480">
        <v>102.43236166666668</v>
      </c>
      <c r="BR16" s="67">
        <v>109.15126000000001</v>
      </c>
      <c r="BS16" s="67">
        <f>(BQ16+BR16)/2</f>
        <v>105.79181083333334</v>
      </c>
      <c r="BT16" s="539"/>
      <c r="BU16" s="480">
        <v>116.25333166666667</v>
      </c>
      <c r="BV16" s="546"/>
      <c r="BW16" s="546">
        <f>(BU16+BV16)/2</f>
        <v>58.126665833333334</v>
      </c>
      <c r="BX16" s="70">
        <v>130</v>
      </c>
      <c r="BY16" s="70">
        <v>140</v>
      </c>
      <c r="BZ16" s="66">
        <f>データ!CL48</f>
        <v>86.516499999999994</v>
      </c>
      <c r="CA16" s="67">
        <f>データ!CM48</f>
        <v>86.350089999999994</v>
      </c>
      <c r="CB16" s="67">
        <f>データ!CN48</f>
        <v>75.45404000000002</v>
      </c>
      <c r="CC16" s="203">
        <f>(BZ16+CA16+CB16)/3</f>
        <v>82.773543333333336</v>
      </c>
      <c r="CD16" s="70">
        <v>100</v>
      </c>
      <c r="CE16" s="516"/>
      <c r="CF16" s="66">
        <f>データ!CP48</f>
        <v>0</v>
      </c>
      <c r="CG16" s="516"/>
      <c r="CH16" s="66">
        <f>データ!CQ48</f>
        <v>130</v>
      </c>
      <c r="CI16" s="516"/>
      <c r="CJ16" s="67">
        <f>データ!CR48</f>
        <v>104</v>
      </c>
      <c r="CL16" s="508">
        <f>BX16*6</f>
        <v>780</v>
      </c>
      <c r="CM16" s="67">
        <f>BZ16+CA16+CB16+CF16+CH16+CJ16</f>
        <v>482.32062999999999</v>
      </c>
      <c r="CN16" s="71">
        <f>CL16-CM16</f>
        <v>297.67937000000001</v>
      </c>
    </row>
    <row r="17" spans="2:92" s="82" customFormat="1" ht="13.5" customHeight="1" x14ac:dyDescent="0.15">
      <c r="B17" s="51"/>
      <c r="C17" s="81"/>
      <c r="D17" s="52"/>
      <c r="E17" s="52"/>
      <c r="F17" s="52"/>
      <c r="G17" s="52"/>
      <c r="H17" s="53"/>
      <c r="I17" s="54"/>
      <c r="J17" s="54"/>
      <c r="K17" s="55"/>
      <c r="L17" s="55"/>
      <c r="M17" s="55"/>
      <c r="N17" s="55"/>
      <c r="O17" s="55"/>
      <c r="P17" s="55"/>
      <c r="Q17" s="56"/>
      <c r="R17" s="60"/>
      <c r="S17" s="54"/>
      <c r="T17" s="56"/>
      <c r="U17" s="100"/>
      <c r="V17" s="54"/>
      <c r="W17" s="57"/>
      <c r="X17" s="57"/>
      <c r="Y17" s="57"/>
      <c r="Z17" s="55"/>
      <c r="AA17" s="55"/>
      <c r="AB17" s="101"/>
      <c r="AC17" s="56"/>
      <c r="AD17" s="56"/>
      <c r="AE17" s="57"/>
      <c r="AF17" s="58"/>
      <c r="AG17" s="59"/>
      <c r="AH17" s="60"/>
      <c r="AI17" s="61"/>
      <c r="AK17" s="57"/>
      <c r="AL17" s="58"/>
      <c r="AN17" s="57"/>
      <c r="AO17" s="58"/>
      <c r="AQ17" s="55"/>
      <c r="AR17" s="72"/>
      <c r="AT17" s="101"/>
      <c r="AU17" s="101"/>
      <c r="AV17" s="101"/>
      <c r="AW17" s="102"/>
      <c r="AX17" s="102"/>
      <c r="AY17" s="102"/>
      <c r="AZ17" s="105"/>
      <c r="BA17" s="102"/>
      <c r="BB17" s="102"/>
      <c r="BC17" s="103"/>
      <c r="BD17" s="106"/>
      <c r="BE17" s="55"/>
      <c r="BF17" s="107"/>
      <c r="BG17" s="108"/>
      <c r="BH17" s="55"/>
      <c r="BJ17" s="101"/>
      <c r="BK17" s="72">
        <f t="shared" si="1"/>
        <v>0</v>
      </c>
      <c r="BL17" s="57"/>
      <c r="BM17" s="55"/>
      <c r="BN17" s="55"/>
      <c r="BO17" s="55"/>
      <c r="BQ17" s="55"/>
      <c r="BR17" s="55"/>
      <c r="BS17" s="55"/>
      <c r="BT17" s="539"/>
      <c r="BU17" s="55"/>
      <c r="BV17" s="547"/>
      <c r="BW17" s="547"/>
      <c r="BX17" s="100"/>
      <c r="BY17" s="100"/>
      <c r="BZ17" s="54"/>
      <c r="CA17" s="55"/>
      <c r="CB17" s="55"/>
      <c r="CC17" s="204"/>
      <c r="CD17" s="100"/>
      <c r="CE17" s="110"/>
      <c r="CF17" s="54"/>
      <c r="CG17" s="110"/>
      <c r="CH17" s="55"/>
      <c r="CI17" s="110"/>
      <c r="CJ17" s="55"/>
      <c r="CL17" s="506"/>
      <c r="CM17" s="55"/>
      <c r="CN17" s="507"/>
    </row>
    <row r="18" spans="2:92" s="72" customFormat="1" ht="20.100000000000001" customHeight="1" x14ac:dyDescent="0.15">
      <c r="B18" s="62"/>
      <c r="C18" s="63"/>
      <c r="D18" s="64" t="s">
        <v>37</v>
      </c>
      <c r="E18" s="64"/>
      <c r="F18" s="64"/>
      <c r="G18" s="64"/>
      <c r="H18" s="65"/>
      <c r="I18" s="66">
        <f>J18*6</f>
        <v>18</v>
      </c>
      <c r="J18" s="66">
        <v>3</v>
      </c>
      <c r="K18" s="67">
        <f>L18*6</f>
        <v>18</v>
      </c>
      <c r="L18" s="67">
        <v>3</v>
      </c>
      <c r="M18" s="67">
        <f>N18*3</f>
        <v>12</v>
      </c>
      <c r="N18" s="67">
        <v>4</v>
      </c>
      <c r="O18" s="67">
        <f>P18*3</f>
        <v>12</v>
      </c>
      <c r="P18" s="67">
        <v>4</v>
      </c>
      <c r="Q18" s="68">
        <f>M18+O18</f>
        <v>24</v>
      </c>
      <c r="R18" s="69">
        <f>(N18+P18)/2</f>
        <v>4</v>
      </c>
      <c r="S18" s="66">
        <v>3.5289999999999999</v>
      </c>
      <c r="T18" s="68">
        <v>4.9080000000000004</v>
      </c>
      <c r="U18" s="70">
        <v>3.7240000000000002</v>
      </c>
      <c r="V18" s="66">
        <f>S18+T18+U18</f>
        <v>12.161000000000001</v>
      </c>
      <c r="W18" s="67">
        <f>V18-M18</f>
        <v>0.16100000000000136</v>
      </c>
      <c r="X18" s="67">
        <f>(S18+T18+U18)/3</f>
        <v>4.0536666666666674</v>
      </c>
      <c r="Y18" s="67">
        <f>X18-N18</f>
        <v>5.3666666666667417E-2</v>
      </c>
      <c r="Z18" s="67">
        <v>4.0540000000000003</v>
      </c>
      <c r="AA18" s="67">
        <v>5.45</v>
      </c>
      <c r="AB18" s="74">
        <v>5</v>
      </c>
      <c r="AC18" s="68">
        <f>Z18+AA18+AB18</f>
        <v>14.504000000000001</v>
      </c>
      <c r="AD18" s="68">
        <f>AC18-O18</f>
        <v>2.5040000000000013</v>
      </c>
      <c r="AE18" s="67">
        <f>(Z18+AA18+AB18)/3</f>
        <v>4.8346666666666671</v>
      </c>
      <c r="AF18" s="71">
        <f>AE18-P18</f>
        <v>0.83466666666666711</v>
      </c>
      <c r="AG18" s="64"/>
      <c r="AH18" s="69">
        <f>V18+Z18</f>
        <v>16.215000000000003</v>
      </c>
      <c r="AI18" s="65">
        <f>AH18-Q18</f>
        <v>-7.7849999999999966</v>
      </c>
      <c r="AK18" s="67">
        <v>38.898383333333335</v>
      </c>
      <c r="AL18" s="71"/>
      <c r="AN18" s="67"/>
      <c r="AO18" s="71"/>
      <c r="AQ18" s="67"/>
      <c r="AT18" s="74"/>
      <c r="AU18" s="74"/>
      <c r="AV18" s="74"/>
      <c r="AW18" s="73"/>
      <c r="AX18" s="73"/>
      <c r="AY18" s="73"/>
      <c r="AZ18" s="75"/>
      <c r="BA18" s="73"/>
      <c r="BB18" s="79"/>
      <c r="BC18" s="79"/>
      <c r="BD18" s="76"/>
      <c r="BE18" s="67">
        <v>8.5740033333333336</v>
      </c>
      <c r="BF18" s="77"/>
      <c r="BG18" s="78"/>
      <c r="BH18" s="67">
        <v>7.9187733333333332</v>
      </c>
      <c r="BJ18" s="74">
        <v>5</v>
      </c>
      <c r="BK18" s="72">
        <f t="shared" si="1"/>
        <v>-5</v>
      </c>
      <c r="BL18" s="67">
        <v>4.7843333333333327</v>
      </c>
      <c r="BM18" s="67">
        <v>9.1180650000000014</v>
      </c>
      <c r="BN18" s="67">
        <v>7.4135216666666661</v>
      </c>
      <c r="BO18" s="480">
        <f>(BM18+BN18)/2</f>
        <v>8.2657933333333347</v>
      </c>
      <c r="BQ18" s="480">
        <v>11.263126666666665</v>
      </c>
      <c r="BR18" s="67">
        <v>8.4545999999999992</v>
      </c>
      <c r="BS18" s="67">
        <f>(BQ18+BR18)/2</f>
        <v>9.858863333333332</v>
      </c>
      <c r="BT18" s="539"/>
      <c r="BU18" s="480">
        <v>4.9606983333333332</v>
      </c>
      <c r="BV18" s="546"/>
      <c r="BW18" s="546">
        <f>(BU18+BV18)/2</f>
        <v>2.4803491666666666</v>
      </c>
      <c r="BX18" s="70">
        <v>10</v>
      </c>
      <c r="BY18" s="70">
        <v>10</v>
      </c>
      <c r="BZ18" s="66">
        <f>データ!CL50</f>
        <v>5.4514400000000007</v>
      </c>
      <c r="CA18" s="67">
        <f>データ!CM50</f>
        <v>5.3989899999999995</v>
      </c>
      <c r="CB18" s="67">
        <f>データ!CN50</f>
        <v>5.5441700000000003</v>
      </c>
      <c r="CC18" s="203">
        <f>(BZ18+CA18+CB18)/3</f>
        <v>5.4648666666666665</v>
      </c>
      <c r="CD18" s="70">
        <v>10</v>
      </c>
      <c r="CE18" s="516"/>
      <c r="CF18" s="66">
        <f>データ!CP50</f>
        <v>0</v>
      </c>
      <c r="CG18" s="516"/>
      <c r="CH18" s="66">
        <f>データ!CQ50</f>
        <v>0.27100000000000002</v>
      </c>
      <c r="CI18" s="516"/>
      <c r="CJ18" s="67">
        <f>データ!CR50</f>
        <v>0.78283000000000003</v>
      </c>
      <c r="CL18" s="508">
        <f>BX18*6</f>
        <v>60</v>
      </c>
      <c r="CM18" s="67">
        <f>BZ18+CA18+CB18+CF18+CH18+CJ18</f>
        <v>17.448430000000002</v>
      </c>
      <c r="CN18" s="71">
        <f>CL18-CM18</f>
        <v>42.551569999999998</v>
      </c>
    </row>
    <row r="19" spans="2:92" s="72" customFormat="1" ht="13.5" customHeight="1" x14ac:dyDescent="0.15">
      <c r="B19" s="62"/>
      <c r="C19" s="63"/>
      <c r="D19" s="83"/>
      <c r="E19" s="83"/>
      <c r="F19" s="83"/>
      <c r="G19" s="83"/>
      <c r="H19" s="84"/>
      <c r="I19" s="85"/>
      <c r="J19" s="85"/>
      <c r="K19" s="63"/>
      <c r="L19" s="63"/>
      <c r="M19" s="63"/>
      <c r="N19" s="63"/>
      <c r="O19" s="63"/>
      <c r="P19" s="63"/>
      <c r="Q19" s="86"/>
      <c r="R19" s="88"/>
      <c r="S19" s="85"/>
      <c r="T19" s="86"/>
      <c r="U19" s="89"/>
      <c r="V19" s="85"/>
      <c r="W19" s="57"/>
      <c r="X19" s="134"/>
      <c r="Y19" s="134"/>
      <c r="Z19" s="63"/>
      <c r="AA19" s="63"/>
      <c r="AB19" s="91"/>
      <c r="AC19" s="86"/>
      <c r="AD19" s="86"/>
      <c r="AE19" s="134"/>
      <c r="AF19" s="135"/>
      <c r="AG19" s="136"/>
      <c r="AH19" s="88"/>
      <c r="AI19" s="61"/>
      <c r="AK19" s="134"/>
      <c r="AL19" s="135"/>
      <c r="AN19" s="134"/>
      <c r="AO19" s="135"/>
      <c r="AQ19" s="63"/>
      <c r="AT19" s="91"/>
      <c r="AU19" s="91"/>
      <c r="AV19" s="91"/>
      <c r="AW19" s="90"/>
      <c r="AX19" s="90"/>
      <c r="AY19" s="90"/>
      <c r="AZ19" s="95"/>
      <c r="BA19" s="90"/>
      <c r="BB19" s="90"/>
      <c r="BC19" s="99"/>
      <c r="BD19" s="92"/>
      <c r="BE19" s="63"/>
      <c r="BF19" s="93"/>
      <c r="BG19" s="94"/>
      <c r="BH19" s="63"/>
      <c r="BJ19" s="91"/>
      <c r="BK19" s="72">
        <f t="shared" si="1"/>
        <v>0</v>
      </c>
      <c r="BL19" s="134"/>
      <c r="BM19" s="63"/>
      <c r="BN19" s="63"/>
      <c r="BO19" s="63"/>
      <c r="BQ19" s="63"/>
      <c r="BR19" s="63"/>
      <c r="BS19" s="63"/>
      <c r="BT19" s="539"/>
      <c r="BU19" s="63"/>
      <c r="BV19" s="548"/>
      <c r="BW19" s="548"/>
      <c r="BX19" s="89"/>
      <c r="BY19" s="89"/>
      <c r="BZ19" s="85"/>
      <c r="CA19" s="63"/>
      <c r="CB19" s="63"/>
      <c r="CC19" s="205"/>
      <c r="CD19" s="89"/>
      <c r="CE19" s="110"/>
      <c r="CF19" s="85"/>
      <c r="CG19" s="110"/>
      <c r="CH19" s="63"/>
      <c r="CI19" s="110"/>
      <c r="CJ19" s="63"/>
      <c r="CL19" s="506"/>
      <c r="CM19" s="55"/>
      <c r="CN19" s="87"/>
    </row>
    <row r="20" spans="2:92" s="72" customFormat="1" ht="20.100000000000001" customHeight="1" x14ac:dyDescent="0.15">
      <c r="B20" s="62"/>
      <c r="C20" s="63"/>
      <c r="D20" s="64" t="s">
        <v>38</v>
      </c>
      <c r="E20" s="64"/>
      <c r="F20" s="64"/>
      <c r="G20" s="64"/>
      <c r="H20" s="65"/>
      <c r="I20" s="66">
        <f>J20*6</f>
        <v>138</v>
      </c>
      <c r="J20" s="66">
        <v>23</v>
      </c>
      <c r="K20" s="67">
        <f>L20*6</f>
        <v>144</v>
      </c>
      <c r="L20" s="67">
        <v>24</v>
      </c>
      <c r="M20" s="67">
        <f>N20*3</f>
        <v>105</v>
      </c>
      <c r="N20" s="67">
        <v>35</v>
      </c>
      <c r="O20" s="67">
        <f>P20*3</f>
        <v>105</v>
      </c>
      <c r="P20" s="67">
        <v>35</v>
      </c>
      <c r="Q20" s="68">
        <f>M20+O20</f>
        <v>210</v>
      </c>
      <c r="R20" s="69">
        <f>(N20+P20)/2</f>
        <v>35</v>
      </c>
      <c r="S20" s="66">
        <v>13.699</v>
      </c>
      <c r="T20" s="68">
        <v>65.576800000000006</v>
      </c>
      <c r="U20" s="70">
        <v>66.921300000000002</v>
      </c>
      <c r="V20" s="66">
        <f>S20+T20+U20</f>
        <v>146.19710000000001</v>
      </c>
      <c r="W20" s="67">
        <f>V20-M20</f>
        <v>41.197100000000006</v>
      </c>
      <c r="X20" s="67">
        <f>(S20+T20+U20)/3</f>
        <v>48.732366666666671</v>
      </c>
      <c r="Y20" s="67">
        <f>X20-N20</f>
        <v>13.732366666666671</v>
      </c>
      <c r="Z20" s="67">
        <v>25.852</v>
      </c>
      <c r="AA20" s="67">
        <v>33.715000000000003</v>
      </c>
      <c r="AB20" s="74">
        <v>22</v>
      </c>
      <c r="AC20" s="68">
        <f>Z20+AA20+AB20</f>
        <v>81.567000000000007</v>
      </c>
      <c r="AD20" s="68">
        <f>AC20-O20</f>
        <v>-23.432999999999993</v>
      </c>
      <c r="AE20" s="67">
        <f>(Z20+AA20+AB20)/3</f>
        <v>27.189000000000004</v>
      </c>
      <c r="AF20" s="71">
        <f>AE20-P20</f>
        <v>-7.8109999999999964</v>
      </c>
      <c r="AG20" s="64"/>
      <c r="AH20" s="69">
        <f>V20+Z20</f>
        <v>172.04910000000001</v>
      </c>
      <c r="AI20" s="65">
        <f>AH20-Q20</f>
        <v>-37.95089999999999</v>
      </c>
      <c r="AK20" s="67">
        <v>0</v>
      </c>
      <c r="AL20" s="71"/>
      <c r="AN20" s="67"/>
      <c r="AO20" s="71"/>
      <c r="AQ20" s="67"/>
      <c r="AT20" s="74"/>
      <c r="AU20" s="74"/>
      <c r="AV20" s="74"/>
      <c r="AW20" s="73"/>
      <c r="AX20" s="73"/>
      <c r="AY20" s="73"/>
      <c r="AZ20" s="75"/>
      <c r="BA20" s="73"/>
      <c r="BB20" s="79"/>
      <c r="BC20" s="79"/>
      <c r="BD20" s="76"/>
      <c r="BE20" s="67">
        <v>47.15645</v>
      </c>
      <c r="BF20" s="77"/>
      <c r="BG20" s="78"/>
      <c r="BH20" s="67">
        <v>43.027416666666667</v>
      </c>
      <c r="BJ20" s="74">
        <v>30</v>
      </c>
      <c r="BK20" s="72">
        <f t="shared" si="1"/>
        <v>-30</v>
      </c>
      <c r="BL20" s="67">
        <v>28.337833333333336</v>
      </c>
      <c r="BM20" s="67">
        <v>44.763133333333329</v>
      </c>
      <c r="BN20" s="67">
        <v>29.318453333333334</v>
      </c>
      <c r="BO20" s="480">
        <f>(BM20+BN20)/2</f>
        <v>37.040793333333333</v>
      </c>
      <c r="BQ20" s="480">
        <v>29.188079999999999</v>
      </c>
      <c r="BR20" s="67">
        <v>33.848079999999996</v>
      </c>
      <c r="BS20" s="67">
        <f>(BQ20+BR20)/2</f>
        <v>31.518079999999998</v>
      </c>
      <c r="BT20" s="539"/>
      <c r="BU20" s="480">
        <v>42.599566666666668</v>
      </c>
      <c r="BV20" s="546"/>
      <c r="BW20" s="546">
        <f>(BU20+BV20)/2</f>
        <v>21.299783333333334</v>
      </c>
      <c r="BX20" s="70">
        <v>39</v>
      </c>
      <c r="BY20" s="70">
        <v>35</v>
      </c>
      <c r="BZ20" s="66">
        <f>データ!CL52</f>
        <v>37.839849999999998</v>
      </c>
      <c r="CA20" s="67">
        <f>データ!CM52</f>
        <v>26.517499999999998</v>
      </c>
      <c r="CB20" s="67">
        <f>データ!CN52</f>
        <v>51.683</v>
      </c>
      <c r="CC20" s="203">
        <f>(BZ20+CA20+CB20)/3</f>
        <v>38.680116666666663</v>
      </c>
      <c r="CD20" s="70">
        <v>35</v>
      </c>
      <c r="CE20" s="516"/>
      <c r="CF20" s="66">
        <f>データ!CP52</f>
        <v>0</v>
      </c>
      <c r="CG20" s="516"/>
      <c r="CH20" s="67">
        <f>データ!CQ52</f>
        <v>39</v>
      </c>
      <c r="CI20" s="516"/>
      <c r="CJ20" s="67">
        <f>データ!CR52</f>
        <v>31.200000000000003</v>
      </c>
      <c r="CL20" s="508">
        <f>BX20*6</f>
        <v>234</v>
      </c>
      <c r="CM20" s="67">
        <f>BZ20+CA20+CB20+CF20+CH20+CJ20</f>
        <v>186.24034999999998</v>
      </c>
      <c r="CN20" s="71">
        <f>CL20-CM20</f>
        <v>47.759650000000022</v>
      </c>
    </row>
    <row r="21" spans="2:92" s="72" customFormat="1" ht="13.5" customHeight="1" x14ac:dyDescent="0.15">
      <c r="B21" s="62"/>
      <c r="C21" s="63"/>
      <c r="D21" s="83"/>
      <c r="E21" s="83"/>
      <c r="F21" s="83"/>
      <c r="G21" s="83"/>
      <c r="H21" s="84"/>
      <c r="I21" s="85"/>
      <c r="J21" s="85"/>
      <c r="K21" s="63"/>
      <c r="L21" s="63"/>
      <c r="M21" s="63"/>
      <c r="N21" s="63"/>
      <c r="O21" s="63"/>
      <c r="P21" s="63"/>
      <c r="Q21" s="86"/>
      <c r="R21" s="88"/>
      <c r="S21" s="85"/>
      <c r="T21" s="86"/>
      <c r="U21" s="89"/>
      <c r="V21" s="85"/>
      <c r="W21" s="63"/>
      <c r="X21" s="63"/>
      <c r="Y21" s="63"/>
      <c r="Z21" s="63"/>
      <c r="AA21" s="63"/>
      <c r="AB21" s="91"/>
      <c r="AC21" s="86"/>
      <c r="AD21" s="86"/>
      <c r="AE21" s="63"/>
      <c r="AF21" s="87"/>
      <c r="AG21" s="83"/>
      <c r="AH21" s="88"/>
      <c r="AI21" s="84"/>
      <c r="AK21" s="63"/>
      <c r="AL21" s="87"/>
      <c r="AN21" s="63"/>
      <c r="AO21" s="87"/>
      <c r="AQ21" s="63"/>
      <c r="AT21" s="91"/>
      <c r="AU21" s="91"/>
      <c r="AV21" s="91"/>
      <c r="AW21" s="90"/>
      <c r="AX21" s="90"/>
      <c r="AY21" s="90"/>
      <c r="AZ21" s="95"/>
      <c r="BA21" s="90"/>
      <c r="BB21" s="90"/>
      <c r="BC21" s="99"/>
      <c r="BD21" s="92"/>
      <c r="BE21" s="63"/>
      <c r="BF21" s="93"/>
      <c r="BG21" s="94"/>
      <c r="BH21" s="63"/>
      <c r="BJ21" s="91"/>
      <c r="BK21" s="72">
        <f t="shared" si="1"/>
        <v>0</v>
      </c>
      <c r="BL21" s="63"/>
      <c r="BM21" s="63"/>
      <c r="BN21" s="63"/>
      <c r="BO21" s="63"/>
      <c r="BQ21" s="63"/>
      <c r="BR21" s="63"/>
      <c r="BS21" s="63"/>
      <c r="BT21" s="539"/>
      <c r="BU21" s="63"/>
      <c r="BV21" s="548"/>
      <c r="BW21" s="548"/>
      <c r="BX21" s="89"/>
      <c r="BY21" s="89"/>
      <c r="BZ21" s="85"/>
      <c r="CA21" s="63"/>
      <c r="CB21" s="63"/>
      <c r="CC21" s="205"/>
      <c r="CD21" s="89"/>
      <c r="CE21" s="110"/>
      <c r="CF21" s="85"/>
      <c r="CG21" s="110"/>
      <c r="CH21" s="63"/>
      <c r="CI21" s="110"/>
      <c r="CJ21" s="63"/>
      <c r="CL21" s="506"/>
      <c r="CM21" s="55"/>
      <c r="CN21" s="87"/>
    </row>
    <row r="22" spans="2:92" s="72" customFormat="1" ht="20.100000000000001" customHeight="1" x14ac:dyDescent="0.15">
      <c r="B22" s="62"/>
      <c r="C22" s="63"/>
      <c r="D22" s="64" t="s">
        <v>39</v>
      </c>
      <c r="E22" s="64"/>
      <c r="F22" s="64"/>
      <c r="G22" s="64"/>
      <c r="H22" s="65"/>
      <c r="I22" s="66">
        <f>J22*6</f>
        <v>12</v>
      </c>
      <c r="J22" s="66">
        <v>2</v>
      </c>
      <c r="K22" s="67">
        <f>L22*6</f>
        <v>0</v>
      </c>
      <c r="L22" s="67">
        <v>0</v>
      </c>
      <c r="M22" s="67">
        <f>N22*3</f>
        <v>3</v>
      </c>
      <c r="N22" s="67">
        <v>1</v>
      </c>
      <c r="O22" s="67">
        <f>P22*3</f>
        <v>3</v>
      </c>
      <c r="P22" s="67">
        <v>1</v>
      </c>
      <c r="Q22" s="68">
        <f>M22+O22</f>
        <v>6</v>
      </c>
      <c r="R22" s="69">
        <f>(N22+P22)/2</f>
        <v>1</v>
      </c>
      <c r="S22" s="66">
        <v>0</v>
      </c>
      <c r="T22" s="68">
        <v>7</v>
      </c>
      <c r="U22" s="70">
        <v>0</v>
      </c>
      <c r="V22" s="66">
        <f>S22+T22+U22</f>
        <v>7</v>
      </c>
      <c r="W22" s="67">
        <f>V22-M22</f>
        <v>4</v>
      </c>
      <c r="X22" s="67">
        <f>(S22+T22+U22)/3</f>
        <v>2.3333333333333335</v>
      </c>
      <c r="Y22" s="67">
        <f>X22-N22</f>
        <v>1.3333333333333335</v>
      </c>
      <c r="Z22" s="67">
        <v>101.01</v>
      </c>
      <c r="AA22" s="67">
        <v>77.115899999999996</v>
      </c>
      <c r="AB22" s="74">
        <v>0</v>
      </c>
      <c r="AC22" s="68">
        <f>Z22+AA22+AB22</f>
        <v>178.1259</v>
      </c>
      <c r="AD22" s="68">
        <f>AC22-O22</f>
        <v>175.1259</v>
      </c>
      <c r="AE22" s="67">
        <f>(Z22+AA22+AB22)/3</f>
        <v>59.375300000000003</v>
      </c>
      <c r="AF22" s="71">
        <f>AE22-P22</f>
        <v>58.375300000000003</v>
      </c>
      <c r="AG22" s="64"/>
      <c r="AH22" s="69">
        <f>V22+Z22</f>
        <v>108.01</v>
      </c>
      <c r="AI22" s="65">
        <f>AH22-Q22</f>
        <v>102.01</v>
      </c>
      <c r="AK22" s="67">
        <v>0</v>
      </c>
      <c r="AL22" s="71"/>
      <c r="AN22" s="67"/>
      <c r="AO22" s="71"/>
      <c r="AQ22" s="67"/>
      <c r="AT22" s="74"/>
      <c r="AU22" s="74"/>
      <c r="AV22" s="74"/>
      <c r="AW22" s="73"/>
      <c r="AX22" s="73"/>
      <c r="AY22" s="73"/>
      <c r="AZ22" s="75"/>
      <c r="BA22" s="73"/>
      <c r="BB22" s="79"/>
      <c r="BC22" s="79"/>
      <c r="BD22" s="76"/>
      <c r="BE22" s="67">
        <v>12.322326666666669</v>
      </c>
      <c r="BF22" s="77"/>
      <c r="BG22" s="78"/>
      <c r="BH22" s="67">
        <v>6.1611633333333344</v>
      </c>
      <c r="BJ22" s="74">
        <v>2</v>
      </c>
      <c r="BK22" s="72">
        <f t="shared" si="1"/>
        <v>-2</v>
      </c>
      <c r="BL22" s="67">
        <v>1</v>
      </c>
      <c r="BM22" s="67">
        <v>0.3666666666666667</v>
      </c>
      <c r="BN22" s="67">
        <v>5.5333333333333339E-2</v>
      </c>
      <c r="BO22" s="480">
        <f>(BM22+BN22)/2</f>
        <v>0.21100000000000002</v>
      </c>
      <c r="BQ22" s="480">
        <v>7.1333333333333332E-2</v>
      </c>
      <c r="BR22" s="67">
        <v>0</v>
      </c>
      <c r="BS22" s="67">
        <f>(BQ22+BR22)/2</f>
        <v>3.5666666666666666E-2</v>
      </c>
      <c r="BT22" s="539"/>
      <c r="BU22" s="480">
        <v>0</v>
      </c>
      <c r="BV22" s="546"/>
      <c r="BW22" s="546">
        <f>(BU22+BV22)/2</f>
        <v>0</v>
      </c>
      <c r="BX22" s="70">
        <v>0</v>
      </c>
      <c r="BY22" s="70">
        <v>2</v>
      </c>
      <c r="BZ22" s="66">
        <f>データ!CL54</f>
        <v>0</v>
      </c>
      <c r="CA22" s="67">
        <f>データ!CM54</f>
        <v>0</v>
      </c>
      <c r="CB22" s="67">
        <f>データ!CN54</f>
        <v>8.0188699999999997</v>
      </c>
      <c r="CC22" s="203">
        <f>(BZ22+CA22+CB22)/3</f>
        <v>2.6729566666666664</v>
      </c>
      <c r="CD22" s="70">
        <v>2</v>
      </c>
      <c r="CE22" s="516"/>
      <c r="CF22" s="66">
        <f>データ!CP54</f>
        <v>0</v>
      </c>
      <c r="CG22" s="516"/>
      <c r="CH22" s="66">
        <f>データ!CQ54</f>
        <v>0</v>
      </c>
      <c r="CI22" s="516"/>
      <c r="CJ22" s="67">
        <f>データ!CR54</f>
        <v>0</v>
      </c>
      <c r="CL22" s="508">
        <f>BX22*6</f>
        <v>0</v>
      </c>
      <c r="CM22" s="67">
        <f>BZ22+CA22+CB22+CF22+CH22+CJ22</f>
        <v>8.0188699999999997</v>
      </c>
      <c r="CN22" s="71">
        <f>CL22-CM22</f>
        <v>-8.0188699999999997</v>
      </c>
    </row>
    <row r="23" spans="2:92" s="72" customFormat="1" ht="13.5" customHeight="1" x14ac:dyDescent="0.15">
      <c r="B23" s="62"/>
      <c r="C23" s="63"/>
      <c r="D23" s="83"/>
      <c r="E23" s="83"/>
      <c r="F23" s="83"/>
      <c r="G23" s="83"/>
      <c r="H23" s="84"/>
      <c r="I23" s="85"/>
      <c r="J23" s="85"/>
      <c r="K23" s="63"/>
      <c r="L23" s="63"/>
      <c r="M23" s="63"/>
      <c r="N23" s="63"/>
      <c r="O23" s="63"/>
      <c r="P23" s="63"/>
      <c r="Q23" s="86"/>
      <c r="R23" s="88"/>
      <c r="S23" s="85"/>
      <c r="T23" s="86"/>
      <c r="U23" s="89"/>
      <c r="V23" s="85"/>
      <c r="W23" s="63"/>
      <c r="X23" s="63"/>
      <c r="Y23" s="63"/>
      <c r="Z23" s="63"/>
      <c r="AA23" s="63"/>
      <c r="AB23" s="91"/>
      <c r="AC23" s="86"/>
      <c r="AD23" s="86"/>
      <c r="AE23" s="63"/>
      <c r="AF23" s="87"/>
      <c r="AG23" s="83"/>
      <c r="AH23" s="88"/>
      <c r="AI23" s="84"/>
      <c r="AK23" s="63"/>
      <c r="AL23" s="87"/>
      <c r="AN23" s="63"/>
      <c r="AO23" s="87"/>
      <c r="AQ23" s="63"/>
      <c r="AT23" s="91"/>
      <c r="AU23" s="91"/>
      <c r="AV23" s="91"/>
      <c r="AW23" s="90"/>
      <c r="AX23" s="90"/>
      <c r="AY23" s="90"/>
      <c r="AZ23" s="95"/>
      <c r="BA23" s="90"/>
      <c r="BB23" s="90"/>
      <c r="BC23" s="99"/>
      <c r="BD23" s="92"/>
      <c r="BE23" s="63"/>
      <c r="BF23" s="93"/>
      <c r="BG23" s="94"/>
      <c r="BH23" s="63"/>
      <c r="BJ23" s="91"/>
      <c r="BK23" s="72">
        <f t="shared" si="1"/>
        <v>0</v>
      </c>
      <c r="BL23" s="63"/>
      <c r="BM23" s="63"/>
      <c r="BN23" s="63"/>
      <c r="BO23" s="63"/>
      <c r="BQ23" s="63"/>
      <c r="BR23" s="63"/>
      <c r="BS23" s="63"/>
      <c r="BT23" s="539"/>
      <c r="BU23" s="63"/>
      <c r="BV23" s="548"/>
      <c r="BW23" s="548"/>
      <c r="BX23" s="89"/>
      <c r="BY23" s="89"/>
      <c r="BZ23" s="85"/>
      <c r="CA23" s="63"/>
      <c r="CB23" s="63"/>
      <c r="CC23" s="205"/>
      <c r="CD23" s="89"/>
      <c r="CE23" s="110"/>
      <c r="CF23" s="85"/>
      <c r="CG23" s="110"/>
      <c r="CH23" s="63"/>
      <c r="CI23" s="110"/>
      <c r="CJ23" s="63"/>
      <c r="CL23" s="506"/>
      <c r="CM23" s="55"/>
      <c r="CN23" s="87"/>
    </row>
    <row r="24" spans="2:92" s="72" customFormat="1" ht="20.100000000000001" customHeight="1" x14ac:dyDescent="0.15">
      <c r="B24" s="62"/>
      <c r="C24" s="63"/>
      <c r="D24" s="64" t="s">
        <v>40</v>
      </c>
      <c r="E24" s="64"/>
      <c r="F24" s="64"/>
      <c r="G24" s="64"/>
      <c r="H24" s="65"/>
      <c r="I24" s="66">
        <f>J24*6</f>
        <v>0</v>
      </c>
      <c r="J24" s="66"/>
      <c r="K24" s="67">
        <f>L24*6</f>
        <v>0</v>
      </c>
      <c r="L24" s="67"/>
      <c r="M24" s="67">
        <f>N24*3</f>
        <v>0</v>
      </c>
      <c r="N24" s="67"/>
      <c r="O24" s="67">
        <f>P24*3</f>
        <v>0</v>
      </c>
      <c r="P24" s="67"/>
      <c r="Q24" s="68">
        <f>M24+O24</f>
        <v>0</v>
      </c>
      <c r="R24" s="69">
        <f>(N24+P24)/2</f>
        <v>0</v>
      </c>
      <c r="S24" s="66"/>
      <c r="T24" s="68"/>
      <c r="U24" s="70">
        <v>0</v>
      </c>
      <c r="V24" s="66">
        <f>S24+T24+U24</f>
        <v>0</v>
      </c>
      <c r="W24" s="67">
        <f>V24-M24</f>
        <v>0</v>
      </c>
      <c r="X24" s="67">
        <f>(S24+T24+U24)/3</f>
        <v>0</v>
      </c>
      <c r="Y24" s="67">
        <f>X24-N24</f>
        <v>0</v>
      </c>
      <c r="Z24" s="67">
        <v>0</v>
      </c>
      <c r="AA24" s="67">
        <v>0</v>
      </c>
      <c r="AB24" s="74">
        <v>0</v>
      </c>
      <c r="AC24" s="68">
        <f>Z24+AA24+AB24</f>
        <v>0</v>
      </c>
      <c r="AD24" s="68">
        <f>AC24-O24</f>
        <v>0</v>
      </c>
      <c r="AE24" s="67">
        <f>(Z24+AA24+AB24)/3</f>
        <v>0</v>
      </c>
      <c r="AF24" s="71">
        <f>AE24-P24</f>
        <v>0</v>
      </c>
      <c r="AG24" s="64"/>
      <c r="AH24" s="69">
        <f>V24+Z24</f>
        <v>0</v>
      </c>
      <c r="AI24" s="65">
        <f>AH24-Q24</f>
        <v>0</v>
      </c>
      <c r="AK24" s="67">
        <v>0.105</v>
      </c>
      <c r="AL24" s="71"/>
      <c r="AN24" s="67"/>
      <c r="AO24" s="71"/>
      <c r="AQ24" s="67"/>
      <c r="AT24" s="74"/>
      <c r="AU24" s="74"/>
      <c r="AV24" s="74"/>
      <c r="AW24" s="73"/>
      <c r="AX24" s="73"/>
      <c r="AY24" s="73"/>
      <c r="AZ24" s="75"/>
      <c r="BA24" s="73"/>
      <c r="BB24" s="73"/>
      <c r="BC24" s="98"/>
      <c r="BD24" s="76"/>
      <c r="BE24" s="67">
        <v>0</v>
      </c>
      <c r="BF24" s="77"/>
      <c r="BG24" s="78"/>
      <c r="BH24" s="67">
        <v>0</v>
      </c>
      <c r="BJ24" s="74"/>
      <c r="BK24" s="72">
        <f t="shared" si="1"/>
        <v>0</v>
      </c>
      <c r="BL24" s="67">
        <v>0</v>
      </c>
      <c r="BM24" s="67">
        <v>0</v>
      </c>
      <c r="BN24" s="67">
        <v>0</v>
      </c>
      <c r="BO24" s="480">
        <f>(BM24+BN24)/2</f>
        <v>0</v>
      </c>
      <c r="BQ24" s="480">
        <v>0</v>
      </c>
      <c r="BR24" s="67">
        <v>0</v>
      </c>
      <c r="BS24" s="67">
        <f>(BQ24+BR24)/2</f>
        <v>0</v>
      </c>
      <c r="BT24" s="539"/>
      <c r="BU24" s="480">
        <v>0</v>
      </c>
      <c r="BV24" s="546"/>
      <c r="BW24" s="546">
        <f>(BU24+BV24)/2</f>
        <v>0</v>
      </c>
      <c r="BX24" s="70">
        <v>0</v>
      </c>
      <c r="BY24" s="70">
        <v>0</v>
      </c>
      <c r="BZ24" s="66">
        <f>データ!CL56</f>
        <v>0</v>
      </c>
      <c r="CA24" s="67">
        <f>データ!CM56</f>
        <v>0</v>
      </c>
      <c r="CB24" s="67">
        <f>データ!CN56</f>
        <v>0</v>
      </c>
      <c r="CC24" s="203">
        <f>(BZ24+CA24+CB24)/3</f>
        <v>0</v>
      </c>
      <c r="CD24" s="70">
        <v>0</v>
      </c>
      <c r="CE24" s="516"/>
      <c r="CF24" s="66">
        <f>データ!CP56</f>
        <v>0</v>
      </c>
      <c r="CG24" s="516"/>
      <c r="CH24" s="67">
        <f>データ!CQ56</f>
        <v>0</v>
      </c>
      <c r="CI24" s="516"/>
      <c r="CJ24" s="67">
        <f>データ!CR56</f>
        <v>0</v>
      </c>
      <c r="CL24" s="508">
        <f>BX24*6</f>
        <v>0</v>
      </c>
      <c r="CM24" s="67">
        <f>BZ24+CA24+CB24+CF24+CH24+CJ24</f>
        <v>0</v>
      </c>
      <c r="CN24" s="71">
        <f>CL24-CM24</f>
        <v>0</v>
      </c>
    </row>
    <row r="25" spans="2:92" s="72" customFormat="1" ht="13.5" customHeight="1" x14ac:dyDescent="0.15">
      <c r="B25" s="62"/>
      <c r="C25" s="63"/>
      <c r="D25" s="83"/>
      <c r="E25" s="83"/>
      <c r="F25" s="83"/>
      <c r="G25" s="83"/>
      <c r="H25" s="84"/>
      <c r="I25" s="85"/>
      <c r="J25" s="85"/>
      <c r="K25" s="63"/>
      <c r="L25" s="63"/>
      <c r="M25" s="63"/>
      <c r="N25" s="63"/>
      <c r="O25" s="63"/>
      <c r="P25" s="63"/>
      <c r="Q25" s="86"/>
      <c r="R25" s="88"/>
      <c r="S25" s="85"/>
      <c r="T25" s="86"/>
      <c r="U25" s="89"/>
      <c r="V25" s="85"/>
      <c r="W25" s="63"/>
      <c r="X25" s="63"/>
      <c r="Y25" s="63"/>
      <c r="Z25" s="63"/>
      <c r="AA25" s="63"/>
      <c r="AB25" s="91"/>
      <c r="AC25" s="86"/>
      <c r="AD25" s="86"/>
      <c r="AE25" s="63"/>
      <c r="AF25" s="87"/>
      <c r="AG25" s="83"/>
      <c r="AH25" s="88"/>
      <c r="AI25" s="84"/>
      <c r="AK25" s="63"/>
      <c r="AL25" s="87"/>
      <c r="AN25" s="63"/>
      <c r="AO25" s="87"/>
      <c r="AQ25" s="63"/>
      <c r="AT25" s="91"/>
      <c r="AU25" s="91"/>
      <c r="AV25" s="91"/>
      <c r="AW25" s="90"/>
      <c r="AX25" s="90"/>
      <c r="AY25" s="90"/>
      <c r="AZ25" s="95"/>
      <c r="BA25" s="90"/>
      <c r="BB25" s="90"/>
      <c r="BC25" s="99"/>
      <c r="BD25" s="92"/>
      <c r="BE25" s="63"/>
      <c r="BF25" s="93"/>
      <c r="BG25" s="94"/>
      <c r="BH25" s="63"/>
      <c r="BJ25" s="91"/>
      <c r="BK25" s="72">
        <f t="shared" si="1"/>
        <v>0</v>
      </c>
      <c r="BL25" s="63"/>
      <c r="BM25" s="63"/>
      <c r="BN25" s="63"/>
      <c r="BO25" s="63"/>
      <c r="BQ25" s="63"/>
      <c r="BR25" s="63"/>
      <c r="BS25" s="63"/>
      <c r="BT25" s="539"/>
      <c r="BU25" s="63"/>
      <c r="BV25" s="548"/>
      <c r="BW25" s="548"/>
      <c r="BX25" s="89"/>
      <c r="BY25" s="89"/>
      <c r="BZ25" s="85"/>
      <c r="CA25" s="63"/>
      <c r="CB25" s="63"/>
      <c r="CC25" s="205"/>
      <c r="CD25" s="89"/>
      <c r="CE25" s="110"/>
      <c r="CF25" s="85"/>
      <c r="CG25" s="110"/>
      <c r="CH25" s="63"/>
      <c r="CI25" s="110"/>
      <c r="CJ25" s="63"/>
      <c r="CL25" s="506"/>
      <c r="CM25" s="55"/>
      <c r="CN25" s="87"/>
    </row>
    <row r="26" spans="2:92" s="72" customFormat="1" ht="20.100000000000001" customHeight="1" x14ac:dyDescent="0.15">
      <c r="B26" s="62"/>
      <c r="C26" s="63"/>
      <c r="D26" s="64" t="s">
        <v>41</v>
      </c>
      <c r="E26" s="64"/>
      <c r="F26" s="64"/>
      <c r="G26" s="64"/>
      <c r="H26" s="65"/>
      <c r="I26" s="66">
        <f>J26*6</f>
        <v>0</v>
      </c>
      <c r="J26" s="66">
        <v>0</v>
      </c>
      <c r="K26" s="67">
        <f>L26*6</f>
        <v>132</v>
      </c>
      <c r="L26" s="67">
        <v>22</v>
      </c>
      <c r="M26" s="67">
        <f>N26*3</f>
        <v>45</v>
      </c>
      <c r="N26" s="67">
        <v>15</v>
      </c>
      <c r="O26" s="67">
        <f>P26*3</f>
        <v>45</v>
      </c>
      <c r="P26" s="67">
        <v>15</v>
      </c>
      <c r="Q26" s="68">
        <f>M26+O26</f>
        <v>90</v>
      </c>
      <c r="R26" s="69">
        <f>(N26+P26)/2</f>
        <v>15</v>
      </c>
      <c r="S26" s="66">
        <v>0</v>
      </c>
      <c r="T26" s="68">
        <v>0</v>
      </c>
      <c r="U26" s="70">
        <v>0</v>
      </c>
      <c r="V26" s="66">
        <f>S26+T26+U26</f>
        <v>0</v>
      </c>
      <c r="W26" s="67">
        <f>V26-M26</f>
        <v>-45</v>
      </c>
      <c r="X26" s="67">
        <f>(S26+T26+U26)/3</f>
        <v>0</v>
      </c>
      <c r="Y26" s="67">
        <f>X26-N26</f>
        <v>-15</v>
      </c>
      <c r="Z26" s="67">
        <v>0.13</v>
      </c>
      <c r="AA26" s="67">
        <v>0</v>
      </c>
      <c r="AB26" s="74">
        <v>0</v>
      </c>
      <c r="AC26" s="68">
        <f>Z26+AA26+AB26</f>
        <v>0.13</v>
      </c>
      <c r="AD26" s="68">
        <f>AC26-O26</f>
        <v>-44.87</v>
      </c>
      <c r="AE26" s="67">
        <f>(Z26+AA26+AB26)/3</f>
        <v>4.3333333333333335E-2</v>
      </c>
      <c r="AF26" s="71">
        <f>AE26-P26</f>
        <v>-14.956666666666667</v>
      </c>
      <c r="AG26" s="64"/>
      <c r="AH26" s="69">
        <f>V26+Z26</f>
        <v>0.13</v>
      </c>
      <c r="AI26" s="65">
        <f>AH26-Q26</f>
        <v>-89.87</v>
      </c>
      <c r="AK26" s="67">
        <v>54.212786666666659</v>
      </c>
      <c r="AL26" s="71"/>
      <c r="AN26" s="67"/>
      <c r="AO26" s="71"/>
      <c r="AQ26" s="67"/>
      <c r="AT26" s="74"/>
      <c r="AU26" s="74"/>
      <c r="AV26" s="74"/>
      <c r="AW26" s="73"/>
      <c r="AX26" s="73"/>
      <c r="AY26" s="73"/>
      <c r="AZ26" s="75"/>
      <c r="BA26" s="73"/>
      <c r="BB26" s="79"/>
      <c r="BC26" s="79"/>
      <c r="BD26" s="76"/>
      <c r="BE26" s="67">
        <v>0.30285000000000001</v>
      </c>
      <c r="BF26" s="77"/>
      <c r="BG26" s="78"/>
      <c r="BH26" s="67">
        <v>0.203925</v>
      </c>
      <c r="BJ26" s="74">
        <v>1</v>
      </c>
      <c r="BK26" s="72">
        <f t="shared" si="1"/>
        <v>-1</v>
      </c>
      <c r="BL26" s="67">
        <v>0.5</v>
      </c>
      <c r="BM26" s="67">
        <v>0</v>
      </c>
      <c r="BN26" s="67">
        <v>0</v>
      </c>
      <c r="BO26" s="480">
        <f>(BM26+BN26)/2</f>
        <v>0</v>
      </c>
      <c r="BQ26" s="480">
        <v>0</v>
      </c>
      <c r="BR26" s="67">
        <v>0</v>
      </c>
      <c r="BS26" s="67">
        <f>(BQ26+BR26)/2</f>
        <v>0</v>
      </c>
      <c r="BT26" s="539"/>
      <c r="BU26" s="480">
        <v>0</v>
      </c>
      <c r="BV26" s="546"/>
      <c r="BW26" s="546">
        <f>(BU26+BV26)/2</f>
        <v>0</v>
      </c>
      <c r="BX26" s="70">
        <v>0</v>
      </c>
      <c r="BY26" s="70">
        <v>0</v>
      </c>
      <c r="BZ26" s="66">
        <f>データ!CL58</f>
        <v>0</v>
      </c>
      <c r="CA26" s="67">
        <f>データ!CM58</f>
        <v>0</v>
      </c>
      <c r="CB26" s="67">
        <f>データ!CN58</f>
        <v>0</v>
      </c>
      <c r="CC26" s="203">
        <f>(BZ26+CA26+CB26)/3</f>
        <v>0</v>
      </c>
      <c r="CD26" s="70">
        <v>0</v>
      </c>
      <c r="CE26" s="516"/>
      <c r="CF26" s="66">
        <f>データ!CP58</f>
        <v>0</v>
      </c>
      <c r="CG26" s="516"/>
      <c r="CH26" s="66">
        <f>データ!CQ58</f>
        <v>0</v>
      </c>
      <c r="CI26" s="516"/>
      <c r="CJ26" s="67">
        <f>データ!CR58</f>
        <v>0</v>
      </c>
      <c r="CL26" s="508">
        <f>BX26*6</f>
        <v>0</v>
      </c>
      <c r="CM26" s="67">
        <f>BZ26+CA26+CB26+CF26+CH26+CJ26</f>
        <v>0</v>
      </c>
      <c r="CN26" s="71">
        <f>CL26-CM26</f>
        <v>0</v>
      </c>
    </row>
    <row r="27" spans="2:92" s="72" customFormat="1" ht="13.5" customHeight="1" x14ac:dyDescent="0.15">
      <c r="B27" s="62"/>
      <c r="C27" s="63"/>
      <c r="D27" s="83"/>
      <c r="E27" s="83"/>
      <c r="F27" s="83"/>
      <c r="G27" s="83"/>
      <c r="H27" s="84"/>
      <c r="I27" s="85"/>
      <c r="J27" s="85"/>
      <c r="K27" s="63"/>
      <c r="L27" s="63"/>
      <c r="M27" s="63"/>
      <c r="N27" s="63"/>
      <c r="O27" s="63"/>
      <c r="P27" s="63"/>
      <c r="Q27" s="86"/>
      <c r="R27" s="88"/>
      <c r="S27" s="85"/>
      <c r="T27" s="86"/>
      <c r="U27" s="89"/>
      <c r="V27" s="85"/>
      <c r="W27" s="63"/>
      <c r="X27" s="63"/>
      <c r="Y27" s="63"/>
      <c r="Z27" s="63"/>
      <c r="AA27" s="63"/>
      <c r="AB27" s="91"/>
      <c r="AC27" s="86"/>
      <c r="AD27" s="86"/>
      <c r="AE27" s="63"/>
      <c r="AF27" s="87"/>
      <c r="AG27" s="83"/>
      <c r="AH27" s="88"/>
      <c r="AI27" s="84"/>
      <c r="AK27" s="63"/>
      <c r="AL27" s="87"/>
      <c r="AN27" s="63"/>
      <c r="AO27" s="87"/>
      <c r="AQ27" s="63"/>
      <c r="AT27" s="91"/>
      <c r="AU27" s="91"/>
      <c r="AV27" s="91"/>
      <c r="AW27" s="90"/>
      <c r="AX27" s="90"/>
      <c r="AY27" s="90"/>
      <c r="AZ27" s="95"/>
      <c r="BA27" s="90"/>
      <c r="BB27" s="90"/>
      <c r="BC27" s="99"/>
      <c r="BD27" s="92"/>
      <c r="BE27" s="63"/>
      <c r="BF27" s="93"/>
      <c r="BG27" s="94"/>
      <c r="BH27" s="63"/>
      <c r="BJ27" s="91"/>
      <c r="BK27" s="72">
        <f t="shared" si="1"/>
        <v>0</v>
      </c>
      <c r="BL27" s="63"/>
      <c r="BM27" s="63"/>
      <c r="BN27" s="63"/>
      <c r="BO27" s="63"/>
      <c r="BQ27" s="63"/>
      <c r="BR27" s="63"/>
      <c r="BS27" s="63"/>
      <c r="BT27" s="539"/>
      <c r="BU27" s="63"/>
      <c r="BV27" s="548"/>
      <c r="BW27" s="548"/>
      <c r="BX27" s="89"/>
      <c r="BY27" s="89"/>
      <c r="BZ27" s="85"/>
      <c r="CA27" s="63"/>
      <c r="CB27" s="63"/>
      <c r="CC27" s="205"/>
      <c r="CD27" s="89"/>
      <c r="CE27" s="110"/>
      <c r="CF27" s="85"/>
      <c r="CG27" s="110"/>
      <c r="CH27" s="63"/>
      <c r="CI27" s="110"/>
      <c r="CJ27" s="63"/>
      <c r="CL27" s="506"/>
      <c r="CM27" s="55"/>
      <c r="CN27" s="87"/>
    </row>
    <row r="28" spans="2:92" s="72" customFormat="1" ht="20.100000000000001" customHeight="1" x14ac:dyDescent="0.15">
      <c r="B28" s="62"/>
      <c r="C28" s="63"/>
      <c r="D28" s="64" t="s">
        <v>42</v>
      </c>
      <c r="E28" s="64"/>
      <c r="F28" s="64"/>
      <c r="G28" s="64"/>
      <c r="H28" s="65"/>
      <c r="I28" s="66">
        <f>J28*6</f>
        <v>18</v>
      </c>
      <c r="J28" s="66">
        <v>3</v>
      </c>
      <c r="K28" s="67">
        <f>L28*6</f>
        <v>6</v>
      </c>
      <c r="L28" s="67">
        <v>1</v>
      </c>
      <c r="M28" s="67">
        <f>N28*3</f>
        <v>0</v>
      </c>
      <c r="N28" s="67">
        <v>0</v>
      </c>
      <c r="O28" s="67">
        <f>P28*3</f>
        <v>0</v>
      </c>
      <c r="P28" s="67">
        <v>0</v>
      </c>
      <c r="Q28" s="68">
        <f>M28+O28</f>
        <v>0</v>
      </c>
      <c r="R28" s="69">
        <f>(N28+P28)/2</f>
        <v>0</v>
      </c>
      <c r="S28" s="66">
        <v>0</v>
      </c>
      <c r="T28" s="68">
        <v>0</v>
      </c>
      <c r="U28" s="70">
        <v>0</v>
      </c>
      <c r="V28" s="66">
        <f>S28+T28+U28</f>
        <v>0</v>
      </c>
      <c r="W28" s="67">
        <f>V28-M28</f>
        <v>0</v>
      </c>
      <c r="X28" s="67">
        <f>(S28+T28+U28)/3</f>
        <v>0</v>
      </c>
      <c r="Y28" s="67">
        <f>X28-N28</f>
        <v>0</v>
      </c>
      <c r="Z28" s="67">
        <v>0</v>
      </c>
      <c r="AA28" s="67">
        <v>0</v>
      </c>
      <c r="AB28" s="74">
        <v>0</v>
      </c>
      <c r="AC28" s="68">
        <f>Z28+AA28+AB28</f>
        <v>0</v>
      </c>
      <c r="AD28" s="68">
        <f>AC28-O28</f>
        <v>0</v>
      </c>
      <c r="AE28" s="67">
        <f>(Z28+AA28+AB28)/3</f>
        <v>0</v>
      </c>
      <c r="AF28" s="71">
        <f>AE28-P28</f>
        <v>0</v>
      </c>
      <c r="AG28" s="64"/>
      <c r="AH28" s="69">
        <f>V28+Z28</f>
        <v>0</v>
      </c>
      <c r="AI28" s="65">
        <f>AH28-Q28</f>
        <v>0</v>
      </c>
      <c r="AK28" s="67">
        <v>0.22529166666666667</v>
      </c>
      <c r="AL28" s="71"/>
      <c r="AN28" s="67"/>
      <c r="AO28" s="71"/>
      <c r="AQ28" s="67"/>
      <c r="AT28" s="74"/>
      <c r="AU28" s="74"/>
      <c r="AV28" s="74"/>
      <c r="AW28" s="73"/>
      <c r="AX28" s="73"/>
      <c r="AY28" s="73"/>
      <c r="AZ28" s="75"/>
      <c r="BA28" s="73"/>
      <c r="BB28" s="79"/>
      <c r="BC28" s="79"/>
      <c r="BD28" s="76"/>
      <c r="BE28" s="67">
        <v>-11.687006666666672</v>
      </c>
      <c r="BF28" s="77"/>
      <c r="BG28" s="78"/>
      <c r="BH28" s="67">
        <v>21.262889999999992</v>
      </c>
      <c r="BJ28" s="74"/>
      <c r="BK28" s="72">
        <f t="shared" si="1"/>
        <v>0</v>
      </c>
      <c r="BL28" s="67">
        <v>0.83333333333333337</v>
      </c>
      <c r="BM28" s="67">
        <v>27.727288333333327</v>
      </c>
      <c r="BN28" s="67">
        <v>0</v>
      </c>
      <c r="BO28" s="480">
        <f>(BM28+BN28)/2</f>
        <v>13.863644166666663</v>
      </c>
      <c r="BQ28" s="480">
        <v>31.669496666666664</v>
      </c>
      <c r="BR28" s="67">
        <v>0</v>
      </c>
      <c r="BS28" s="67">
        <f>(BQ28+BR28)/2</f>
        <v>15.834748333333332</v>
      </c>
      <c r="BT28" s="539"/>
      <c r="BU28" s="480">
        <v>25.378166666666669</v>
      </c>
      <c r="BV28" s="546"/>
      <c r="BW28" s="546">
        <f>(BU28+BV28)/2</f>
        <v>12.689083333333334</v>
      </c>
      <c r="BX28" s="70">
        <v>8.3333333333333339</v>
      </c>
      <c r="BY28" s="70">
        <v>20</v>
      </c>
      <c r="BZ28" s="66">
        <f>データ!CL60</f>
        <v>0</v>
      </c>
      <c r="CA28" s="67">
        <f>データ!CM60</f>
        <v>0</v>
      </c>
      <c r="CB28" s="67">
        <f>データ!CN60</f>
        <v>0</v>
      </c>
      <c r="CC28" s="203">
        <f>(BZ28+CA28+CB28)/3</f>
        <v>0</v>
      </c>
      <c r="CD28" s="70">
        <v>20</v>
      </c>
      <c r="CE28" s="516"/>
      <c r="CF28" s="66">
        <f>データ!CP60</f>
        <v>0</v>
      </c>
      <c r="CG28" s="516"/>
      <c r="CH28" s="67">
        <f>データ!CQ60</f>
        <v>0</v>
      </c>
      <c r="CI28" s="516"/>
      <c r="CJ28" s="67">
        <f>データ!CR60</f>
        <v>75</v>
      </c>
      <c r="CL28" s="508">
        <f>BX28*6</f>
        <v>50</v>
      </c>
      <c r="CM28" s="67">
        <f>BZ28+CA28+CB28+CF28+CH28+CJ28</f>
        <v>75</v>
      </c>
      <c r="CN28" s="71">
        <f>CL28-CM28</f>
        <v>-25</v>
      </c>
    </row>
    <row r="29" spans="2:92" s="72" customFormat="1" ht="13.5" customHeight="1" x14ac:dyDescent="0.15">
      <c r="B29" s="62"/>
      <c r="C29" s="63"/>
      <c r="D29" s="83"/>
      <c r="E29" s="83"/>
      <c r="F29" s="83"/>
      <c r="G29" s="83"/>
      <c r="H29" s="84"/>
      <c r="I29" s="85"/>
      <c r="J29" s="85"/>
      <c r="K29" s="63"/>
      <c r="L29" s="63"/>
      <c r="M29" s="63"/>
      <c r="N29" s="63"/>
      <c r="O29" s="63"/>
      <c r="P29" s="63"/>
      <c r="Q29" s="86"/>
      <c r="R29" s="88"/>
      <c r="S29" s="85"/>
      <c r="T29" s="86"/>
      <c r="U29" s="89"/>
      <c r="V29" s="85"/>
      <c r="W29" s="63"/>
      <c r="X29" s="63"/>
      <c r="Y29" s="63"/>
      <c r="Z29" s="63"/>
      <c r="AA29" s="63"/>
      <c r="AB29" s="91"/>
      <c r="AC29" s="86"/>
      <c r="AD29" s="86"/>
      <c r="AE29" s="63"/>
      <c r="AF29" s="87"/>
      <c r="AG29" s="83"/>
      <c r="AH29" s="88"/>
      <c r="AI29" s="84"/>
      <c r="AK29" s="63"/>
      <c r="AL29" s="87"/>
      <c r="AN29" s="63"/>
      <c r="AO29" s="87"/>
      <c r="AQ29" s="63"/>
      <c r="AT29" s="91"/>
      <c r="AU29" s="91"/>
      <c r="AV29" s="91"/>
      <c r="AW29" s="90"/>
      <c r="AX29" s="90"/>
      <c r="AY29" s="90"/>
      <c r="AZ29" s="95"/>
      <c r="BA29" s="90"/>
      <c r="BB29" s="90"/>
      <c r="BC29" s="99"/>
      <c r="BD29" s="92"/>
      <c r="BE29" s="63"/>
      <c r="BF29" s="93"/>
      <c r="BG29" s="94"/>
      <c r="BH29" s="63"/>
      <c r="BJ29" s="91"/>
      <c r="BK29" s="72">
        <f t="shared" si="1"/>
        <v>0</v>
      </c>
      <c r="BL29" s="63"/>
      <c r="BM29" s="63"/>
      <c r="BN29" s="63"/>
      <c r="BO29" s="63"/>
      <c r="BQ29" s="63"/>
      <c r="BR29" s="63"/>
      <c r="BS29" s="63"/>
      <c r="BT29" s="539"/>
      <c r="BU29" s="63"/>
      <c r="BV29" s="548"/>
      <c r="BW29" s="548"/>
      <c r="BX29" s="89"/>
      <c r="BY29" s="89"/>
      <c r="BZ29" s="85"/>
      <c r="CA29" s="63"/>
      <c r="CB29" s="63"/>
      <c r="CC29" s="205"/>
      <c r="CD29" s="89"/>
      <c r="CE29" s="110"/>
      <c r="CF29" s="85"/>
      <c r="CG29" s="110"/>
      <c r="CH29" s="63"/>
      <c r="CI29" s="110"/>
      <c r="CJ29" s="63"/>
      <c r="CL29" s="506"/>
      <c r="CM29" s="55"/>
      <c r="CN29" s="87"/>
    </row>
    <row r="30" spans="2:92" s="72" customFormat="1" ht="20.100000000000001" customHeight="1" x14ac:dyDescent="0.15">
      <c r="B30" s="62"/>
      <c r="C30" s="63"/>
      <c r="D30" s="64" t="s">
        <v>43</v>
      </c>
      <c r="E30" s="64"/>
      <c r="F30" s="64"/>
      <c r="G30" s="64"/>
      <c r="H30" s="65"/>
      <c r="I30" s="66">
        <f>J30*6</f>
        <v>36</v>
      </c>
      <c r="J30" s="66">
        <v>6</v>
      </c>
      <c r="K30" s="67">
        <f>L30*6</f>
        <v>66</v>
      </c>
      <c r="L30" s="67">
        <v>11</v>
      </c>
      <c r="M30" s="67">
        <f>N30*3</f>
        <v>27</v>
      </c>
      <c r="N30" s="67">
        <v>9</v>
      </c>
      <c r="O30" s="67">
        <f>P30*3</f>
        <v>27</v>
      </c>
      <c r="P30" s="67">
        <v>9</v>
      </c>
      <c r="Q30" s="68">
        <f>M30+O30</f>
        <v>54</v>
      </c>
      <c r="R30" s="69">
        <f>(N30+P30)/2</f>
        <v>9</v>
      </c>
      <c r="S30" s="66">
        <v>16.485499999999998</v>
      </c>
      <c r="T30" s="68">
        <v>9.8454599999999992</v>
      </c>
      <c r="U30" s="70">
        <v>5.1173500000000001</v>
      </c>
      <c r="V30" s="66">
        <f>S30+T30+U30</f>
        <v>31.448309999999999</v>
      </c>
      <c r="W30" s="67">
        <f>V30-M30</f>
        <v>4.4483099999999993</v>
      </c>
      <c r="X30" s="67">
        <f>(S30+T30+U30)/3</f>
        <v>10.48277</v>
      </c>
      <c r="Y30" s="67">
        <f>X30-N30</f>
        <v>1.4827700000000004</v>
      </c>
      <c r="Z30" s="67">
        <v>8.8320000000000007</v>
      </c>
      <c r="AA30" s="67">
        <v>16.610499999999998</v>
      </c>
      <c r="AB30" s="74">
        <v>16</v>
      </c>
      <c r="AC30" s="68">
        <f>Z30+AA30+AB30</f>
        <v>41.442499999999995</v>
      </c>
      <c r="AD30" s="68">
        <f>AC30-O30</f>
        <v>14.442499999999995</v>
      </c>
      <c r="AE30" s="67">
        <f>(Z30+AA30+AB30)/3</f>
        <v>13.814166666666665</v>
      </c>
      <c r="AF30" s="71">
        <f>AE30-P30</f>
        <v>4.8141666666666652</v>
      </c>
      <c r="AG30" s="64"/>
      <c r="AH30" s="69">
        <f>V30+Z30</f>
        <v>40.28031</v>
      </c>
      <c r="AI30" s="65">
        <f>AH30-Q30</f>
        <v>-13.71969</v>
      </c>
      <c r="AK30" s="67">
        <v>0</v>
      </c>
      <c r="AL30" s="71"/>
      <c r="AN30" s="67"/>
      <c r="AO30" s="71"/>
      <c r="AQ30" s="67"/>
      <c r="AT30" s="74"/>
      <c r="AU30" s="74"/>
      <c r="AV30" s="74"/>
      <c r="AW30" s="73"/>
      <c r="AX30" s="73"/>
      <c r="AY30" s="73"/>
      <c r="AZ30" s="75"/>
      <c r="BA30" s="73"/>
      <c r="BB30" s="79"/>
      <c r="BC30" s="79"/>
      <c r="BD30" s="76"/>
      <c r="BE30" s="67">
        <v>0</v>
      </c>
      <c r="BF30" s="77"/>
      <c r="BG30" s="78"/>
      <c r="BH30" s="67">
        <v>0.11264583333333333</v>
      </c>
      <c r="BJ30" s="74">
        <v>10</v>
      </c>
      <c r="BK30" s="72">
        <f t="shared" si="1"/>
        <v>-10</v>
      </c>
      <c r="BL30" s="67">
        <v>12.566043333333333</v>
      </c>
      <c r="BM30" s="67">
        <v>3.9453333333333336</v>
      </c>
      <c r="BN30" s="67">
        <v>2.3789183333333335</v>
      </c>
      <c r="BO30" s="480">
        <f>(BM30+BN30)/2</f>
        <v>3.1621258333333335</v>
      </c>
      <c r="BQ30" s="480">
        <v>0</v>
      </c>
      <c r="BR30" s="67">
        <v>0</v>
      </c>
      <c r="BS30" s="67">
        <f>(BQ30+BR30)/2</f>
        <v>0</v>
      </c>
      <c r="BT30" s="539"/>
      <c r="BU30" s="480">
        <v>-13.564970000000001</v>
      </c>
      <c r="BV30" s="546"/>
      <c r="BW30" s="546">
        <f>(BU30+BV30)/2</f>
        <v>-6.7824850000000003</v>
      </c>
      <c r="BX30" s="70">
        <v>0</v>
      </c>
      <c r="BY30" s="70">
        <v>3</v>
      </c>
      <c r="BZ30" s="66">
        <f>データ!CL62</f>
        <v>63.671759999999999</v>
      </c>
      <c r="CA30" s="67">
        <f>データ!CM62</f>
        <v>11.07921</v>
      </c>
      <c r="CB30" s="67">
        <f>データ!CN62</f>
        <v>0</v>
      </c>
      <c r="CC30" s="203">
        <f>(BZ30+CA30+CB30)/3</f>
        <v>24.916989999999998</v>
      </c>
      <c r="CD30" s="70">
        <v>3</v>
      </c>
      <c r="CE30" s="516"/>
      <c r="CF30" s="66">
        <f>データ!CP62</f>
        <v>0</v>
      </c>
      <c r="CG30" s="516"/>
      <c r="CH30" s="66">
        <f>データ!CQ62</f>
        <v>5</v>
      </c>
      <c r="CI30" s="516"/>
      <c r="CJ30" s="67">
        <f>データ!CR62</f>
        <v>5</v>
      </c>
      <c r="CL30" s="508">
        <f>BX30*6</f>
        <v>0</v>
      </c>
      <c r="CM30" s="67">
        <f>BZ30+CA30+CB30+CF30+CH30+CJ30</f>
        <v>84.750969999999995</v>
      </c>
      <c r="CN30" s="71">
        <f>CL30-CM30</f>
        <v>-84.750969999999995</v>
      </c>
    </row>
    <row r="31" spans="2:92" s="72" customFormat="1" ht="13.5" customHeight="1" x14ac:dyDescent="0.15">
      <c r="B31" s="62"/>
      <c r="C31" s="63"/>
      <c r="D31" s="83"/>
      <c r="E31" s="83"/>
      <c r="F31" s="83"/>
      <c r="G31" s="83"/>
      <c r="H31" s="84"/>
      <c r="I31" s="85"/>
      <c r="J31" s="85"/>
      <c r="K31" s="63"/>
      <c r="L31" s="63"/>
      <c r="M31" s="63"/>
      <c r="N31" s="63"/>
      <c r="O31" s="63"/>
      <c r="P31" s="63"/>
      <c r="Q31" s="86"/>
      <c r="R31" s="88"/>
      <c r="S31" s="85"/>
      <c r="T31" s="86"/>
      <c r="U31" s="89"/>
      <c r="V31" s="85"/>
      <c r="W31" s="63"/>
      <c r="X31" s="63"/>
      <c r="Y31" s="63"/>
      <c r="Z31" s="63"/>
      <c r="AA31" s="63"/>
      <c r="AB31" s="91"/>
      <c r="AC31" s="86"/>
      <c r="AD31" s="86"/>
      <c r="AE31" s="63"/>
      <c r="AF31" s="87"/>
      <c r="AG31" s="83"/>
      <c r="AH31" s="88"/>
      <c r="AI31" s="84"/>
      <c r="AK31" s="63"/>
      <c r="AL31" s="87"/>
      <c r="AN31" s="63"/>
      <c r="AO31" s="87"/>
      <c r="AQ31" s="63"/>
      <c r="AT31" s="91"/>
      <c r="AU31" s="91"/>
      <c r="AV31" s="91"/>
      <c r="AW31" s="90"/>
      <c r="AX31" s="90"/>
      <c r="AY31" s="90"/>
      <c r="AZ31" s="95"/>
      <c r="BA31" s="90"/>
      <c r="BB31" s="90"/>
      <c r="BC31" s="99"/>
      <c r="BD31" s="92"/>
      <c r="BE31" s="63"/>
      <c r="BF31" s="93"/>
      <c r="BG31" s="94"/>
      <c r="BH31" s="63"/>
      <c r="BJ31" s="91"/>
      <c r="BK31" s="72">
        <f t="shared" si="1"/>
        <v>0</v>
      </c>
      <c r="BL31" s="63"/>
      <c r="BM31" s="63"/>
      <c r="BN31" s="63"/>
      <c r="BO31" s="63"/>
      <c r="BQ31" s="63"/>
      <c r="BR31" s="63"/>
      <c r="BS31" s="63"/>
      <c r="BT31" s="539"/>
      <c r="BU31" s="63"/>
      <c r="BV31" s="548"/>
      <c r="BW31" s="548"/>
      <c r="BX31" s="89"/>
      <c r="BY31" s="89"/>
      <c r="BZ31" s="85"/>
      <c r="CA31" s="63"/>
      <c r="CB31" s="63"/>
      <c r="CC31" s="205"/>
      <c r="CD31" s="89"/>
      <c r="CE31" s="110"/>
      <c r="CF31" s="85"/>
      <c r="CG31" s="110"/>
      <c r="CH31" s="63"/>
      <c r="CI31" s="110"/>
      <c r="CJ31" s="63"/>
      <c r="CL31" s="506"/>
      <c r="CM31" s="55"/>
      <c r="CN31" s="87"/>
    </row>
    <row r="32" spans="2:92" s="72" customFormat="1" ht="20.100000000000001" customHeight="1" x14ac:dyDescent="0.15">
      <c r="B32" s="62"/>
      <c r="C32" s="63"/>
      <c r="D32" s="64" t="s">
        <v>44</v>
      </c>
      <c r="E32" s="64"/>
      <c r="F32" s="64"/>
      <c r="G32" s="64"/>
      <c r="H32" s="65"/>
      <c r="I32" s="66">
        <f>J32*6</f>
        <v>0</v>
      </c>
      <c r="J32" s="66">
        <v>0</v>
      </c>
      <c r="K32" s="67">
        <f>L32*6</f>
        <v>0</v>
      </c>
      <c r="L32" s="67">
        <v>0</v>
      </c>
      <c r="M32" s="67">
        <f>N32*3</f>
        <v>0</v>
      </c>
      <c r="N32" s="67">
        <v>0</v>
      </c>
      <c r="O32" s="67">
        <f>P32*3</f>
        <v>0</v>
      </c>
      <c r="P32" s="67">
        <v>0</v>
      </c>
      <c r="Q32" s="68">
        <f>M32+O32</f>
        <v>0</v>
      </c>
      <c r="R32" s="69">
        <f>(N32+P32)/2</f>
        <v>0</v>
      </c>
      <c r="S32" s="66">
        <v>0</v>
      </c>
      <c r="T32" s="68">
        <v>0</v>
      </c>
      <c r="U32" s="70">
        <v>0</v>
      </c>
      <c r="V32" s="66">
        <f>S32+T32+U32</f>
        <v>0</v>
      </c>
      <c r="W32" s="67">
        <f>V32-M32</f>
        <v>0</v>
      </c>
      <c r="X32" s="67">
        <f>(S32+T32+U32)/3</f>
        <v>0</v>
      </c>
      <c r="Y32" s="67">
        <f>X32-N32</f>
        <v>0</v>
      </c>
      <c r="Z32" s="67">
        <v>0</v>
      </c>
      <c r="AA32" s="67">
        <v>0</v>
      </c>
      <c r="AB32" s="74">
        <v>0</v>
      </c>
      <c r="AC32" s="68">
        <f>Z32+AA32+AB32</f>
        <v>0</v>
      </c>
      <c r="AD32" s="68">
        <f>AC32-O32</f>
        <v>0</v>
      </c>
      <c r="AE32" s="67">
        <f>(Z32+AA32+AB32)/3</f>
        <v>0</v>
      </c>
      <c r="AF32" s="71">
        <f>AE32-P32</f>
        <v>0</v>
      </c>
      <c r="AG32" s="64"/>
      <c r="AH32" s="69">
        <f>V32+Z32</f>
        <v>0</v>
      </c>
      <c r="AI32" s="65">
        <f>AH32-Q32</f>
        <v>0</v>
      </c>
      <c r="AK32" s="67">
        <v>216.13546666666667</v>
      </c>
      <c r="AL32" s="71"/>
      <c r="AN32" s="67"/>
      <c r="AO32" s="71"/>
      <c r="AQ32" s="67"/>
      <c r="AT32" s="74"/>
      <c r="AU32" s="74"/>
      <c r="AV32" s="74"/>
      <c r="AW32" s="73"/>
      <c r="AX32" s="73"/>
      <c r="AY32" s="73"/>
      <c r="AZ32" s="75"/>
      <c r="BA32" s="73"/>
      <c r="BB32" s="73"/>
      <c r="BC32" s="98"/>
      <c r="BD32" s="76"/>
      <c r="BE32" s="67">
        <v>5.9828333333333338E-2</v>
      </c>
      <c r="BF32" s="77"/>
      <c r="BG32" s="78"/>
      <c r="BH32" s="67">
        <v>2.9914166666666669E-2</v>
      </c>
      <c r="BJ32" s="74">
        <v>-113</v>
      </c>
      <c r="BK32" s="72">
        <f t="shared" si="1"/>
        <v>113</v>
      </c>
      <c r="BL32" s="67">
        <v>-18.833333333333332</v>
      </c>
      <c r="BM32" s="67">
        <v>0.56433333333333335</v>
      </c>
      <c r="BN32" s="67">
        <v>0</v>
      </c>
      <c r="BO32" s="480">
        <f>(BM32+BN32)/2</f>
        <v>0.28216666666666668</v>
      </c>
      <c r="BQ32" s="480">
        <v>1.5428766666666667</v>
      </c>
      <c r="BR32" s="67">
        <v>1.0123733333333333</v>
      </c>
      <c r="BS32" s="67">
        <f>(BQ32+BR32)/2</f>
        <v>1.277625</v>
      </c>
      <c r="BT32" s="539"/>
      <c r="BU32" s="480">
        <v>7.666666666666667</v>
      </c>
      <c r="BV32" s="546"/>
      <c r="BW32" s="546">
        <f>(BU32+BV32)/2</f>
        <v>3.8333333333333335</v>
      </c>
      <c r="BX32" s="70">
        <v>0</v>
      </c>
      <c r="BY32" s="70">
        <v>0</v>
      </c>
      <c r="BZ32" s="66">
        <f>データ!CL64</f>
        <v>0.05</v>
      </c>
      <c r="CA32" s="67">
        <f>データ!CM64</f>
        <v>0</v>
      </c>
      <c r="CB32" s="67">
        <f>データ!CN64</f>
        <v>1.6773499999999999</v>
      </c>
      <c r="CC32" s="203">
        <f>(BZ32+CA32+CB32)/3</f>
        <v>0.57578333333333331</v>
      </c>
      <c r="CD32" s="70">
        <v>0</v>
      </c>
      <c r="CE32" s="516"/>
      <c r="CF32" s="66">
        <f>データ!CP64</f>
        <v>0</v>
      </c>
      <c r="CG32" s="516"/>
      <c r="CH32" s="67">
        <f>データ!CQ64</f>
        <v>0</v>
      </c>
      <c r="CI32" s="516"/>
      <c r="CJ32" s="67">
        <f>データ!CR64</f>
        <v>0</v>
      </c>
      <c r="CL32" s="510">
        <f>BX32*6</f>
        <v>0</v>
      </c>
      <c r="CM32" s="67">
        <f>BZ32+CA32+CB32+CF32+CH32+CJ32</f>
        <v>1.7273499999999999</v>
      </c>
      <c r="CN32" s="71">
        <f>CL32-CM32</f>
        <v>-1.7273499999999999</v>
      </c>
    </row>
    <row r="33" spans="2:92" s="72" customFormat="1" ht="13.5" customHeight="1" x14ac:dyDescent="0.15">
      <c r="B33" s="62"/>
      <c r="C33" s="86"/>
      <c r="D33" s="83"/>
      <c r="E33" s="83"/>
      <c r="F33" s="83"/>
      <c r="G33" s="83"/>
      <c r="H33" s="84"/>
      <c r="I33" s="85"/>
      <c r="J33" s="85"/>
      <c r="K33" s="63"/>
      <c r="L33" s="63"/>
      <c r="M33" s="63"/>
      <c r="N33" s="63"/>
      <c r="O33" s="63"/>
      <c r="P33" s="63"/>
      <c r="Q33" s="86"/>
      <c r="R33" s="88"/>
      <c r="S33" s="85"/>
      <c r="T33" s="86"/>
      <c r="U33" s="89"/>
      <c r="V33" s="85"/>
      <c r="W33" s="63"/>
      <c r="X33" s="63"/>
      <c r="Y33" s="63"/>
      <c r="Z33" s="63"/>
      <c r="AA33" s="63"/>
      <c r="AB33" s="91"/>
      <c r="AC33" s="86"/>
      <c r="AD33" s="86"/>
      <c r="AE33" s="63"/>
      <c r="AF33" s="87"/>
      <c r="AG33" s="83"/>
      <c r="AH33" s="88"/>
      <c r="AI33" s="84"/>
      <c r="AK33" s="63"/>
      <c r="AL33" s="87"/>
      <c r="AN33" s="63"/>
      <c r="AO33" s="87"/>
      <c r="AQ33" s="63"/>
      <c r="AT33" s="91"/>
      <c r="AU33" s="91"/>
      <c r="AV33" s="91"/>
      <c r="AW33" s="90"/>
      <c r="AX33" s="90"/>
      <c r="AY33" s="90"/>
      <c r="AZ33" s="95"/>
      <c r="BA33" s="90"/>
      <c r="BB33" s="90"/>
      <c r="BC33" s="99"/>
      <c r="BD33" s="92"/>
      <c r="BE33" s="63"/>
      <c r="BF33" s="93"/>
      <c r="BG33" s="94"/>
      <c r="BH33" s="63"/>
      <c r="BJ33" s="91"/>
      <c r="BK33" s="72">
        <f t="shared" si="1"/>
        <v>0</v>
      </c>
      <c r="BL33" s="63"/>
      <c r="BM33" s="63"/>
      <c r="BN33" s="63"/>
      <c r="BO33" s="63"/>
      <c r="BQ33" s="63"/>
      <c r="BR33" s="63"/>
      <c r="BS33" s="63"/>
      <c r="BT33" s="539"/>
      <c r="BU33" s="63"/>
      <c r="BV33" s="548"/>
      <c r="BW33" s="548"/>
      <c r="BX33" s="89"/>
      <c r="BY33" s="89"/>
      <c r="BZ33" s="85"/>
      <c r="CA33" s="63"/>
      <c r="CB33" s="63"/>
      <c r="CC33" s="205"/>
      <c r="CD33" s="89"/>
      <c r="CE33" s="63"/>
      <c r="CF33" s="85"/>
      <c r="CG33" s="63"/>
      <c r="CH33" s="63"/>
      <c r="CI33" s="63"/>
      <c r="CJ33" s="63"/>
      <c r="CL33" s="62"/>
      <c r="CM33" s="63"/>
      <c r="CN33" s="87"/>
    </row>
    <row r="34" spans="2:92" s="72" customFormat="1" ht="20.100000000000001" customHeight="1" x14ac:dyDescent="0.15">
      <c r="B34" s="62"/>
      <c r="C34" s="86" t="s">
        <v>45</v>
      </c>
      <c r="D34" s="83"/>
      <c r="E34" s="83"/>
      <c r="F34" s="83"/>
      <c r="G34" s="83"/>
      <c r="H34" s="84"/>
      <c r="I34" s="85">
        <f t="shared" ref="I34:V34" si="2">I9+I11+I13+I16+I18+I20+I22+I24+I26+I28+I30+I32</f>
        <v>474</v>
      </c>
      <c r="J34" s="85">
        <f t="shared" si="2"/>
        <v>79</v>
      </c>
      <c r="K34" s="63">
        <f t="shared" si="2"/>
        <v>834</v>
      </c>
      <c r="L34" s="63">
        <f t="shared" si="2"/>
        <v>139</v>
      </c>
      <c r="M34" s="63">
        <f t="shared" si="2"/>
        <v>405</v>
      </c>
      <c r="N34" s="63">
        <f t="shared" si="2"/>
        <v>135</v>
      </c>
      <c r="O34" s="63">
        <f t="shared" si="2"/>
        <v>405</v>
      </c>
      <c r="P34" s="63">
        <f t="shared" si="2"/>
        <v>135</v>
      </c>
      <c r="Q34" s="86">
        <f t="shared" si="2"/>
        <v>810</v>
      </c>
      <c r="R34" s="88">
        <f t="shared" si="2"/>
        <v>135</v>
      </c>
      <c r="S34" s="85">
        <f t="shared" si="2"/>
        <v>85.804649999999995</v>
      </c>
      <c r="T34" s="86">
        <f t="shared" si="2"/>
        <v>185.00511</v>
      </c>
      <c r="U34" s="89">
        <f t="shared" si="2"/>
        <v>163.61651000000001</v>
      </c>
      <c r="V34" s="85">
        <f t="shared" si="2"/>
        <v>434.42627000000005</v>
      </c>
      <c r="W34" s="63">
        <f>V34-M34</f>
        <v>29.426270000000045</v>
      </c>
      <c r="X34" s="63">
        <f>X9+X11+X13+X16+X18+X20+X22+X24+X26+X28+X30+X32</f>
        <v>144.80875666666668</v>
      </c>
      <c r="Y34" s="63">
        <f>X34-N34</f>
        <v>9.8087566666666817</v>
      </c>
      <c r="Z34" s="63">
        <f>Z9+Z11+Z13+Z16+Z18+Z20+Z22+Z24+Z26+Z28+Z30+Z32</f>
        <v>229.85900000000001</v>
      </c>
      <c r="AA34" s="63">
        <f>AA9+AA11+AA13+AA16+AA18+AA20+AA22+AA24+AA26+AA28+AA30+AA32</f>
        <v>250.82237000000003</v>
      </c>
      <c r="AB34" s="91">
        <f>AB9+AB11+AB13+AB16+AB18+AB20+AB22+AB24+AB26+AB28+AB30+AB32</f>
        <v>162</v>
      </c>
      <c r="AC34" s="86">
        <f>AC9+AC11+AC13+AC16+AC18+AC20+AC22+AC24+AC26+AC28+AC30+AC32</f>
        <v>642.68137000000002</v>
      </c>
      <c r="AD34" s="86">
        <f>AC34-O34</f>
        <v>237.68137000000002</v>
      </c>
      <c r="AE34" s="63">
        <f>AE9+AE11+AE13+AE16+AE18+AE20+AE22+AE24+AE26+AE28+AE30+AE32</f>
        <v>214.22712333333334</v>
      </c>
      <c r="AF34" s="87">
        <f>AE34-P34</f>
        <v>79.227123333333338</v>
      </c>
      <c r="AG34" s="83"/>
      <c r="AH34" s="88">
        <f>V34+Z34</f>
        <v>664.28527000000008</v>
      </c>
      <c r="AI34" s="84">
        <f>AH34-Q34</f>
        <v>-145.71472999999992</v>
      </c>
      <c r="AK34" s="63">
        <v>0</v>
      </c>
      <c r="AL34" s="87"/>
      <c r="AN34" s="63"/>
      <c r="AO34" s="87"/>
      <c r="AQ34" s="63"/>
      <c r="AT34" s="91"/>
      <c r="AU34" s="91"/>
      <c r="AV34" s="91"/>
      <c r="AW34" s="90"/>
      <c r="AX34" s="90"/>
      <c r="AY34" s="90"/>
      <c r="AZ34" s="95"/>
      <c r="BA34" s="90"/>
      <c r="BB34" s="90"/>
      <c r="BC34" s="99"/>
      <c r="BD34" s="92"/>
      <c r="BE34" s="63">
        <v>187.89463666666671</v>
      </c>
      <c r="BF34" s="93"/>
      <c r="BG34" s="94"/>
      <c r="BH34" s="63">
        <v>202.01505166666664</v>
      </c>
      <c r="BJ34" s="91">
        <v>3</v>
      </c>
      <c r="BK34" s="72">
        <f t="shared" si="1"/>
        <v>-3</v>
      </c>
      <c r="BL34" s="63">
        <v>123.87513833333337</v>
      </c>
      <c r="BM34" s="63">
        <v>186</v>
      </c>
      <c r="BN34" s="63">
        <v>157.64772833333333</v>
      </c>
      <c r="BO34" s="480">
        <f>(BM34+BN34)/2</f>
        <v>171.82386416666668</v>
      </c>
      <c r="BQ34" s="480">
        <f>BQ9+BQ11+BQ13+BQ16+BQ18+BQ20+BQ22+BQ24+BQ26+BQ28+BQ30+BQ32</f>
        <v>176.22411333333335</v>
      </c>
      <c r="BR34" s="63">
        <v>166.930645</v>
      </c>
      <c r="BS34" s="67">
        <f>(BQ34+BR34)/2</f>
        <v>171.57737916666667</v>
      </c>
      <c r="BT34" s="539"/>
      <c r="BU34" s="480">
        <v>184.088595</v>
      </c>
      <c r="BV34" s="548"/>
      <c r="BW34" s="546">
        <f>(BU34+BV34)/2</f>
        <v>92.044297499999999</v>
      </c>
      <c r="BX34" s="89">
        <f>219.833333333333</f>
        <v>219.833333333333</v>
      </c>
      <c r="BY34" s="89">
        <v>215</v>
      </c>
      <c r="BZ34" s="85">
        <f>BZ9+BZ11+BZ13+BZ16+BZ18+BZ20+BZ22+BZ24+BZ26+BZ28+BZ30+BZ32+BZ14</f>
        <v>313.57874000000004</v>
      </c>
      <c r="CA34" s="85">
        <f t="shared" ref="CA34:CN34" si="3">CA9+CA11+CA13+CA16+CA18+CA20+CA22+CA24+CA26+CA28+CA30+CA32+CA14</f>
        <v>129.34578999999999</v>
      </c>
      <c r="CB34" s="85">
        <f t="shared" si="3"/>
        <v>240.57843</v>
      </c>
      <c r="CC34" s="85">
        <f t="shared" si="3"/>
        <v>155.08425666666668</v>
      </c>
      <c r="CD34" s="85">
        <f t="shared" si="3"/>
        <v>175</v>
      </c>
      <c r="CE34" s="85">
        <f t="shared" si="3"/>
        <v>0</v>
      </c>
      <c r="CF34" s="85">
        <f t="shared" si="3"/>
        <v>0</v>
      </c>
      <c r="CG34" s="85">
        <f t="shared" si="3"/>
        <v>0</v>
      </c>
      <c r="CH34" s="85">
        <f t="shared" si="3"/>
        <v>174.27099999999999</v>
      </c>
      <c r="CI34" s="85">
        <f t="shared" si="3"/>
        <v>0</v>
      </c>
      <c r="CJ34" s="85">
        <f t="shared" si="3"/>
        <v>215.98283000000001</v>
      </c>
      <c r="CK34" s="85">
        <f t="shared" si="3"/>
        <v>0</v>
      </c>
      <c r="CL34" s="85">
        <f t="shared" si="3"/>
        <v>1319</v>
      </c>
      <c r="CM34" s="85">
        <f t="shared" si="3"/>
        <v>1073.7567899999999</v>
      </c>
      <c r="CN34" s="85">
        <f t="shared" si="3"/>
        <v>245.24321000000009</v>
      </c>
    </row>
    <row r="35" spans="2:92" s="82" customFormat="1" ht="13.5" customHeight="1" x14ac:dyDescent="0.15">
      <c r="B35" s="51"/>
      <c r="C35" s="55"/>
      <c r="D35" s="52"/>
      <c r="E35" s="52"/>
      <c r="F35" s="52"/>
      <c r="G35" s="52"/>
      <c r="H35" s="53"/>
      <c r="I35" s="54"/>
      <c r="J35" s="54"/>
      <c r="K35" s="55"/>
      <c r="L35" s="55"/>
      <c r="M35" s="55"/>
      <c r="N35" s="55"/>
      <c r="O35" s="55"/>
      <c r="P35" s="55"/>
      <c r="Q35" s="56"/>
      <c r="R35" s="60"/>
      <c r="S35" s="54"/>
      <c r="T35" s="56"/>
      <c r="U35" s="100"/>
      <c r="V35" s="54"/>
      <c r="W35" s="57"/>
      <c r="X35" s="57"/>
      <c r="Y35" s="57"/>
      <c r="Z35" s="55"/>
      <c r="AA35" s="55"/>
      <c r="AB35" s="101"/>
      <c r="AC35" s="56"/>
      <c r="AD35" s="56"/>
      <c r="AE35" s="57"/>
      <c r="AF35" s="58"/>
      <c r="AG35" s="59"/>
      <c r="AH35" s="60"/>
      <c r="AI35" s="61"/>
      <c r="AK35" s="57"/>
      <c r="AL35" s="58"/>
      <c r="AN35" s="57"/>
      <c r="AO35" s="58"/>
      <c r="AQ35" s="55"/>
      <c r="AR35" s="72"/>
      <c r="AT35" s="101"/>
      <c r="AU35" s="101"/>
      <c r="AV35" s="101"/>
      <c r="AW35" s="102"/>
      <c r="AX35" s="102"/>
      <c r="AY35" s="102"/>
      <c r="AZ35" s="105"/>
      <c r="BA35" s="102"/>
      <c r="BB35" s="102"/>
      <c r="BC35" s="103"/>
      <c r="BD35" s="106"/>
      <c r="BE35" s="55"/>
      <c r="BF35" s="107"/>
      <c r="BG35" s="108"/>
      <c r="BH35" s="55"/>
      <c r="BJ35" s="101"/>
      <c r="BK35" s="72">
        <f t="shared" si="1"/>
        <v>0</v>
      </c>
      <c r="BL35" s="57"/>
      <c r="BM35" s="55"/>
      <c r="BN35" s="55"/>
      <c r="BO35" s="55"/>
      <c r="BQ35" s="55"/>
      <c r="BR35" s="55"/>
      <c r="BS35" s="55"/>
      <c r="BT35" s="539"/>
      <c r="BU35" s="55"/>
      <c r="BV35" s="547"/>
      <c r="BW35" s="547"/>
      <c r="BX35" s="100"/>
      <c r="BY35" s="100"/>
      <c r="BZ35" s="54"/>
      <c r="CA35" s="55"/>
      <c r="CB35" s="55"/>
      <c r="CC35" s="204"/>
      <c r="CD35" s="100"/>
      <c r="CE35" s="110"/>
      <c r="CF35" s="54"/>
      <c r="CG35" s="110"/>
      <c r="CH35" s="55"/>
      <c r="CI35" s="110"/>
      <c r="CJ35" s="55"/>
      <c r="CL35" s="506"/>
      <c r="CM35" s="55"/>
      <c r="CN35" s="507"/>
    </row>
    <row r="36" spans="2:92" s="72" customFormat="1" ht="20.100000000000001" customHeight="1" x14ac:dyDescent="0.15">
      <c r="B36" s="62"/>
      <c r="C36" s="86"/>
      <c r="D36" s="68" t="s">
        <v>46</v>
      </c>
      <c r="E36" s="64"/>
      <c r="F36" s="64"/>
      <c r="G36" s="64"/>
      <c r="H36" s="65"/>
      <c r="I36" s="66">
        <f>J36*6</f>
        <v>474</v>
      </c>
      <c r="J36" s="66">
        <v>79</v>
      </c>
      <c r="K36" s="67">
        <f>L36*6</f>
        <v>582</v>
      </c>
      <c r="L36" s="67">
        <v>97</v>
      </c>
      <c r="M36" s="67">
        <f>N36*3</f>
        <v>18</v>
      </c>
      <c r="N36" s="67">
        <v>6</v>
      </c>
      <c r="O36" s="67">
        <f>P36*3</f>
        <v>18</v>
      </c>
      <c r="P36" s="67">
        <v>6</v>
      </c>
      <c r="Q36" s="68">
        <f>M36+O36</f>
        <v>36</v>
      </c>
      <c r="R36" s="69">
        <f>(N36+P36)/2</f>
        <v>6</v>
      </c>
      <c r="S36" s="66">
        <v>6</v>
      </c>
      <c r="T36" s="68">
        <v>6</v>
      </c>
      <c r="U36" s="70">
        <v>6</v>
      </c>
      <c r="V36" s="66">
        <f>S36+T36+U36</f>
        <v>18</v>
      </c>
      <c r="W36" s="67">
        <f>V36-M36</f>
        <v>0</v>
      </c>
      <c r="X36" s="67">
        <f>(S36+T36+U36)/3</f>
        <v>6</v>
      </c>
      <c r="Y36" s="67">
        <f>X36-N36</f>
        <v>0</v>
      </c>
      <c r="Z36" s="67">
        <v>5.5919999999999996</v>
      </c>
      <c r="AA36" s="67">
        <v>6</v>
      </c>
      <c r="AB36" s="74">
        <v>744</v>
      </c>
      <c r="AC36" s="68">
        <f>Z36+AA36+AB36</f>
        <v>755.59199999999998</v>
      </c>
      <c r="AD36" s="68">
        <f>AC36-O36</f>
        <v>737.59199999999998</v>
      </c>
      <c r="AE36" s="67">
        <f>(Z36+AA36+AB36)/3</f>
        <v>251.864</v>
      </c>
      <c r="AF36" s="71">
        <f>AE36-P36</f>
        <v>245.864</v>
      </c>
      <c r="AG36" s="64"/>
      <c r="AH36" s="69">
        <f>V36+Z36</f>
        <v>23.591999999999999</v>
      </c>
      <c r="AI36" s="65">
        <f>AH36-Q36</f>
        <v>-12.408000000000001</v>
      </c>
      <c r="AK36" s="67">
        <v>15.379226666666668</v>
      </c>
      <c r="AL36" s="71"/>
      <c r="AN36" s="67"/>
      <c r="AO36" s="71"/>
      <c r="AQ36" s="67"/>
      <c r="AT36" s="74"/>
      <c r="AU36" s="74"/>
      <c r="AV36" s="74"/>
      <c r="AW36" s="73"/>
      <c r="AX36" s="73"/>
      <c r="AY36" s="73"/>
      <c r="AZ36" s="75"/>
      <c r="BA36" s="73"/>
      <c r="BB36" s="79"/>
      <c r="BC36" s="79"/>
      <c r="BD36" s="76"/>
      <c r="BE36" s="67">
        <v>0</v>
      </c>
      <c r="BF36" s="77"/>
      <c r="BG36" s="78"/>
      <c r="BH36" s="67">
        <v>0</v>
      </c>
      <c r="BJ36" s="74">
        <v>6</v>
      </c>
      <c r="BK36" s="72">
        <f t="shared" si="1"/>
        <v>-6</v>
      </c>
      <c r="BL36" s="67">
        <v>5.9320749999999993</v>
      </c>
      <c r="BM36" s="67">
        <v>0</v>
      </c>
      <c r="BN36" s="67">
        <v>0</v>
      </c>
      <c r="BO36" s="480">
        <f>(BM36+BN36)/2</f>
        <v>0</v>
      </c>
      <c r="BQ36" s="480">
        <v>0</v>
      </c>
      <c r="BR36" s="67">
        <v>0</v>
      </c>
      <c r="BS36" s="67">
        <f>(BQ36+BR36)/2</f>
        <v>0</v>
      </c>
      <c r="BT36" s="539"/>
      <c r="BU36" s="480">
        <v>0</v>
      </c>
      <c r="BV36" s="546"/>
      <c r="BW36" s="546">
        <f>(BU36+BV36)/2</f>
        <v>0</v>
      </c>
      <c r="BX36" s="70">
        <v>0</v>
      </c>
      <c r="BY36" s="70">
        <v>0</v>
      </c>
      <c r="BZ36" s="66">
        <f>データ!CL68</f>
        <v>0</v>
      </c>
      <c r="CA36" s="67">
        <f>データ!CM68</f>
        <v>0</v>
      </c>
      <c r="CB36" s="67">
        <f>データ!CN68</f>
        <v>0</v>
      </c>
      <c r="CC36" s="203">
        <f>(BZ36+CA36+CB36)/3</f>
        <v>0</v>
      </c>
      <c r="CD36" s="70">
        <v>0</v>
      </c>
      <c r="CE36" s="516"/>
      <c r="CF36" s="66">
        <f>データ!CP68</f>
        <v>0</v>
      </c>
      <c r="CG36" s="516"/>
      <c r="CH36" s="67">
        <f>データ!CQ68</f>
        <v>0</v>
      </c>
      <c r="CI36" s="516"/>
      <c r="CJ36" s="67">
        <f>データ!CR68</f>
        <v>0</v>
      </c>
      <c r="CL36" s="508">
        <f>BX36*6</f>
        <v>0</v>
      </c>
      <c r="CM36" s="67">
        <f>BZ36+CA36+CB36+CF36+CH36+CJ36</f>
        <v>0</v>
      </c>
      <c r="CN36" s="71">
        <f>CL36-CM36</f>
        <v>0</v>
      </c>
    </row>
    <row r="37" spans="2:92" s="82" customFormat="1" ht="13.5" customHeight="1" x14ac:dyDescent="0.15">
      <c r="B37" s="51"/>
      <c r="C37" s="97"/>
      <c r="D37" s="56"/>
      <c r="E37" s="52"/>
      <c r="F37" s="52"/>
      <c r="G37" s="52"/>
      <c r="H37" s="53"/>
      <c r="I37" s="54"/>
      <c r="J37" s="54"/>
      <c r="K37" s="55"/>
      <c r="L37" s="55"/>
      <c r="M37" s="55"/>
      <c r="N37" s="55"/>
      <c r="O37" s="55"/>
      <c r="P37" s="55"/>
      <c r="Q37" s="56"/>
      <c r="R37" s="60"/>
      <c r="S37" s="54"/>
      <c r="T37" s="56"/>
      <c r="U37" s="100"/>
      <c r="V37" s="54"/>
      <c r="W37" s="57"/>
      <c r="X37" s="57"/>
      <c r="Y37" s="57"/>
      <c r="Z37" s="55"/>
      <c r="AA37" s="55"/>
      <c r="AB37" s="101"/>
      <c r="AC37" s="56"/>
      <c r="AD37" s="56"/>
      <c r="AE37" s="57"/>
      <c r="AF37" s="58"/>
      <c r="AG37" s="59"/>
      <c r="AH37" s="60"/>
      <c r="AI37" s="61"/>
      <c r="AK37" s="57"/>
      <c r="AL37" s="58"/>
      <c r="AN37" s="57"/>
      <c r="AO37" s="58"/>
      <c r="AQ37" s="55"/>
      <c r="AR37" s="72"/>
      <c r="AT37" s="101"/>
      <c r="AU37" s="101"/>
      <c r="AV37" s="101"/>
      <c r="AW37" s="102"/>
      <c r="AX37" s="102"/>
      <c r="AY37" s="102"/>
      <c r="AZ37" s="105"/>
      <c r="BA37" s="102"/>
      <c r="BB37" s="102"/>
      <c r="BC37" s="103"/>
      <c r="BD37" s="106"/>
      <c r="BE37" s="55"/>
      <c r="BF37" s="107"/>
      <c r="BG37" s="108"/>
      <c r="BH37" s="55"/>
      <c r="BJ37" s="101"/>
      <c r="BK37" s="72">
        <f t="shared" si="1"/>
        <v>0</v>
      </c>
      <c r="BL37" s="57"/>
      <c r="BM37" s="55"/>
      <c r="BN37" s="55"/>
      <c r="BO37" s="55"/>
      <c r="BQ37" s="55"/>
      <c r="BR37" s="55"/>
      <c r="BS37" s="55"/>
      <c r="BT37" s="539"/>
      <c r="BU37" s="55"/>
      <c r="BV37" s="547"/>
      <c r="BW37" s="547"/>
      <c r="BX37" s="100"/>
      <c r="BY37" s="100"/>
      <c r="BZ37" s="54"/>
      <c r="CA37" s="55"/>
      <c r="CB37" s="55"/>
      <c r="CC37" s="204"/>
      <c r="CD37" s="100"/>
      <c r="CE37" s="110"/>
      <c r="CF37" s="54"/>
      <c r="CG37" s="110"/>
      <c r="CH37" s="55"/>
      <c r="CI37" s="110"/>
      <c r="CJ37" s="55"/>
      <c r="CL37" s="506"/>
      <c r="CM37" s="55"/>
      <c r="CN37" s="507"/>
    </row>
    <row r="38" spans="2:92" s="72" customFormat="1" ht="20.100000000000001" customHeight="1" x14ac:dyDescent="0.15">
      <c r="B38" s="62"/>
      <c r="C38" s="86"/>
      <c r="D38" s="68" t="s">
        <v>47</v>
      </c>
      <c r="E38" s="64"/>
      <c r="F38" s="64"/>
      <c r="G38" s="64"/>
      <c r="H38" s="65"/>
      <c r="I38" s="66">
        <f>J38*6</f>
        <v>6</v>
      </c>
      <c r="J38" s="66">
        <v>1</v>
      </c>
      <c r="K38" s="67">
        <f>L38*6</f>
        <v>0</v>
      </c>
      <c r="L38" s="67">
        <v>0</v>
      </c>
      <c r="M38" s="67">
        <f>N38*3</f>
        <v>0</v>
      </c>
      <c r="N38" s="67">
        <v>0</v>
      </c>
      <c r="O38" s="67">
        <f>P38*3</f>
        <v>0</v>
      </c>
      <c r="P38" s="67">
        <v>0</v>
      </c>
      <c r="Q38" s="68">
        <f>M38+O38</f>
        <v>0</v>
      </c>
      <c r="R38" s="69">
        <f>(N38+P38)/2</f>
        <v>0</v>
      </c>
      <c r="S38" s="66">
        <v>0</v>
      </c>
      <c r="T38" s="68">
        <v>1</v>
      </c>
      <c r="U38" s="70">
        <v>0</v>
      </c>
      <c r="V38" s="66">
        <f>S38+T38+U38</f>
        <v>1</v>
      </c>
      <c r="W38" s="67">
        <f>V38-M38</f>
        <v>1</v>
      </c>
      <c r="X38" s="67">
        <f>(S38+T38+U38)/3</f>
        <v>0.33333333333333331</v>
      </c>
      <c r="Y38" s="67">
        <f>X38-N38</f>
        <v>0.33333333333333331</v>
      </c>
      <c r="Z38" s="67">
        <v>0</v>
      </c>
      <c r="AA38" s="67">
        <v>0</v>
      </c>
      <c r="AB38" s="74">
        <v>0</v>
      </c>
      <c r="AC38" s="68">
        <f>Z38+AA38+AB38</f>
        <v>0</v>
      </c>
      <c r="AD38" s="68">
        <f>AC38-O38</f>
        <v>0</v>
      </c>
      <c r="AE38" s="67">
        <f>(Z38+AA38+AB38)/3</f>
        <v>0</v>
      </c>
      <c r="AF38" s="71">
        <f>AE38-P38</f>
        <v>0</v>
      </c>
      <c r="AG38" s="64"/>
      <c r="AH38" s="69">
        <f>V38+Z38</f>
        <v>1</v>
      </c>
      <c r="AI38" s="65">
        <f>AH38-Q38</f>
        <v>1</v>
      </c>
      <c r="AK38" s="67">
        <v>8.3333333333333329E-2</v>
      </c>
      <c r="AL38" s="71"/>
      <c r="AN38" s="67"/>
      <c r="AO38" s="71"/>
      <c r="AQ38" s="67"/>
      <c r="AT38" s="74"/>
      <c r="AU38" s="74"/>
      <c r="AV38" s="74"/>
      <c r="AW38" s="73"/>
      <c r="AX38" s="73"/>
      <c r="AY38" s="73"/>
      <c r="AZ38" s="75"/>
      <c r="BA38" s="73"/>
      <c r="BB38" s="73"/>
      <c r="BC38" s="98"/>
      <c r="BD38" s="76"/>
      <c r="BE38" s="67">
        <v>48.228654999999996</v>
      </c>
      <c r="BF38" s="77"/>
      <c r="BG38" s="78"/>
      <c r="BH38" s="67">
        <v>31.803940833333332</v>
      </c>
      <c r="BJ38" s="74"/>
      <c r="BK38" s="72">
        <f t="shared" si="1"/>
        <v>0</v>
      </c>
      <c r="BL38" s="67">
        <v>0</v>
      </c>
      <c r="BM38" s="67">
        <v>31.491688333333332</v>
      </c>
      <c r="BN38" s="67">
        <v>12.304988333333332</v>
      </c>
      <c r="BO38" s="480">
        <f>(BM38+BN38)/2</f>
        <v>21.898338333333331</v>
      </c>
      <c r="BQ38" s="480">
        <v>28.000913333333337</v>
      </c>
      <c r="BR38" s="67">
        <v>34.897530000000003</v>
      </c>
      <c r="BS38" s="67">
        <f>(BQ38+BR38)/2</f>
        <v>31.44922166666667</v>
      </c>
      <c r="BT38" s="539"/>
      <c r="BU38" s="480">
        <v>65.709433333333337</v>
      </c>
      <c r="BV38" s="546"/>
      <c r="BW38" s="546">
        <f>(BU38+BV38)/2</f>
        <v>32.854716666666668</v>
      </c>
      <c r="BX38" s="70">
        <v>60</v>
      </c>
      <c r="BY38" s="70">
        <v>40</v>
      </c>
      <c r="BZ38" s="66">
        <f>データ!CL70</f>
        <v>9.61538</v>
      </c>
      <c r="CA38" s="67">
        <f>データ!CM70</f>
        <v>24.8</v>
      </c>
      <c r="CB38" s="67">
        <f>データ!CN70</f>
        <v>90.500009999999989</v>
      </c>
      <c r="CC38" s="203">
        <f>(BZ38+CA38+CB38)/3</f>
        <v>41.638463333333327</v>
      </c>
      <c r="CD38" s="70">
        <v>40</v>
      </c>
      <c r="CE38" s="516"/>
      <c r="CF38" s="66">
        <f>データ!CP70</f>
        <v>0</v>
      </c>
      <c r="CG38" s="516"/>
      <c r="CH38" s="66">
        <f>データ!CQ70</f>
        <v>60</v>
      </c>
      <c r="CI38" s="516"/>
      <c r="CJ38" s="67">
        <f>データ!CR70</f>
        <v>60</v>
      </c>
      <c r="CL38" s="508">
        <f>BX38*6</f>
        <v>360</v>
      </c>
      <c r="CM38" s="67">
        <f>BZ38+CA38+CB38+CF38+CH38+CJ38</f>
        <v>244.91539</v>
      </c>
      <c r="CN38" s="71">
        <f>CL38-CM38</f>
        <v>115.08461</v>
      </c>
    </row>
    <row r="39" spans="2:92" s="82" customFormat="1" ht="13.5" customHeight="1" x14ac:dyDescent="0.15">
      <c r="B39" s="51"/>
      <c r="C39" s="97"/>
      <c r="D39" s="56"/>
      <c r="E39" s="52"/>
      <c r="F39" s="52"/>
      <c r="G39" s="52"/>
      <c r="H39" s="53"/>
      <c r="I39" s="54"/>
      <c r="J39" s="54"/>
      <c r="K39" s="55"/>
      <c r="L39" s="55"/>
      <c r="M39" s="55"/>
      <c r="N39" s="55"/>
      <c r="O39" s="55"/>
      <c r="P39" s="55"/>
      <c r="Q39" s="56"/>
      <c r="R39" s="60"/>
      <c r="S39" s="54"/>
      <c r="T39" s="56"/>
      <c r="U39" s="100"/>
      <c r="V39" s="54"/>
      <c r="W39" s="57"/>
      <c r="X39" s="57"/>
      <c r="Y39" s="57"/>
      <c r="Z39" s="55"/>
      <c r="AA39" s="55"/>
      <c r="AB39" s="101"/>
      <c r="AC39" s="56"/>
      <c r="AD39" s="56"/>
      <c r="AE39" s="57"/>
      <c r="AF39" s="58"/>
      <c r="AG39" s="59"/>
      <c r="AH39" s="60"/>
      <c r="AI39" s="61"/>
      <c r="AK39" s="57"/>
      <c r="AL39" s="58"/>
      <c r="AN39" s="57"/>
      <c r="AO39" s="58"/>
      <c r="AQ39" s="55"/>
      <c r="AR39" s="72"/>
      <c r="AT39" s="101"/>
      <c r="AU39" s="101"/>
      <c r="AV39" s="101"/>
      <c r="AW39" s="102"/>
      <c r="AX39" s="102"/>
      <c r="AY39" s="102"/>
      <c r="AZ39" s="105"/>
      <c r="BA39" s="102"/>
      <c r="BB39" s="102"/>
      <c r="BC39" s="103"/>
      <c r="BD39" s="106"/>
      <c r="BE39" s="55"/>
      <c r="BF39" s="107"/>
      <c r="BG39" s="108"/>
      <c r="BH39" s="55"/>
      <c r="BJ39" s="101"/>
      <c r="BK39" s="72">
        <f t="shared" si="1"/>
        <v>0</v>
      </c>
      <c r="BL39" s="57"/>
      <c r="BM39" s="55"/>
      <c r="BN39" s="55"/>
      <c r="BO39" s="55"/>
      <c r="BQ39" s="55"/>
      <c r="BR39" s="55"/>
      <c r="BS39" s="55"/>
      <c r="BT39" s="539"/>
      <c r="BU39" s="55"/>
      <c r="BV39" s="547"/>
      <c r="BW39" s="547"/>
      <c r="BX39" s="100"/>
      <c r="BY39" s="100"/>
      <c r="BZ39" s="54"/>
      <c r="CA39" s="55"/>
      <c r="CB39" s="55"/>
      <c r="CC39" s="204"/>
      <c r="CD39" s="100"/>
      <c r="CE39" s="110"/>
      <c r="CF39" s="54"/>
      <c r="CG39" s="110"/>
      <c r="CH39" s="55"/>
      <c r="CI39" s="110"/>
      <c r="CJ39" s="55"/>
      <c r="CL39" s="506"/>
      <c r="CM39" s="55"/>
      <c r="CN39" s="507"/>
    </row>
    <row r="40" spans="2:92" s="148" customFormat="1" ht="20.100000000000001" customHeight="1" x14ac:dyDescent="0.15">
      <c r="B40" s="137"/>
      <c r="C40" s="138"/>
      <c r="D40" s="139" t="s">
        <v>48</v>
      </c>
      <c r="E40" s="140"/>
      <c r="F40" s="140"/>
      <c r="G40" s="140"/>
      <c r="H40" s="141"/>
      <c r="I40" s="142">
        <f>J40*6</f>
        <v>0</v>
      </c>
      <c r="J40" s="142">
        <v>0</v>
      </c>
      <c r="K40" s="143">
        <f>L40*6</f>
        <v>0</v>
      </c>
      <c r="L40" s="143">
        <v>0</v>
      </c>
      <c r="M40" s="143">
        <f>N40*3</f>
        <v>6</v>
      </c>
      <c r="N40" s="143">
        <v>2</v>
      </c>
      <c r="O40" s="143">
        <f>P40*3</f>
        <v>6</v>
      </c>
      <c r="P40" s="143">
        <v>2</v>
      </c>
      <c r="Q40" s="139">
        <f>M40+O40</f>
        <v>12</v>
      </c>
      <c r="R40" s="144">
        <f>(N40+P40)/2</f>
        <v>2</v>
      </c>
      <c r="S40" s="142">
        <v>0</v>
      </c>
      <c r="T40" s="139">
        <v>0</v>
      </c>
      <c r="U40" s="145">
        <v>0</v>
      </c>
      <c r="V40" s="142">
        <f>S40+T40+U40</f>
        <v>0</v>
      </c>
      <c r="W40" s="143">
        <f>V40-M40</f>
        <v>-6</v>
      </c>
      <c r="X40" s="143">
        <f>(S40+T40+U40)/3</f>
        <v>0</v>
      </c>
      <c r="Y40" s="143">
        <f>X40-N40</f>
        <v>-2</v>
      </c>
      <c r="Z40" s="143">
        <v>0</v>
      </c>
      <c r="AA40" s="143">
        <v>0</v>
      </c>
      <c r="AB40" s="146">
        <v>0</v>
      </c>
      <c r="AC40" s="139">
        <f>Z40+AA40+AB40</f>
        <v>0</v>
      </c>
      <c r="AD40" s="139">
        <f>AC40-O40</f>
        <v>-6</v>
      </c>
      <c r="AE40" s="143">
        <f>(Z40+AA40+AB40)/3</f>
        <v>0</v>
      </c>
      <c r="AF40" s="147">
        <f>AE40-P40</f>
        <v>-2</v>
      </c>
      <c r="AG40" s="140"/>
      <c r="AH40" s="144">
        <f>V40+Z40</f>
        <v>0</v>
      </c>
      <c r="AI40" s="141">
        <f>AH40-Q40</f>
        <v>-12</v>
      </c>
      <c r="AK40" s="143">
        <v>-2.0792233333333261</v>
      </c>
      <c r="AL40" s="147"/>
      <c r="AN40" s="143"/>
      <c r="AO40" s="147"/>
      <c r="AQ40" s="143"/>
      <c r="AR40" s="72"/>
      <c r="AT40" s="146"/>
      <c r="AU40" s="146"/>
      <c r="AV40" s="146"/>
      <c r="AW40" s="149"/>
      <c r="AX40" s="149"/>
      <c r="AY40" s="149"/>
      <c r="AZ40" s="150"/>
      <c r="BA40" s="149"/>
      <c r="BB40" s="151"/>
      <c r="BC40" s="151"/>
      <c r="BD40" s="152"/>
      <c r="BE40" s="143">
        <v>1.981131666666667</v>
      </c>
      <c r="BF40" s="153"/>
      <c r="BG40" s="154"/>
      <c r="BH40" s="143">
        <v>1.0322325000000001</v>
      </c>
      <c r="BJ40" s="146">
        <v>1</v>
      </c>
      <c r="BK40" s="72">
        <f t="shared" ref="BK40:BK48" si="4">BA40-BJ40</f>
        <v>-1</v>
      </c>
      <c r="BL40" s="143">
        <v>0.5</v>
      </c>
      <c r="BM40" s="143">
        <v>0</v>
      </c>
      <c r="BN40" s="143">
        <v>0.47169833333333333</v>
      </c>
      <c r="BO40" s="480">
        <f>(BM40+BN40)/2</f>
        <v>0.23584916666666667</v>
      </c>
      <c r="BQ40" s="480">
        <v>2.038993333333333</v>
      </c>
      <c r="BR40" s="143">
        <v>0</v>
      </c>
      <c r="BS40" s="67">
        <f>(BQ40+BR40)/2</f>
        <v>1.0194966666666665</v>
      </c>
      <c r="BT40" s="539"/>
      <c r="BU40" s="480">
        <v>0</v>
      </c>
      <c r="BV40" s="549"/>
      <c r="BW40" s="546">
        <f>(BU40+BV40)/2</f>
        <v>0</v>
      </c>
      <c r="BX40" s="145">
        <v>0</v>
      </c>
      <c r="BY40" s="145">
        <v>0</v>
      </c>
      <c r="BZ40" s="142">
        <f>データ!CL72</f>
        <v>0</v>
      </c>
      <c r="CA40" s="143">
        <f>データ!CM72</f>
        <v>0</v>
      </c>
      <c r="CB40" s="143">
        <f>データ!CN72</f>
        <v>0</v>
      </c>
      <c r="CC40" s="206">
        <f>(BZ40+CA40+CB40)/3</f>
        <v>0</v>
      </c>
      <c r="CD40" s="145">
        <v>0</v>
      </c>
      <c r="CE40" s="516"/>
      <c r="CF40" s="142">
        <f>データ!CP72</f>
        <v>0</v>
      </c>
      <c r="CG40" s="516"/>
      <c r="CH40" s="142">
        <f>データ!CQ72</f>
        <v>0</v>
      </c>
      <c r="CI40" s="516"/>
      <c r="CJ40" s="143">
        <f>データ!CR72</f>
        <v>0</v>
      </c>
      <c r="CL40" s="508">
        <f>BX40*6</f>
        <v>0</v>
      </c>
      <c r="CM40" s="67">
        <f>BZ40+CA40+CB40+CF40+CH40+CJ40</f>
        <v>0</v>
      </c>
      <c r="CN40" s="71">
        <f>CL40-CM40</f>
        <v>0</v>
      </c>
    </row>
    <row r="41" spans="2:92" s="82" customFormat="1" ht="13.5" customHeight="1" x14ac:dyDescent="0.15">
      <c r="B41" s="51"/>
      <c r="C41" s="97"/>
      <c r="D41" s="56"/>
      <c r="E41" s="52"/>
      <c r="F41" s="52"/>
      <c r="G41" s="52"/>
      <c r="H41" s="53"/>
      <c r="I41" s="54"/>
      <c r="J41" s="54"/>
      <c r="K41" s="55"/>
      <c r="L41" s="55"/>
      <c r="M41" s="55"/>
      <c r="N41" s="55"/>
      <c r="O41" s="55"/>
      <c r="P41" s="55"/>
      <c r="Q41" s="56"/>
      <c r="R41" s="60"/>
      <c r="S41" s="54"/>
      <c r="T41" s="56"/>
      <c r="U41" s="100"/>
      <c r="V41" s="54"/>
      <c r="W41" s="57"/>
      <c r="X41" s="57"/>
      <c r="Y41" s="57"/>
      <c r="Z41" s="55"/>
      <c r="AA41" s="55"/>
      <c r="AB41" s="101"/>
      <c r="AC41" s="56"/>
      <c r="AD41" s="56"/>
      <c r="AE41" s="57"/>
      <c r="AF41" s="58"/>
      <c r="AG41" s="59"/>
      <c r="AH41" s="60"/>
      <c r="AI41" s="61"/>
      <c r="AK41" s="57"/>
      <c r="AL41" s="58"/>
      <c r="AN41" s="57"/>
      <c r="AO41" s="58"/>
      <c r="AQ41" s="55"/>
      <c r="AR41" s="72"/>
      <c r="AT41" s="101"/>
      <c r="AU41" s="101"/>
      <c r="AV41" s="101"/>
      <c r="AW41" s="102"/>
      <c r="AX41" s="102"/>
      <c r="AY41" s="102"/>
      <c r="AZ41" s="105"/>
      <c r="BA41" s="102"/>
      <c r="BB41" s="102"/>
      <c r="BC41" s="103"/>
      <c r="BD41" s="106"/>
      <c r="BE41" s="55"/>
      <c r="BF41" s="107"/>
      <c r="BG41" s="108"/>
      <c r="BH41" s="55"/>
      <c r="BJ41" s="101"/>
      <c r="BK41" s="72">
        <f t="shared" si="4"/>
        <v>0</v>
      </c>
      <c r="BL41" s="57"/>
      <c r="BM41" s="55"/>
      <c r="BN41" s="55"/>
      <c r="BO41" s="55"/>
      <c r="BQ41" s="55"/>
      <c r="BR41" s="55"/>
      <c r="BS41" s="55"/>
      <c r="BT41" s="539"/>
      <c r="BU41" s="55"/>
      <c r="BV41" s="547"/>
      <c r="BW41" s="547"/>
      <c r="BX41" s="100"/>
      <c r="BY41" s="100"/>
      <c r="BZ41" s="54"/>
      <c r="CA41" s="55"/>
      <c r="CB41" s="55"/>
      <c r="CC41" s="204"/>
      <c r="CD41" s="100"/>
      <c r="CE41" s="110"/>
      <c r="CF41" s="54"/>
      <c r="CG41" s="110"/>
      <c r="CH41" s="55"/>
      <c r="CI41" s="110"/>
      <c r="CJ41" s="55"/>
      <c r="CL41" s="506"/>
      <c r="CM41" s="55"/>
      <c r="CN41" s="507"/>
    </row>
    <row r="42" spans="2:92" s="72" customFormat="1" ht="20.100000000000001" customHeight="1" x14ac:dyDescent="0.15">
      <c r="B42" s="62"/>
      <c r="C42" s="86"/>
      <c r="D42" s="68" t="s">
        <v>49</v>
      </c>
      <c r="E42" s="64"/>
      <c r="F42" s="64"/>
      <c r="G42" s="64"/>
      <c r="H42" s="65"/>
      <c r="I42" s="66">
        <f>J42*6</f>
        <v>78</v>
      </c>
      <c r="J42" s="66">
        <v>13</v>
      </c>
      <c r="K42" s="67">
        <f>L42*6</f>
        <v>0</v>
      </c>
      <c r="L42" s="67">
        <v>0</v>
      </c>
      <c r="M42" s="67">
        <f>N42*3</f>
        <v>0</v>
      </c>
      <c r="N42" s="67">
        <v>0</v>
      </c>
      <c r="O42" s="67">
        <f>P42*3</f>
        <v>0</v>
      </c>
      <c r="P42" s="67">
        <v>0</v>
      </c>
      <c r="Q42" s="68">
        <f>M42+O42</f>
        <v>0</v>
      </c>
      <c r="R42" s="69">
        <f>(N42+P42)/2</f>
        <v>0</v>
      </c>
      <c r="S42" s="66">
        <v>0</v>
      </c>
      <c r="T42" s="68">
        <v>23.230709999999998</v>
      </c>
      <c r="U42" s="70">
        <v>0</v>
      </c>
      <c r="V42" s="66">
        <f>S42+T42+U42</f>
        <v>23.230709999999998</v>
      </c>
      <c r="W42" s="67">
        <f>V42-M42</f>
        <v>23.230709999999998</v>
      </c>
      <c r="X42" s="67">
        <f>(S42+T42+U42)/3</f>
        <v>7.7435699999999992</v>
      </c>
      <c r="Y42" s="67">
        <f>X42-N42</f>
        <v>7.7435699999999992</v>
      </c>
      <c r="Z42" s="67">
        <v>0</v>
      </c>
      <c r="AA42" s="67">
        <v>0</v>
      </c>
      <c r="AB42" s="74">
        <v>0</v>
      </c>
      <c r="AC42" s="68">
        <f>Z42+AA42+AB42</f>
        <v>0</v>
      </c>
      <c r="AD42" s="68">
        <f>AC42-O42</f>
        <v>0</v>
      </c>
      <c r="AE42" s="67">
        <f>(Z42+AA42+AB42)/3</f>
        <v>0</v>
      </c>
      <c r="AF42" s="71">
        <f>AE42-P42</f>
        <v>0</v>
      </c>
      <c r="AG42" s="64"/>
      <c r="AH42" s="69">
        <f>V42+Z42</f>
        <v>23.230709999999998</v>
      </c>
      <c r="AI42" s="65">
        <f>AH42-Q42</f>
        <v>23.230709999999998</v>
      </c>
      <c r="AK42" s="67">
        <v>166.84485666666666</v>
      </c>
      <c r="AL42" s="71"/>
      <c r="AN42" s="67"/>
      <c r="AO42" s="71"/>
      <c r="AQ42" s="67"/>
      <c r="AT42" s="74"/>
      <c r="AU42" s="74"/>
      <c r="AV42" s="74"/>
      <c r="AW42" s="73"/>
      <c r="AX42" s="73"/>
      <c r="AY42" s="73"/>
      <c r="AZ42" s="75"/>
      <c r="BA42" s="73"/>
      <c r="BB42" s="79"/>
      <c r="BC42" s="79"/>
      <c r="BD42" s="76"/>
      <c r="BE42" s="67">
        <v>1.1993449999999999</v>
      </c>
      <c r="BF42" s="77"/>
      <c r="BG42" s="78"/>
      <c r="BH42" s="67">
        <v>-0.43993916666666311</v>
      </c>
      <c r="BJ42" s="74">
        <v>0</v>
      </c>
      <c r="BK42" s="72">
        <f t="shared" si="4"/>
        <v>0</v>
      </c>
      <c r="BL42" s="67">
        <v>0.1565</v>
      </c>
      <c r="BM42" s="67">
        <v>0</v>
      </c>
      <c r="BN42" s="67">
        <v>0</v>
      </c>
      <c r="BO42" s="480">
        <f>(BM42+BN42)/2</f>
        <v>0</v>
      </c>
      <c r="BQ42" s="480">
        <v>0</v>
      </c>
      <c r="BR42" s="67">
        <v>0</v>
      </c>
      <c r="BS42" s="67">
        <f>(BQ42+BR42)/2</f>
        <v>0</v>
      </c>
      <c r="BT42" s="539"/>
      <c r="BU42" s="480">
        <v>0</v>
      </c>
      <c r="BV42" s="546"/>
      <c r="BW42" s="546">
        <f>(BU42+BV42)/2</f>
        <v>0</v>
      </c>
      <c r="BX42" s="70">
        <v>0</v>
      </c>
      <c r="BY42" s="70">
        <v>0</v>
      </c>
      <c r="BZ42" s="66">
        <f>データ!CL74</f>
        <v>0</v>
      </c>
      <c r="CA42" s="67">
        <f>データ!CM74</f>
        <v>0</v>
      </c>
      <c r="CB42" s="67">
        <f>データ!CN74</f>
        <v>0</v>
      </c>
      <c r="CC42" s="203">
        <f>(BZ42+CA42+CB42)/3</f>
        <v>0</v>
      </c>
      <c r="CD42" s="70">
        <v>0</v>
      </c>
      <c r="CE42" s="516"/>
      <c r="CF42" s="66">
        <f>データ!CP74</f>
        <v>0</v>
      </c>
      <c r="CG42" s="516"/>
      <c r="CH42" s="66">
        <f>データ!CQ74</f>
        <v>0</v>
      </c>
      <c r="CI42" s="516"/>
      <c r="CJ42" s="67">
        <f>データ!CR74</f>
        <v>0</v>
      </c>
      <c r="CL42" s="510">
        <f>BX42*6</f>
        <v>0</v>
      </c>
      <c r="CM42" s="67">
        <f>BZ42+CA42+CB42+CF42+CH42+CJ42</f>
        <v>0</v>
      </c>
      <c r="CN42" s="71">
        <f>CL42-CM42</f>
        <v>0</v>
      </c>
    </row>
    <row r="43" spans="2:92" s="82" customFormat="1" ht="20.25" customHeight="1" x14ac:dyDescent="0.15">
      <c r="B43" s="51"/>
      <c r="C43" s="97"/>
      <c r="D43" s="68" t="s">
        <v>131</v>
      </c>
      <c r="E43" s="517"/>
      <c r="F43" s="517"/>
      <c r="G43" s="517"/>
      <c r="H43" s="518"/>
      <c r="I43" s="519"/>
      <c r="J43" s="519"/>
      <c r="K43" s="520"/>
      <c r="L43" s="520"/>
      <c r="M43" s="520"/>
      <c r="N43" s="520"/>
      <c r="O43" s="520"/>
      <c r="P43" s="520"/>
      <c r="Q43" s="521"/>
      <c r="R43" s="522"/>
      <c r="S43" s="519"/>
      <c r="T43" s="521"/>
      <c r="U43" s="523"/>
      <c r="V43" s="519"/>
      <c r="W43" s="524"/>
      <c r="X43" s="524"/>
      <c r="Y43" s="524"/>
      <c r="Z43" s="520"/>
      <c r="AA43" s="520"/>
      <c r="AB43" s="525"/>
      <c r="AC43" s="521"/>
      <c r="AD43" s="521"/>
      <c r="AE43" s="524"/>
      <c r="AF43" s="526"/>
      <c r="AG43" s="527"/>
      <c r="AH43" s="522"/>
      <c r="AI43" s="528"/>
      <c r="AJ43" s="529"/>
      <c r="AK43" s="524"/>
      <c r="AL43" s="526"/>
      <c r="AM43" s="529"/>
      <c r="AN43" s="524"/>
      <c r="AO43" s="526"/>
      <c r="AP43" s="529"/>
      <c r="AQ43" s="520"/>
      <c r="AR43" s="64"/>
      <c r="AS43" s="529"/>
      <c r="AT43" s="525"/>
      <c r="AU43" s="525"/>
      <c r="AV43" s="525"/>
      <c r="AW43" s="530"/>
      <c r="AX43" s="530"/>
      <c r="AY43" s="530"/>
      <c r="AZ43" s="531"/>
      <c r="BA43" s="530"/>
      <c r="BB43" s="530"/>
      <c r="BC43" s="532"/>
      <c r="BD43" s="533"/>
      <c r="BE43" s="520"/>
      <c r="BF43" s="534"/>
      <c r="BG43" s="535"/>
      <c r="BH43" s="520"/>
      <c r="BI43" s="529"/>
      <c r="BJ43" s="525"/>
      <c r="BK43" s="64">
        <f t="shared" si="4"/>
        <v>0</v>
      </c>
      <c r="BL43" s="524"/>
      <c r="BM43" s="520"/>
      <c r="BN43" s="520"/>
      <c r="BO43" s="480">
        <v>166.47530166666667</v>
      </c>
      <c r="BP43" s="72"/>
      <c r="BQ43" s="480">
        <v>162.34708333333333</v>
      </c>
      <c r="BR43" s="67">
        <v>181.82031499999999</v>
      </c>
      <c r="BS43" s="67">
        <f>(BQ43+BR43)/2</f>
        <v>172.08369916666666</v>
      </c>
      <c r="BT43" s="539"/>
      <c r="BU43" s="554">
        <v>163.02816666666666</v>
      </c>
      <c r="BV43" s="555"/>
      <c r="BW43" s="555"/>
      <c r="BX43" s="523">
        <v>180</v>
      </c>
      <c r="BY43" s="523"/>
      <c r="BZ43" s="66">
        <f>データ!CL75</f>
        <v>173.39622</v>
      </c>
      <c r="CA43" s="66">
        <f>データ!CM75</f>
        <v>171.50944000000001</v>
      </c>
      <c r="CB43" s="66">
        <f>データ!CN75</f>
        <v>173.39622</v>
      </c>
      <c r="CC43" s="66">
        <f>データ!CO75</f>
        <v>0</v>
      </c>
      <c r="CD43" s="66">
        <f>データ!CP75</f>
        <v>0</v>
      </c>
      <c r="CE43" s="66">
        <f>データ!CQ75</f>
        <v>180</v>
      </c>
      <c r="CF43" s="66">
        <f>データ!CP75</f>
        <v>0</v>
      </c>
      <c r="CG43" s="66">
        <f>データ!CS75</f>
        <v>0</v>
      </c>
      <c r="CH43" s="66">
        <f>データ!CQ75</f>
        <v>180</v>
      </c>
      <c r="CI43" s="66">
        <f>データ!CU75</f>
        <v>0</v>
      </c>
      <c r="CJ43" s="66">
        <f>データ!CR75</f>
        <v>180</v>
      </c>
      <c r="CK43" s="529"/>
      <c r="CL43" s="566">
        <f>BX43*6</f>
        <v>1080</v>
      </c>
      <c r="CM43" s="67">
        <f>BZ43+CA43+CB43+CF43+CH43+CJ43</f>
        <v>878.30187999999998</v>
      </c>
      <c r="CN43" s="71">
        <f>CL43-CM43</f>
        <v>201.69812000000002</v>
      </c>
    </row>
    <row r="44" spans="2:92" s="72" customFormat="1" ht="20.100000000000001" customHeight="1" x14ac:dyDescent="0.15">
      <c r="B44" s="62"/>
      <c r="C44" s="86"/>
      <c r="D44" s="68" t="s">
        <v>145</v>
      </c>
      <c r="E44" s="64"/>
      <c r="F44" s="64"/>
      <c r="G44" s="64"/>
      <c r="H44" s="65"/>
      <c r="I44" s="66">
        <f>J44*6</f>
        <v>66</v>
      </c>
      <c r="J44" s="66">
        <v>11</v>
      </c>
      <c r="K44" s="67">
        <f>L44*6</f>
        <v>18</v>
      </c>
      <c r="L44" s="67">
        <v>3</v>
      </c>
      <c r="M44" s="67">
        <f>N44*3</f>
        <v>18</v>
      </c>
      <c r="N44" s="67">
        <v>6</v>
      </c>
      <c r="O44" s="67">
        <f>P44*3</f>
        <v>18</v>
      </c>
      <c r="P44" s="67">
        <v>6</v>
      </c>
      <c r="Q44" s="68">
        <f>M44+O44</f>
        <v>36</v>
      </c>
      <c r="R44" s="69">
        <f>(N44+P44)/2</f>
        <v>6</v>
      </c>
      <c r="S44" s="66">
        <v>0</v>
      </c>
      <c r="T44" s="68">
        <v>0</v>
      </c>
      <c r="U44" s="70">
        <v>0</v>
      </c>
      <c r="V44" s="66">
        <f>S44+T44+U44</f>
        <v>0</v>
      </c>
      <c r="W44" s="67">
        <f>V44-M44</f>
        <v>-18</v>
      </c>
      <c r="X44" s="67">
        <f>(S44+T44+U44)/3</f>
        <v>0</v>
      </c>
      <c r="Y44" s="67">
        <f>X44-N44</f>
        <v>-6</v>
      </c>
      <c r="Z44" s="67">
        <v>0</v>
      </c>
      <c r="AA44" s="67">
        <v>0</v>
      </c>
      <c r="AB44" s="74">
        <v>0</v>
      </c>
      <c r="AC44" s="68">
        <f>Z44+AA44+AB44</f>
        <v>0</v>
      </c>
      <c r="AD44" s="68">
        <f>AC44-O44</f>
        <v>-18</v>
      </c>
      <c r="AE44" s="67">
        <f>(Z44+AA44+AB44)/3</f>
        <v>0</v>
      </c>
      <c r="AF44" s="71">
        <f>AE44-P44</f>
        <v>-6</v>
      </c>
      <c r="AG44" s="64"/>
      <c r="AH44" s="69">
        <f>V44+Z44</f>
        <v>0</v>
      </c>
      <c r="AI44" s="65">
        <f>AH44-Q44</f>
        <v>-36</v>
      </c>
      <c r="AK44" s="67">
        <v>180.22819333333334</v>
      </c>
      <c r="AL44" s="71"/>
      <c r="AN44" s="67"/>
      <c r="AO44" s="71"/>
      <c r="AQ44" s="67"/>
      <c r="AT44" s="74"/>
      <c r="AU44" s="74"/>
      <c r="AV44" s="74"/>
      <c r="AW44" s="73"/>
      <c r="AX44" s="73"/>
      <c r="AY44" s="73"/>
      <c r="AZ44" s="75"/>
      <c r="BA44" s="73"/>
      <c r="BB44" s="79"/>
      <c r="BC44" s="79"/>
      <c r="BD44" s="76"/>
      <c r="BE44" s="67">
        <v>208.50355666666667</v>
      </c>
      <c r="BF44" s="77"/>
      <c r="BG44" s="78"/>
      <c r="BH44" s="67">
        <v>187.67420666666666</v>
      </c>
      <c r="BJ44" s="74">
        <v>2</v>
      </c>
      <c r="BK44" s="72">
        <f t="shared" si="4"/>
        <v>-2</v>
      </c>
      <c r="BL44" s="67">
        <v>16.819090000000003</v>
      </c>
      <c r="BM44" s="67">
        <v>179.40689500000002</v>
      </c>
      <c r="BN44" s="67">
        <v>153.54370833333331</v>
      </c>
      <c r="BO44" s="480">
        <v>0</v>
      </c>
      <c r="BQ44" s="480">
        <v>0</v>
      </c>
      <c r="BR44" s="67">
        <v>0</v>
      </c>
      <c r="BS44" s="67">
        <f>(BQ44+BR44)/2</f>
        <v>0</v>
      </c>
      <c r="BT44" s="539"/>
      <c r="BU44" s="480">
        <v>67.037936666666667</v>
      </c>
      <c r="BV44" s="546"/>
      <c r="BW44" s="546">
        <f>(BU44+BV44)/2</f>
        <v>33.518968333333333</v>
      </c>
      <c r="BX44" s="70">
        <v>30</v>
      </c>
      <c r="BY44" s="70">
        <v>160</v>
      </c>
      <c r="BZ44" s="66">
        <f>データ!CL76</f>
        <v>1106.7991599999998</v>
      </c>
      <c r="CA44" s="67">
        <f>データ!CM76</f>
        <v>7.614169999999973</v>
      </c>
      <c r="CB44" s="67">
        <f>データ!CN76</f>
        <v>60.124779999999987</v>
      </c>
      <c r="CC44" s="203">
        <f>(BZ44+CA44+CB44)/3</f>
        <v>391.51270333333332</v>
      </c>
      <c r="CD44" s="70">
        <v>160</v>
      </c>
      <c r="CE44" s="516"/>
      <c r="CF44" s="66">
        <f>データ!CP76</f>
        <v>0</v>
      </c>
      <c r="CG44" s="516"/>
      <c r="CH44" s="66">
        <f>データ!CQ76</f>
        <v>30</v>
      </c>
      <c r="CI44" s="516"/>
      <c r="CJ44" s="67">
        <f>データ!CR76</f>
        <v>30</v>
      </c>
      <c r="CL44" s="508">
        <f>BX44*6</f>
        <v>180</v>
      </c>
      <c r="CM44" s="67">
        <f>BZ44+CA44+CB44+CF44+CH44+CJ44</f>
        <v>1234.53811</v>
      </c>
      <c r="CN44" s="71">
        <f>CL44-CM44</f>
        <v>-1054.53811</v>
      </c>
    </row>
    <row r="45" spans="2:92" s="82" customFormat="1" ht="13.5" customHeight="1" x14ac:dyDescent="0.15">
      <c r="B45" s="51"/>
      <c r="C45" s="97"/>
      <c r="H45" s="155"/>
      <c r="I45" s="156"/>
      <c r="J45" s="156"/>
      <c r="K45" s="81"/>
      <c r="L45" s="81"/>
      <c r="M45" s="81"/>
      <c r="N45" s="81"/>
      <c r="O45" s="81"/>
      <c r="P45" s="81"/>
      <c r="Q45" s="97"/>
      <c r="R45" s="157"/>
      <c r="S45" s="156"/>
      <c r="T45" s="97"/>
      <c r="U45" s="158"/>
      <c r="V45" s="156"/>
      <c r="W45" s="57"/>
      <c r="X45" s="134"/>
      <c r="Y45" s="134"/>
      <c r="Z45" s="81"/>
      <c r="AA45" s="81"/>
      <c r="AB45" s="159"/>
      <c r="AC45" s="97"/>
      <c r="AD45" s="97"/>
      <c r="AE45" s="134"/>
      <c r="AF45" s="135"/>
      <c r="AG45" s="136"/>
      <c r="AH45" s="157"/>
      <c r="AI45" s="61"/>
      <c r="AK45" s="134"/>
      <c r="AL45" s="135"/>
      <c r="AN45" s="134"/>
      <c r="AO45" s="135"/>
      <c r="AQ45" s="81"/>
      <c r="AR45" s="72"/>
      <c r="AT45" s="159"/>
      <c r="AU45" s="159"/>
      <c r="AV45" s="159"/>
      <c r="AW45" s="160"/>
      <c r="AX45" s="160"/>
      <c r="AY45" s="160"/>
      <c r="AZ45" s="161"/>
      <c r="BA45" s="160"/>
      <c r="BB45" s="160"/>
      <c r="BC45" s="162"/>
      <c r="BD45" s="163"/>
      <c r="BE45" s="81"/>
      <c r="BF45" s="164"/>
      <c r="BG45" s="165"/>
      <c r="BH45" s="81"/>
      <c r="BJ45" s="159"/>
      <c r="BK45" s="72">
        <f t="shared" si="4"/>
        <v>0</v>
      </c>
      <c r="BL45" s="134"/>
      <c r="BM45" s="81"/>
      <c r="BN45" s="81"/>
      <c r="BO45" s="81"/>
      <c r="BQ45" s="81"/>
      <c r="BR45" s="81"/>
      <c r="BS45" s="81"/>
      <c r="BT45" s="539"/>
      <c r="BU45" s="81"/>
      <c r="BV45" s="550"/>
      <c r="BW45" s="550"/>
      <c r="BX45" s="158"/>
      <c r="BY45" s="158"/>
      <c r="BZ45" s="156"/>
      <c r="CA45" s="81"/>
      <c r="CB45" s="81"/>
      <c r="CC45" s="207"/>
      <c r="CD45" s="158"/>
      <c r="CE45" s="81"/>
      <c r="CF45" s="156"/>
      <c r="CG45" s="81"/>
      <c r="CH45" s="81"/>
      <c r="CI45" s="81"/>
      <c r="CJ45" s="81"/>
      <c r="CL45" s="511"/>
      <c r="CM45" s="55"/>
      <c r="CN45" s="213"/>
    </row>
    <row r="46" spans="2:92" s="72" customFormat="1" ht="20.100000000000001" customHeight="1" x14ac:dyDescent="0.15">
      <c r="B46" s="62"/>
      <c r="C46" s="68" t="s">
        <v>50</v>
      </c>
      <c r="D46" s="64"/>
      <c r="E46" s="64"/>
      <c r="F46" s="64"/>
      <c r="G46" s="64"/>
      <c r="H46" s="65"/>
      <c r="I46" s="66">
        <f>I36+I38+I40+I42+I44</f>
        <v>624</v>
      </c>
      <c r="J46" s="66">
        <f t="shared" ref="J46:V46" si="5">J36+J38+J40+J42+J44</f>
        <v>104</v>
      </c>
      <c r="K46" s="67">
        <f>K36+K38+K40+K42+K44</f>
        <v>600</v>
      </c>
      <c r="L46" s="67">
        <f t="shared" si="5"/>
        <v>100</v>
      </c>
      <c r="M46" s="67">
        <f t="shared" si="5"/>
        <v>42</v>
      </c>
      <c r="N46" s="67">
        <f t="shared" si="5"/>
        <v>14</v>
      </c>
      <c r="O46" s="67">
        <f t="shared" si="5"/>
        <v>42</v>
      </c>
      <c r="P46" s="67">
        <f t="shared" si="5"/>
        <v>14</v>
      </c>
      <c r="Q46" s="68">
        <f t="shared" si="5"/>
        <v>84</v>
      </c>
      <c r="R46" s="69">
        <f t="shared" si="5"/>
        <v>14</v>
      </c>
      <c r="S46" s="66">
        <f t="shared" si="5"/>
        <v>6</v>
      </c>
      <c r="T46" s="68">
        <f t="shared" si="5"/>
        <v>30.230709999999998</v>
      </c>
      <c r="U46" s="70">
        <f t="shared" si="5"/>
        <v>6</v>
      </c>
      <c r="V46" s="66">
        <f t="shared" si="5"/>
        <v>42.230710000000002</v>
      </c>
      <c r="W46" s="67">
        <f>V46-M46</f>
        <v>0.23071000000000197</v>
      </c>
      <c r="X46" s="67">
        <f>X36+X38+X40+X42+X44</f>
        <v>14.076903333333332</v>
      </c>
      <c r="Y46" s="67">
        <f>X46-N46</f>
        <v>7.6903333333332213E-2</v>
      </c>
      <c r="Z46" s="67">
        <f>Z36+Z38+Z40+Z42+Z44</f>
        <v>5.5919999999999996</v>
      </c>
      <c r="AA46" s="67">
        <f>AA36+AA38+AA40+AA42+AA44</f>
        <v>6</v>
      </c>
      <c r="AB46" s="74">
        <f>AB36+AB38+AB40+AB42+AB44</f>
        <v>744</v>
      </c>
      <c r="AC46" s="68">
        <f>AC36+AC38+AC40+AC42+AC44</f>
        <v>755.59199999999998</v>
      </c>
      <c r="AD46" s="68">
        <f>AC46-O46</f>
        <v>713.59199999999998</v>
      </c>
      <c r="AE46" s="67">
        <f>AE36+AE38+AE40+AE42+AE44</f>
        <v>251.864</v>
      </c>
      <c r="AF46" s="71">
        <f>AE46-P46</f>
        <v>237.864</v>
      </c>
      <c r="AG46" s="64"/>
      <c r="AH46" s="69">
        <f>V46+Z46</f>
        <v>47.822710000000001</v>
      </c>
      <c r="AI46" s="65">
        <f>AH46-Q46</f>
        <v>-36.177289999999999</v>
      </c>
      <c r="AK46" s="67">
        <v>88.223764999999986</v>
      </c>
      <c r="AL46" s="71"/>
      <c r="AN46" s="67"/>
      <c r="AO46" s="71"/>
      <c r="AQ46" s="67"/>
      <c r="AT46" s="74"/>
      <c r="AU46" s="74"/>
      <c r="AV46" s="74"/>
      <c r="AW46" s="73"/>
      <c r="AX46" s="73"/>
      <c r="AY46" s="73"/>
      <c r="AZ46" s="75"/>
      <c r="BA46" s="73"/>
      <c r="BB46" s="73"/>
      <c r="BC46" s="98"/>
      <c r="BD46" s="76"/>
      <c r="BE46" s="67">
        <v>259.91268833333334</v>
      </c>
      <c r="BF46" s="77"/>
      <c r="BG46" s="78"/>
      <c r="BH46" s="67">
        <v>220.07044083333335</v>
      </c>
      <c r="BJ46" s="74">
        <v>9</v>
      </c>
      <c r="BK46" s="72">
        <f t="shared" si="4"/>
        <v>-9</v>
      </c>
      <c r="BL46" s="67">
        <v>23.407665000000001</v>
      </c>
      <c r="BM46" s="67">
        <f>BM36+BM38+BM40+BM42+BM44</f>
        <v>210.89858333333336</v>
      </c>
      <c r="BN46" s="67">
        <v>166.32039499999999</v>
      </c>
      <c r="BO46" s="480">
        <f>BO36+BO38+BO40+BO42+BO44+BO43</f>
        <v>188.60948916666666</v>
      </c>
      <c r="BP46" s="72">
        <f t="shared" ref="BP46:BY46" si="6">BP36+BP38+BP40+BP42+BP44+BP43</f>
        <v>0</v>
      </c>
      <c r="BQ46" s="480">
        <f>BQ36+BQ38+BQ40+BQ42+BQ44+BQ43</f>
        <v>192.38699</v>
      </c>
      <c r="BR46" s="67">
        <f>BR36+BR38+BR40+BR42+BR44+BR43</f>
        <v>216.71784500000001</v>
      </c>
      <c r="BS46" s="67">
        <f>BS36+BS38+BS40+BS42+BS44+BS43</f>
        <v>204.55241749999999</v>
      </c>
      <c r="BT46" s="539"/>
      <c r="BU46" s="480">
        <v>295.77553666666665</v>
      </c>
      <c r="BV46" s="546"/>
      <c r="BW46" s="546">
        <f>(BU46+BV46)/2</f>
        <v>147.88776833333333</v>
      </c>
      <c r="BX46" s="70">
        <v>270</v>
      </c>
      <c r="BY46" s="70">
        <f t="shared" si="6"/>
        <v>200</v>
      </c>
      <c r="BZ46" s="66">
        <f>BZ36+BZ38+BZ40+BZ42+BZ44+BZ43</f>
        <v>1289.8107599999998</v>
      </c>
      <c r="CA46" s="66">
        <f>CA36+CA38+CA40+CA42+CA44+CA43</f>
        <v>203.92361</v>
      </c>
      <c r="CB46" s="66">
        <f>CB36+CB38+CB40+CB42+CB44+CB43</f>
        <v>324.02100999999993</v>
      </c>
      <c r="CC46" s="66">
        <f t="shared" ref="CC46:CI46" si="7">CC36+CC38+CC40+CC42+CC44+CC43</f>
        <v>433.15116666666665</v>
      </c>
      <c r="CD46" s="66">
        <f t="shared" si="7"/>
        <v>200</v>
      </c>
      <c r="CE46" s="66">
        <f t="shared" si="7"/>
        <v>180</v>
      </c>
      <c r="CF46" s="66">
        <f t="shared" si="7"/>
        <v>0</v>
      </c>
      <c r="CG46" s="66">
        <f t="shared" si="7"/>
        <v>0</v>
      </c>
      <c r="CH46" s="66">
        <f>CH36+CH38+CH40+CH42+CH44+CH43</f>
        <v>270</v>
      </c>
      <c r="CI46" s="66">
        <f t="shared" si="7"/>
        <v>0</v>
      </c>
      <c r="CJ46" s="66">
        <f>CJ36+CJ38+CJ40+CJ42+CJ44+CJ43</f>
        <v>270</v>
      </c>
      <c r="CL46" s="510">
        <f>CL36+CL38+CL40+CL42+CL44</f>
        <v>540</v>
      </c>
      <c r="CM46" s="67">
        <f>CM36+CM38+CM40+CM42+CM44</f>
        <v>1479.4535000000001</v>
      </c>
      <c r="CN46" s="71">
        <f>CN36+CN38+CN40+CN42+CN44</f>
        <v>-939.45349999999996</v>
      </c>
    </row>
    <row r="47" spans="2:92" s="174" customFormat="1" ht="13.5" customHeight="1" x14ac:dyDescent="0.15">
      <c r="B47" s="167"/>
      <c r="C47" s="136"/>
      <c r="D47" s="136"/>
      <c r="E47" s="136"/>
      <c r="F47" s="136"/>
      <c r="G47" s="136"/>
      <c r="H47" s="168"/>
      <c r="I47" s="169"/>
      <c r="J47" s="169"/>
      <c r="K47" s="134"/>
      <c r="L47" s="134"/>
      <c r="M47" s="134"/>
      <c r="N47" s="134"/>
      <c r="O47" s="134"/>
      <c r="P47" s="134"/>
      <c r="Q47" s="170"/>
      <c r="R47" s="171"/>
      <c r="S47" s="169"/>
      <c r="T47" s="170"/>
      <c r="U47" s="172"/>
      <c r="V47" s="169"/>
      <c r="W47" s="57"/>
      <c r="X47" s="134"/>
      <c r="Y47" s="134"/>
      <c r="Z47" s="134"/>
      <c r="AA47" s="134"/>
      <c r="AB47" s="173"/>
      <c r="AC47" s="170"/>
      <c r="AD47" s="170"/>
      <c r="AE47" s="134"/>
      <c r="AF47" s="135"/>
      <c r="AG47" s="136"/>
      <c r="AH47" s="171"/>
      <c r="AI47" s="61"/>
      <c r="AK47" s="134"/>
      <c r="AL47" s="135"/>
      <c r="AN47" s="134"/>
      <c r="AO47" s="135"/>
      <c r="AQ47" s="134"/>
      <c r="AR47" s="72"/>
      <c r="AT47" s="173"/>
      <c r="AU47" s="173"/>
      <c r="AV47" s="173"/>
      <c r="AW47" s="175"/>
      <c r="AX47" s="175"/>
      <c r="AY47" s="175"/>
      <c r="AZ47" s="176"/>
      <c r="BA47" s="175"/>
      <c r="BB47" s="175"/>
      <c r="BC47" s="177"/>
      <c r="BD47" s="178"/>
      <c r="BE47" s="134"/>
      <c r="BF47" s="179"/>
      <c r="BG47" s="180"/>
      <c r="BH47" s="134"/>
      <c r="BJ47" s="173"/>
      <c r="BK47" s="72">
        <f t="shared" si="4"/>
        <v>0</v>
      </c>
      <c r="BL47" s="134"/>
      <c r="BM47" s="134"/>
      <c r="BN47" s="134"/>
      <c r="BO47" s="134"/>
      <c r="BQ47" s="134"/>
      <c r="BR47" s="134"/>
      <c r="BS47" s="134"/>
      <c r="BT47" s="539"/>
      <c r="BU47" s="134"/>
      <c r="BV47" s="551"/>
      <c r="BW47" s="551"/>
      <c r="BX47" s="172"/>
      <c r="BY47" s="172"/>
      <c r="BZ47" s="169"/>
      <c r="CA47" s="134"/>
      <c r="CB47" s="134"/>
      <c r="CC47" s="208"/>
      <c r="CD47" s="172"/>
      <c r="CE47" s="134"/>
      <c r="CF47" s="169"/>
      <c r="CG47" s="134"/>
      <c r="CH47" s="134"/>
      <c r="CI47" s="134"/>
      <c r="CJ47" s="134"/>
      <c r="CL47" s="167"/>
      <c r="CM47" s="134"/>
      <c r="CN47" s="135"/>
    </row>
    <row r="48" spans="2:92" s="72" customFormat="1" ht="20.100000000000001" customHeight="1" thickBot="1" x14ac:dyDescent="0.2">
      <c r="B48" s="182" t="s">
        <v>51</v>
      </c>
      <c r="C48" s="183"/>
      <c r="D48" s="183"/>
      <c r="E48" s="183"/>
      <c r="F48" s="183"/>
      <c r="G48" s="183"/>
      <c r="H48" s="184"/>
      <c r="I48" s="185" t="e">
        <f>#REF!+#REF!+I34+I46+#REF!+#REF!</f>
        <v>#REF!</v>
      </c>
      <c r="J48" s="185" t="e">
        <f>#REF!+#REF!+J34+J46+#REF!+#REF!</f>
        <v>#REF!</v>
      </c>
      <c r="K48" s="186" t="e">
        <f>#REF!+#REF!+K34+K46+#REF!+#REF!</f>
        <v>#REF!</v>
      </c>
      <c r="L48" s="186" t="e">
        <f>#REF!+#REF!+L34+L46+#REF!+#REF!</f>
        <v>#REF!</v>
      </c>
      <c r="M48" s="186" t="e">
        <f>#REF!+#REF!+M34+M46+#REF!+#REF!</f>
        <v>#REF!</v>
      </c>
      <c r="N48" s="186" t="e">
        <f>#REF!+#REF!+N34+N46+#REF!+#REF!</f>
        <v>#REF!</v>
      </c>
      <c r="O48" s="186" t="e">
        <f>#REF!+#REF!+O34+O46+#REF!+#REF!</f>
        <v>#REF!</v>
      </c>
      <c r="P48" s="186" t="e">
        <f>#REF!+#REF!+P34+P46+#REF!+#REF!</f>
        <v>#REF!</v>
      </c>
      <c r="Q48" s="187" t="e">
        <f>#REF!+#REF!+Q34+Q46+#REF!+#REF!</f>
        <v>#REF!</v>
      </c>
      <c r="R48" s="188" t="e">
        <f>#REF!+#REF!+R34+R46+#REF!+#REF!</f>
        <v>#REF!</v>
      </c>
      <c r="S48" s="185" t="e">
        <f>#REF!+#REF!+S34+S46+#REF!+#REF!</f>
        <v>#REF!</v>
      </c>
      <c r="T48" s="187" t="e">
        <f>#REF!+#REF!+T34+T46+#REF!+#REF!</f>
        <v>#REF!</v>
      </c>
      <c r="U48" s="189" t="e">
        <f>#REF!+#REF!+U34+U46+#REF!+#REF!</f>
        <v>#REF!</v>
      </c>
      <c r="V48" s="185" t="e">
        <f>#REF!+#REF!+V34+V46+#REF!+#REF!</f>
        <v>#REF!</v>
      </c>
      <c r="W48" s="186" t="e">
        <f>V48-M48</f>
        <v>#REF!</v>
      </c>
      <c r="X48" s="186" t="e">
        <f>#REF!+#REF!+X34+X46+#REF!+#REF!</f>
        <v>#REF!</v>
      </c>
      <c r="Y48" s="186" t="e">
        <f>X48-N48</f>
        <v>#REF!</v>
      </c>
      <c r="Z48" s="186" t="e">
        <f>#REF!+#REF!+Z34+Z46+#REF!+#REF!</f>
        <v>#REF!</v>
      </c>
      <c r="AA48" s="186" t="e">
        <f>#REF!+#REF!+AA34+AA46+#REF!+#REF!</f>
        <v>#REF!</v>
      </c>
      <c r="AB48" s="190" t="e">
        <f>#REF!+#REF!+AB34+AB46+#REF!+#REF!</f>
        <v>#REF!</v>
      </c>
      <c r="AC48" s="187" t="e">
        <f>#REF!+#REF!+AC34+AC46+#REF!+#REF!</f>
        <v>#REF!</v>
      </c>
      <c r="AD48" s="187" t="e">
        <f>AC48-O48</f>
        <v>#REF!</v>
      </c>
      <c r="AE48" s="186" t="e">
        <f>#REF!+#REF!+AE34+AE46+#REF!+#REF!</f>
        <v>#REF!</v>
      </c>
      <c r="AF48" s="191" t="e">
        <f>AE48-P48</f>
        <v>#REF!</v>
      </c>
      <c r="AG48" s="83"/>
      <c r="AH48" s="188" t="e">
        <f>V48+Z48</f>
        <v>#REF!</v>
      </c>
      <c r="AI48" s="184" t="e">
        <f>AH48-Q48</f>
        <v>#REF!</v>
      </c>
      <c r="AK48" s="186">
        <f>AK7+AK34+AK46</f>
        <v>112.76803999999998</v>
      </c>
      <c r="AL48" s="191">
        <f t="shared" ref="AL48:BH48" si="8">AL7+AL34+AL46</f>
        <v>0</v>
      </c>
      <c r="AM48" s="72">
        <f t="shared" si="8"/>
        <v>0</v>
      </c>
      <c r="AN48" s="186">
        <f t="shared" si="8"/>
        <v>0</v>
      </c>
      <c r="AO48" s="191">
        <f t="shared" si="8"/>
        <v>0</v>
      </c>
      <c r="AP48" s="72">
        <f t="shared" si="8"/>
        <v>0</v>
      </c>
      <c r="AQ48" s="186">
        <f t="shared" si="8"/>
        <v>0</v>
      </c>
      <c r="AR48" s="72">
        <f t="shared" si="8"/>
        <v>0</v>
      </c>
      <c r="AS48" s="72">
        <f t="shared" si="8"/>
        <v>0</v>
      </c>
      <c r="AT48" s="190">
        <f t="shared" si="8"/>
        <v>0</v>
      </c>
      <c r="AU48" s="190">
        <f t="shared" si="8"/>
        <v>0</v>
      </c>
      <c r="AV48" s="190">
        <f t="shared" si="8"/>
        <v>0</v>
      </c>
      <c r="AW48" s="192">
        <f t="shared" si="8"/>
        <v>0</v>
      </c>
      <c r="AX48" s="192">
        <f t="shared" si="8"/>
        <v>0</v>
      </c>
      <c r="AY48" s="192">
        <f t="shared" si="8"/>
        <v>0</v>
      </c>
      <c r="AZ48" s="193">
        <f t="shared" si="8"/>
        <v>0</v>
      </c>
      <c r="BA48" s="192">
        <f t="shared" si="8"/>
        <v>0</v>
      </c>
      <c r="BB48" s="192">
        <f t="shared" si="8"/>
        <v>0</v>
      </c>
      <c r="BC48" s="194">
        <f t="shared" si="8"/>
        <v>0</v>
      </c>
      <c r="BD48" s="195">
        <f t="shared" si="8"/>
        <v>0</v>
      </c>
      <c r="BE48" s="186">
        <f t="shared" si="8"/>
        <v>452.80732500000005</v>
      </c>
      <c r="BF48" s="196">
        <f t="shared" si="8"/>
        <v>0</v>
      </c>
      <c r="BG48" s="197">
        <f t="shared" si="8"/>
        <v>0</v>
      </c>
      <c r="BH48" s="186">
        <f t="shared" si="8"/>
        <v>427.08549249999999</v>
      </c>
      <c r="BJ48" s="190">
        <v>2665.6037999999999</v>
      </c>
      <c r="BK48" s="72">
        <f t="shared" si="4"/>
        <v>-2665.6037999999999</v>
      </c>
      <c r="BL48" s="186">
        <v>2447.5999700000002</v>
      </c>
      <c r="BM48" s="186">
        <f t="shared" ref="BM48:BN48" si="9">BM7+BM34+BM46</f>
        <v>402.06938000000002</v>
      </c>
      <c r="BN48" s="186">
        <f t="shared" si="9"/>
        <v>326.40762333333333</v>
      </c>
      <c r="BO48" s="186">
        <f>(BM48+BN48)/2</f>
        <v>364.23850166666671</v>
      </c>
      <c r="BQ48" s="186">
        <f t="shared" ref="BQ48:CB48" si="10">BQ7+BQ34+BQ46</f>
        <v>373.53610333333336</v>
      </c>
      <c r="BR48" s="186">
        <f>BR7+BR34+BR46</f>
        <v>390.74142833333337</v>
      </c>
      <c r="BS48" s="186">
        <f>(BQ48+BR48)/2</f>
        <v>382.13876583333337</v>
      </c>
      <c r="BT48" s="539"/>
      <c r="BU48" s="186">
        <f>BU7+BU34+BU46</f>
        <v>487.25647166666664</v>
      </c>
      <c r="BV48" s="552"/>
      <c r="BW48" s="552">
        <f>(BU48+BV48)/2</f>
        <v>243.62823583333332</v>
      </c>
      <c r="BX48" s="189">
        <f>BX7+BX34+BX46</f>
        <v>499.83333333333303</v>
      </c>
      <c r="BY48" s="189">
        <f t="shared" si="10"/>
        <v>420</v>
      </c>
      <c r="BZ48" s="185">
        <f>BZ7+BZ34+BZ46</f>
        <v>1624.95877</v>
      </c>
      <c r="CA48" s="186">
        <f t="shared" si="10"/>
        <v>341.08839999999998</v>
      </c>
      <c r="CB48" s="186">
        <f t="shared" si="10"/>
        <v>572.35243999999989</v>
      </c>
      <c r="CC48" s="187">
        <f t="shared" ref="CC48" si="11">CC7+CC34+CC46</f>
        <v>600.6158466666667</v>
      </c>
      <c r="CD48" s="189">
        <f>CD7+CD34+CD46</f>
        <v>380</v>
      </c>
      <c r="CE48" s="186">
        <f>CE7+CE34+CE46</f>
        <v>180</v>
      </c>
      <c r="CF48" s="185">
        <f t="shared" ref="CF48" si="12">CF7+CF34+CF46</f>
        <v>0</v>
      </c>
      <c r="CG48" s="186">
        <f>CG7+CG34+CG46</f>
        <v>0</v>
      </c>
      <c r="CH48" s="186">
        <f>CH7+CH34+CH46</f>
        <v>449.27099999999996</v>
      </c>
      <c r="CI48" s="186">
        <f t="shared" ref="CI48:CJ48" si="13">CI7+CI34+CI46</f>
        <v>0</v>
      </c>
      <c r="CJ48" s="186">
        <f t="shared" si="13"/>
        <v>488.98283000000004</v>
      </c>
      <c r="CL48" s="182">
        <f>CL7+CL34+CL46</f>
        <v>1919</v>
      </c>
      <c r="CM48" s="186">
        <f>CM7+CM34+CM46</f>
        <v>2598.3515600000001</v>
      </c>
      <c r="CN48" s="191">
        <f>CN7+CN34+CN46</f>
        <v>-679.35155999999984</v>
      </c>
    </row>
    <row r="49" spans="9:92" x14ac:dyDescent="0.15">
      <c r="I49" s="2" t="s">
        <v>52</v>
      </c>
      <c r="CM49" s="11"/>
    </row>
    <row r="50" spans="9:92" x14ac:dyDescent="0.15">
      <c r="U50" s="2">
        <v>3012.3322399999997</v>
      </c>
    </row>
    <row r="52" spans="9:92" s="72" customFormat="1" x14ac:dyDescent="0.15">
      <c r="I52" s="72">
        <f>76383*6</f>
        <v>458298</v>
      </c>
      <c r="J52" s="72">
        <f>I52/6</f>
        <v>76383</v>
      </c>
      <c r="K52" s="72">
        <f>55831*6</f>
        <v>334986</v>
      </c>
      <c r="L52" s="72">
        <f>K52/6</f>
        <v>55831</v>
      </c>
      <c r="M52" s="72">
        <f>75214*3</f>
        <v>225642</v>
      </c>
      <c r="N52" s="72">
        <f>M52/3</f>
        <v>75214</v>
      </c>
      <c r="O52" s="72">
        <f>78632*3</f>
        <v>235896</v>
      </c>
      <c r="P52" s="72">
        <f>O52/3</f>
        <v>78632</v>
      </c>
      <c r="Q52" s="72">
        <f>M52+O52</f>
        <v>461538</v>
      </c>
      <c r="R52" s="72">
        <f>(N52+P52)/2</f>
        <v>76923</v>
      </c>
      <c r="S52" s="72">
        <v>75542</v>
      </c>
      <c r="T52" s="72">
        <v>86158</v>
      </c>
      <c r="U52" s="72">
        <v>118979</v>
      </c>
      <c r="V52" s="72">
        <f>S52+T52+U52</f>
        <v>280679</v>
      </c>
      <c r="X52" s="72">
        <f>(S52+T52+U52)/3</f>
        <v>93559.666666666672</v>
      </c>
      <c r="Z52" s="72">
        <v>116792</v>
      </c>
      <c r="AA52" s="72">
        <v>98629</v>
      </c>
      <c r="AB52" s="198">
        <v>78277</v>
      </c>
      <c r="AC52" s="72">
        <f>SUM(Z52:AB52)</f>
        <v>293698</v>
      </c>
      <c r="AE52" s="72">
        <f>AC52/3</f>
        <v>97899.333333333328</v>
      </c>
      <c r="AV52" s="198"/>
      <c r="AW52" s="199"/>
      <c r="AX52" s="199"/>
      <c r="AY52" s="199"/>
      <c r="AZ52" s="198"/>
      <c r="BA52" s="199"/>
      <c r="BB52" s="199"/>
      <c r="BC52" s="199"/>
      <c r="BD52" s="198"/>
      <c r="BF52" s="198"/>
      <c r="BG52" s="198"/>
      <c r="BJ52" s="198"/>
      <c r="BT52" s="539"/>
      <c r="BV52" s="553"/>
      <c r="BW52" s="553"/>
      <c r="BX52" s="200"/>
      <c r="BY52" s="200"/>
      <c r="BZ52" s="200"/>
      <c r="CA52" s="200"/>
      <c r="CB52" s="200"/>
      <c r="CC52" s="200"/>
      <c r="CD52" s="200"/>
      <c r="CF52" s="200"/>
      <c r="CH52" s="200"/>
      <c r="CJ52" s="200"/>
      <c r="CL52" s="200"/>
      <c r="CM52" s="200"/>
      <c r="CN52" s="200"/>
    </row>
    <row r="53" spans="9:92" x14ac:dyDescent="0.15">
      <c r="BX53" s="200"/>
      <c r="BY53" s="200"/>
      <c r="BZ53" s="200"/>
      <c r="CA53" s="200"/>
      <c r="CB53" s="200"/>
      <c r="CC53" s="200"/>
      <c r="CD53" s="200"/>
      <c r="CE53" s="72"/>
      <c r="CF53" s="200"/>
      <c r="CG53" s="200"/>
      <c r="CH53" s="200"/>
      <c r="CI53" s="200"/>
      <c r="CJ53" s="200"/>
      <c r="CL53" s="200"/>
      <c r="CM53" s="200"/>
      <c r="CN53" s="200"/>
    </row>
  </sheetData>
  <protectedRanges>
    <protectedRange sqref="CE1:CE3 CG1:CG3 CI1:CI3 CE6:CE33 CG6:CG33 CI6:CI33 CE44:CE45 CG44:CG45 CI44:CI45 CE47:CE1048576 CG47:CG1048576 CI47:CI1048576 CE35:CE42 CG35:CG42 CI35:CI42" name="区域1"/>
    <protectedRange sqref="CE4:CE5 CG4:CG5 CI4:CI5" name="区域1_1"/>
  </protectedRanges>
  <mergeCells count="1">
    <mergeCell ref="CL4:CN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2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2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1" customWidth="1"/>
    <col min="91" max="91" width="9" style="4" customWidth="1"/>
    <col min="92" max="92" width="9" style="481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0" hidden="1" customWidth="1"/>
    <col min="102" max="102" width="9" style="3" hidden="1" customWidth="1"/>
    <col min="103" max="105" width="0" style="2" hidden="1" customWidth="1"/>
    <col min="106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82">
        <v>122673</v>
      </c>
      <c r="CM3" s="198">
        <v>119398</v>
      </c>
      <c r="CN3" s="482">
        <v>101142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77</v>
      </c>
      <c r="J4" s="13" t="s">
        <v>77</v>
      </c>
      <c r="K4" s="14" t="s">
        <v>78</v>
      </c>
      <c r="L4" s="14" t="s">
        <v>78</v>
      </c>
      <c r="M4" s="14" t="s">
        <v>79</v>
      </c>
      <c r="N4" s="14" t="s">
        <v>79</v>
      </c>
      <c r="O4" s="14" t="s">
        <v>80</v>
      </c>
      <c r="P4" s="14" t="s">
        <v>80</v>
      </c>
      <c r="Q4" s="15" t="s">
        <v>15</v>
      </c>
      <c r="R4" s="16" t="s">
        <v>15</v>
      </c>
      <c r="S4" s="17" t="s">
        <v>81</v>
      </c>
      <c r="T4" s="18" t="s">
        <v>9</v>
      </c>
      <c r="U4" s="19" t="s">
        <v>82</v>
      </c>
      <c r="V4" s="20" t="s">
        <v>79</v>
      </c>
      <c r="W4" s="21"/>
      <c r="X4" s="15" t="s">
        <v>79</v>
      </c>
      <c r="Y4" s="21"/>
      <c r="Z4" s="22" t="s">
        <v>83</v>
      </c>
      <c r="AA4" s="22" t="s">
        <v>12</v>
      </c>
      <c r="AB4" s="23" t="s">
        <v>13</v>
      </c>
      <c r="AC4" s="15" t="s">
        <v>80</v>
      </c>
      <c r="AD4" s="21"/>
      <c r="AE4" s="15" t="s">
        <v>80</v>
      </c>
      <c r="AF4" s="24"/>
      <c r="AG4" s="25"/>
      <c r="AH4" s="16" t="s">
        <v>84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85</v>
      </c>
      <c r="AU4" s="23" t="s">
        <v>85</v>
      </c>
      <c r="AV4" s="23" t="s">
        <v>18</v>
      </c>
      <c r="AW4" s="26" t="s">
        <v>86</v>
      </c>
      <c r="AX4" s="26" t="s">
        <v>87</v>
      </c>
      <c r="AY4" s="27" t="s">
        <v>88</v>
      </c>
      <c r="AZ4" s="28" t="s">
        <v>85</v>
      </c>
      <c r="BA4" s="29" t="s">
        <v>16</v>
      </c>
      <c r="BB4" s="26" t="s">
        <v>89</v>
      </c>
      <c r="BC4" s="27" t="s">
        <v>90</v>
      </c>
      <c r="BD4" s="30" t="s">
        <v>91</v>
      </c>
      <c r="BE4" s="211" t="s">
        <v>18</v>
      </c>
      <c r="BF4" s="31"/>
      <c r="BG4" s="32"/>
      <c r="BH4" s="212" t="s">
        <v>92</v>
      </c>
      <c r="BJ4" s="23" t="s">
        <v>16</v>
      </c>
      <c r="BK4" s="2" t="s">
        <v>17</v>
      </c>
      <c r="BL4" s="14" t="s">
        <v>18</v>
      </c>
      <c r="BM4" s="213"/>
      <c r="BN4" s="214" t="s">
        <v>19</v>
      </c>
      <c r="BO4" s="214" t="s">
        <v>20</v>
      </c>
      <c r="BP4" s="215" t="s">
        <v>21</v>
      </c>
      <c r="BQ4" s="29" t="s">
        <v>93</v>
      </c>
      <c r="BR4" s="26" t="s">
        <v>53</v>
      </c>
      <c r="BS4" s="27" t="s">
        <v>54</v>
      </c>
      <c r="BT4" s="28" t="s">
        <v>19</v>
      </c>
      <c r="BU4" s="29" t="s">
        <v>55</v>
      </c>
      <c r="BV4" s="26" t="s">
        <v>56</v>
      </c>
      <c r="BW4" s="27" t="s">
        <v>57</v>
      </c>
      <c r="BX4" s="216" t="s">
        <v>20</v>
      </c>
      <c r="BY4" s="216" t="s">
        <v>21</v>
      </c>
      <c r="CA4" s="212" t="s">
        <v>94</v>
      </c>
      <c r="CB4" s="217"/>
      <c r="CC4" s="218"/>
      <c r="CE4" s="212" t="s">
        <v>58</v>
      </c>
      <c r="CG4" s="212" t="s">
        <v>95</v>
      </c>
      <c r="CI4" s="219" t="s">
        <v>59</v>
      </c>
      <c r="CJ4" s="219" t="s">
        <v>60</v>
      </c>
      <c r="CK4" s="220" t="s">
        <v>61</v>
      </c>
      <c r="CL4" s="483" t="s">
        <v>151</v>
      </c>
      <c r="CM4" s="26" t="s">
        <v>165</v>
      </c>
      <c r="CN4" s="483" t="s">
        <v>166</v>
      </c>
      <c r="CO4" s="28"/>
      <c r="CP4" s="29"/>
      <c r="CQ4" s="26" t="s">
        <v>167</v>
      </c>
      <c r="CR4" s="27" t="s">
        <v>168</v>
      </c>
      <c r="CS4" s="28"/>
      <c r="CT4" s="221"/>
      <c r="CU4" s="222"/>
      <c r="CV4" s="223"/>
      <c r="CW4" s="224"/>
      <c r="CX4" s="223"/>
    </row>
    <row r="5" spans="2:103" ht="14.25" thickBot="1" x14ac:dyDescent="0.2">
      <c r="B5" s="33"/>
      <c r="C5" s="34"/>
      <c r="D5" s="34"/>
      <c r="E5" s="34"/>
      <c r="F5" s="34"/>
      <c r="G5" s="34"/>
      <c r="H5" s="35"/>
      <c r="I5" s="36" t="s">
        <v>25</v>
      </c>
      <c r="J5" s="36" t="s">
        <v>25</v>
      </c>
      <c r="K5" s="37" t="s">
        <v>25</v>
      </c>
      <c r="L5" s="37" t="s">
        <v>25</v>
      </c>
      <c r="M5" s="37" t="s">
        <v>30</v>
      </c>
      <c r="N5" s="37" t="s">
        <v>30</v>
      </c>
      <c r="O5" s="37" t="s">
        <v>30</v>
      </c>
      <c r="P5" s="37" t="s">
        <v>30</v>
      </c>
      <c r="Q5" s="38" t="s">
        <v>30</v>
      </c>
      <c r="R5" s="39" t="s">
        <v>30</v>
      </c>
      <c r="S5" s="36" t="s">
        <v>25</v>
      </c>
      <c r="T5" s="38" t="s">
        <v>25</v>
      </c>
      <c r="U5" s="40" t="s">
        <v>25</v>
      </c>
      <c r="V5" s="36" t="s">
        <v>25</v>
      </c>
      <c r="W5" s="37" t="s">
        <v>96</v>
      </c>
      <c r="X5" s="37" t="s">
        <v>25</v>
      </c>
      <c r="Y5" s="37" t="s">
        <v>96</v>
      </c>
      <c r="Z5" s="37" t="s">
        <v>25</v>
      </c>
      <c r="AA5" s="37" t="s">
        <v>25</v>
      </c>
      <c r="AB5" s="41" t="s">
        <v>25</v>
      </c>
      <c r="AC5" s="38" t="s">
        <v>62</v>
      </c>
      <c r="AD5" s="37" t="s">
        <v>96</v>
      </c>
      <c r="AE5" s="37" t="s">
        <v>25</v>
      </c>
      <c r="AF5" s="42" t="s">
        <v>25</v>
      </c>
      <c r="AG5" s="25" t="s">
        <v>25</v>
      </c>
      <c r="AH5" s="39" t="s">
        <v>25</v>
      </c>
      <c r="AI5" s="44" t="s">
        <v>25</v>
      </c>
      <c r="AJ5" s="2" t="s">
        <v>25</v>
      </c>
      <c r="AK5" s="37" t="s">
        <v>25</v>
      </c>
      <c r="AL5" s="42" t="s">
        <v>96</v>
      </c>
      <c r="AN5" s="37" t="s">
        <v>97</v>
      </c>
      <c r="AO5" s="42" t="s">
        <v>27</v>
      </c>
      <c r="AQ5" s="37" t="s">
        <v>26</v>
      </c>
      <c r="AR5" s="2" t="s">
        <v>27</v>
      </c>
      <c r="AT5" s="41" t="s">
        <v>30</v>
      </c>
      <c r="AU5" s="41" t="s">
        <v>30</v>
      </c>
      <c r="AV5" s="41" t="s">
        <v>30</v>
      </c>
      <c r="AW5" s="45" t="s">
        <v>25</v>
      </c>
      <c r="AX5" s="45" t="s">
        <v>25</v>
      </c>
      <c r="AY5" s="45" t="s">
        <v>25</v>
      </c>
      <c r="AZ5" s="46" t="s">
        <v>25</v>
      </c>
      <c r="BA5" s="45" t="s">
        <v>25</v>
      </c>
      <c r="BB5" s="45" t="s">
        <v>25</v>
      </c>
      <c r="BC5" s="45" t="s">
        <v>25</v>
      </c>
      <c r="BD5" s="201" t="s">
        <v>25</v>
      </c>
      <c r="BE5" s="42" t="s">
        <v>25</v>
      </c>
      <c r="BF5" s="36" t="s">
        <v>25</v>
      </c>
      <c r="BG5" s="201" t="s">
        <v>25</v>
      </c>
      <c r="BH5" s="37" t="s">
        <v>25</v>
      </c>
      <c r="BJ5" s="41" t="s">
        <v>28</v>
      </c>
      <c r="BK5" s="2" t="s">
        <v>27</v>
      </c>
      <c r="BL5" s="37" t="s">
        <v>29</v>
      </c>
      <c r="BM5" s="213"/>
      <c r="BN5" s="36" t="s">
        <v>30</v>
      </c>
      <c r="BO5" s="36" t="s">
        <v>30</v>
      </c>
      <c r="BP5" s="225" t="s">
        <v>30</v>
      </c>
      <c r="BQ5" s="226" t="s">
        <v>25</v>
      </c>
      <c r="BR5" s="45" t="s">
        <v>25</v>
      </c>
      <c r="BS5" s="45" t="s">
        <v>25</v>
      </c>
      <c r="BT5" s="46" t="s">
        <v>25</v>
      </c>
      <c r="BU5" s="45" t="s">
        <v>25</v>
      </c>
      <c r="BV5" s="45" t="s">
        <v>25</v>
      </c>
      <c r="BW5" s="47" t="s">
        <v>25</v>
      </c>
      <c r="BX5" s="48" t="s">
        <v>25</v>
      </c>
      <c r="BY5" s="48" t="s">
        <v>25</v>
      </c>
      <c r="CA5" s="37" t="s">
        <v>30</v>
      </c>
      <c r="CB5" s="36" t="s">
        <v>98</v>
      </c>
      <c r="CC5" s="37" t="s">
        <v>99</v>
      </c>
      <c r="CE5" s="37" t="s">
        <v>28</v>
      </c>
      <c r="CF5" s="2" t="s">
        <v>100</v>
      </c>
      <c r="CG5" s="37" t="s">
        <v>29</v>
      </c>
      <c r="CI5" s="227" t="s">
        <v>30</v>
      </c>
      <c r="CJ5" s="227" t="s">
        <v>30</v>
      </c>
      <c r="CK5" s="228" t="s">
        <v>30</v>
      </c>
      <c r="CL5" s="484" t="s">
        <v>25</v>
      </c>
      <c r="CM5" s="45" t="s">
        <v>25</v>
      </c>
      <c r="CN5" s="484" t="s">
        <v>25</v>
      </c>
      <c r="CO5" s="46"/>
      <c r="CP5" s="45"/>
      <c r="CQ5" s="45" t="s">
        <v>26</v>
      </c>
      <c r="CR5" s="47" t="s">
        <v>26</v>
      </c>
      <c r="CS5" s="46"/>
      <c r="CT5" s="36"/>
      <c r="CU5" s="229"/>
      <c r="CV5" s="37"/>
      <c r="CW5" s="230"/>
      <c r="CX5" s="37"/>
    </row>
    <row r="6" spans="2:103" ht="13.5" customHeight="1" x14ac:dyDescent="0.15">
      <c r="B6" s="51"/>
      <c r="C6" s="231"/>
      <c r="D6" s="52"/>
      <c r="E6" s="52"/>
      <c r="F6" s="52"/>
      <c r="G6" s="52"/>
      <c r="H6" s="53"/>
      <c r="I6" s="54"/>
      <c r="J6" s="232"/>
      <c r="K6" s="55"/>
      <c r="L6" s="233"/>
      <c r="M6" s="55"/>
      <c r="N6" s="233"/>
      <c r="O6" s="55"/>
      <c r="P6" s="233"/>
      <c r="Q6" s="56"/>
      <c r="R6" s="234"/>
      <c r="S6" s="232"/>
      <c r="T6" s="235"/>
      <c r="U6" s="236"/>
      <c r="V6" s="54"/>
      <c r="W6" s="57"/>
      <c r="X6" s="233"/>
      <c r="Y6" s="57"/>
      <c r="Z6" s="237"/>
      <c r="AA6" s="237"/>
      <c r="AB6" s="237"/>
      <c r="AC6" s="56"/>
      <c r="AD6" s="56"/>
      <c r="AE6" s="233"/>
      <c r="AF6" s="58"/>
      <c r="AG6" s="136"/>
      <c r="AH6" s="60"/>
      <c r="AI6" s="61"/>
      <c r="AK6" s="233"/>
      <c r="AL6" s="58"/>
      <c r="AN6" s="233"/>
      <c r="AO6" s="58"/>
      <c r="AQ6" s="238"/>
      <c r="AT6" s="239"/>
      <c r="AU6" s="239"/>
      <c r="AV6" s="239"/>
      <c r="AW6" s="240"/>
      <c r="AX6" s="240"/>
      <c r="AY6" s="240"/>
      <c r="AZ6" s="241"/>
      <c r="BA6" s="240"/>
      <c r="BB6" s="240"/>
      <c r="BC6" s="242"/>
      <c r="BD6" s="243"/>
      <c r="BE6" s="244"/>
      <c r="BF6" s="245">
        <v>0</v>
      </c>
      <c r="BG6" s="246">
        <v>-1.9951938314844654E-4</v>
      </c>
      <c r="BH6" s="239" t="e">
        <v>#DIV/0!</v>
      </c>
      <c r="BJ6" s="239">
        <v>2.080554161720251E-4</v>
      </c>
      <c r="BL6" s="233">
        <v>1.9951938314844654E-4</v>
      </c>
      <c r="BM6" s="213"/>
      <c r="BN6" s="247"/>
      <c r="BO6" s="247"/>
      <c r="BP6" s="248"/>
      <c r="BQ6" s="249" t="e">
        <v>#DIV/0!</v>
      </c>
      <c r="BR6" s="240" t="e">
        <v>#DIV/0!</v>
      </c>
      <c r="BS6" s="240" t="e">
        <v>#DIV/0!</v>
      </c>
      <c r="BT6" s="241" t="e">
        <v>#DIV/0!</v>
      </c>
      <c r="BU6" s="240" t="e">
        <v>#DIV/0!</v>
      </c>
      <c r="BV6" s="240" t="e">
        <v>#DIV/0!</v>
      </c>
      <c r="BW6" s="242" t="e">
        <v>#DIV/0!</v>
      </c>
      <c r="BX6" s="243" t="e">
        <v>#DIV/0!</v>
      </c>
      <c r="BY6" s="250" t="e">
        <v>#DIV/0!</v>
      </c>
      <c r="CA6" s="239">
        <v>1.9999999999999998E-4</v>
      </c>
      <c r="CB6" s="251" t="e">
        <v>#DIV/0!</v>
      </c>
      <c r="CC6" s="252" t="e">
        <v>#DIV/0!</v>
      </c>
      <c r="CE6" s="239" t="e">
        <v>#DIV/0!</v>
      </c>
      <c r="CG6" s="239" t="e">
        <v>#DIV/0!</v>
      </c>
      <c r="CI6" s="253" t="e">
        <v>#DIV/0!</v>
      </c>
      <c r="CJ6" s="253" t="e">
        <v>#DIV/0!</v>
      </c>
      <c r="CK6" s="254" t="e">
        <v>#DIV/0!</v>
      </c>
      <c r="CL6" s="485">
        <v>1.6604708452552721E-3</v>
      </c>
      <c r="CM6" s="240">
        <v>3.8723078276018019E-3</v>
      </c>
      <c r="CN6" s="485">
        <v>2.0334500009887091E-3</v>
      </c>
      <c r="CO6" s="241"/>
      <c r="CP6" s="240"/>
      <c r="CQ6" s="240">
        <v>1.7862565421645858E-3</v>
      </c>
      <c r="CR6" s="242">
        <v>2.6138258943018597E-3</v>
      </c>
      <c r="CS6" s="241"/>
      <c r="CT6" s="247"/>
      <c r="CU6" s="239"/>
      <c r="CV6" s="239"/>
      <c r="CW6" s="255"/>
      <c r="CX6" s="239"/>
      <c r="CY6" s="239"/>
    </row>
    <row r="7" spans="2:103" s="72" customFormat="1" ht="20.100000000000001" customHeight="1" x14ac:dyDescent="0.15">
      <c r="B7" s="62"/>
      <c r="C7" s="63"/>
      <c r="D7" s="64" t="s">
        <v>101</v>
      </c>
      <c r="E7" s="64"/>
      <c r="F7" s="64"/>
      <c r="G7" s="64"/>
      <c r="H7" s="65"/>
      <c r="I7" s="66">
        <v>0</v>
      </c>
      <c r="J7" s="66"/>
      <c r="K7" s="67"/>
      <c r="L7" s="67"/>
      <c r="M7" s="67"/>
      <c r="N7" s="67"/>
      <c r="O7" s="67"/>
      <c r="P7" s="67"/>
      <c r="Q7" s="68"/>
      <c r="R7" s="69"/>
      <c r="S7" s="66"/>
      <c r="T7" s="68"/>
      <c r="U7" s="70"/>
      <c r="V7" s="66"/>
      <c r="W7" s="67"/>
      <c r="X7" s="67"/>
      <c r="Y7" s="67"/>
      <c r="Z7" s="67"/>
      <c r="AA7" s="67"/>
      <c r="AB7" s="67"/>
      <c r="AC7" s="68"/>
      <c r="AD7" s="68"/>
      <c r="AE7" s="67"/>
      <c r="AF7" s="71"/>
      <c r="AG7" s="83"/>
      <c r="AH7" s="69"/>
      <c r="AI7" s="65"/>
      <c r="AK7" s="67"/>
      <c r="AL7" s="71"/>
      <c r="AN7" s="67"/>
      <c r="AO7" s="71"/>
      <c r="AQ7" s="73"/>
      <c r="AT7" s="74"/>
      <c r="AU7" s="74"/>
      <c r="AV7" s="74"/>
      <c r="AW7" s="73"/>
      <c r="AX7" s="73"/>
      <c r="AY7" s="73"/>
      <c r="AZ7" s="75"/>
      <c r="BA7" s="73"/>
      <c r="BB7" s="79"/>
      <c r="BC7" s="79"/>
      <c r="BD7" s="76"/>
      <c r="BE7" s="256"/>
      <c r="BF7" s="257">
        <v>0</v>
      </c>
      <c r="BG7" s="78">
        <v>-14.982109999999999</v>
      </c>
      <c r="BH7" s="258">
        <v>0</v>
      </c>
      <c r="BJ7" s="74">
        <v>17</v>
      </c>
      <c r="BL7" s="67">
        <v>14.982109999999999</v>
      </c>
      <c r="BM7" s="87"/>
      <c r="BN7" s="258"/>
      <c r="BO7" s="258"/>
      <c r="BP7" s="259"/>
      <c r="BQ7" s="79"/>
      <c r="BR7" s="73">
        <v>0</v>
      </c>
      <c r="BS7" s="73">
        <v>0</v>
      </c>
      <c r="BT7" s="75">
        <v>0</v>
      </c>
      <c r="BU7" s="73">
        <v>0</v>
      </c>
      <c r="BV7" s="79">
        <v>0</v>
      </c>
      <c r="BW7" s="79">
        <v>0</v>
      </c>
      <c r="BX7" s="76">
        <v>0</v>
      </c>
      <c r="BY7" s="76">
        <v>0</v>
      </c>
      <c r="CA7" s="74">
        <v>19.374583333333334</v>
      </c>
      <c r="CB7" s="80">
        <v>0</v>
      </c>
      <c r="CC7" s="260">
        <v>-5</v>
      </c>
      <c r="CE7" s="74">
        <v>5</v>
      </c>
      <c r="CF7" s="72">
        <v>-5</v>
      </c>
      <c r="CG7" s="74">
        <v>2.5</v>
      </c>
      <c r="CI7" s="261">
        <v>5</v>
      </c>
      <c r="CJ7" s="261">
        <v>5</v>
      </c>
      <c r="CK7" s="74">
        <v>5</v>
      </c>
      <c r="CL7" s="486">
        <v>203.69494</v>
      </c>
      <c r="CM7" s="73">
        <v>462.34580999999997</v>
      </c>
      <c r="CN7" s="486">
        <v>205.66720000000001</v>
      </c>
      <c r="CO7" s="75"/>
      <c r="CP7" s="73"/>
      <c r="CQ7" s="73">
        <v>200</v>
      </c>
      <c r="CR7" s="79">
        <v>210</v>
      </c>
      <c r="CS7" s="75"/>
      <c r="CT7" s="258"/>
      <c r="CU7" s="74"/>
      <c r="CV7" s="74"/>
      <c r="CW7" s="262"/>
      <c r="CX7" s="74"/>
      <c r="CY7" s="74"/>
    </row>
    <row r="8" spans="2:103" s="82" customFormat="1" ht="13.5" customHeight="1" x14ac:dyDescent="0.15">
      <c r="B8" s="51"/>
      <c r="C8" s="81"/>
      <c r="D8" s="52"/>
      <c r="E8" s="52"/>
      <c r="F8" s="52"/>
      <c r="G8" s="52"/>
      <c r="H8" s="53"/>
      <c r="I8" s="54"/>
      <c r="J8" s="232"/>
      <c r="K8" s="55"/>
      <c r="L8" s="233"/>
      <c r="M8" s="55"/>
      <c r="N8" s="233"/>
      <c r="O8" s="55"/>
      <c r="P8" s="233"/>
      <c r="Q8" s="56"/>
      <c r="R8" s="234"/>
      <c r="S8" s="232"/>
      <c r="T8" s="235"/>
      <c r="U8" s="236"/>
      <c r="V8" s="54"/>
      <c r="W8" s="57"/>
      <c r="X8" s="233"/>
      <c r="Y8" s="57"/>
      <c r="Z8" s="237"/>
      <c r="AA8" s="237"/>
      <c r="AB8" s="237"/>
      <c r="AC8" s="56"/>
      <c r="AD8" s="56"/>
      <c r="AE8" s="233"/>
      <c r="AF8" s="58"/>
      <c r="AG8" s="136"/>
      <c r="AH8" s="60"/>
      <c r="AI8" s="61"/>
      <c r="AK8" s="233"/>
      <c r="AL8" s="58"/>
      <c r="AN8" s="233"/>
      <c r="AO8" s="58"/>
      <c r="AQ8" s="238"/>
      <c r="AT8" s="239"/>
      <c r="AU8" s="239"/>
      <c r="AV8" s="239"/>
      <c r="AW8" s="240"/>
      <c r="AX8" s="240"/>
      <c r="AY8" s="240"/>
      <c r="AZ8" s="241"/>
      <c r="BA8" s="240"/>
      <c r="BB8" s="240"/>
      <c r="BC8" s="242"/>
      <c r="BD8" s="243"/>
      <c r="BE8" s="244"/>
      <c r="BF8" s="245">
        <v>0</v>
      </c>
      <c r="BG8" s="246">
        <v>-9.4095879222099419E-4</v>
      </c>
      <c r="BH8" s="239" t="e">
        <v>#DIV/0!</v>
      </c>
      <c r="BJ8" s="239">
        <v>1E-3</v>
      </c>
      <c r="BL8" s="233">
        <v>9.4095879222099419E-4</v>
      </c>
      <c r="BM8" s="213"/>
      <c r="BN8" s="247"/>
      <c r="BO8" s="247"/>
      <c r="BP8" s="248"/>
      <c r="BQ8" s="249" t="e">
        <v>#DIV/0!</v>
      </c>
      <c r="BR8" s="240" t="e">
        <v>#DIV/0!</v>
      </c>
      <c r="BS8" s="240" t="e">
        <v>#DIV/0!</v>
      </c>
      <c r="BT8" s="241" t="e">
        <v>#DIV/0!</v>
      </c>
      <c r="BU8" s="240" t="e">
        <v>#DIV/0!</v>
      </c>
      <c r="BV8" s="240" t="e">
        <v>#DIV/0!</v>
      </c>
      <c r="BW8" s="242" t="e">
        <v>#DIV/0!</v>
      </c>
      <c r="BX8" s="243" t="e">
        <v>#DIV/0!</v>
      </c>
      <c r="BY8" s="243" t="e">
        <v>#DIV/0!</v>
      </c>
      <c r="CA8" s="239">
        <v>1E-3</v>
      </c>
      <c r="CB8" s="251" t="e">
        <v>#DIV/0!</v>
      </c>
      <c r="CC8" s="252" t="e">
        <v>#DIV/0!</v>
      </c>
      <c r="CE8" s="239" t="e">
        <v>#DIV/0!</v>
      </c>
      <c r="CG8" s="239" t="e">
        <v>#DIV/0!</v>
      </c>
      <c r="CI8" s="253" t="e">
        <v>#DIV/0!</v>
      </c>
      <c r="CJ8" s="253" t="e">
        <v>#DIV/0!</v>
      </c>
      <c r="CK8" s="239" t="e">
        <v>#DIV/0!</v>
      </c>
      <c r="CL8" s="485">
        <v>1.4004715055472678E-2</v>
      </c>
      <c r="CM8" s="240">
        <v>1.3727781704886177E-2</v>
      </c>
      <c r="CN8" s="485">
        <v>1.754472592988076E-2</v>
      </c>
      <c r="CO8" s="241"/>
      <c r="CP8" s="240"/>
      <c r="CQ8" s="240">
        <v>1.5236768304663915E-2</v>
      </c>
      <c r="CR8" s="242">
        <v>1.8396355579895943E-2</v>
      </c>
      <c r="CS8" s="241"/>
      <c r="CT8" s="247"/>
      <c r="CU8" s="239"/>
      <c r="CV8" s="239"/>
      <c r="CW8" s="255"/>
      <c r="CX8" s="239"/>
      <c r="CY8" s="239"/>
    </row>
    <row r="9" spans="2:103" s="72" customFormat="1" ht="20.100000000000001" customHeight="1" x14ac:dyDescent="0.15">
      <c r="B9" s="62"/>
      <c r="C9" s="63"/>
      <c r="D9" s="64" t="s">
        <v>102</v>
      </c>
      <c r="E9" s="64"/>
      <c r="F9" s="64"/>
      <c r="G9" s="64"/>
      <c r="H9" s="65"/>
      <c r="I9" s="66">
        <v>0</v>
      </c>
      <c r="J9" s="66"/>
      <c r="K9" s="67"/>
      <c r="L9" s="67"/>
      <c r="M9" s="67"/>
      <c r="N9" s="67"/>
      <c r="O9" s="67"/>
      <c r="P9" s="67"/>
      <c r="Q9" s="68"/>
      <c r="R9" s="69"/>
      <c r="S9" s="66"/>
      <c r="T9" s="68"/>
      <c r="U9" s="70"/>
      <c r="V9" s="66"/>
      <c r="W9" s="67"/>
      <c r="X9" s="67"/>
      <c r="Y9" s="67"/>
      <c r="Z9" s="67"/>
      <c r="AA9" s="67"/>
      <c r="AB9" s="67"/>
      <c r="AC9" s="68"/>
      <c r="AD9" s="68"/>
      <c r="AE9" s="67"/>
      <c r="AF9" s="71"/>
      <c r="AG9" s="83"/>
      <c r="AH9" s="69"/>
      <c r="AI9" s="65"/>
      <c r="AK9" s="67"/>
      <c r="AL9" s="71"/>
      <c r="AN9" s="67"/>
      <c r="AO9" s="71"/>
      <c r="AQ9" s="73"/>
      <c r="AT9" s="74"/>
      <c r="AU9" s="74"/>
      <c r="AV9" s="74"/>
      <c r="AW9" s="73"/>
      <c r="AX9" s="73"/>
      <c r="AY9" s="73"/>
      <c r="AZ9" s="75"/>
      <c r="BA9" s="73"/>
      <c r="BB9" s="73"/>
      <c r="BC9" s="98"/>
      <c r="BD9" s="76"/>
      <c r="BE9" s="256"/>
      <c r="BF9" s="257">
        <v>0</v>
      </c>
      <c r="BG9" s="78">
        <v>-70.657536666666672</v>
      </c>
      <c r="BH9" s="74">
        <v>0</v>
      </c>
      <c r="BJ9" s="74">
        <v>81.709000000000003</v>
      </c>
      <c r="BL9" s="67">
        <v>70.657536666666672</v>
      </c>
      <c r="BM9" s="87"/>
      <c r="BN9" s="258"/>
      <c r="BO9" s="258"/>
      <c r="BP9" s="259"/>
      <c r="BQ9" s="79"/>
      <c r="BR9" s="73">
        <v>0</v>
      </c>
      <c r="BS9" s="73">
        <v>0</v>
      </c>
      <c r="BT9" s="75">
        <v>0</v>
      </c>
      <c r="BU9" s="73">
        <v>0</v>
      </c>
      <c r="BV9" s="79">
        <v>0</v>
      </c>
      <c r="BW9" s="79">
        <v>0</v>
      </c>
      <c r="BX9" s="76">
        <v>0</v>
      </c>
      <c r="BY9" s="76">
        <v>0</v>
      </c>
      <c r="CA9" s="74">
        <v>96.872916666666669</v>
      </c>
      <c r="CB9" s="80">
        <v>0</v>
      </c>
      <c r="CC9" s="260">
        <v>-10</v>
      </c>
      <c r="CE9" s="74">
        <v>10</v>
      </c>
      <c r="CF9" s="72">
        <v>-10</v>
      </c>
      <c r="CG9" s="74">
        <v>5</v>
      </c>
      <c r="CI9" s="261">
        <v>10</v>
      </c>
      <c r="CJ9" s="261">
        <v>10</v>
      </c>
      <c r="CK9" s="74">
        <v>10</v>
      </c>
      <c r="CL9" s="486">
        <v>1718.0004099999999</v>
      </c>
      <c r="CM9" s="73">
        <v>1639.0696799999998</v>
      </c>
      <c r="CN9" s="486">
        <v>1774.5086699999999</v>
      </c>
      <c r="CO9" s="75"/>
      <c r="CP9" s="73"/>
      <c r="CQ9" s="73">
        <v>1706</v>
      </c>
      <c r="CR9" s="79">
        <v>1478</v>
      </c>
      <c r="CS9" s="75"/>
      <c r="CT9" s="258"/>
      <c r="CU9" s="74"/>
      <c r="CV9" s="74"/>
      <c r="CW9" s="262"/>
      <c r="CX9" s="74"/>
      <c r="CY9" s="74"/>
    </row>
    <row r="10" spans="2:103" s="82" customFormat="1" ht="13.5" customHeight="1" x14ac:dyDescent="0.15">
      <c r="B10" s="51"/>
      <c r="C10" s="81"/>
      <c r="D10" s="52"/>
      <c r="E10" s="52"/>
      <c r="F10" s="52"/>
      <c r="G10" s="52"/>
      <c r="H10" s="53"/>
      <c r="I10" s="54"/>
      <c r="J10" s="232"/>
      <c r="K10" s="55"/>
      <c r="L10" s="233"/>
      <c r="M10" s="55"/>
      <c r="N10" s="233"/>
      <c r="O10" s="55"/>
      <c r="P10" s="233"/>
      <c r="Q10" s="56"/>
      <c r="R10" s="234"/>
      <c r="S10" s="232"/>
      <c r="T10" s="235"/>
      <c r="U10" s="236"/>
      <c r="V10" s="54"/>
      <c r="W10" s="57"/>
      <c r="X10" s="233"/>
      <c r="Y10" s="57"/>
      <c r="Z10" s="237"/>
      <c r="AA10" s="237"/>
      <c r="AB10" s="237"/>
      <c r="AC10" s="56"/>
      <c r="AD10" s="56"/>
      <c r="AE10" s="233"/>
      <c r="AF10" s="58"/>
      <c r="AG10" s="136"/>
      <c r="AH10" s="60"/>
      <c r="AI10" s="61"/>
      <c r="AK10" s="233"/>
      <c r="AL10" s="58"/>
      <c r="AN10" s="233"/>
      <c r="AO10" s="58"/>
      <c r="AQ10" s="238"/>
      <c r="AT10" s="239"/>
      <c r="AU10" s="239"/>
      <c r="AV10" s="239"/>
      <c r="AW10" s="240"/>
      <c r="AX10" s="240"/>
      <c r="AY10" s="240"/>
      <c r="AZ10" s="241"/>
      <c r="BA10" s="240"/>
      <c r="BB10" s="240"/>
      <c r="BC10" s="242"/>
      <c r="BD10" s="243"/>
      <c r="BE10" s="244"/>
      <c r="BF10" s="245">
        <v>0</v>
      </c>
      <c r="BG10" s="246">
        <v>-3.310326137619688E-4</v>
      </c>
      <c r="BH10" s="239" t="e">
        <v>#DIV/0!</v>
      </c>
      <c r="BJ10" s="239">
        <v>2.9999999999999997E-4</v>
      </c>
      <c r="BL10" s="233">
        <v>3.310326137619688E-4</v>
      </c>
      <c r="BM10" s="213"/>
      <c r="BN10" s="247"/>
      <c r="BO10" s="247"/>
      <c r="BP10" s="248"/>
      <c r="BQ10" s="249" t="e">
        <v>#DIV/0!</v>
      </c>
      <c r="BR10" s="240" t="e">
        <v>#DIV/0!</v>
      </c>
      <c r="BS10" s="240" t="e">
        <v>#DIV/0!</v>
      </c>
      <c r="BT10" s="241" t="e">
        <v>#DIV/0!</v>
      </c>
      <c r="BU10" s="240" t="e">
        <v>#DIV/0!</v>
      </c>
      <c r="BV10" s="240" t="e">
        <v>#DIV/0!</v>
      </c>
      <c r="BW10" s="242" t="e">
        <v>#DIV/0!</v>
      </c>
      <c r="BX10" s="243" t="e">
        <v>#DIV/0!</v>
      </c>
      <c r="BY10" s="243" t="e">
        <v>#DIV/0!</v>
      </c>
      <c r="CA10" s="239">
        <v>2.9999999999999997E-4</v>
      </c>
      <c r="CB10" s="251" t="e">
        <v>#DIV/0!</v>
      </c>
      <c r="CC10" s="252" t="e">
        <v>#DIV/0!</v>
      </c>
      <c r="CE10" s="239" t="e">
        <v>#DIV/0!</v>
      </c>
      <c r="CG10" s="239" t="e">
        <v>#DIV/0!</v>
      </c>
      <c r="CI10" s="253" t="e">
        <v>#DIV/0!</v>
      </c>
      <c r="CJ10" s="253" t="e">
        <v>#DIV/0!</v>
      </c>
      <c r="CK10" s="239" t="e">
        <v>#DIV/0!</v>
      </c>
      <c r="CL10" s="485">
        <v>3.6644803665028162E-4</v>
      </c>
      <c r="CM10" s="240">
        <v>4.0263982646275483E-4</v>
      </c>
      <c r="CN10" s="485">
        <v>3.0452136600027683E-4</v>
      </c>
      <c r="CO10" s="241"/>
      <c r="CP10" s="240"/>
      <c r="CQ10" s="240">
        <v>3.3E-4</v>
      </c>
      <c r="CR10" s="242">
        <v>3.3E-4</v>
      </c>
      <c r="CS10" s="241"/>
      <c r="CT10" s="247"/>
      <c r="CU10" s="239"/>
      <c r="CV10" s="239"/>
      <c r="CW10" s="255"/>
      <c r="CX10" s="239"/>
      <c r="CY10" s="239"/>
    </row>
    <row r="11" spans="2:103" s="72" customFormat="1" ht="20.100000000000001" customHeight="1" x14ac:dyDescent="0.15">
      <c r="B11" s="62"/>
      <c r="C11" s="63"/>
      <c r="D11" s="64" t="s">
        <v>103</v>
      </c>
      <c r="E11" s="64"/>
      <c r="F11" s="64"/>
      <c r="G11" s="64"/>
      <c r="H11" s="65"/>
      <c r="I11" s="66">
        <v>0</v>
      </c>
      <c r="J11" s="66"/>
      <c r="K11" s="67"/>
      <c r="L11" s="67"/>
      <c r="M11" s="67"/>
      <c r="N11" s="67"/>
      <c r="O11" s="67"/>
      <c r="P11" s="67"/>
      <c r="Q11" s="68"/>
      <c r="R11" s="69"/>
      <c r="S11" s="66"/>
      <c r="T11" s="68"/>
      <c r="U11" s="70"/>
      <c r="V11" s="66"/>
      <c r="W11" s="67"/>
      <c r="X11" s="67"/>
      <c r="Y11" s="67"/>
      <c r="Z11" s="67"/>
      <c r="AA11" s="67"/>
      <c r="AB11" s="67"/>
      <c r="AC11" s="68"/>
      <c r="AD11" s="68"/>
      <c r="AE11" s="67"/>
      <c r="AF11" s="71"/>
      <c r="AG11" s="83"/>
      <c r="AH11" s="69"/>
      <c r="AI11" s="65"/>
      <c r="AK11" s="67"/>
      <c r="AL11" s="71"/>
      <c r="AN11" s="67"/>
      <c r="AO11" s="71"/>
      <c r="AQ11" s="73"/>
      <c r="AT11" s="74"/>
      <c r="AU11" s="74"/>
      <c r="AV11" s="74"/>
      <c r="AW11" s="73"/>
      <c r="AX11" s="73"/>
      <c r="AY11" s="73"/>
      <c r="AZ11" s="75"/>
      <c r="BA11" s="73"/>
      <c r="BB11" s="98"/>
      <c r="BC11" s="98"/>
      <c r="BD11" s="76"/>
      <c r="BE11" s="256"/>
      <c r="BF11" s="257">
        <v>0</v>
      </c>
      <c r="BG11" s="78" t="s">
        <v>104</v>
      </c>
      <c r="BH11" s="74">
        <v>0</v>
      </c>
      <c r="BJ11" s="74">
        <v>24.512699999999999</v>
      </c>
      <c r="BL11" s="67">
        <v>24.857569999999999</v>
      </c>
      <c r="BM11" s="87"/>
      <c r="BN11" s="258"/>
      <c r="BO11" s="258"/>
      <c r="BP11" s="259"/>
      <c r="BQ11" s="79"/>
      <c r="BR11" s="73">
        <v>0</v>
      </c>
      <c r="BS11" s="73">
        <v>0</v>
      </c>
      <c r="BT11" s="75">
        <v>0</v>
      </c>
      <c r="BU11" s="73">
        <v>0</v>
      </c>
      <c r="BV11" s="79">
        <v>0</v>
      </c>
      <c r="BW11" s="79">
        <v>0</v>
      </c>
      <c r="BX11" s="76">
        <v>0</v>
      </c>
      <c r="BY11" s="76">
        <v>0</v>
      </c>
      <c r="CA11" s="74">
        <v>29.061874999999997</v>
      </c>
      <c r="CB11" s="80">
        <v>0</v>
      </c>
      <c r="CC11" s="260">
        <v>-7</v>
      </c>
      <c r="CE11" s="74">
        <v>7</v>
      </c>
      <c r="CF11" s="72">
        <v>-7</v>
      </c>
      <c r="CG11" s="74">
        <v>3.5</v>
      </c>
      <c r="CI11" s="261">
        <v>7</v>
      </c>
      <c r="CJ11" s="261">
        <v>7</v>
      </c>
      <c r="CK11" s="74">
        <v>7</v>
      </c>
      <c r="CL11" s="486">
        <v>44.953279999999999</v>
      </c>
      <c r="CM11" s="73">
        <v>48.074390000000001</v>
      </c>
      <c r="CN11" s="486">
        <v>30.799900000000001</v>
      </c>
      <c r="CO11" s="75"/>
      <c r="CP11" s="73"/>
      <c r="CQ11" s="73">
        <v>36.948779999999999</v>
      </c>
      <c r="CR11" s="79">
        <v>26.51286</v>
      </c>
      <c r="CS11" s="75"/>
      <c r="CT11" s="258"/>
      <c r="CU11" s="74"/>
      <c r="CV11" s="74"/>
      <c r="CW11" s="262"/>
      <c r="CX11" s="74"/>
      <c r="CY11" s="74"/>
    </row>
    <row r="12" spans="2:103" s="72" customFormat="1" ht="13.5" customHeight="1" x14ac:dyDescent="0.15">
      <c r="B12" s="62"/>
      <c r="C12" s="63"/>
      <c r="D12" s="83"/>
      <c r="E12" s="83"/>
      <c r="F12" s="83"/>
      <c r="G12" s="83"/>
      <c r="H12" s="84"/>
      <c r="I12" s="85"/>
      <c r="J12" s="263"/>
      <c r="K12" s="63"/>
      <c r="L12" s="264"/>
      <c r="M12" s="63"/>
      <c r="N12" s="264"/>
      <c r="O12" s="63"/>
      <c r="P12" s="264"/>
      <c r="Q12" s="86"/>
      <c r="R12" s="265"/>
      <c r="S12" s="263"/>
      <c r="T12" s="266"/>
      <c r="U12" s="267"/>
      <c r="V12" s="85"/>
      <c r="W12" s="268"/>
      <c r="X12" s="264"/>
      <c r="Y12" s="63"/>
      <c r="Z12" s="269"/>
      <c r="AA12" s="269"/>
      <c r="AB12" s="269"/>
      <c r="AC12" s="86"/>
      <c r="AD12" s="86"/>
      <c r="AE12" s="264"/>
      <c r="AF12" s="87"/>
      <c r="AG12" s="83"/>
      <c r="AH12" s="88"/>
      <c r="AI12" s="270"/>
      <c r="AK12" s="264"/>
      <c r="AL12" s="87"/>
      <c r="AN12" s="264"/>
      <c r="AO12" s="87"/>
      <c r="AQ12" s="271"/>
      <c r="AT12" s="272"/>
      <c r="AU12" s="272"/>
      <c r="AV12" s="272"/>
      <c r="AW12" s="273"/>
      <c r="AX12" s="273"/>
      <c r="AY12" s="273"/>
      <c r="AZ12" s="274"/>
      <c r="BA12" s="273"/>
      <c r="BB12" s="273"/>
      <c r="BC12" s="275"/>
      <c r="BD12" s="276"/>
      <c r="BE12" s="277"/>
      <c r="BF12" s="278">
        <v>0</v>
      </c>
      <c r="BG12" s="279">
        <v>-2.3803476226622809E-4</v>
      </c>
      <c r="BH12" s="272" t="e">
        <v>#DIV/0!</v>
      </c>
      <c r="BJ12" s="272">
        <v>3.0596384731180164E-4</v>
      </c>
      <c r="BL12" s="264">
        <v>2.3803476226622809E-4</v>
      </c>
      <c r="BM12" s="87"/>
      <c r="BN12" s="280"/>
      <c r="BO12" s="280"/>
      <c r="BP12" s="281"/>
      <c r="BQ12" s="282" t="e">
        <v>#DIV/0!</v>
      </c>
      <c r="BR12" s="273" t="e">
        <v>#DIV/0!</v>
      </c>
      <c r="BS12" s="273" t="e">
        <v>#DIV/0!</v>
      </c>
      <c r="BT12" s="274" t="e">
        <v>#DIV/0!</v>
      </c>
      <c r="BU12" s="273" t="e">
        <v>#DIV/0!</v>
      </c>
      <c r="BV12" s="273" t="e">
        <v>#DIV/0!</v>
      </c>
      <c r="BW12" s="275" t="e">
        <v>#DIV/0!</v>
      </c>
      <c r="BX12" s="276" t="e">
        <v>#DIV/0!</v>
      </c>
      <c r="BY12" s="276" t="e">
        <v>#DIV/0!</v>
      </c>
      <c r="CA12" s="272">
        <v>2.9999999999999997E-4</v>
      </c>
      <c r="CB12" s="251" t="e">
        <v>#DIV/0!</v>
      </c>
      <c r="CC12" s="252" t="e">
        <v>#DIV/0!</v>
      </c>
      <c r="CE12" s="272" t="e">
        <v>#DIV/0!</v>
      </c>
      <c r="CG12" s="272" t="e">
        <v>#DIV/0!</v>
      </c>
      <c r="CI12" s="283" t="e">
        <v>#DIV/0!</v>
      </c>
      <c r="CJ12" s="283" t="e">
        <v>#DIV/0!</v>
      </c>
      <c r="CK12" s="272" t="e">
        <v>#DIV/0!</v>
      </c>
      <c r="CL12" s="487">
        <v>9.7511383923112676E-4</v>
      </c>
      <c r="CM12" s="273">
        <v>1.5505704450660817E-3</v>
      </c>
      <c r="CN12" s="487">
        <v>1.5850395483577545E-3</v>
      </c>
      <c r="CO12" s="274"/>
      <c r="CP12" s="273"/>
      <c r="CQ12" s="273">
        <v>1.1164103388528661E-3</v>
      </c>
      <c r="CR12" s="275">
        <v>1.3069129471509299E-3</v>
      </c>
      <c r="CS12" s="274"/>
      <c r="CT12" s="280"/>
      <c r="CU12" s="272"/>
      <c r="CV12" s="272"/>
      <c r="CW12" s="284"/>
      <c r="CX12" s="272"/>
      <c r="CY12" s="272"/>
    </row>
    <row r="13" spans="2:103" s="72" customFormat="1" ht="20.100000000000001" customHeight="1" x14ac:dyDescent="0.15">
      <c r="B13" s="62"/>
      <c r="C13" s="63"/>
      <c r="D13" s="83" t="s">
        <v>105</v>
      </c>
      <c r="E13" s="83"/>
      <c r="F13" s="83"/>
      <c r="G13" s="83"/>
      <c r="H13" s="84"/>
      <c r="I13" s="85">
        <v>0</v>
      </c>
      <c r="J13" s="85"/>
      <c r="K13" s="63"/>
      <c r="L13" s="63"/>
      <c r="M13" s="63"/>
      <c r="N13" s="63"/>
      <c r="O13" s="63"/>
      <c r="P13" s="63"/>
      <c r="Q13" s="86"/>
      <c r="R13" s="69"/>
      <c r="S13" s="85"/>
      <c r="T13" s="86"/>
      <c r="U13" s="89"/>
      <c r="V13" s="85"/>
      <c r="W13" s="63"/>
      <c r="X13" s="63"/>
      <c r="Y13" s="63"/>
      <c r="Z13" s="63"/>
      <c r="AA13" s="63"/>
      <c r="AB13" s="63"/>
      <c r="AC13" s="86"/>
      <c r="AD13" s="86"/>
      <c r="AE13" s="63"/>
      <c r="AF13" s="87"/>
      <c r="AG13" s="83"/>
      <c r="AH13" s="88"/>
      <c r="AI13" s="84"/>
      <c r="AK13" s="63"/>
      <c r="AL13" s="87"/>
      <c r="AN13" s="63"/>
      <c r="AO13" s="87"/>
      <c r="AQ13" s="90"/>
      <c r="AT13" s="91"/>
      <c r="AU13" s="91"/>
      <c r="AV13" s="91"/>
      <c r="AW13" s="90"/>
      <c r="AX13" s="90"/>
      <c r="AY13" s="90"/>
      <c r="AZ13" s="95"/>
      <c r="BA13" s="90"/>
      <c r="BB13" s="90"/>
      <c r="BC13" s="90"/>
      <c r="BD13" s="92"/>
      <c r="BE13" s="285"/>
      <c r="BF13" s="286">
        <v>0</v>
      </c>
      <c r="BG13" s="94">
        <v>-17.874268333333333</v>
      </c>
      <c r="BH13" s="91">
        <v>0</v>
      </c>
      <c r="BJ13" s="91">
        <v>25</v>
      </c>
      <c r="BL13" s="63">
        <v>17.874268333333333</v>
      </c>
      <c r="BM13" s="87"/>
      <c r="BN13" s="287"/>
      <c r="BO13" s="287"/>
      <c r="BP13" s="288"/>
      <c r="BQ13" s="289"/>
      <c r="BR13" s="90">
        <v>0</v>
      </c>
      <c r="BS13" s="90">
        <v>0</v>
      </c>
      <c r="BT13" s="95">
        <v>0</v>
      </c>
      <c r="BU13" s="90">
        <v>0</v>
      </c>
      <c r="BV13" s="289">
        <v>0</v>
      </c>
      <c r="BW13" s="289">
        <v>0</v>
      </c>
      <c r="BX13" s="92">
        <v>0</v>
      </c>
      <c r="BY13" s="92">
        <v>0</v>
      </c>
      <c r="CA13" s="91">
        <v>29.061874999999997</v>
      </c>
      <c r="CB13" s="80">
        <v>0</v>
      </c>
      <c r="CC13" s="260">
        <v>-1</v>
      </c>
      <c r="CE13" s="91">
        <v>1</v>
      </c>
      <c r="CF13" s="72">
        <v>-1</v>
      </c>
      <c r="CG13" s="91">
        <v>0.5</v>
      </c>
      <c r="CI13" s="290">
        <v>1</v>
      </c>
      <c r="CJ13" s="290">
        <v>1</v>
      </c>
      <c r="CK13" s="91">
        <v>1</v>
      </c>
      <c r="CL13" s="488">
        <v>119.62014000000001</v>
      </c>
      <c r="CM13" s="90">
        <v>185.13501000000002</v>
      </c>
      <c r="CN13" s="488">
        <v>160.31407000000002</v>
      </c>
      <c r="CO13" s="95"/>
      <c r="CP13" s="90"/>
      <c r="CQ13" s="90">
        <v>125</v>
      </c>
      <c r="CR13" s="289">
        <v>105</v>
      </c>
      <c r="CS13" s="95"/>
      <c r="CT13" s="287"/>
      <c r="CU13" s="91"/>
      <c r="CV13" s="91"/>
      <c r="CW13" s="262"/>
      <c r="CX13" s="91"/>
      <c r="CY13" s="74"/>
    </row>
    <row r="14" spans="2:103" s="82" customFormat="1" ht="13.5" customHeight="1" x14ac:dyDescent="0.15">
      <c r="B14" s="51"/>
      <c r="C14" s="97" t="s">
        <v>106</v>
      </c>
      <c r="D14" s="52"/>
      <c r="E14" s="52"/>
      <c r="F14" s="52"/>
      <c r="G14" s="52"/>
      <c r="H14" s="53"/>
      <c r="I14" s="291">
        <v>0</v>
      </c>
      <c r="J14" s="232"/>
      <c r="K14" s="57"/>
      <c r="L14" s="233"/>
      <c r="M14" s="57"/>
      <c r="N14" s="233"/>
      <c r="O14" s="57"/>
      <c r="P14" s="233"/>
      <c r="Q14" s="235"/>
      <c r="R14" s="234"/>
      <c r="S14" s="232"/>
      <c r="T14" s="235"/>
      <c r="U14" s="236"/>
      <c r="V14" s="291"/>
      <c r="W14" s="57"/>
      <c r="X14" s="233"/>
      <c r="Y14" s="57"/>
      <c r="Z14" s="233"/>
      <c r="AA14" s="233"/>
      <c r="AB14" s="292"/>
      <c r="AC14" s="293"/>
      <c r="AD14" s="293"/>
      <c r="AE14" s="233"/>
      <c r="AF14" s="58"/>
      <c r="AG14" s="136"/>
      <c r="AH14" s="294"/>
      <c r="AI14" s="61"/>
      <c r="AK14" s="233"/>
      <c r="AL14" s="58"/>
      <c r="AN14" s="233"/>
      <c r="AO14" s="58"/>
      <c r="AQ14" s="233"/>
      <c r="AT14" s="292"/>
      <c r="AU14" s="292"/>
      <c r="AV14" s="292"/>
      <c r="AW14" s="238"/>
      <c r="AX14" s="238"/>
      <c r="AY14" s="238"/>
      <c r="AZ14" s="295"/>
      <c r="BA14" s="238"/>
      <c r="BB14" s="238"/>
      <c r="BC14" s="296"/>
      <c r="BD14" s="297"/>
      <c r="BE14" s="298"/>
      <c r="BF14" s="299">
        <v>0</v>
      </c>
      <c r="BG14" s="300">
        <v>-1.7095455513976377E-3</v>
      </c>
      <c r="BH14" s="292" t="e">
        <v>#DIV/0!</v>
      </c>
      <c r="BJ14" s="292">
        <v>1.8140192634838268E-3</v>
      </c>
      <c r="BL14" s="233">
        <v>1.7095455513976377E-3</v>
      </c>
      <c r="BM14" s="213"/>
      <c r="BN14" s="301"/>
      <c r="BO14" s="301"/>
      <c r="BP14" s="302"/>
      <c r="BQ14" s="303" t="e">
        <v>#DIV/0!</v>
      </c>
      <c r="BR14" s="238" t="e">
        <v>#DIV/0!</v>
      </c>
      <c r="BS14" s="238" t="e">
        <v>#DIV/0!</v>
      </c>
      <c r="BT14" s="295" t="e">
        <v>#DIV/0!</v>
      </c>
      <c r="BU14" s="238" t="e">
        <v>#DIV/0!</v>
      </c>
      <c r="BV14" s="238" t="e">
        <v>#DIV/0!</v>
      </c>
      <c r="BW14" s="296" t="e">
        <v>#DIV/0!</v>
      </c>
      <c r="BX14" s="297" t="e">
        <v>#DIV/0!</v>
      </c>
      <c r="BY14" s="297" t="e">
        <v>#DIV/0!</v>
      </c>
      <c r="CA14" s="292">
        <v>1.7999999999999997E-3</v>
      </c>
      <c r="CB14" s="251" t="e">
        <v>#DIV/0!</v>
      </c>
      <c r="CC14" s="252" t="e">
        <v>#DIV/0!</v>
      </c>
      <c r="CE14" s="292" t="e">
        <v>#DIV/0!</v>
      </c>
      <c r="CG14" s="292" t="e">
        <v>#DIV/0!</v>
      </c>
      <c r="CI14" s="304" t="e">
        <v>#DIV/0!</v>
      </c>
      <c r="CJ14" s="304" t="e">
        <v>#DIV/0!</v>
      </c>
      <c r="CK14" s="292" t="e">
        <v>#DIV/0!</v>
      </c>
      <c r="CL14" s="489">
        <v>1.7006747776609359E-2</v>
      </c>
      <c r="CM14" s="238">
        <v>1.9553299804016818E-2</v>
      </c>
      <c r="CN14" s="489">
        <v>2.14677368452275E-2</v>
      </c>
      <c r="CO14" s="295"/>
      <c r="CP14" s="238"/>
      <c r="CQ14" s="238">
        <v>1.8469435185681365E-2</v>
      </c>
      <c r="CR14" s="296">
        <v>2.2647094421348733E-2</v>
      </c>
      <c r="CS14" s="295"/>
      <c r="CT14" s="301"/>
      <c r="CU14" s="292"/>
      <c r="CV14" s="292"/>
      <c r="CW14" s="305"/>
      <c r="CX14" s="292"/>
      <c r="CY14" s="292"/>
    </row>
    <row r="15" spans="2:103" s="72" customFormat="1" ht="20.100000000000001" customHeight="1" x14ac:dyDescent="0.15">
      <c r="B15" s="62"/>
      <c r="C15" s="68" t="s">
        <v>107</v>
      </c>
      <c r="D15" s="64"/>
      <c r="E15" s="64"/>
      <c r="F15" s="64"/>
      <c r="G15" s="64"/>
      <c r="H15" s="65"/>
      <c r="I15" s="66">
        <v>0</v>
      </c>
      <c r="J15" s="66"/>
      <c r="K15" s="67"/>
      <c r="L15" s="67"/>
      <c r="M15" s="67"/>
      <c r="N15" s="67"/>
      <c r="O15" s="67"/>
      <c r="P15" s="67"/>
      <c r="Q15" s="68"/>
      <c r="R15" s="69"/>
      <c r="S15" s="66"/>
      <c r="T15" s="68"/>
      <c r="U15" s="70"/>
      <c r="V15" s="66"/>
      <c r="W15" s="67"/>
      <c r="X15" s="67"/>
      <c r="Y15" s="67"/>
      <c r="Z15" s="67"/>
      <c r="AA15" s="67"/>
      <c r="AB15" s="74"/>
      <c r="AC15" s="68"/>
      <c r="AD15" s="68"/>
      <c r="AE15" s="67"/>
      <c r="AF15" s="71"/>
      <c r="AG15" s="83"/>
      <c r="AH15" s="69"/>
      <c r="AI15" s="65"/>
      <c r="AK15" s="67"/>
      <c r="AL15" s="71"/>
      <c r="AN15" s="67"/>
      <c r="AO15" s="71"/>
      <c r="AQ15" s="67"/>
      <c r="AT15" s="74"/>
      <c r="AU15" s="74"/>
      <c r="AV15" s="74"/>
      <c r="AW15" s="73"/>
      <c r="AX15" s="73"/>
      <c r="AY15" s="73"/>
      <c r="AZ15" s="75"/>
      <c r="BA15" s="73"/>
      <c r="BB15" s="73"/>
      <c r="BC15" s="98"/>
      <c r="BD15" s="76"/>
      <c r="BE15" s="256"/>
      <c r="BF15" s="257">
        <v>0</v>
      </c>
      <c r="BG15" s="78">
        <v>-128.37148500000001</v>
      </c>
      <c r="BH15" s="74">
        <v>0</v>
      </c>
      <c r="BJ15" s="74">
        <v>148.2217</v>
      </c>
      <c r="BL15" s="67">
        <v>128.37148500000001</v>
      </c>
      <c r="BM15" s="87"/>
      <c r="BN15" s="258"/>
      <c r="BO15" s="258"/>
      <c r="BP15" s="259"/>
      <c r="BQ15" s="79">
        <v>0</v>
      </c>
      <c r="BR15" s="73">
        <v>0</v>
      </c>
      <c r="BS15" s="73">
        <v>0</v>
      </c>
      <c r="BT15" s="75">
        <v>0</v>
      </c>
      <c r="BU15" s="73">
        <v>0</v>
      </c>
      <c r="BV15" s="73">
        <v>0</v>
      </c>
      <c r="BW15" s="73">
        <v>0</v>
      </c>
      <c r="BX15" s="76">
        <v>0</v>
      </c>
      <c r="BY15" s="76">
        <v>0</v>
      </c>
      <c r="CA15" s="74">
        <v>174.37124999999997</v>
      </c>
      <c r="CB15" s="80">
        <v>0</v>
      </c>
      <c r="CC15" s="260">
        <v>-23</v>
      </c>
      <c r="CE15" s="74">
        <v>23</v>
      </c>
      <c r="CF15" s="72">
        <v>-23</v>
      </c>
      <c r="CG15" s="74">
        <v>11.5</v>
      </c>
      <c r="CI15" s="261">
        <v>23</v>
      </c>
      <c r="CJ15" s="261">
        <v>23</v>
      </c>
      <c r="CK15" s="74">
        <v>23</v>
      </c>
      <c r="CL15" s="486">
        <v>2086.2687700000001</v>
      </c>
      <c r="CM15" s="73">
        <v>2334.6248900000001</v>
      </c>
      <c r="CN15" s="486">
        <v>2171.2898399999999</v>
      </c>
      <c r="CO15" s="75"/>
      <c r="CP15" s="73"/>
      <c r="CQ15" s="73">
        <v>2067.9487799999997</v>
      </c>
      <c r="CR15" s="98">
        <v>1819.51286</v>
      </c>
      <c r="CS15" s="75"/>
      <c r="CT15" s="258"/>
      <c r="CU15" s="74"/>
      <c r="CV15" s="74"/>
      <c r="CW15" s="306"/>
      <c r="CX15" s="74"/>
      <c r="CY15" s="74"/>
    </row>
    <row r="16" spans="2:103" s="72" customFormat="1" ht="20.100000000000001" customHeight="1" x14ac:dyDescent="0.15">
      <c r="B16" s="62"/>
      <c r="C16" s="86"/>
      <c r="D16" s="307" t="s">
        <v>108</v>
      </c>
      <c r="E16" s="308"/>
      <c r="F16" s="308"/>
      <c r="G16" s="308"/>
      <c r="H16" s="309"/>
      <c r="I16" s="310"/>
      <c r="J16" s="310"/>
      <c r="K16" s="311"/>
      <c r="L16" s="311"/>
      <c r="M16" s="311"/>
      <c r="N16" s="311"/>
      <c r="O16" s="311"/>
      <c r="P16" s="311"/>
      <c r="Q16" s="307"/>
      <c r="R16" s="312"/>
      <c r="S16" s="310"/>
      <c r="T16" s="307"/>
      <c r="U16" s="313"/>
      <c r="V16" s="310"/>
      <c r="W16" s="311"/>
      <c r="X16" s="311"/>
      <c r="Y16" s="311"/>
      <c r="Z16" s="311"/>
      <c r="AA16" s="311"/>
      <c r="AB16" s="311"/>
      <c r="AC16" s="307"/>
      <c r="AD16" s="307"/>
      <c r="AE16" s="311"/>
      <c r="AF16" s="314"/>
      <c r="AG16" s="83"/>
      <c r="AH16" s="312"/>
      <c r="AI16" s="309"/>
      <c r="AK16" s="311"/>
      <c r="AL16" s="314"/>
      <c r="AN16" s="63"/>
      <c r="AO16" s="87"/>
      <c r="AQ16" s="63"/>
      <c r="AT16" s="315"/>
      <c r="AU16" s="315"/>
      <c r="AV16" s="315"/>
      <c r="AW16" s="316"/>
      <c r="AX16" s="316"/>
      <c r="AY16" s="316"/>
      <c r="AZ16" s="95"/>
      <c r="BA16" s="316"/>
      <c r="BB16" s="316"/>
      <c r="BC16" s="317"/>
      <c r="BD16" s="92"/>
      <c r="BE16" s="285"/>
      <c r="BF16" s="286">
        <v>0</v>
      </c>
      <c r="BG16" s="318">
        <v>-4.8333333333333339</v>
      </c>
      <c r="BH16" s="91">
        <v>0</v>
      </c>
      <c r="BJ16" s="315">
        <v>5</v>
      </c>
      <c r="BL16" s="311">
        <v>4.8333333333333339</v>
      </c>
      <c r="BM16" s="87"/>
      <c r="BN16" s="287"/>
      <c r="BO16" s="287"/>
      <c r="BP16" s="288"/>
      <c r="BQ16" s="319"/>
      <c r="BR16" s="320">
        <v>1</v>
      </c>
      <c r="BS16" s="320">
        <v>1</v>
      </c>
      <c r="BT16" s="95">
        <v>0.66666666666666663</v>
      </c>
      <c r="BU16" s="320">
        <v>1</v>
      </c>
      <c r="BV16" s="316">
        <v>1</v>
      </c>
      <c r="BW16" s="316">
        <v>1</v>
      </c>
      <c r="BX16" s="92">
        <v>1</v>
      </c>
      <c r="BY16" s="92">
        <v>0.83333333333333326</v>
      </c>
      <c r="CA16" s="91">
        <v>4.833333333333333</v>
      </c>
      <c r="CB16" s="321">
        <v>0.83333333333333326</v>
      </c>
      <c r="CC16" s="322">
        <v>-0.16666666666666674</v>
      </c>
      <c r="CE16" s="91">
        <v>1</v>
      </c>
      <c r="CF16" s="72">
        <v>0</v>
      </c>
      <c r="CG16" s="91">
        <v>0.83333333333333326</v>
      </c>
      <c r="CI16" s="323">
        <v>1</v>
      </c>
      <c r="CJ16" s="323">
        <v>1</v>
      </c>
      <c r="CK16" s="315">
        <v>1</v>
      </c>
      <c r="CL16" s="490">
        <v>10</v>
      </c>
      <c r="CM16" s="316">
        <v>10</v>
      </c>
      <c r="CN16" s="490">
        <v>10</v>
      </c>
      <c r="CO16" s="95"/>
      <c r="CP16" s="316"/>
      <c r="CQ16" s="316">
        <v>10</v>
      </c>
      <c r="CR16" s="316">
        <v>10</v>
      </c>
      <c r="CS16" s="95"/>
      <c r="CT16" s="287"/>
      <c r="CU16" s="91"/>
      <c r="CV16" s="91"/>
      <c r="CW16" s="324"/>
      <c r="CX16" s="91"/>
      <c r="CY16" s="315"/>
    </row>
    <row r="17" spans="2:103" s="72" customFormat="1" ht="20.100000000000001" customHeight="1" x14ac:dyDescent="0.15">
      <c r="B17" s="62"/>
      <c r="C17" s="86"/>
      <c r="D17" s="325" t="s">
        <v>109</v>
      </c>
      <c r="E17" s="326"/>
      <c r="F17" s="326"/>
      <c r="G17" s="326"/>
      <c r="H17" s="327"/>
      <c r="I17" s="328"/>
      <c r="J17" s="328"/>
      <c r="K17" s="329"/>
      <c r="L17" s="329"/>
      <c r="M17" s="329"/>
      <c r="N17" s="329"/>
      <c r="O17" s="329"/>
      <c r="P17" s="329"/>
      <c r="Q17" s="325"/>
      <c r="R17" s="330"/>
      <c r="S17" s="328"/>
      <c r="T17" s="325"/>
      <c r="U17" s="331"/>
      <c r="V17" s="328"/>
      <c r="W17" s="329"/>
      <c r="X17" s="329"/>
      <c r="Y17" s="329"/>
      <c r="Z17" s="329"/>
      <c r="AA17" s="329"/>
      <c r="AB17" s="332"/>
      <c r="AC17" s="325"/>
      <c r="AD17" s="325"/>
      <c r="AE17" s="329"/>
      <c r="AF17" s="333"/>
      <c r="AG17" s="83"/>
      <c r="AH17" s="330"/>
      <c r="AI17" s="327"/>
      <c r="AK17" s="329"/>
      <c r="AL17" s="333"/>
      <c r="AN17" s="63"/>
      <c r="AO17" s="87"/>
      <c r="AQ17" s="63"/>
      <c r="AT17" s="334"/>
      <c r="AU17" s="334"/>
      <c r="AV17" s="334"/>
      <c r="AW17" s="332"/>
      <c r="AX17" s="332"/>
      <c r="AY17" s="332"/>
      <c r="AZ17" s="75"/>
      <c r="BA17" s="332"/>
      <c r="BB17" s="335"/>
      <c r="BC17" s="335"/>
      <c r="BD17" s="76"/>
      <c r="BE17" s="256"/>
      <c r="BF17" s="257">
        <v>0</v>
      </c>
      <c r="BG17" s="336">
        <v>-11.666666666666668</v>
      </c>
      <c r="BH17" s="74">
        <v>0</v>
      </c>
      <c r="BJ17" s="334">
        <v>11</v>
      </c>
      <c r="BL17" s="329">
        <v>11.666666666666668</v>
      </c>
      <c r="BM17" s="87"/>
      <c r="BN17" s="258"/>
      <c r="BO17" s="258"/>
      <c r="BP17" s="259"/>
      <c r="BQ17" s="335"/>
      <c r="BR17" s="332">
        <v>2</v>
      </c>
      <c r="BS17" s="332">
        <v>2</v>
      </c>
      <c r="BT17" s="75">
        <v>1.3333333333333333</v>
      </c>
      <c r="BU17" s="332">
        <v>3</v>
      </c>
      <c r="BV17" s="332">
        <v>2</v>
      </c>
      <c r="BW17" s="335">
        <v>2</v>
      </c>
      <c r="BX17" s="76">
        <v>2.3333333333333335</v>
      </c>
      <c r="BY17" s="76">
        <v>1.8333333333333335</v>
      </c>
      <c r="CA17" s="74">
        <v>14.5</v>
      </c>
      <c r="CB17" s="80">
        <v>1.8333333333333335</v>
      </c>
      <c r="CC17" s="260">
        <v>-1.1666666666666665</v>
      </c>
      <c r="CE17" s="74">
        <v>3</v>
      </c>
      <c r="CF17" s="72">
        <v>0</v>
      </c>
      <c r="CG17" s="74">
        <v>2.1666666666666665</v>
      </c>
      <c r="CI17" s="337">
        <v>2.3333333333333335</v>
      </c>
      <c r="CJ17" s="337">
        <v>3.3333333333333335</v>
      </c>
      <c r="CK17" s="74">
        <v>2.8333333333333335</v>
      </c>
      <c r="CL17" s="491">
        <v>15</v>
      </c>
      <c r="CM17" s="332">
        <v>16</v>
      </c>
      <c r="CN17" s="491">
        <v>17</v>
      </c>
      <c r="CO17" s="75"/>
      <c r="CP17" s="332"/>
      <c r="CQ17" s="332">
        <v>18</v>
      </c>
      <c r="CR17" s="335">
        <v>18</v>
      </c>
      <c r="CS17" s="75"/>
      <c r="CT17" s="258"/>
      <c r="CU17" s="74"/>
      <c r="CV17" s="74"/>
      <c r="CW17" s="306"/>
      <c r="CX17" s="74"/>
      <c r="CY17" s="74"/>
    </row>
    <row r="18" spans="2:103" s="72" customFormat="1" ht="20.100000000000001" customHeight="1" x14ac:dyDescent="0.15">
      <c r="B18" s="62"/>
      <c r="C18" s="86" t="s">
        <v>110</v>
      </c>
      <c r="D18" s="83"/>
      <c r="E18" s="83"/>
      <c r="F18" s="83"/>
      <c r="G18" s="83"/>
      <c r="H18" s="84"/>
      <c r="I18" s="85">
        <v>14</v>
      </c>
      <c r="J18" s="85"/>
      <c r="K18" s="63"/>
      <c r="L18" s="63"/>
      <c r="M18" s="63"/>
      <c r="N18" s="63"/>
      <c r="O18" s="63"/>
      <c r="P18" s="63"/>
      <c r="Q18" s="86"/>
      <c r="R18" s="88"/>
      <c r="S18" s="85"/>
      <c r="T18" s="86"/>
      <c r="U18" s="89"/>
      <c r="V18" s="85"/>
      <c r="W18" s="63"/>
      <c r="X18" s="63"/>
      <c r="Y18" s="63"/>
      <c r="Z18" s="63"/>
      <c r="AA18" s="63"/>
      <c r="AB18" s="91"/>
      <c r="AC18" s="86"/>
      <c r="AD18" s="86"/>
      <c r="AE18" s="63"/>
      <c r="AF18" s="87"/>
      <c r="AG18" s="83"/>
      <c r="AH18" s="88"/>
      <c r="AI18" s="84"/>
      <c r="AK18" s="63"/>
      <c r="AL18" s="87"/>
      <c r="AN18" s="63"/>
      <c r="AO18" s="87"/>
      <c r="AQ18" s="63"/>
      <c r="AT18" s="91"/>
      <c r="AU18" s="91"/>
      <c r="AV18" s="91"/>
      <c r="AW18" s="90"/>
      <c r="AX18" s="90"/>
      <c r="AY18" s="90"/>
      <c r="AZ18" s="338"/>
      <c r="BA18" s="90"/>
      <c r="BB18" s="339"/>
      <c r="BC18" s="339"/>
      <c r="BD18" s="340"/>
      <c r="BE18" s="341"/>
      <c r="BF18" s="342">
        <v>0</v>
      </c>
      <c r="BG18" s="343">
        <v>-16.5</v>
      </c>
      <c r="BH18" s="344">
        <v>0</v>
      </c>
      <c r="BJ18" s="91">
        <v>16</v>
      </c>
      <c r="BL18" s="63">
        <v>16.5</v>
      </c>
      <c r="BM18" s="87"/>
      <c r="BN18" s="345"/>
      <c r="BO18" s="345"/>
      <c r="BP18" s="346"/>
      <c r="BQ18" s="289">
        <v>0</v>
      </c>
      <c r="BR18" s="90">
        <v>3</v>
      </c>
      <c r="BS18" s="90">
        <v>3</v>
      </c>
      <c r="BT18" s="338">
        <v>2</v>
      </c>
      <c r="BU18" s="90">
        <v>4</v>
      </c>
      <c r="BV18" s="90">
        <v>3</v>
      </c>
      <c r="BW18" s="339">
        <v>3</v>
      </c>
      <c r="BX18" s="340">
        <v>3.3333333333333335</v>
      </c>
      <c r="BY18" s="340">
        <v>2.666666666666667</v>
      </c>
      <c r="CA18" s="344">
        <v>19.333333333333332</v>
      </c>
      <c r="CB18" s="80">
        <v>2.666666666666667</v>
      </c>
      <c r="CC18" s="260">
        <v>-1.333333333333333</v>
      </c>
      <c r="CE18" s="344">
        <v>4</v>
      </c>
      <c r="CF18" s="72">
        <v>0</v>
      </c>
      <c r="CG18" s="344">
        <v>3</v>
      </c>
      <c r="CI18" s="290">
        <v>3.3333333333333335</v>
      </c>
      <c r="CJ18" s="290">
        <v>4.333333333333333</v>
      </c>
      <c r="CK18" s="344">
        <v>3.833333333333333</v>
      </c>
      <c r="CL18" s="488">
        <v>25</v>
      </c>
      <c r="CM18" s="90">
        <v>26</v>
      </c>
      <c r="CN18" s="488">
        <v>27</v>
      </c>
      <c r="CO18" s="338"/>
      <c r="CP18" s="90"/>
      <c r="CQ18" s="90">
        <v>28</v>
      </c>
      <c r="CR18" s="339">
        <v>28</v>
      </c>
      <c r="CS18" s="338"/>
      <c r="CT18" s="345"/>
      <c r="CU18" s="344"/>
      <c r="CV18" s="344"/>
      <c r="CW18" s="347"/>
      <c r="CX18" s="344"/>
      <c r="CY18" s="74"/>
    </row>
    <row r="19" spans="2:103" s="361" customFormat="1" ht="20.100000000000001" customHeight="1" x14ac:dyDescent="0.15">
      <c r="B19" s="348"/>
      <c r="C19" s="349"/>
      <c r="D19" s="349"/>
      <c r="E19" s="350" t="s">
        <v>108</v>
      </c>
      <c r="F19" s="351"/>
      <c r="G19" s="351"/>
      <c r="H19" s="352"/>
      <c r="I19" s="353"/>
      <c r="J19" s="353"/>
      <c r="K19" s="354"/>
      <c r="L19" s="354"/>
      <c r="M19" s="354"/>
      <c r="N19" s="354"/>
      <c r="O19" s="354"/>
      <c r="P19" s="354"/>
      <c r="Q19" s="350"/>
      <c r="R19" s="355"/>
      <c r="S19" s="353"/>
      <c r="T19" s="350"/>
      <c r="U19" s="356"/>
      <c r="V19" s="353"/>
      <c r="W19" s="357"/>
      <c r="X19" s="354"/>
      <c r="Y19" s="354"/>
      <c r="Z19" s="354"/>
      <c r="AA19" s="354"/>
      <c r="AB19" s="358"/>
      <c r="AC19" s="350"/>
      <c r="AD19" s="350"/>
      <c r="AE19" s="311"/>
      <c r="AF19" s="314"/>
      <c r="AG19" s="359"/>
      <c r="AH19" s="355"/>
      <c r="AI19" s="360"/>
      <c r="AK19" s="311"/>
      <c r="AL19" s="314"/>
      <c r="AN19" s="357"/>
      <c r="AO19" s="362"/>
      <c r="AQ19" s="354"/>
      <c r="AR19" s="363"/>
      <c r="AS19" s="363"/>
      <c r="AT19" s="358"/>
      <c r="AU19" s="358"/>
      <c r="AV19" s="358"/>
      <c r="AW19" s="364"/>
      <c r="AX19" s="364"/>
      <c r="AY19" s="365"/>
      <c r="AZ19" s="95"/>
      <c r="BA19" s="365"/>
      <c r="BB19" s="366"/>
      <c r="BC19" s="366"/>
      <c r="BD19" s="92"/>
      <c r="BE19" s="285"/>
      <c r="BF19" s="286">
        <v>0</v>
      </c>
      <c r="BG19" s="367">
        <v>-157.71631333333335</v>
      </c>
      <c r="BH19" s="91">
        <v>0</v>
      </c>
      <c r="BJ19" s="358">
        <v>168</v>
      </c>
      <c r="BL19" s="311">
        <v>157.71631333333335</v>
      </c>
      <c r="BM19" s="368"/>
      <c r="BN19" s="287"/>
      <c r="BO19" s="287"/>
      <c r="BP19" s="288"/>
      <c r="BQ19" s="369"/>
      <c r="BR19" s="364">
        <v>58.863579999999999</v>
      </c>
      <c r="BS19" s="364">
        <v>58.995249999999999</v>
      </c>
      <c r="BT19" s="95">
        <v>39.286276666666666</v>
      </c>
      <c r="BU19" s="364">
        <v>58.942709999999998</v>
      </c>
      <c r="BV19" s="364">
        <v>60.08914</v>
      </c>
      <c r="BW19" s="364">
        <v>59.480290000000004</v>
      </c>
      <c r="BX19" s="92">
        <v>59.50404666666666</v>
      </c>
      <c r="BY19" s="92">
        <v>49.395161666666667</v>
      </c>
      <c r="CA19" s="91">
        <v>246</v>
      </c>
      <c r="CB19" s="321">
        <v>49.395161666666667</v>
      </c>
      <c r="CC19" s="322">
        <v>-9.6048383333333334</v>
      </c>
      <c r="CE19" s="91">
        <v>59</v>
      </c>
      <c r="CF19" s="72">
        <v>-5.7290000000001839E-2</v>
      </c>
      <c r="CG19" s="91">
        <v>49.143138333333333</v>
      </c>
      <c r="CI19" s="370">
        <v>61</v>
      </c>
      <c r="CJ19" s="370">
        <v>61</v>
      </c>
      <c r="CK19" s="371">
        <v>61</v>
      </c>
      <c r="CL19" s="492">
        <v>506.94073999999995</v>
      </c>
      <c r="CM19" s="364">
        <v>479.78636</v>
      </c>
      <c r="CN19" s="492">
        <v>476.48088999999999</v>
      </c>
      <c r="CO19" s="95"/>
      <c r="CP19" s="364"/>
      <c r="CQ19" s="364">
        <v>498</v>
      </c>
      <c r="CR19" s="364">
        <v>498</v>
      </c>
      <c r="CS19" s="95"/>
      <c r="CT19" s="287"/>
      <c r="CU19" s="91"/>
      <c r="CV19" s="91"/>
      <c r="CW19" s="324"/>
      <c r="CX19" s="91"/>
      <c r="CY19" s="315"/>
    </row>
    <row r="20" spans="2:103" s="361" customFormat="1" ht="20.100000000000001" customHeight="1" x14ac:dyDescent="0.15">
      <c r="B20" s="348"/>
      <c r="C20" s="372"/>
      <c r="D20" s="372"/>
      <c r="E20" s="373" t="s">
        <v>109</v>
      </c>
      <c r="F20" s="374"/>
      <c r="G20" s="374"/>
      <c r="H20" s="375"/>
      <c r="I20" s="376"/>
      <c r="J20" s="376"/>
      <c r="K20" s="377"/>
      <c r="L20" s="377"/>
      <c r="M20" s="377"/>
      <c r="N20" s="377"/>
      <c r="O20" s="377"/>
      <c r="P20" s="377"/>
      <c r="Q20" s="373"/>
      <c r="R20" s="378"/>
      <c r="S20" s="376"/>
      <c r="T20" s="373"/>
      <c r="U20" s="379"/>
      <c r="V20" s="376"/>
      <c r="W20" s="380"/>
      <c r="X20" s="377"/>
      <c r="Y20" s="377"/>
      <c r="Z20" s="377"/>
      <c r="AA20" s="377"/>
      <c r="AB20" s="381"/>
      <c r="AC20" s="373"/>
      <c r="AD20" s="373"/>
      <c r="AE20" s="329"/>
      <c r="AF20" s="333"/>
      <c r="AG20" s="359"/>
      <c r="AH20" s="378"/>
      <c r="AI20" s="382"/>
      <c r="AK20" s="329"/>
      <c r="AL20" s="333"/>
      <c r="AN20" s="380"/>
      <c r="AO20" s="383"/>
      <c r="AQ20" s="377"/>
      <c r="AR20" s="363"/>
      <c r="AS20" s="363"/>
      <c r="AT20" s="381"/>
      <c r="AU20" s="381"/>
      <c r="AV20" s="381"/>
      <c r="AW20" s="384"/>
      <c r="AX20" s="384"/>
      <c r="AY20" s="385"/>
      <c r="AZ20" s="75"/>
      <c r="BA20" s="385"/>
      <c r="BB20" s="386"/>
      <c r="BC20" s="386"/>
      <c r="BD20" s="76"/>
      <c r="BE20" s="256"/>
      <c r="BF20" s="257">
        <v>0</v>
      </c>
      <c r="BG20" s="78">
        <v>-102.37833333333333</v>
      </c>
      <c r="BH20" s="74">
        <v>0</v>
      </c>
      <c r="BJ20" s="381">
        <v>100</v>
      </c>
      <c r="BL20" s="329">
        <v>102.37833333333333</v>
      </c>
      <c r="BM20" s="368"/>
      <c r="BN20" s="258"/>
      <c r="BO20" s="258"/>
      <c r="BP20" s="259"/>
      <c r="BQ20" s="386"/>
      <c r="BR20" s="384">
        <v>12.180999999999999</v>
      </c>
      <c r="BS20" s="384">
        <v>12.180999999999999</v>
      </c>
      <c r="BT20" s="75">
        <v>8.1206666666666667</v>
      </c>
      <c r="BU20" s="384">
        <v>16.154</v>
      </c>
      <c r="BV20" s="384">
        <v>17.140999999999998</v>
      </c>
      <c r="BW20" s="384">
        <v>13.209</v>
      </c>
      <c r="BX20" s="76">
        <v>15.501333333333335</v>
      </c>
      <c r="BY20" s="76">
        <v>11.811</v>
      </c>
      <c r="CA20" s="74">
        <v>132.87210333333334</v>
      </c>
      <c r="CB20" s="80">
        <v>11.811</v>
      </c>
      <c r="CC20" s="260">
        <v>-3.1890000000000001</v>
      </c>
      <c r="CE20" s="74">
        <v>15</v>
      </c>
      <c r="CF20" s="72">
        <v>1.1539999999999999</v>
      </c>
      <c r="CG20" s="74">
        <v>11.560333333333332</v>
      </c>
      <c r="CI20" s="387">
        <v>17</v>
      </c>
      <c r="CJ20" s="387">
        <v>17</v>
      </c>
      <c r="CK20" s="74">
        <v>17</v>
      </c>
      <c r="CL20" s="493">
        <v>93.096999999999994</v>
      </c>
      <c r="CM20" s="332">
        <v>126.41</v>
      </c>
      <c r="CN20" s="493">
        <v>128.05799999999999</v>
      </c>
      <c r="CO20" s="75"/>
      <c r="CP20" s="384"/>
      <c r="CQ20" s="384">
        <v>150</v>
      </c>
      <c r="CR20" s="384">
        <v>150</v>
      </c>
      <c r="CS20" s="75"/>
      <c r="CT20" s="258"/>
      <c r="CU20" s="74"/>
      <c r="CV20" s="74"/>
      <c r="CW20" s="306"/>
      <c r="CX20" s="74"/>
      <c r="CY20" s="74"/>
    </row>
    <row r="21" spans="2:103" s="82" customFormat="1" ht="12.75" customHeight="1" x14ac:dyDescent="0.15">
      <c r="B21" s="51"/>
      <c r="C21" s="97"/>
      <c r="D21" s="97"/>
      <c r="H21" s="155"/>
      <c r="I21" s="156"/>
      <c r="J21" s="156"/>
      <c r="K21" s="81"/>
      <c r="L21" s="63"/>
      <c r="M21" s="81"/>
      <c r="N21" s="81"/>
      <c r="O21" s="81"/>
      <c r="P21" s="81"/>
      <c r="Q21" s="97"/>
      <c r="R21" s="157"/>
      <c r="S21" s="156"/>
      <c r="T21" s="97"/>
      <c r="U21" s="158"/>
      <c r="V21" s="156"/>
      <c r="W21" s="134"/>
      <c r="X21" s="134"/>
      <c r="Y21" s="134"/>
      <c r="Z21" s="81"/>
      <c r="AA21" s="81"/>
      <c r="AB21" s="159"/>
      <c r="AC21" s="97"/>
      <c r="AD21" s="97"/>
      <c r="AE21" s="134"/>
      <c r="AF21" s="135"/>
      <c r="AG21" s="136"/>
      <c r="AH21" s="157"/>
      <c r="AI21" s="168"/>
      <c r="AK21" s="134"/>
      <c r="AL21" s="135"/>
      <c r="AN21" s="134"/>
      <c r="AO21" s="135"/>
      <c r="AQ21" s="81"/>
      <c r="AR21" s="72"/>
      <c r="AS21" s="72"/>
      <c r="AT21" s="159"/>
      <c r="AU21" s="159"/>
      <c r="AV21" s="159"/>
      <c r="AW21" s="160"/>
      <c r="AX21" s="160"/>
      <c r="AY21" s="102"/>
      <c r="AZ21" s="95"/>
      <c r="BA21" s="102"/>
      <c r="BB21" s="160"/>
      <c r="BC21" s="162"/>
      <c r="BD21" s="92"/>
      <c r="BE21" s="285"/>
      <c r="BF21" s="286">
        <v>0</v>
      </c>
      <c r="BG21" s="94">
        <v>0</v>
      </c>
      <c r="BH21" s="91"/>
      <c r="BJ21" s="159"/>
      <c r="BL21" s="134">
        <v>0</v>
      </c>
      <c r="BM21" s="213"/>
      <c r="BN21" s="287"/>
      <c r="BO21" s="287"/>
      <c r="BP21" s="288"/>
      <c r="BQ21" s="388"/>
      <c r="BR21" s="160"/>
      <c r="BS21" s="160"/>
      <c r="BT21" s="95"/>
      <c r="BU21" s="160"/>
      <c r="BV21" s="102"/>
      <c r="BW21" s="162"/>
      <c r="BX21" s="92"/>
      <c r="BY21" s="92">
        <v>0</v>
      </c>
      <c r="CA21" s="91"/>
      <c r="CB21" s="104"/>
      <c r="CC21" s="389"/>
      <c r="CE21" s="91"/>
      <c r="CF21" s="72">
        <v>0</v>
      </c>
      <c r="CG21" s="91"/>
      <c r="CI21" s="390"/>
      <c r="CJ21" s="390"/>
      <c r="CK21" s="91"/>
      <c r="CL21" s="494"/>
      <c r="CM21" s="160"/>
      <c r="CN21" s="494"/>
      <c r="CO21" s="95"/>
      <c r="CP21" s="160"/>
      <c r="CQ21" s="160"/>
      <c r="CR21" s="162"/>
      <c r="CS21" s="95"/>
      <c r="CT21" s="287"/>
      <c r="CU21" s="91"/>
      <c r="CV21" s="91"/>
      <c r="CW21" s="324"/>
      <c r="CX21" s="91"/>
      <c r="CY21" s="91"/>
    </row>
    <row r="22" spans="2:103" s="72" customFormat="1" ht="20.100000000000001" customHeight="1" x14ac:dyDescent="0.15">
      <c r="B22" s="62"/>
      <c r="C22" s="86"/>
      <c r="D22" s="68" t="s">
        <v>111</v>
      </c>
      <c r="E22" s="83"/>
      <c r="F22" s="83"/>
      <c r="G22" s="83"/>
      <c r="H22" s="84"/>
      <c r="I22" s="85">
        <v>0</v>
      </c>
      <c r="J22" s="85"/>
      <c r="K22" s="63"/>
      <c r="L22" s="63"/>
      <c r="M22" s="63"/>
      <c r="N22" s="63"/>
      <c r="O22" s="63"/>
      <c r="P22" s="63"/>
      <c r="Q22" s="86"/>
      <c r="R22" s="88"/>
      <c r="S22" s="85"/>
      <c r="T22" s="86"/>
      <c r="U22" s="89"/>
      <c r="V22" s="85"/>
      <c r="W22" s="63"/>
      <c r="X22" s="63"/>
      <c r="Y22" s="63"/>
      <c r="Z22" s="63"/>
      <c r="AA22" s="63"/>
      <c r="AB22" s="91"/>
      <c r="AC22" s="86"/>
      <c r="AD22" s="86"/>
      <c r="AE22" s="63"/>
      <c r="AF22" s="87"/>
      <c r="AG22" s="83"/>
      <c r="AH22" s="88"/>
      <c r="AI22" s="84"/>
      <c r="AK22" s="63"/>
      <c r="AL22" s="87"/>
      <c r="AN22" s="63"/>
      <c r="AO22" s="87"/>
      <c r="AQ22" s="63"/>
      <c r="AT22" s="91"/>
      <c r="AU22" s="91"/>
      <c r="AV22" s="91"/>
      <c r="AW22" s="90"/>
      <c r="AX22" s="90"/>
      <c r="AY22" s="90"/>
      <c r="AZ22" s="95"/>
      <c r="BA22" s="90"/>
      <c r="BB22" s="289"/>
      <c r="BC22" s="289"/>
      <c r="BD22" s="92"/>
      <c r="BE22" s="285"/>
      <c r="BF22" s="286">
        <v>0</v>
      </c>
      <c r="BG22" s="94">
        <v>-260.09464666666668</v>
      </c>
      <c r="BH22" s="91">
        <v>0</v>
      </c>
      <c r="BJ22" s="91">
        <v>268</v>
      </c>
      <c r="BL22" s="63">
        <v>260.09464666666668</v>
      </c>
      <c r="BM22" s="87"/>
      <c r="BN22" s="287"/>
      <c r="BO22" s="287"/>
      <c r="BP22" s="288"/>
      <c r="BQ22" s="289">
        <v>0</v>
      </c>
      <c r="BR22" s="90">
        <v>71.044579999999996</v>
      </c>
      <c r="BS22" s="90">
        <v>71.176249999999996</v>
      </c>
      <c r="BT22" s="95">
        <v>47.406943333333324</v>
      </c>
      <c r="BU22" s="90">
        <v>75.096710000000002</v>
      </c>
      <c r="BV22" s="90">
        <v>77.230140000000006</v>
      </c>
      <c r="BW22" s="289">
        <v>72.68929</v>
      </c>
      <c r="BX22" s="92">
        <v>75.005380000000002</v>
      </c>
      <c r="BY22" s="92">
        <v>61.206161666666659</v>
      </c>
      <c r="CA22" s="91">
        <v>378.87210333333337</v>
      </c>
      <c r="CB22" s="80">
        <v>61.206161666666659</v>
      </c>
      <c r="CC22" s="260">
        <v>-12.793838333333341</v>
      </c>
      <c r="CE22" s="91">
        <v>74</v>
      </c>
      <c r="CF22" s="72">
        <v>1.0967100000000016</v>
      </c>
      <c r="CG22" s="91">
        <v>60.703471666666658</v>
      </c>
      <c r="CI22" s="290">
        <v>78</v>
      </c>
      <c r="CJ22" s="290">
        <v>78</v>
      </c>
      <c r="CK22" s="91">
        <v>78</v>
      </c>
      <c r="CL22" s="488">
        <v>600.03773999999999</v>
      </c>
      <c r="CM22" s="90">
        <v>606.19636000000003</v>
      </c>
      <c r="CN22" s="488">
        <v>604.53889000000004</v>
      </c>
      <c r="CO22" s="95"/>
      <c r="CP22" s="90"/>
      <c r="CQ22" s="90">
        <v>648</v>
      </c>
      <c r="CR22" s="289">
        <v>648</v>
      </c>
      <c r="CS22" s="95"/>
      <c r="CT22" s="287"/>
      <c r="CU22" s="91"/>
      <c r="CV22" s="91"/>
      <c r="CW22" s="324"/>
      <c r="CX22" s="91"/>
      <c r="CY22" s="74"/>
    </row>
    <row r="23" spans="2:103" s="82" customFormat="1" ht="13.5" customHeight="1" x14ac:dyDescent="0.15">
      <c r="B23" s="51"/>
      <c r="C23" s="81"/>
      <c r="D23" s="56"/>
      <c r="E23" s="52"/>
      <c r="F23" s="52"/>
      <c r="G23" s="52"/>
      <c r="H23" s="53"/>
      <c r="I23" s="54"/>
      <c r="J23" s="54"/>
      <c r="K23" s="55"/>
      <c r="L23" s="55"/>
      <c r="M23" s="55"/>
      <c r="N23" s="55"/>
      <c r="O23" s="55"/>
      <c r="P23" s="55"/>
      <c r="Q23" s="56"/>
      <c r="R23" s="60"/>
      <c r="S23" s="54"/>
      <c r="T23" s="56"/>
      <c r="U23" s="100"/>
      <c r="V23" s="54"/>
      <c r="W23" s="57"/>
      <c r="X23" s="57"/>
      <c r="Y23" s="57"/>
      <c r="Z23" s="55"/>
      <c r="AA23" s="55"/>
      <c r="AB23" s="101"/>
      <c r="AC23" s="56"/>
      <c r="AD23" s="56"/>
      <c r="AE23" s="57"/>
      <c r="AF23" s="58"/>
      <c r="AG23" s="136"/>
      <c r="AH23" s="60"/>
      <c r="AI23" s="61"/>
      <c r="AK23" s="57"/>
      <c r="AL23" s="58"/>
      <c r="AN23" s="57"/>
      <c r="AO23" s="58"/>
      <c r="AQ23" s="55"/>
      <c r="AR23" s="72"/>
      <c r="AS23" s="72"/>
      <c r="AT23" s="101"/>
      <c r="AU23" s="101"/>
      <c r="AV23" s="101"/>
      <c r="AW23" s="102"/>
      <c r="AX23" s="102"/>
      <c r="AY23" s="102"/>
      <c r="AZ23" s="105"/>
      <c r="BA23" s="102"/>
      <c r="BB23" s="102"/>
      <c r="BC23" s="103"/>
      <c r="BD23" s="106"/>
      <c r="BE23" s="391"/>
      <c r="BF23" s="392"/>
      <c r="BG23" s="108"/>
      <c r="BH23" s="101"/>
      <c r="BJ23" s="101"/>
      <c r="BL23" s="57"/>
      <c r="BM23" s="213"/>
      <c r="BN23" s="393"/>
      <c r="BO23" s="393"/>
      <c r="BP23" s="394"/>
      <c r="BQ23" s="395"/>
      <c r="BR23" s="102"/>
      <c r="BS23" s="102"/>
      <c r="BT23" s="105"/>
      <c r="BU23" s="102"/>
      <c r="BV23" s="102"/>
      <c r="BW23" s="103"/>
      <c r="BX23" s="106"/>
      <c r="BY23" s="106">
        <v>0</v>
      </c>
      <c r="CA23" s="101"/>
      <c r="CB23" s="104"/>
      <c r="CC23" s="389"/>
      <c r="CE23" s="101"/>
      <c r="CF23" s="72">
        <v>0</v>
      </c>
      <c r="CG23" s="101"/>
      <c r="CI23" s="390"/>
      <c r="CJ23" s="390"/>
      <c r="CK23" s="101"/>
      <c r="CL23" s="494"/>
      <c r="CM23" s="102"/>
      <c r="CN23" s="494"/>
      <c r="CO23" s="105"/>
      <c r="CP23" s="102"/>
      <c r="CQ23" s="102"/>
      <c r="CR23" s="103"/>
      <c r="CS23" s="105"/>
      <c r="CT23" s="393"/>
      <c r="CU23" s="101"/>
      <c r="CV23" s="101"/>
      <c r="CW23" s="396"/>
      <c r="CX23" s="101"/>
      <c r="CY23" s="101"/>
    </row>
    <row r="24" spans="2:103" s="112" customFormat="1" ht="17.25" hidden="1" customHeight="1" x14ac:dyDescent="0.15">
      <c r="B24" s="109"/>
      <c r="C24" s="110"/>
      <c r="D24" s="111" t="s">
        <v>112</v>
      </c>
      <c r="H24" s="113"/>
      <c r="I24" s="114"/>
      <c r="J24" s="114"/>
      <c r="K24" s="110"/>
      <c r="L24" s="110"/>
      <c r="M24" s="110"/>
      <c r="N24" s="110"/>
      <c r="O24" s="110"/>
      <c r="P24" s="110"/>
      <c r="Q24" s="115"/>
      <c r="R24" s="116"/>
      <c r="S24" s="114"/>
      <c r="T24" s="115"/>
      <c r="U24" s="117"/>
      <c r="V24" s="114"/>
      <c r="W24" s="118"/>
      <c r="X24" s="119"/>
      <c r="Y24" s="118"/>
      <c r="Z24" s="110"/>
      <c r="AA24" s="110"/>
      <c r="AB24" s="120"/>
      <c r="AC24" s="115"/>
      <c r="AD24" s="115"/>
      <c r="AE24" s="121"/>
      <c r="AF24" s="122"/>
      <c r="AG24" s="123"/>
      <c r="AH24" s="116"/>
      <c r="AI24" s="124"/>
      <c r="AK24" s="121"/>
      <c r="AL24" s="122"/>
      <c r="AN24" s="118"/>
      <c r="AO24" s="122"/>
      <c r="AQ24" s="110"/>
      <c r="AR24" s="125"/>
      <c r="AS24" s="125"/>
      <c r="AT24" s="120"/>
      <c r="AU24" s="120"/>
      <c r="AV24" s="120"/>
      <c r="AW24" s="126"/>
      <c r="AX24" s="126"/>
      <c r="AY24" s="126"/>
      <c r="AZ24" s="127"/>
      <c r="BA24" s="126"/>
      <c r="BB24" s="126"/>
      <c r="BC24" s="128"/>
      <c r="BD24" s="129"/>
      <c r="BE24" s="397"/>
      <c r="BF24" s="398"/>
      <c r="BG24" s="131"/>
      <c r="BH24" s="120"/>
      <c r="BI24" s="202"/>
      <c r="BJ24" s="120"/>
      <c r="BL24" s="121"/>
      <c r="BM24" s="399"/>
      <c r="BN24" s="400"/>
      <c r="BO24" s="400"/>
      <c r="BP24" s="401"/>
      <c r="BQ24" s="402"/>
      <c r="BR24" s="126"/>
      <c r="BS24" s="126"/>
      <c r="BT24" s="127"/>
      <c r="BU24" s="126"/>
      <c r="BV24" s="126"/>
      <c r="BW24" s="128"/>
      <c r="BX24" s="129"/>
      <c r="BY24" s="129">
        <v>0</v>
      </c>
      <c r="CA24" s="120"/>
      <c r="CB24" s="133"/>
      <c r="CC24" s="403"/>
      <c r="CE24" s="120"/>
      <c r="CF24" s="72">
        <v>0</v>
      </c>
      <c r="CG24" s="120"/>
      <c r="CI24" s="404"/>
      <c r="CJ24" s="404"/>
      <c r="CK24" s="120"/>
      <c r="CL24" s="495"/>
      <c r="CM24" s="126"/>
      <c r="CN24" s="495"/>
      <c r="CO24" s="127"/>
      <c r="CP24" s="126"/>
      <c r="CQ24" s="126"/>
      <c r="CR24" s="128"/>
      <c r="CS24" s="127"/>
      <c r="CT24" s="400"/>
      <c r="CU24" s="120"/>
      <c r="CV24" s="120"/>
      <c r="CW24" s="405"/>
      <c r="CX24" s="120"/>
      <c r="CY24" s="120"/>
    </row>
    <row r="25" spans="2:103" s="72" customFormat="1" ht="20.100000000000001" customHeight="1" x14ac:dyDescent="0.15">
      <c r="B25" s="62"/>
      <c r="C25" s="63"/>
      <c r="D25" s="68" t="s">
        <v>32</v>
      </c>
      <c r="E25" s="64"/>
      <c r="F25" s="64"/>
      <c r="G25" s="64"/>
      <c r="H25" s="65"/>
      <c r="I25" s="66">
        <v>0</v>
      </c>
      <c r="J25" s="66"/>
      <c r="K25" s="67"/>
      <c r="L25" s="67"/>
      <c r="M25" s="67"/>
      <c r="N25" s="67"/>
      <c r="O25" s="67"/>
      <c r="P25" s="67"/>
      <c r="Q25" s="68"/>
      <c r="R25" s="69"/>
      <c r="S25" s="66"/>
      <c r="T25" s="68"/>
      <c r="U25" s="70"/>
      <c r="V25" s="66"/>
      <c r="W25" s="67"/>
      <c r="X25" s="67"/>
      <c r="Y25" s="67"/>
      <c r="Z25" s="67"/>
      <c r="AA25" s="67"/>
      <c r="AB25" s="74"/>
      <c r="AC25" s="68"/>
      <c r="AD25" s="68"/>
      <c r="AE25" s="67"/>
      <c r="AF25" s="71"/>
      <c r="AG25" s="83"/>
      <c r="AH25" s="69"/>
      <c r="AI25" s="65"/>
      <c r="AK25" s="67"/>
      <c r="AL25" s="71"/>
      <c r="AN25" s="67"/>
      <c r="AO25" s="71"/>
      <c r="AQ25" s="67"/>
      <c r="AT25" s="74"/>
      <c r="AU25" s="74"/>
      <c r="AV25" s="74"/>
      <c r="AW25" s="73"/>
      <c r="AX25" s="73"/>
      <c r="AY25" s="73"/>
      <c r="AZ25" s="75"/>
      <c r="BA25" s="73"/>
      <c r="BB25" s="73"/>
      <c r="BC25" s="98"/>
      <c r="BD25" s="76"/>
      <c r="BE25" s="256"/>
      <c r="BF25" s="257">
        <v>0</v>
      </c>
      <c r="BG25" s="78">
        <v>-7.6154883333333343</v>
      </c>
      <c r="BH25" s="74">
        <v>0</v>
      </c>
      <c r="BJ25" s="74"/>
      <c r="BL25" s="67">
        <v>7.6154883333333343</v>
      </c>
      <c r="BM25" s="87"/>
      <c r="BN25" s="258"/>
      <c r="BO25" s="258"/>
      <c r="BP25" s="259"/>
      <c r="BQ25" s="79"/>
      <c r="BR25" s="73">
        <v>14.941270000000001</v>
      </c>
      <c r="BS25" s="73">
        <v>0.56799999999999995</v>
      </c>
      <c r="BT25" s="75">
        <v>5.1697566666666672</v>
      </c>
      <c r="BU25" s="73">
        <v>1.3340000000000001</v>
      </c>
      <c r="BV25" s="73">
        <v>0.47599999999999998</v>
      </c>
      <c r="BW25" s="73">
        <v>1.202</v>
      </c>
      <c r="BX25" s="76">
        <v>1.004</v>
      </c>
      <c r="BY25" s="76">
        <v>3.0868783333333338</v>
      </c>
      <c r="CA25" s="74">
        <v>13.055085</v>
      </c>
      <c r="CB25" s="80">
        <v>3.0868783333333338</v>
      </c>
      <c r="CC25" s="260">
        <v>2.0868783333333338</v>
      </c>
      <c r="CE25" s="74">
        <v>1</v>
      </c>
      <c r="CF25" s="72">
        <v>0.33400000000000007</v>
      </c>
      <c r="CG25" s="74">
        <v>3.0848783333333336</v>
      </c>
      <c r="CI25" s="261">
        <v>1</v>
      </c>
      <c r="CJ25" s="261">
        <v>1</v>
      </c>
      <c r="CK25" s="74">
        <v>1</v>
      </c>
      <c r="CL25" s="486">
        <v>21.569269999999999</v>
      </c>
      <c r="CM25" s="73">
        <v>7.819</v>
      </c>
      <c r="CN25" s="486">
        <v>7.7530000000000001</v>
      </c>
      <c r="CO25" s="75"/>
      <c r="CP25" s="73"/>
      <c r="CQ25" s="73">
        <v>5</v>
      </c>
      <c r="CR25" s="73">
        <v>3</v>
      </c>
      <c r="CS25" s="75"/>
      <c r="CT25" s="258"/>
      <c r="CU25" s="74"/>
      <c r="CV25" s="74"/>
      <c r="CW25" s="262"/>
      <c r="CX25" s="74"/>
      <c r="CY25" s="74"/>
    </row>
    <row r="26" spans="2:103" s="82" customFormat="1" ht="13.5" customHeight="1" x14ac:dyDescent="0.15">
      <c r="B26" s="51"/>
      <c r="C26" s="81"/>
      <c r="D26" s="56"/>
      <c r="E26" s="52"/>
      <c r="F26" s="52"/>
      <c r="G26" s="52"/>
      <c r="H26" s="53"/>
      <c r="I26" s="54"/>
      <c r="J26" s="54"/>
      <c r="K26" s="55"/>
      <c r="L26" s="55"/>
      <c r="M26" s="55"/>
      <c r="N26" s="55"/>
      <c r="O26" s="55"/>
      <c r="P26" s="55"/>
      <c r="Q26" s="56"/>
      <c r="R26" s="60"/>
      <c r="S26" s="54"/>
      <c r="T26" s="56"/>
      <c r="U26" s="100"/>
      <c r="V26" s="54"/>
      <c r="W26" s="57"/>
      <c r="X26" s="57"/>
      <c r="Y26" s="57"/>
      <c r="Z26" s="55"/>
      <c r="AA26" s="55"/>
      <c r="AB26" s="101"/>
      <c r="AC26" s="56"/>
      <c r="AD26" s="56"/>
      <c r="AE26" s="57"/>
      <c r="AF26" s="58"/>
      <c r="AG26" s="136"/>
      <c r="AH26" s="60"/>
      <c r="AI26" s="61"/>
      <c r="AK26" s="57"/>
      <c r="AL26" s="58"/>
      <c r="AN26" s="57"/>
      <c r="AO26" s="58"/>
      <c r="AQ26" s="55"/>
      <c r="AR26" s="72"/>
      <c r="AS26" s="72"/>
      <c r="AT26" s="101"/>
      <c r="AU26" s="101"/>
      <c r="AV26" s="101"/>
      <c r="AW26" s="102"/>
      <c r="AX26" s="102"/>
      <c r="AY26" s="406"/>
      <c r="AZ26" s="105"/>
      <c r="BA26" s="406"/>
      <c r="BB26" s="102"/>
      <c r="BC26" s="103"/>
      <c r="BD26" s="106"/>
      <c r="BE26" s="391"/>
      <c r="BF26" s="392"/>
      <c r="BG26" s="108"/>
      <c r="BH26" s="101">
        <v>0</v>
      </c>
      <c r="BJ26" s="101"/>
      <c r="BL26" s="57"/>
      <c r="BM26" s="213"/>
      <c r="BN26" s="393"/>
      <c r="BO26" s="393"/>
      <c r="BP26" s="394"/>
      <c r="BQ26" s="395"/>
      <c r="BR26" s="102"/>
      <c r="BS26" s="102"/>
      <c r="BT26" s="105"/>
      <c r="BU26" s="102"/>
      <c r="BV26" s="406"/>
      <c r="BW26" s="103"/>
      <c r="BX26" s="106"/>
      <c r="BY26" s="106">
        <v>0</v>
      </c>
      <c r="CA26" s="101"/>
      <c r="CB26" s="104"/>
      <c r="CC26" s="389"/>
      <c r="CE26" s="101"/>
      <c r="CF26" s="72">
        <v>0</v>
      </c>
      <c r="CG26" s="101"/>
      <c r="CI26" s="407"/>
      <c r="CJ26" s="407"/>
      <c r="CK26" s="101"/>
      <c r="CL26" s="494">
        <v>41.880849999999995</v>
      </c>
      <c r="CM26" s="536">
        <v>41.390970000000003</v>
      </c>
      <c r="CN26" s="494">
        <v>40.816420000000001</v>
      </c>
      <c r="CO26" s="105"/>
      <c r="CP26" s="102"/>
      <c r="CQ26" s="102">
        <v>42</v>
      </c>
      <c r="CR26" s="103">
        <v>42</v>
      </c>
      <c r="CS26" s="105"/>
      <c r="CT26" s="393"/>
      <c r="CU26" s="101"/>
      <c r="CV26" s="101"/>
      <c r="CW26" s="396"/>
      <c r="CX26" s="101"/>
      <c r="CY26" s="101"/>
    </row>
    <row r="27" spans="2:103" s="72" customFormat="1" ht="20.100000000000001" customHeight="1" x14ac:dyDescent="0.15">
      <c r="B27" s="62"/>
      <c r="C27" s="63"/>
      <c r="D27" s="86" t="s">
        <v>63</v>
      </c>
      <c r="E27" s="83"/>
      <c r="F27" s="83"/>
      <c r="G27" s="83"/>
      <c r="H27" s="84"/>
      <c r="I27" s="85">
        <v>0</v>
      </c>
      <c r="J27" s="85"/>
      <c r="K27" s="63"/>
      <c r="L27" s="63"/>
      <c r="M27" s="63"/>
      <c r="N27" s="63"/>
      <c r="O27" s="63"/>
      <c r="P27" s="63"/>
      <c r="Q27" s="86"/>
      <c r="R27" s="88"/>
      <c r="S27" s="85"/>
      <c r="T27" s="86"/>
      <c r="U27" s="89"/>
      <c r="V27" s="85"/>
      <c r="W27" s="63"/>
      <c r="X27" s="63"/>
      <c r="Y27" s="63"/>
      <c r="Z27" s="63"/>
      <c r="AA27" s="63"/>
      <c r="AB27" s="91"/>
      <c r="AC27" s="86"/>
      <c r="AD27" s="86"/>
      <c r="AE27" s="63"/>
      <c r="AF27" s="87"/>
      <c r="AG27" s="83"/>
      <c r="AH27" s="88"/>
      <c r="AI27" s="84"/>
      <c r="AK27" s="63"/>
      <c r="AL27" s="87"/>
      <c r="AN27" s="63"/>
      <c r="AO27" s="87"/>
      <c r="AQ27" s="63"/>
      <c r="AT27" s="91"/>
      <c r="AU27" s="91"/>
      <c r="AV27" s="91"/>
      <c r="AW27" s="90"/>
      <c r="AX27" s="90"/>
      <c r="AY27" s="90"/>
      <c r="AZ27" s="95"/>
      <c r="BA27" s="90"/>
      <c r="BB27" s="289"/>
      <c r="BC27" s="289"/>
      <c r="BD27" s="92"/>
      <c r="BE27" s="285"/>
      <c r="BF27" s="286">
        <v>0</v>
      </c>
      <c r="BG27" s="94">
        <v>-72.021833333333333</v>
      </c>
      <c r="BH27" s="91">
        <v>0</v>
      </c>
      <c r="BJ27" s="91">
        <v>72</v>
      </c>
      <c r="BL27" s="63">
        <v>72.021833333333333</v>
      </c>
      <c r="BM27" s="87"/>
      <c r="BN27" s="287"/>
      <c r="BO27" s="287"/>
      <c r="BP27" s="288"/>
      <c r="BQ27" s="289"/>
      <c r="BR27" s="90">
        <v>13.092000000000001</v>
      </c>
      <c r="BS27" s="90">
        <v>13.092000000000001</v>
      </c>
      <c r="BT27" s="95">
        <v>8.7279999999999998</v>
      </c>
      <c r="BU27" s="90">
        <v>13.092000000000001</v>
      </c>
      <c r="BV27" s="90">
        <v>19.446000000000002</v>
      </c>
      <c r="BW27" s="90">
        <v>14.391</v>
      </c>
      <c r="BX27" s="92">
        <v>15.643000000000001</v>
      </c>
      <c r="BY27" s="92">
        <v>12.185500000000001</v>
      </c>
      <c r="CA27" s="91">
        <v>101.04036666666667</v>
      </c>
      <c r="CB27" s="80">
        <v>12.185500000000001</v>
      </c>
      <c r="CC27" s="260">
        <v>-0.81449999999999889</v>
      </c>
      <c r="CE27" s="91">
        <v>13</v>
      </c>
      <c r="CF27" s="72">
        <v>9.2000000000000526E-2</v>
      </c>
      <c r="CG27" s="91">
        <v>10.864000000000001</v>
      </c>
      <c r="CI27" s="290">
        <v>13</v>
      </c>
      <c r="CJ27" s="290">
        <v>13</v>
      </c>
      <c r="CK27" s="91">
        <v>13</v>
      </c>
      <c r="CL27" s="486">
        <v>88.138000000000005</v>
      </c>
      <c r="CM27" s="90">
        <v>110.68322000000001</v>
      </c>
      <c r="CN27" s="486">
        <v>142.38342</v>
      </c>
      <c r="CO27" s="95"/>
      <c r="CP27" s="90"/>
      <c r="CQ27" s="90">
        <v>143</v>
      </c>
      <c r="CR27" s="90">
        <v>143</v>
      </c>
      <c r="CS27" s="95"/>
      <c r="CT27" s="287"/>
      <c r="CU27" s="91"/>
      <c r="CV27" s="91"/>
      <c r="CW27" s="324"/>
      <c r="CX27" s="91"/>
      <c r="CY27" s="74"/>
    </row>
    <row r="28" spans="2:103" s="82" customFormat="1" ht="13.5" customHeight="1" x14ac:dyDescent="0.15">
      <c r="B28" s="51"/>
      <c r="C28" s="81"/>
      <c r="D28" s="56"/>
      <c r="E28" s="52"/>
      <c r="F28" s="52"/>
      <c r="G28" s="52"/>
      <c r="H28" s="53"/>
      <c r="I28" s="54"/>
      <c r="J28" s="54"/>
      <c r="K28" s="55"/>
      <c r="L28" s="55"/>
      <c r="M28" s="55"/>
      <c r="N28" s="55"/>
      <c r="O28" s="55"/>
      <c r="P28" s="55"/>
      <c r="Q28" s="56"/>
      <c r="R28" s="60"/>
      <c r="S28" s="54"/>
      <c r="T28" s="56"/>
      <c r="U28" s="100"/>
      <c r="V28" s="54"/>
      <c r="W28" s="57"/>
      <c r="X28" s="57"/>
      <c r="Y28" s="57"/>
      <c r="Z28" s="55"/>
      <c r="AA28" s="55"/>
      <c r="AB28" s="101"/>
      <c r="AC28" s="56"/>
      <c r="AD28" s="56"/>
      <c r="AE28" s="57"/>
      <c r="AF28" s="58"/>
      <c r="AG28" s="136"/>
      <c r="AH28" s="60"/>
      <c r="AI28" s="61"/>
      <c r="AK28" s="57"/>
      <c r="AL28" s="58"/>
      <c r="AN28" s="57"/>
      <c r="AO28" s="58"/>
      <c r="AQ28" s="55"/>
      <c r="AR28" s="72"/>
      <c r="AS28" s="72"/>
      <c r="AT28" s="101"/>
      <c r="AU28" s="101"/>
      <c r="AV28" s="101"/>
      <c r="AW28" s="102"/>
      <c r="AX28" s="102"/>
      <c r="AY28" s="102"/>
      <c r="AZ28" s="105"/>
      <c r="BA28" s="102"/>
      <c r="BB28" s="102"/>
      <c r="BC28" s="103"/>
      <c r="BD28" s="106"/>
      <c r="BE28" s="391"/>
      <c r="BF28" s="392"/>
      <c r="BG28" s="108"/>
      <c r="BH28" s="101"/>
      <c r="BJ28" s="101"/>
      <c r="BL28" s="57"/>
      <c r="BM28" s="213"/>
      <c r="BN28" s="393"/>
      <c r="BO28" s="393"/>
      <c r="BP28" s="394"/>
      <c r="BQ28" s="395"/>
      <c r="BR28" s="102"/>
      <c r="BS28" s="102"/>
      <c r="BT28" s="105"/>
      <c r="BU28" s="102"/>
      <c r="BV28" s="102"/>
      <c r="BW28" s="103"/>
      <c r="BX28" s="106"/>
      <c r="BY28" s="106">
        <v>0</v>
      </c>
      <c r="CA28" s="101"/>
      <c r="CB28" s="104"/>
      <c r="CC28" s="389"/>
      <c r="CE28" s="101"/>
      <c r="CF28" s="72">
        <v>0</v>
      </c>
      <c r="CG28" s="101"/>
      <c r="CI28" s="390"/>
      <c r="CJ28" s="390"/>
      <c r="CK28" s="101"/>
      <c r="CL28" s="494"/>
      <c r="CM28" s="102"/>
      <c r="CN28" s="494"/>
      <c r="CO28" s="105"/>
      <c r="CP28" s="102"/>
      <c r="CQ28" s="102"/>
      <c r="CR28" s="103"/>
      <c r="CS28" s="105"/>
      <c r="CT28" s="393"/>
      <c r="CU28" s="101"/>
      <c r="CV28" s="101"/>
      <c r="CW28" s="396"/>
      <c r="CX28" s="101"/>
      <c r="CY28" s="101"/>
    </row>
    <row r="29" spans="2:103" s="72" customFormat="1" ht="20.100000000000001" customHeight="1" x14ac:dyDescent="0.15">
      <c r="B29" s="62"/>
      <c r="C29" s="63"/>
      <c r="D29" s="86" t="s">
        <v>64</v>
      </c>
      <c r="E29" s="83"/>
      <c r="F29" s="83"/>
      <c r="G29" s="83"/>
      <c r="H29" s="84"/>
      <c r="I29" s="85">
        <v>0</v>
      </c>
      <c r="J29" s="85"/>
      <c r="K29" s="63"/>
      <c r="L29" s="63"/>
      <c r="M29" s="63"/>
      <c r="N29" s="63"/>
      <c r="O29" s="63"/>
      <c r="P29" s="63"/>
      <c r="Q29" s="86"/>
      <c r="R29" s="88"/>
      <c r="S29" s="85"/>
      <c r="T29" s="86"/>
      <c r="U29" s="89"/>
      <c r="V29" s="85"/>
      <c r="W29" s="63"/>
      <c r="X29" s="63"/>
      <c r="Y29" s="63"/>
      <c r="Z29" s="63"/>
      <c r="AA29" s="63"/>
      <c r="AB29" s="91"/>
      <c r="AC29" s="86"/>
      <c r="AD29" s="86"/>
      <c r="AE29" s="63"/>
      <c r="AF29" s="87"/>
      <c r="AG29" s="83"/>
      <c r="AH29" s="88"/>
      <c r="AI29" s="84"/>
      <c r="AK29" s="63"/>
      <c r="AL29" s="87"/>
      <c r="AN29" s="63"/>
      <c r="AO29" s="87"/>
      <c r="AQ29" s="63"/>
      <c r="AT29" s="91"/>
      <c r="AU29" s="91"/>
      <c r="AV29" s="91"/>
      <c r="AW29" s="90"/>
      <c r="AX29" s="90"/>
      <c r="AY29" s="90"/>
      <c r="AZ29" s="75"/>
      <c r="BA29" s="90"/>
      <c r="BB29" s="90"/>
      <c r="BC29" s="99"/>
      <c r="BD29" s="76"/>
      <c r="BE29" s="256"/>
      <c r="BF29" s="257">
        <v>0</v>
      </c>
      <c r="BG29" s="78">
        <v>0</v>
      </c>
      <c r="BH29" s="74"/>
      <c r="BJ29" s="91"/>
      <c r="BL29" s="63">
        <v>0</v>
      </c>
      <c r="BM29" s="87"/>
      <c r="BN29" s="258"/>
      <c r="BO29" s="258"/>
      <c r="BP29" s="259"/>
      <c r="BQ29" s="289"/>
      <c r="BR29" s="90">
        <v>0</v>
      </c>
      <c r="BS29" s="90">
        <v>0</v>
      </c>
      <c r="BT29" s="75">
        <v>0</v>
      </c>
      <c r="BU29" s="90">
        <v>0</v>
      </c>
      <c r="BV29" s="90">
        <v>0</v>
      </c>
      <c r="BW29" s="99">
        <v>0</v>
      </c>
      <c r="BX29" s="76">
        <v>0</v>
      </c>
      <c r="BY29" s="76">
        <v>0</v>
      </c>
      <c r="CA29" s="74">
        <v>0</v>
      </c>
      <c r="CB29" s="80">
        <v>0</v>
      </c>
      <c r="CC29" s="260">
        <v>0</v>
      </c>
      <c r="CE29" s="74">
        <v>0</v>
      </c>
      <c r="CF29" s="72">
        <v>0</v>
      </c>
      <c r="CG29" s="74">
        <v>0</v>
      </c>
      <c r="CI29" s="290">
        <v>0</v>
      </c>
      <c r="CJ29" s="290">
        <v>0</v>
      </c>
      <c r="CK29" s="74">
        <v>0</v>
      </c>
      <c r="CL29" s="486">
        <v>0</v>
      </c>
      <c r="CM29" s="90">
        <v>0</v>
      </c>
      <c r="CN29" s="486">
        <v>0</v>
      </c>
      <c r="CO29" s="75"/>
      <c r="CP29" s="90"/>
      <c r="CQ29" s="90"/>
      <c r="CR29" s="99"/>
      <c r="CS29" s="75"/>
      <c r="CT29" s="258"/>
      <c r="CU29" s="74"/>
      <c r="CV29" s="74"/>
      <c r="CW29" s="306"/>
      <c r="CX29" s="74"/>
      <c r="CY29" s="74"/>
    </row>
    <row r="30" spans="2:103" s="361" customFormat="1" ht="20.100000000000001" customHeight="1" x14ac:dyDescent="0.15">
      <c r="B30" s="348"/>
      <c r="C30" s="372"/>
      <c r="D30" s="349"/>
      <c r="E30" s="350" t="s">
        <v>108</v>
      </c>
      <c r="F30" s="351"/>
      <c r="G30" s="351"/>
      <c r="H30" s="352"/>
      <c r="I30" s="353"/>
      <c r="J30" s="353"/>
      <c r="K30" s="354"/>
      <c r="L30" s="354"/>
      <c r="M30" s="354"/>
      <c r="N30" s="354"/>
      <c r="O30" s="354"/>
      <c r="P30" s="354"/>
      <c r="Q30" s="350"/>
      <c r="R30" s="355"/>
      <c r="S30" s="353"/>
      <c r="T30" s="350"/>
      <c r="U30" s="356"/>
      <c r="V30" s="353"/>
      <c r="W30" s="357"/>
      <c r="X30" s="354"/>
      <c r="Y30" s="354"/>
      <c r="Z30" s="354"/>
      <c r="AA30" s="354"/>
      <c r="AB30" s="358"/>
      <c r="AC30" s="350"/>
      <c r="AD30" s="350"/>
      <c r="AE30" s="311"/>
      <c r="AF30" s="314"/>
      <c r="AG30" s="359"/>
      <c r="AH30" s="355"/>
      <c r="AI30" s="360"/>
      <c r="AK30" s="311"/>
      <c r="AL30" s="314"/>
      <c r="AN30" s="357"/>
      <c r="AO30" s="362"/>
      <c r="AQ30" s="354"/>
      <c r="AR30" s="363"/>
      <c r="AS30" s="363"/>
      <c r="AT30" s="358"/>
      <c r="AU30" s="358"/>
      <c r="AV30" s="358"/>
      <c r="AW30" s="364"/>
      <c r="AX30" s="364"/>
      <c r="AY30" s="364"/>
      <c r="AZ30" s="95"/>
      <c r="BA30" s="364"/>
      <c r="BB30" s="369"/>
      <c r="BC30" s="369"/>
      <c r="BD30" s="92"/>
      <c r="BE30" s="285"/>
      <c r="BF30" s="286">
        <v>0</v>
      </c>
      <c r="BG30" s="318">
        <v>-172.33333333333334</v>
      </c>
      <c r="BH30" s="315">
        <v>0</v>
      </c>
      <c r="BJ30" s="358"/>
      <c r="BL30" s="311">
        <v>172.33333333333334</v>
      </c>
      <c r="BM30" s="368"/>
      <c r="BN30" s="408"/>
      <c r="BO30" s="408"/>
      <c r="BP30" s="409"/>
      <c r="BQ30" s="369"/>
      <c r="BR30" s="364">
        <v>0</v>
      </c>
      <c r="BS30" s="364">
        <v>112</v>
      </c>
      <c r="BT30" s="410">
        <v>37.333333333333336</v>
      </c>
      <c r="BU30" s="364">
        <v>0</v>
      </c>
      <c r="BV30" s="364">
        <v>0</v>
      </c>
      <c r="BW30" s="364">
        <v>55</v>
      </c>
      <c r="BX30" s="411">
        <v>18.333333333333332</v>
      </c>
      <c r="BY30" s="411">
        <v>27.833333333333336</v>
      </c>
      <c r="CA30" s="315">
        <v>151.08333333333334</v>
      </c>
      <c r="CB30" s="321">
        <v>27.833333333333336</v>
      </c>
      <c r="CC30" s="322">
        <v>27.833333333333336</v>
      </c>
      <c r="CE30" s="315"/>
      <c r="CF30" s="72">
        <v>0</v>
      </c>
      <c r="CG30" s="315">
        <v>29.333333333333336</v>
      </c>
      <c r="CI30" s="370">
        <v>27.666666666666668</v>
      </c>
      <c r="CJ30" s="370">
        <v>27.666666666666668</v>
      </c>
      <c r="CK30" s="315">
        <v>27.666666666666668</v>
      </c>
      <c r="CL30" s="492">
        <v>0</v>
      </c>
      <c r="CM30" s="364">
        <v>0</v>
      </c>
      <c r="CN30" s="492">
        <v>685</v>
      </c>
      <c r="CO30" s="410"/>
      <c r="CP30" s="364"/>
      <c r="CQ30" s="364"/>
      <c r="CR30" s="364">
        <v>465</v>
      </c>
      <c r="CS30" s="410"/>
      <c r="CT30" s="408"/>
      <c r="CU30" s="315"/>
      <c r="CV30" s="315"/>
      <c r="CW30" s="412"/>
      <c r="CX30" s="315"/>
      <c r="CY30" s="74"/>
    </row>
    <row r="31" spans="2:103" s="361" customFormat="1" ht="20.100000000000001" customHeight="1" x14ac:dyDescent="0.15">
      <c r="B31" s="348"/>
      <c r="C31" s="372"/>
      <c r="D31" s="413"/>
      <c r="E31" s="373" t="s">
        <v>109</v>
      </c>
      <c r="F31" s="374"/>
      <c r="G31" s="374"/>
      <c r="H31" s="375"/>
      <c r="I31" s="376"/>
      <c r="J31" s="376"/>
      <c r="K31" s="377"/>
      <c r="L31" s="377"/>
      <c r="M31" s="377"/>
      <c r="N31" s="377"/>
      <c r="O31" s="377"/>
      <c r="P31" s="377"/>
      <c r="Q31" s="373"/>
      <c r="R31" s="378"/>
      <c r="S31" s="376"/>
      <c r="T31" s="373"/>
      <c r="U31" s="379"/>
      <c r="V31" s="376"/>
      <c r="W31" s="380"/>
      <c r="X31" s="377"/>
      <c r="Y31" s="377"/>
      <c r="Z31" s="377"/>
      <c r="AA31" s="377"/>
      <c r="AB31" s="381"/>
      <c r="AC31" s="373"/>
      <c r="AD31" s="373"/>
      <c r="AE31" s="329"/>
      <c r="AF31" s="333"/>
      <c r="AG31" s="359"/>
      <c r="AH31" s="378"/>
      <c r="AI31" s="382"/>
      <c r="AK31" s="329"/>
      <c r="AL31" s="333"/>
      <c r="AN31" s="380"/>
      <c r="AO31" s="383"/>
      <c r="AQ31" s="377"/>
      <c r="AR31" s="363"/>
      <c r="AS31" s="363"/>
      <c r="AT31" s="381"/>
      <c r="AU31" s="381"/>
      <c r="AV31" s="381"/>
      <c r="AW31" s="384"/>
      <c r="AX31" s="384"/>
      <c r="AY31" s="384"/>
      <c r="AZ31" s="75"/>
      <c r="BA31" s="384"/>
      <c r="BB31" s="386"/>
      <c r="BC31" s="386"/>
      <c r="BD31" s="76"/>
      <c r="BE31" s="256"/>
      <c r="BF31" s="257">
        <v>0</v>
      </c>
      <c r="BG31" s="94">
        <v>-19.833333333333336</v>
      </c>
      <c r="BH31" s="74">
        <v>0</v>
      </c>
      <c r="BJ31" s="381"/>
      <c r="BL31" s="329">
        <v>19.833333333333336</v>
      </c>
      <c r="BM31" s="368"/>
      <c r="BN31" s="408"/>
      <c r="BO31" s="258"/>
      <c r="BP31" s="259"/>
      <c r="BQ31" s="386"/>
      <c r="BR31" s="384">
        <v>0</v>
      </c>
      <c r="BS31" s="384">
        <v>14</v>
      </c>
      <c r="BT31" s="410">
        <v>4.666666666666667</v>
      </c>
      <c r="BU31" s="384">
        <v>0</v>
      </c>
      <c r="BV31" s="384">
        <v>0</v>
      </c>
      <c r="BW31" s="384">
        <v>15</v>
      </c>
      <c r="BX31" s="76">
        <v>5</v>
      </c>
      <c r="BY31" s="76">
        <v>4.8333333333333339</v>
      </c>
      <c r="CA31" s="74">
        <v>43.159239444444452</v>
      </c>
      <c r="CB31" s="80">
        <v>4.8333333333333339</v>
      </c>
      <c r="CC31" s="260">
        <v>4.8333333333333339</v>
      </c>
      <c r="CE31" s="74"/>
      <c r="CF31" s="72">
        <v>0</v>
      </c>
      <c r="CG31" s="74">
        <v>4.5933888888888887</v>
      </c>
      <c r="CI31" s="387">
        <v>0</v>
      </c>
      <c r="CJ31" s="387">
        <v>0</v>
      </c>
      <c r="CK31" s="74">
        <v>0</v>
      </c>
      <c r="CL31" s="493">
        <v>-67.48227</v>
      </c>
      <c r="CM31" s="332">
        <v>0</v>
      </c>
      <c r="CN31" s="493">
        <v>224</v>
      </c>
      <c r="CO31" s="414"/>
      <c r="CP31" s="384"/>
      <c r="CQ31" s="384"/>
      <c r="CR31" s="384">
        <v>164</v>
      </c>
      <c r="CS31" s="75"/>
      <c r="CT31" s="258"/>
      <c r="CU31" s="74"/>
      <c r="CV31" s="74"/>
      <c r="CW31" s="306"/>
      <c r="CX31" s="74"/>
      <c r="CY31" s="74"/>
    </row>
    <row r="32" spans="2:103" s="82" customFormat="1" ht="13.5" customHeight="1" x14ac:dyDescent="0.15">
      <c r="B32" s="51"/>
      <c r="C32" s="81"/>
      <c r="D32" s="97"/>
      <c r="E32" s="52"/>
      <c r="F32" s="52"/>
      <c r="G32" s="52"/>
      <c r="H32" s="53"/>
      <c r="I32" s="54"/>
      <c r="J32" s="54"/>
      <c r="K32" s="55"/>
      <c r="L32" s="55"/>
      <c r="M32" s="55"/>
      <c r="N32" s="55"/>
      <c r="O32" s="55"/>
      <c r="P32" s="55"/>
      <c r="Q32" s="56"/>
      <c r="R32" s="60"/>
      <c r="S32" s="54"/>
      <c r="T32" s="56"/>
      <c r="U32" s="100"/>
      <c r="V32" s="54"/>
      <c r="W32" s="57"/>
      <c r="X32" s="57"/>
      <c r="Y32" s="57"/>
      <c r="Z32" s="55"/>
      <c r="AA32" s="55"/>
      <c r="AB32" s="101"/>
      <c r="AC32" s="56"/>
      <c r="AD32" s="56"/>
      <c r="AE32" s="57"/>
      <c r="AF32" s="58"/>
      <c r="AG32" s="136"/>
      <c r="AH32" s="60"/>
      <c r="AI32" s="61"/>
      <c r="AK32" s="57"/>
      <c r="AL32" s="58"/>
      <c r="AN32" s="57"/>
      <c r="AO32" s="58"/>
      <c r="AQ32" s="55"/>
      <c r="AR32" s="72"/>
      <c r="AS32" s="72"/>
      <c r="AT32" s="101"/>
      <c r="AU32" s="101"/>
      <c r="AV32" s="101"/>
      <c r="AW32" s="102"/>
      <c r="AX32" s="102"/>
      <c r="AY32" s="102"/>
      <c r="AZ32" s="95"/>
      <c r="BA32" s="102"/>
      <c r="BB32" s="395"/>
      <c r="BC32" s="395"/>
      <c r="BD32" s="92"/>
      <c r="BE32" s="285"/>
      <c r="BF32" s="286">
        <v>0</v>
      </c>
      <c r="BG32" s="367">
        <v>0</v>
      </c>
      <c r="BH32" s="415"/>
      <c r="BJ32" s="101"/>
      <c r="BL32" s="57">
        <v>0</v>
      </c>
      <c r="BM32" s="213"/>
      <c r="BN32" s="416"/>
      <c r="BO32" s="416"/>
      <c r="BP32" s="417"/>
      <c r="BQ32" s="395"/>
      <c r="BR32" s="102"/>
      <c r="BS32" s="102"/>
      <c r="BT32" s="418"/>
      <c r="BU32" s="102"/>
      <c r="BV32" s="102"/>
      <c r="BW32" s="395"/>
      <c r="BX32" s="419"/>
      <c r="BY32" s="419">
        <v>0</v>
      </c>
      <c r="CA32" s="415"/>
      <c r="CB32" s="104"/>
      <c r="CC32" s="389"/>
      <c r="CE32" s="415"/>
      <c r="CF32" s="72">
        <v>0</v>
      </c>
      <c r="CG32" s="415"/>
      <c r="CI32" s="390"/>
      <c r="CJ32" s="390"/>
      <c r="CK32" s="415"/>
      <c r="CL32" s="494"/>
      <c r="CM32" s="102"/>
      <c r="CN32" s="494"/>
      <c r="CO32" s="418"/>
      <c r="CP32" s="102"/>
      <c r="CQ32" s="102"/>
      <c r="CR32" s="395"/>
      <c r="CS32" s="418"/>
      <c r="CT32" s="416"/>
      <c r="CU32" s="415"/>
      <c r="CV32" s="415"/>
      <c r="CW32" s="396"/>
      <c r="CX32" s="415"/>
      <c r="CY32" s="415"/>
    </row>
    <row r="33" spans="2:103" s="72" customFormat="1" ht="20.100000000000001" customHeight="1" x14ac:dyDescent="0.15">
      <c r="B33" s="62"/>
      <c r="C33" s="63"/>
      <c r="D33" s="86" t="s">
        <v>113</v>
      </c>
      <c r="E33" s="83"/>
      <c r="F33" s="83"/>
      <c r="G33" s="83"/>
      <c r="H33" s="84"/>
      <c r="I33" s="85">
        <v>0</v>
      </c>
      <c r="J33" s="85"/>
      <c r="K33" s="63"/>
      <c r="L33" s="63"/>
      <c r="M33" s="63"/>
      <c r="N33" s="63"/>
      <c r="O33" s="63"/>
      <c r="P33" s="63"/>
      <c r="Q33" s="86"/>
      <c r="R33" s="88"/>
      <c r="S33" s="85"/>
      <c r="T33" s="86"/>
      <c r="U33" s="89"/>
      <c r="V33" s="85"/>
      <c r="W33" s="63"/>
      <c r="X33" s="63"/>
      <c r="Y33" s="63"/>
      <c r="Z33" s="63"/>
      <c r="AA33" s="63"/>
      <c r="AB33" s="91"/>
      <c r="AC33" s="86"/>
      <c r="AD33" s="86"/>
      <c r="AE33" s="63"/>
      <c r="AF33" s="87"/>
      <c r="AG33" s="83"/>
      <c r="AH33" s="88"/>
      <c r="AI33" s="84"/>
      <c r="AK33" s="63"/>
      <c r="AL33" s="87"/>
      <c r="AN33" s="63"/>
      <c r="AO33" s="87"/>
      <c r="AQ33" s="63"/>
      <c r="AT33" s="91"/>
      <c r="AU33" s="91"/>
      <c r="AV33" s="91"/>
      <c r="AW33" s="90"/>
      <c r="AX33" s="90"/>
      <c r="AY33" s="90"/>
      <c r="AZ33" s="75"/>
      <c r="BA33" s="90"/>
      <c r="BB33" s="289"/>
      <c r="BC33" s="289"/>
      <c r="BD33" s="76"/>
      <c r="BE33" s="256"/>
      <c r="BF33" s="257">
        <v>0</v>
      </c>
      <c r="BG33" s="78">
        <v>-192.16666666666669</v>
      </c>
      <c r="BH33" s="74">
        <v>0</v>
      </c>
      <c r="BJ33" s="91">
        <v>0</v>
      </c>
      <c r="BL33" s="63">
        <v>192.16666666666669</v>
      </c>
      <c r="BM33" s="87"/>
      <c r="BN33" s="258"/>
      <c r="BO33" s="258"/>
      <c r="BP33" s="259"/>
      <c r="BQ33" s="289">
        <v>0</v>
      </c>
      <c r="BR33" s="90">
        <v>0</v>
      </c>
      <c r="BS33" s="90">
        <v>126</v>
      </c>
      <c r="BT33" s="75">
        <v>42</v>
      </c>
      <c r="BU33" s="90">
        <v>0</v>
      </c>
      <c r="BV33" s="90">
        <v>0</v>
      </c>
      <c r="BW33" s="90">
        <v>70</v>
      </c>
      <c r="BX33" s="76">
        <v>23.333333333333332</v>
      </c>
      <c r="BY33" s="76">
        <v>32.666666666666664</v>
      </c>
      <c r="CA33" s="74">
        <v>194.24257277777781</v>
      </c>
      <c r="CB33" s="80">
        <v>32.666666666666664</v>
      </c>
      <c r="CC33" s="260">
        <v>32.666666666666664</v>
      </c>
      <c r="CE33" s="74">
        <v>0</v>
      </c>
      <c r="CF33" s="72">
        <v>0</v>
      </c>
      <c r="CG33" s="74">
        <v>33.926722222222224</v>
      </c>
      <c r="CI33" s="290">
        <v>27.666666666666668</v>
      </c>
      <c r="CJ33" s="290">
        <v>27.666666666666668</v>
      </c>
      <c r="CK33" s="74">
        <v>27.666666666666668</v>
      </c>
      <c r="CL33" s="488">
        <v>-67.48227</v>
      </c>
      <c r="CM33" s="90">
        <v>0</v>
      </c>
      <c r="CN33" s="488">
        <v>909</v>
      </c>
      <c r="CO33" s="75"/>
      <c r="CP33" s="90"/>
      <c r="CQ33" s="90">
        <v>0</v>
      </c>
      <c r="CR33" s="90">
        <v>629</v>
      </c>
      <c r="CS33" s="75"/>
      <c r="CT33" s="258"/>
      <c r="CU33" s="74"/>
      <c r="CV33" s="74"/>
      <c r="CW33" s="306"/>
      <c r="CX33" s="74"/>
      <c r="CY33" s="74"/>
    </row>
    <row r="34" spans="2:103" s="361" customFormat="1" ht="20.100000000000001" customHeight="1" x14ac:dyDescent="0.15">
      <c r="B34" s="348"/>
      <c r="C34" s="372"/>
      <c r="D34" s="349"/>
      <c r="E34" s="350" t="s">
        <v>108</v>
      </c>
      <c r="F34" s="351"/>
      <c r="G34" s="351"/>
      <c r="H34" s="352"/>
      <c r="I34" s="353"/>
      <c r="J34" s="353"/>
      <c r="K34" s="354"/>
      <c r="L34" s="354"/>
      <c r="M34" s="354"/>
      <c r="N34" s="354"/>
      <c r="O34" s="354"/>
      <c r="P34" s="354"/>
      <c r="Q34" s="350"/>
      <c r="R34" s="355"/>
      <c r="S34" s="353"/>
      <c r="T34" s="350"/>
      <c r="U34" s="356"/>
      <c r="V34" s="353"/>
      <c r="W34" s="357"/>
      <c r="X34" s="354"/>
      <c r="Y34" s="354"/>
      <c r="Z34" s="354"/>
      <c r="AA34" s="354"/>
      <c r="AB34" s="358"/>
      <c r="AC34" s="350"/>
      <c r="AD34" s="350"/>
      <c r="AE34" s="311"/>
      <c r="AF34" s="314"/>
      <c r="AG34" s="359"/>
      <c r="AH34" s="355"/>
      <c r="AI34" s="360"/>
      <c r="AK34" s="311"/>
      <c r="AL34" s="314"/>
      <c r="AN34" s="357"/>
      <c r="AO34" s="362"/>
      <c r="AQ34" s="354"/>
      <c r="AR34" s="363"/>
      <c r="AS34" s="363"/>
      <c r="AT34" s="358"/>
      <c r="AU34" s="358"/>
      <c r="AV34" s="358"/>
      <c r="AW34" s="364"/>
      <c r="AX34" s="364"/>
      <c r="AY34" s="364"/>
      <c r="AZ34" s="75"/>
      <c r="BA34" s="364"/>
      <c r="BB34" s="369"/>
      <c r="BC34" s="369"/>
      <c r="BD34" s="92"/>
      <c r="BE34" s="285"/>
      <c r="BF34" s="286">
        <v>0</v>
      </c>
      <c r="BG34" s="318">
        <v>-158.25667833333335</v>
      </c>
      <c r="BH34" s="315">
        <v>0</v>
      </c>
      <c r="BJ34" s="358">
        <v>527</v>
      </c>
      <c r="BL34" s="311">
        <v>158.25667833333335</v>
      </c>
      <c r="BM34" s="368"/>
      <c r="BN34" s="408"/>
      <c r="BO34" s="408"/>
      <c r="BP34" s="409"/>
      <c r="BQ34" s="369"/>
      <c r="BR34" s="364">
        <v>31.553789999999999</v>
      </c>
      <c r="BS34" s="364">
        <v>21.159749999999999</v>
      </c>
      <c r="BT34" s="410">
        <v>17.571179999999998</v>
      </c>
      <c r="BU34" s="364">
        <v>153.61097000000001</v>
      </c>
      <c r="BV34" s="364">
        <v>21.503769999999999</v>
      </c>
      <c r="BW34" s="364">
        <v>21.065540000000002</v>
      </c>
      <c r="BX34" s="411">
        <v>65.39342666666667</v>
      </c>
      <c r="BY34" s="411">
        <v>41.482303333333334</v>
      </c>
      <c r="CA34" s="315">
        <v>170.286</v>
      </c>
      <c r="CB34" s="321">
        <v>41.482303333333334</v>
      </c>
      <c r="CC34" s="322">
        <v>11.482303333333334</v>
      </c>
      <c r="CE34" s="315">
        <v>30</v>
      </c>
      <c r="CF34" s="72">
        <v>123.61097000000001</v>
      </c>
      <c r="CG34" s="315">
        <v>18.785589999999999</v>
      </c>
      <c r="CI34" s="370">
        <v>22</v>
      </c>
      <c r="CJ34" s="370">
        <v>43</v>
      </c>
      <c r="CK34" s="315">
        <v>32.5</v>
      </c>
      <c r="CL34" s="492">
        <v>223.35656</v>
      </c>
      <c r="CM34" s="364">
        <v>199.30889999999999</v>
      </c>
      <c r="CN34" s="492">
        <v>795.57518000000005</v>
      </c>
      <c r="CO34" s="410"/>
      <c r="CP34" s="364"/>
      <c r="CQ34" s="364">
        <v>200</v>
      </c>
      <c r="CR34" s="364">
        <v>582</v>
      </c>
      <c r="CS34" s="410"/>
      <c r="CT34" s="408"/>
      <c r="CU34" s="315"/>
      <c r="CV34" s="315"/>
      <c r="CW34" s="412"/>
      <c r="CX34" s="315"/>
      <c r="CY34" s="315"/>
    </row>
    <row r="35" spans="2:103" s="361" customFormat="1" ht="20.100000000000001" customHeight="1" x14ac:dyDescent="0.15">
      <c r="B35" s="348"/>
      <c r="C35" s="372"/>
      <c r="D35" s="372"/>
      <c r="E35" s="373" t="s">
        <v>109</v>
      </c>
      <c r="F35" s="374"/>
      <c r="G35" s="374"/>
      <c r="H35" s="375"/>
      <c r="I35" s="376"/>
      <c r="J35" s="376"/>
      <c r="K35" s="377"/>
      <c r="L35" s="377"/>
      <c r="M35" s="377"/>
      <c r="N35" s="377"/>
      <c r="O35" s="377"/>
      <c r="P35" s="377"/>
      <c r="Q35" s="373"/>
      <c r="R35" s="378"/>
      <c r="S35" s="376"/>
      <c r="T35" s="373"/>
      <c r="U35" s="379"/>
      <c r="V35" s="376"/>
      <c r="W35" s="380"/>
      <c r="X35" s="377"/>
      <c r="Y35" s="377"/>
      <c r="Z35" s="377"/>
      <c r="AA35" s="377"/>
      <c r="AB35" s="381"/>
      <c r="AC35" s="373"/>
      <c r="AD35" s="373"/>
      <c r="AE35" s="329"/>
      <c r="AF35" s="333"/>
      <c r="AG35" s="359"/>
      <c r="AH35" s="378"/>
      <c r="AI35" s="382"/>
      <c r="AK35" s="329"/>
      <c r="AL35" s="333"/>
      <c r="AN35" s="380"/>
      <c r="AO35" s="383"/>
      <c r="AQ35" s="377"/>
      <c r="AR35" s="363"/>
      <c r="AS35" s="363"/>
      <c r="AT35" s="381"/>
      <c r="AU35" s="381"/>
      <c r="AV35" s="381"/>
      <c r="AW35" s="384"/>
      <c r="AX35" s="384"/>
      <c r="AY35" s="384"/>
      <c r="AZ35" s="420"/>
      <c r="BA35" s="384"/>
      <c r="BB35" s="386"/>
      <c r="BC35" s="386"/>
      <c r="BD35" s="76"/>
      <c r="BE35" s="256"/>
      <c r="BF35" s="257">
        <v>0</v>
      </c>
      <c r="BG35" s="78">
        <v>-13.772214999999999</v>
      </c>
      <c r="BH35" s="74">
        <v>0</v>
      </c>
      <c r="BJ35" s="381">
        <v>13</v>
      </c>
      <c r="BL35" s="329">
        <v>13.772214999999999</v>
      </c>
      <c r="BM35" s="368"/>
      <c r="BN35" s="258"/>
      <c r="BO35" s="258"/>
      <c r="BP35" s="259"/>
      <c r="BQ35" s="386"/>
      <c r="BR35" s="384">
        <v>0.84684000000000004</v>
      </c>
      <c r="BS35" s="384">
        <v>0.65379999999999994</v>
      </c>
      <c r="BT35" s="75">
        <v>0.50021333333333329</v>
      </c>
      <c r="BU35" s="384">
        <v>0.83796000000000004</v>
      </c>
      <c r="BV35" s="384">
        <v>1.42723</v>
      </c>
      <c r="BW35" s="384">
        <v>0.98720000000000008</v>
      </c>
      <c r="BX35" s="76">
        <v>1.08413</v>
      </c>
      <c r="BY35" s="76">
        <v>0.79217166666666672</v>
      </c>
      <c r="CA35" s="74">
        <v>21.808033500000001</v>
      </c>
      <c r="CB35" s="80">
        <v>0.79217166666666672</v>
      </c>
      <c r="CC35" s="260">
        <v>-1.2078283333333333</v>
      </c>
      <c r="CE35" s="74">
        <v>2</v>
      </c>
      <c r="CF35" s="72">
        <v>-1.16204</v>
      </c>
      <c r="CG35" s="74">
        <v>1.2501066666666667</v>
      </c>
      <c r="CI35" s="387">
        <v>1.6666666666666667</v>
      </c>
      <c r="CJ35" s="387">
        <v>1</v>
      </c>
      <c r="CK35" s="74">
        <v>1.3333333333333335</v>
      </c>
      <c r="CL35" s="493">
        <v>-14.28631</v>
      </c>
      <c r="CM35" s="332">
        <v>10.687139999999999</v>
      </c>
      <c r="CN35" s="493">
        <v>64.196480000000008</v>
      </c>
      <c r="CO35" s="75"/>
      <c r="CP35" s="384"/>
      <c r="CQ35" s="384">
        <v>11</v>
      </c>
      <c r="CR35" s="384">
        <v>51</v>
      </c>
      <c r="CS35" s="75"/>
      <c r="CT35" s="258"/>
      <c r="CU35" s="74"/>
      <c r="CV35" s="74"/>
      <c r="CW35" s="306"/>
      <c r="CX35" s="74"/>
      <c r="CY35" s="74"/>
    </row>
    <row r="36" spans="2:103" s="361" customFormat="1" ht="20.100000000000001" customHeight="1" x14ac:dyDescent="0.15">
      <c r="B36" s="348"/>
      <c r="C36" s="372"/>
      <c r="D36" s="372"/>
      <c r="E36" s="421"/>
      <c r="F36" s="421"/>
      <c r="G36" s="421"/>
      <c r="H36" s="422"/>
      <c r="I36" s="423"/>
      <c r="J36" s="423"/>
      <c r="K36" s="413"/>
      <c r="L36" s="413"/>
      <c r="M36" s="413"/>
      <c r="N36" s="413"/>
      <c r="O36" s="413"/>
      <c r="P36" s="413"/>
      <c r="Q36" s="372"/>
      <c r="R36" s="424"/>
      <c r="S36" s="423"/>
      <c r="T36" s="372"/>
      <c r="U36" s="425"/>
      <c r="V36" s="423"/>
      <c r="W36" s="426"/>
      <c r="X36" s="413"/>
      <c r="Y36" s="413"/>
      <c r="Z36" s="413"/>
      <c r="AA36" s="413"/>
      <c r="AB36" s="427"/>
      <c r="AC36" s="372"/>
      <c r="AD36" s="372"/>
      <c r="AE36" s="63"/>
      <c r="AF36" s="87"/>
      <c r="AG36" s="359"/>
      <c r="AH36" s="424"/>
      <c r="AI36" s="428"/>
      <c r="AK36" s="63"/>
      <c r="AL36" s="87"/>
      <c r="AN36" s="426"/>
      <c r="AO36" s="429"/>
      <c r="AQ36" s="413"/>
      <c r="AR36" s="363"/>
      <c r="AS36" s="363"/>
      <c r="AT36" s="427"/>
      <c r="AU36" s="427"/>
      <c r="AV36" s="427"/>
      <c r="AW36" s="430"/>
      <c r="AX36" s="430"/>
      <c r="AY36" s="102"/>
      <c r="AZ36" s="95"/>
      <c r="BA36" s="102"/>
      <c r="BB36" s="431"/>
      <c r="BC36" s="431"/>
      <c r="BD36" s="92"/>
      <c r="BE36" s="285"/>
      <c r="BF36" s="286">
        <v>0</v>
      </c>
      <c r="BG36" s="94">
        <v>0</v>
      </c>
      <c r="BH36" s="91"/>
      <c r="BJ36" s="427"/>
      <c r="BL36" s="63">
        <v>0</v>
      </c>
      <c r="BM36" s="368"/>
      <c r="BN36" s="287"/>
      <c r="BO36" s="287"/>
      <c r="BP36" s="288"/>
      <c r="BQ36" s="431"/>
      <c r="BR36" s="430"/>
      <c r="BS36" s="430"/>
      <c r="BT36" s="95"/>
      <c r="BU36" s="430"/>
      <c r="BV36" s="102"/>
      <c r="BW36" s="431"/>
      <c r="BX36" s="92">
        <v>0</v>
      </c>
      <c r="BY36" s="92">
        <v>0</v>
      </c>
      <c r="CA36" s="91">
        <v>0</v>
      </c>
      <c r="CB36" s="104"/>
      <c r="CC36" s="389"/>
      <c r="CE36" s="91"/>
      <c r="CF36" s="72">
        <v>0</v>
      </c>
      <c r="CG36" s="91">
        <v>0</v>
      </c>
      <c r="CI36" s="390"/>
      <c r="CJ36" s="390">
        <v>0</v>
      </c>
      <c r="CK36" s="91">
        <v>0</v>
      </c>
      <c r="CL36" s="494"/>
      <c r="CM36" s="160"/>
      <c r="CN36" s="494"/>
      <c r="CO36" s="95"/>
      <c r="CP36" s="430"/>
      <c r="CQ36" s="430"/>
      <c r="CR36" s="431"/>
      <c r="CS36" s="95"/>
      <c r="CT36" s="287"/>
      <c r="CU36" s="91"/>
      <c r="CV36" s="91"/>
      <c r="CW36" s="324"/>
      <c r="CX36" s="91"/>
      <c r="CY36" s="91"/>
    </row>
    <row r="37" spans="2:103" s="72" customFormat="1" ht="20.100000000000001" customHeight="1" x14ac:dyDescent="0.15">
      <c r="B37" s="62"/>
      <c r="C37" s="86"/>
      <c r="D37" s="68" t="s">
        <v>114</v>
      </c>
      <c r="E37" s="64"/>
      <c r="F37" s="64"/>
      <c r="G37" s="64"/>
      <c r="H37" s="65"/>
      <c r="I37" s="85">
        <v>0</v>
      </c>
      <c r="J37" s="85"/>
      <c r="K37" s="63"/>
      <c r="L37" s="63"/>
      <c r="M37" s="63"/>
      <c r="N37" s="63"/>
      <c r="O37" s="63"/>
      <c r="P37" s="63"/>
      <c r="Q37" s="86"/>
      <c r="R37" s="88"/>
      <c r="S37" s="85"/>
      <c r="T37" s="86"/>
      <c r="U37" s="89"/>
      <c r="V37" s="85"/>
      <c r="W37" s="63"/>
      <c r="X37" s="63"/>
      <c r="Y37" s="63"/>
      <c r="Z37" s="63"/>
      <c r="AA37" s="63"/>
      <c r="AB37" s="91"/>
      <c r="AC37" s="86"/>
      <c r="AD37" s="86"/>
      <c r="AE37" s="63"/>
      <c r="AF37" s="87"/>
      <c r="AG37" s="83"/>
      <c r="AH37" s="88"/>
      <c r="AI37" s="84"/>
      <c r="AK37" s="63"/>
      <c r="AL37" s="87"/>
      <c r="AN37" s="63"/>
      <c r="AO37" s="87"/>
      <c r="AQ37" s="63"/>
      <c r="AT37" s="91"/>
      <c r="AU37" s="91"/>
      <c r="AV37" s="91"/>
      <c r="AW37" s="90"/>
      <c r="AX37" s="90"/>
      <c r="AY37" s="90"/>
      <c r="AZ37" s="95"/>
      <c r="BA37" s="90"/>
      <c r="BB37" s="90"/>
      <c r="BC37" s="90"/>
      <c r="BD37" s="92"/>
      <c r="BE37" s="285"/>
      <c r="BF37" s="286">
        <v>0</v>
      </c>
      <c r="BG37" s="94">
        <v>-172.02889333333334</v>
      </c>
      <c r="BH37" s="91">
        <v>0</v>
      </c>
      <c r="BJ37" s="91">
        <v>540</v>
      </c>
      <c r="BL37" s="63">
        <v>172.02889333333334</v>
      </c>
      <c r="BM37" s="87"/>
      <c r="BN37" s="287"/>
      <c r="BO37" s="287"/>
      <c r="BP37" s="288"/>
      <c r="BQ37" s="289">
        <v>0</v>
      </c>
      <c r="BR37" s="90">
        <v>32.40063</v>
      </c>
      <c r="BS37" s="90">
        <v>21.813549999999999</v>
      </c>
      <c r="BT37" s="95">
        <v>18.071393333333333</v>
      </c>
      <c r="BU37" s="90">
        <v>154.44893000000002</v>
      </c>
      <c r="BV37" s="90">
        <v>22.931000000000001</v>
      </c>
      <c r="BW37" s="90">
        <v>22.052740000000004</v>
      </c>
      <c r="BX37" s="92">
        <v>66.477556666666672</v>
      </c>
      <c r="BY37" s="92">
        <v>42.274475000000002</v>
      </c>
      <c r="CA37" s="91">
        <v>192.09403349999999</v>
      </c>
      <c r="CB37" s="80">
        <v>42.274475000000002</v>
      </c>
      <c r="CC37" s="260">
        <v>10.274475000000002</v>
      </c>
      <c r="CE37" s="91">
        <v>32</v>
      </c>
      <c r="CF37" s="72">
        <v>122.44893000000002</v>
      </c>
      <c r="CG37" s="91">
        <v>20.035696666666666</v>
      </c>
      <c r="CI37" s="290">
        <v>23.666666666666668</v>
      </c>
      <c r="CJ37" s="290">
        <v>44</v>
      </c>
      <c r="CK37" s="91">
        <v>33.833333333333336</v>
      </c>
      <c r="CL37" s="488">
        <v>209.07024999999999</v>
      </c>
      <c r="CM37" s="90">
        <v>209.99603999999999</v>
      </c>
      <c r="CN37" s="488">
        <v>859.77166000000011</v>
      </c>
      <c r="CO37" s="95"/>
      <c r="CP37" s="90"/>
      <c r="CQ37" s="90">
        <v>211</v>
      </c>
      <c r="CR37" s="90">
        <v>633</v>
      </c>
      <c r="CS37" s="95"/>
      <c r="CT37" s="287"/>
      <c r="CU37" s="91"/>
      <c r="CV37" s="91"/>
      <c r="CW37" s="324"/>
      <c r="CX37" s="91"/>
      <c r="CY37" s="74"/>
    </row>
    <row r="38" spans="2:103" s="82" customFormat="1" ht="13.5" customHeight="1" x14ac:dyDescent="0.15">
      <c r="B38" s="51"/>
      <c r="C38" s="97"/>
      <c r="D38" s="52"/>
      <c r="E38" s="52"/>
      <c r="F38" s="52"/>
      <c r="G38" s="52"/>
      <c r="H38" s="53"/>
      <c r="I38" s="54"/>
      <c r="J38" s="54"/>
      <c r="K38" s="55"/>
      <c r="L38" s="55"/>
      <c r="M38" s="55"/>
      <c r="N38" s="55"/>
      <c r="O38" s="55"/>
      <c r="P38" s="55"/>
      <c r="Q38" s="56"/>
      <c r="R38" s="60"/>
      <c r="S38" s="54"/>
      <c r="T38" s="56"/>
      <c r="U38" s="100"/>
      <c r="V38" s="54"/>
      <c r="W38" s="57"/>
      <c r="X38" s="57"/>
      <c r="Y38" s="57"/>
      <c r="Z38" s="55"/>
      <c r="AA38" s="55"/>
      <c r="AB38" s="101"/>
      <c r="AC38" s="56"/>
      <c r="AD38" s="56"/>
      <c r="AE38" s="57"/>
      <c r="AF38" s="58"/>
      <c r="AG38" s="136"/>
      <c r="AH38" s="60"/>
      <c r="AI38" s="61"/>
      <c r="AK38" s="57"/>
      <c r="AL38" s="58"/>
      <c r="AN38" s="57"/>
      <c r="AO38" s="58"/>
      <c r="AQ38" s="55"/>
      <c r="AR38" s="72"/>
      <c r="AS38" s="72"/>
      <c r="AT38" s="101"/>
      <c r="AU38" s="101"/>
      <c r="AV38" s="101"/>
      <c r="AW38" s="102"/>
      <c r="AX38" s="102"/>
      <c r="AY38" s="102"/>
      <c r="AZ38" s="105"/>
      <c r="BA38" s="102"/>
      <c r="BB38" s="102"/>
      <c r="BC38" s="103"/>
      <c r="BD38" s="106"/>
      <c r="BE38" s="391"/>
      <c r="BF38" s="392"/>
      <c r="BG38" s="108"/>
      <c r="BH38" s="101"/>
      <c r="BJ38" s="101"/>
      <c r="BL38" s="57"/>
      <c r="BM38" s="213"/>
      <c r="BN38" s="393"/>
      <c r="BO38" s="393"/>
      <c r="BP38" s="394"/>
      <c r="BQ38" s="395"/>
      <c r="BR38" s="102"/>
      <c r="BS38" s="102"/>
      <c r="BT38" s="105"/>
      <c r="BU38" s="102"/>
      <c r="BV38" s="102"/>
      <c r="BW38" s="103"/>
      <c r="BX38" s="106"/>
      <c r="BY38" s="106">
        <v>0</v>
      </c>
      <c r="CA38" s="101"/>
      <c r="CB38" s="104"/>
      <c r="CC38" s="389"/>
      <c r="CE38" s="101"/>
      <c r="CF38" s="72">
        <v>0</v>
      </c>
      <c r="CG38" s="101"/>
      <c r="CI38" s="390"/>
      <c r="CJ38" s="390"/>
      <c r="CK38" s="101"/>
      <c r="CL38" s="494"/>
      <c r="CM38" s="102"/>
      <c r="CN38" s="494"/>
      <c r="CO38" s="105"/>
      <c r="CP38" s="102"/>
      <c r="CQ38" s="102"/>
      <c r="CR38" s="103"/>
      <c r="CS38" s="105"/>
      <c r="CT38" s="393"/>
      <c r="CU38" s="101"/>
      <c r="CV38" s="101"/>
      <c r="CW38" s="396"/>
      <c r="CX38" s="101"/>
      <c r="CY38" s="101"/>
    </row>
    <row r="39" spans="2:103" s="72" customFormat="1" ht="20.100000000000001" customHeight="1" x14ac:dyDescent="0.15">
      <c r="B39" s="62"/>
      <c r="C39" s="86" t="s">
        <v>115</v>
      </c>
      <c r="D39" s="83"/>
      <c r="E39" s="83"/>
      <c r="F39" s="83"/>
      <c r="G39" s="83"/>
      <c r="H39" s="84"/>
      <c r="I39" s="85">
        <v>0</v>
      </c>
      <c r="J39" s="85"/>
      <c r="K39" s="63"/>
      <c r="L39" s="63"/>
      <c r="M39" s="63"/>
      <c r="N39" s="63"/>
      <c r="O39" s="63"/>
      <c r="P39" s="63"/>
      <c r="Q39" s="86"/>
      <c r="R39" s="88"/>
      <c r="S39" s="85"/>
      <c r="T39" s="86"/>
      <c r="U39" s="89"/>
      <c r="V39" s="85"/>
      <c r="W39" s="63"/>
      <c r="X39" s="63"/>
      <c r="Y39" s="63"/>
      <c r="Z39" s="63"/>
      <c r="AA39" s="63"/>
      <c r="AB39" s="91"/>
      <c r="AC39" s="86"/>
      <c r="AD39" s="86"/>
      <c r="AE39" s="63"/>
      <c r="AF39" s="87"/>
      <c r="AG39" s="83"/>
      <c r="AH39" s="88"/>
      <c r="AI39" s="84"/>
      <c r="AK39" s="63"/>
      <c r="AL39" s="87"/>
      <c r="AN39" s="63"/>
      <c r="AO39" s="87"/>
      <c r="AQ39" s="63"/>
      <c r="AT39" s="91"/>
      <c r="AU39" s="91"/>
      <c r="AV39" s="91"/>
      <c r="AW39" s="90"/>
      <c r="AX39" s="90"/>
      <c r="AY39" s="90"/>
      <c r="AZ39" s="95"/>
      <c r="BA39" s="90"/>
      <c r="BB39" s="90"/>
      <c r="BC39" s="99"/>
      <c r="BD39" s="92"/>
      <c r="BE39" s="285"/>
      <c r="BF39" s="286">
        <v>0</v>
      </c>
      <c r="BG39" s="94">
        <v>-703.92752833333338</v>
      </c>
      <c r="BH39" s="91">
        <v>0</v>
      </c>
      <c r="BJ39" s="91">
        <v>880</v>
      </c>
      <c r="BL39" s="63">
        <v>703.92752833333338</v>
      </c>
      <c r="BM39" s="87"/>
      <c r="BN39" s="287"/>
      <c r="BO39" s="287"/>
      <c r="BP39" s="288"/>
      <c r="BQ39" s="79">
        <v>0</v>
      </c>
      <c r="BR39" s="73">
        <v>131.47847999999999</v>
      </c>
      <c r="BS39" s="73">
        <v>232.6498</v>
      </c>
      <c r="BT39" s="95">
        <v>121.37609333333333</v>
      </c>
      <c r="BU39" s="73">
        <v>243.97164000000004</v>
      </c>
      <c r="BV39" s="73">
        <v>120.08314</v>
      </c>
      <c r="BW39" s="98">
        <v>180.33502999999999</v>
      </c>
      <c r="BX39" s="92">
        <v>181.46327000000002</v>
      </c>
      <c r="BY39" s="92">
        <v>151.41968166666669</v>
      </c>
      <c r="CA39" s="91">
        <v>879.30416127777789</v>
      </c>
      <c r="CB39" s="80">
        <v>151.41968166666669</v>
      </c>
      <c r="CC39" s="260">
        <v>31.41968166666669</v>
      </c>
      <c r="CE39" s="91">
        <v>120</v>
      </c>
      <c r="CF39" s="72">
        <v>123.97164000000004</v>
      </c>
      <c r="CG39" s="91">
        <v>128.61476888888888</v>
      </c>
      <c r="CI39" s="290">
        <v>143.33333333333334</v>
      </c>
      <c r="CJ39" s="290">
        <v>163.66666666666669</v>
      </c>
      <c r="CK39" s="74">
        <v>153.5</v>
      </c>
      <c r="CL39" s="488">
        <v>893.21384</v>
      </c>
      <c r="CM39" s="73">
        <v>976.08559000000002</v>
      </c>
      <c r="CN39" s="488">
        <v>2564.2633900000001</v>
      </c>
      <c r="CO39" s="95"/>
      <c r="CP39" s="73"/>
      <c r="CQ39" s="73">
        <v>1049</v>
      </c>
      <c r="CR39" s="98">
        <v>2098</v>
      </c>
      <c r="CS39" s="95"/>
      <c r="CT39" s="287"/>
      <c r="CU39" s="91"/>
      <c r="CV39" s="91"/>
      <c r="CW39" s="324"/>
      <c r="CX39" s="91"/>
      <c r="CY39" s="74"/>
    </row>
    <row r="40" spans="2:103" s="82" customFormat="1" ht="13.5" customHeight="1" x14ac:dyDescent="0.15">
      <c r="B40" s="51"/>
      <c r="C40" s="55"/>
      <c r="D40" s="52"/>
      <c r="E40" s="52"/>
      <c r="F40" s="52"/>
      <c r="G40" s="52"/>
      <c r="H40" s="53"/>
      <c r="I40" s="54"/>
      <c r="J40" s="54"/>
      <c r="K40" s="55"/>
      <c r="L40" s="55"/>
      <c r="M40" s="55"/>
      <c r="N40" s="55"/>
      <c r="O40" s="55"/>
      <c r="P40" s="55"/>
      <c r="Q40" s="56"/>
      <c r="R40" s="60"/>
      <c r="S40" s="54"/>
      <c r="T40" s="56"/>
      <c r="U40" s="100"/>
      <c r="V40" s="54"/>
      <c r="W40" s="57"/>
      <c r="X40" s="57"/>
      <c r="Y40" s="57"/>
      <c r="Z40" s="55"/>
      <c r="AA40" s="55"/>
      <c r="AB40" s="101"/>
      <c r="AC40" s="56"/>
      <c r="AD40" s="56"/>
      <c r="AE40" s="57"/>
      <c r="AF40" s="58"/>
      <c r="AG40" s="136"/>
      <c r="AH40" s="60"/>
      <c r="AI40" s="61"/>
      <c r="AK40" s="57"/>
      <c r="AL40" s="58"/>
      <c r="AN40" s="57"/>
      <c r="AO40" s="58"/>
      <c r="AQ40" s="55"/>
      <c r="AR40" s="72"/>
      <c r="AS40" s="72"/>
      <c r="AT40" s="101"/>
      <c r="AU40" s="101"/>
      <c r="AV40" s="101"/>
      <c r="AW40" s="102"/>
      <c r="AX40" s="102"/>
      <c r="AY40" s="102"/>
      <c r="AZ40" s="105"/>
      <c r="BA40" s="102"/>
      <c r="BB40" s="102"/>
      <c r="BC40" s="103"/>
      <c r="BD40" s="106"/>
      <c r="BE40" s="391"/>
      <c r="BF40" s="392"/>
      <c r="BG40" s="108"/>
      <c r="BH40" s="101"/>
      <c r="BJ40" s="101"/>
      <c r="BL40" s="57"/>
      <c r="BM40" s="213"/>
      <c r="BN40" s="393"/>
      <c r="BO40" s="393"/>
      <c r="BP40" s="394"/>
      <c r="BQ40" s="395"/>
      <c r="BR40" s="102"/>
      <c r="BS40" s="102"/>
      <c r="BT40" s="105"/>
      <c r="BU40" s="102"/>
      <c r="BV40" s="102"/>
      <c r="BW40" s="103"/>
      <c r="BX40" s="106"/>
      <c r="BY40" s="106">
        <v>0</v>
      </c>
      <c r="CA40" s="101"/>
      <c r="CB40" s="104"/>
      <c r="CC40" s="389"/>
      <c r="CE40" s="101"/>
      <c r="CF40" s="72">
        <v>0</v>
      </c>
      <c r="CG40" s="101"/>
      <c r="CI40" s="390"/>
      <c r="CJ40" s="390"/>
      <c r="CK40" s="101"/>
      <c r="CL40" s="494"/>
      <c r="CM40" s="102"/>
      <c r="CN40" s="494"/>
      <c r="CO40" s="105"/>
      <c r="CP40" s="102"/>
      <c r="CQ40" s="102"/>
      <c r="CR40" s="103"/>
      <c r="CS40" s="105"/>
      <c r="CT40" s="393"/>
      <c r="CU40" s="101"/>
      <c r="CV40" s="101"/>
      <c r="CW40" s="396"/>
      <c r="CX40" s="101"/>
      <c r="CY40" s="101"/>
    </row>
    <row r="41" spans="2:103" s="72" customFormat="1" ht="20.100000000000001" customHeight="1" x14ac:dyDescent="0.15">
      <c r="B41" s="62"/>
      <c r="C41" s="63"/>
      <c r="D41" s="83" t="s">
        <v>33</v>
      </c>
      <c r="E41" s="83"/>
      <c r="F41" s="83"/>
      <c r="G41" s="83"/>
      <c r="H41" s="84"/>
      <c r="I41" s="85">
        <v>0</v>
      </c>
      <c r="J41" s="85"/>
      <c r="K41" s="63"/>
      <c r="L41" s="63"/>
      <c r="M41" s="63"/>
      <c r="N41" s="63"/>
      <c r="O41" s="63"/>
      <c r="P41" s="63"/>
      <c r="Q41" s="86"/>
      <c r="R41" s="88"/>
      <c r="S41" s="85"/>
      <c r="T41" s="86"/>
      <c r="U41" s="89"/>
      <c r="V41" s="85"/>
      <c r="W41" s="63"/>
      <c r="X41" s="63"/>
      <c r="Y41" s="63"/>
      <c r="Z41" s="63"/>
      <c r="AA41" s="63"/>
      <c r="AB41" s="91"/>
      <c r="AC41" s="86"/>
      <c r="AD41" s="86"/>
      <c r="AE41" s="63"/>
      <c r="AF41" s="87"/>
      <c r="AG41" s="83"/>
      <c r="AH41" s="88"/>
      <c r="AI41" s="84"/>
      <c r="AK41" s="63"/>
      <c r="AL41" s="87"/>
      <c r="AN41" s="63"/>
      <c r="AO41" s="87"/>
      <c r="AQ41" s="63"/>
      <c r="AT41" s="91"/>
      <c r="AU41" s="91"/>
      <c r="AV41" s="91"/>
      <c r="AW41" s="90"/>
      <c r="AX41" s="90"/>
      <c r="AY41" s="90"/>
      <c r="AZ41" s="95"/>
      <c r="BA41" s="90"/>
      <c r="BB41" s="289"/>
      <c r="BC41" s="289"/>
      <c r="BD41" s="92"/>
      <c r="BE41" s="285"/>
      <c r="BF41" s="286">
        <v>0</v>
      </c>
      <c r="BG41" s="94">
        <v>-5.3013416666666675</v>
      </c>
      <c r="BH41" s="91">
        <v>0</v>
      </c>
      <c r="BJ41" s="91">
        <v>6</v>
      </c>
      <c r="BL41" s="63">
        <v>5.3013416666666675</v>
      </c>
      <c r="BM41" s="87"/>
      <c r="BN41" s="287"/>
      <c r="BO41" s="287"/>
      <c r="BP41" s="288"/>
      <c r="BQ41" s="289"/>
      <c r="BR41" s="90">
        <v>0</v>
      </c>
      <c r="BS41" s="90">
        <v>0</v>
      </c>
      <c r="BT41" s="95">
        <v>0</v>
      </c>
      <c r="BU41" s="90">
        <v>0</v>
      </c>
      <c r="BV41" s="289">
        <v>0</v>
      </c>
      <c r="BW41" s="289">
        <v>0</v>
      </c>
      <c r="BX41" s="92">
        <v>0</v>
      </c>
      <c r="BY41" s="92">
        <v>0</v>
      </c>
      <c r="CA41" s="91">
        <v>6</v>
      </c>
      <c r="CB41" s="80">
        <v>0</v>
      </c>
      <c r="CC41" s="260">
        <v>-1</v>
      </c>
      <c r="CE41" s="91">
        <v>1</v>
      </c>
      <c r="CF41" s="72">
        <v>-1</v>
      </c>
      <c r="CG41" s="91">
        <v>0.5</v>
      </c>
      <c r="CI41" s="290">
        <v>1</v>
      </c>
      <c r="CJ41" s="290">
        <v>1</v>
      </c>
      <c r="CK41" s="91">
        <v>1</v>
      </c>
      <c r="CL41" s="488">
        <v>0</v>
      </c>
      <c r="CM41" s="90">
        <v>0</v>
      </c>
      <c r="CN41" s="488">
        <v>0</v>
      </c>
      <c r="CO41" s="95"/>
      <c r="CP41" s="90"/>
      <c r="CQ41" s="90">
        <v>0</v>
      </c>
      <c r="CR41" s="289">
        <v>0</v>
      </c>
      <c r="CS41" s="95"/>
      <c r="CT41" s="287"/>
      <c r="CU41" s="91"/>
      <c r="CV41" s="91"/>
      <c r="CW41" s="432"/>
      <c r="CX41" s="91"/>
      <c r="CY41" s="74"/>
    </row>
    <row r="42" spans="2:103" s="82" customFormat="1" ht="13.5" customHeight="1" x14ac:dyDescent="0.15">
      <c r="B42" s="51"/>
      <c r="C42" s="81"/>
      <c r="D42" s="52"/>
      <c r="E42" s="52"/>
      <c r="F42" s="52"/>
      <c r="G42" s="52"/>
      <c r="H42" s="53"/>
      <c r="I42" s="54"/>
      <c r="J42" s="54"/>
      <c r="K42" s="55"/>
      <c r="L42" s="55"/>
      <c r="M42" s="55"/>
      <c r="N42" s="55"/>
      <c r="O42" s="55"/>
      <c r="P42" s="55"/>
      <c r="Q42" s="56"/>
      <c r="R42" s="60"/>
      <c r="S42" s="54"/>
      <c r="T42" s="56"/>
      <c r="U42" s="100"/>
      <c r="V42" s="54"/>
      <c r="W42" s="57"/>
      <c r="X42" s="57"/>
      <c r="Y42" s="57"/>
      <c r="Z42" s="55"/>
      <c r="AA42" s="55"/>
      <c r="AB42" s="101"/>
      <c r="AC42" s="56"/>
      <c r="AD42" s="56"/>
      <c r="AE42" s="57"/>
      <c r="AF42" s="58"/>
      <c r="AG42" s="136"/>
      <c r="AH42" s="60"/>
      <c r="AI42" s="61"/>
      <c r="AK42" s="57"/>
      <c r="AL42" s="58"/>
      <c r="AN42" s="57"/>
      <c r="AO42" s="58"/>
      <c r="AQ42" s="55"/>
      <c r="AR42" s="72"/>
      <c r="AS42" s="72"/>
      <c r="AT42" s="101"/>
      <c r="AU42" s="101"/>
      <c r="AV42" s="101"/>
      <c r="AW42" s="102"/>
      <c r="AX42" s="102"/>
      <c r="AY42" s="102"/>
      <c r="AZ42" s="105"/>
      <c r="BA42" s="102"/>
      <c r="BB42" s="102"/>
      <c r="BC42" s="103"/>
      <c r="BD42" s="106"/>
      <c r="BE42" s="391"/>
      <c r="BF42" s="392"/>
      <c r="BG42" s="108"/>
      <c r="BH42" s="101"/>
      <c r="BJ42" s="101"/>
      <c r="BL42" s="57"/>
      <c r="BM42" s="213"/>
      <c r="BN42" s="393"/>
      <c r="BO42" s="393"/>
      <c r="BP42" s="394"/>
      <c r="BQ42" s="395"/>
      <c r="BR42" s="102"/>
      <c r="BS42" s="102"/>
      <c r="BT42" s="105"/>
      <c r="BU42" s="102"/>
      <c r="BV42" s="102"/>
      <c r="BW42" s="103"/>
      <c r="BX42" s="106"/>
      <c r="BY42" s="106">
        <v>0</v>
      </c>
      <c r="CA42" s="101"/>
      <c r="CB42" s="104"/>
      <c r="CC42" s="389"/>
      <c r="CE42" s="101"/>
      <c r="CF42" s="72">
        <v>0</v>
      </c>
      <c r="CG42" s="101"/>
      <c r="CI42" s="390"/>
      <c r="CJ42" s="390"/>
      <c r="CK42" s="101"/>
      <c r="CL42" s="494"/>
      <c r="CM42" s="102"/>
      <c r="CN42" s="494"/>
      <c r="CO42" s="105"/>
      <c r="CP42" s="102"/>
      <c r="CQ42" s="102"/>
      <c r="CR42" s="103"/>
      <c r="CS42" s="105"/>
      <c r="CT42" s="393"/>
      <c r="CU42" s="101"/>
      <c r="CV42" s="101"/>
      <c r="CW42" s="396"/>
      <c r="CX42" s="101"/>
      <c r="CY42" s="101"/>
    </row>
    <row r="43" spans="2:103" s="72" customFormat="1" ht="20.100000000000001" customHeight="1" x14ac:dyDescent="0.15">
      <c r="B43" s="62"/>
      <c r="C43" s="63"/>
      <c r="D43" s="83" t="s">
        <v>34</v>
      </c>
      <c r="E43" s="83"/>
      <c r="F43" s="83"/>
      <c r="G43" s="83"/>
      <c r="H43" s="84"/>
      <c r="I43" s="85">
        <v>0</v>
      </c>
      <c r="J43" s="85"/>
      <c r="K43" s="63"/>
      <c r="L43" s="63"/>
      <c r="M43" s="63"/>
      <c r="N43" s="63"/>
      <c r="O43" s="63"/>
      <c r="P43" s="63"/>
      <c r="Q43" s="86"/>
      <c r="R43" s="88"/>
      <c r="S43" s="85"/>
      <c r="T43" s="86"/>
      <c r="U43" s="89"/>
      <c r="V43" s="85"/>
      <c r="W43" s="63"/>
      <c r="X43" s="63"/>
      <c r="Y43" s="63"/>
      <c r="Z43" s="63"/>
      <c r="AA43" s="63"/>
      <c r="AB43" s="91"/>
      <c r="AC43" s="86"/>
      <c r="AD43" s="86"/>
      <c r="AE43" s="63"/>
      <c r="AF43" s="87"/>
      <c r="AG43" s="83"/>
      <c r="AH43" s="88"/>
      <c r="AI43" s="84"/>
      <c r="AK43" s="63"/>
      <c r="AL43" s="87"/>
      <c r="AN43" s="63"/>
      <c r="AO43" s="87"/>
      <c r="AQ43" s="63"/>
      <c r="AT43" s="91"/>
      <c r="AU43" s="91"/>
      <c r="AV43" s="91"/>
      <c r="AW43" s="90"/>
      <c r="AX43" s="90"/>
      <c r="AY43" s="90"/>
      <c r="AZ43" s="95"/>
      <c r="BA43" s="90"/>
      <c r="BB43" s="90"/>
      <c r="BC43" s="99"/>
      <c r="BD43" s="92"/>
      <c r="BE43" s="285"/>
      <c r="BF43" s="286">
        <v>0</v>
      </c>
      <c r="BG43" s="94">
        <v>-4.1148333333333335E-2</v>
      </c>
      <c r="BH43" s="91">
        <v>0</v>
      </c>
      <c r="BJ43" s="91"/>
      <c r="BL43" s="63">
        <v>4.1148333333333335E-2</v>
      </c>
      <c r="BM43" s="87"/>
      <c r="BN43" s="287"/>
      <c r="BO43" s="287"/>
      <c r="BP43" s="288"/>
      <c r="BQ43" s="289"/>
      <c r="BR43" s="90">
        <v>0</v>
      </c>
      <c r="BS43" s="90">
        <v>0</v>
      </c>
      <c r="BT43" s="95">
        <v>0</v>
      </c>
      <c r="BU43" s="90">
        <v>0.193</v>
      </c>
      <c r="BV43" s="90">
        <v>0</v>
      </c>
      <c r="BW43" s="99">
        <v>0</v>
      </c>
      <c r="BX43" s="92">
        <v>6.433333333333334E-2</v>
      </c>
      <c r="BY43" s="92">
        <v>3.216666666666667E-2</v>
      </c>
      <c r="CA43" s="91">
        <v>0</v>
      </c>
      <c r="CB43" s="80">
        <v>3.216666666666667E-2</v>
      </c>
      <c r="CC43" s="260">
        <v>-0.96783333333333332</v>
      </c>
      <c r="CE43" s="91">
        <v>1</v>
      </c>
      <c r="CF43" s="72">
        <v>-0.80699999999999994</v>
      </c>
      <c r="CG43" s="91">
        <v>0.33333333333333331</v>
      </c>
      <c r="CI43" s="290">
        <v>1</v>
      </c>
      <c r="CJ43" s="290">
        <v>1</v>
      </c>
      <c r="CK43" s="91">
        <v>1</v>
      </c>
      <c r="CL43" s="488">
        <v>0</v>
      </c>
      <c r="CM43" s="90">
        <v>0</v>
      </c>
      <c r="CN43" s="488">
        <v>0</v>
      </c>
      <c r="CO43" s="95"/>
      <c r="CP43" s="90"/>
      <c r="CQ43" s="90"/>
      <c r="CR43" s="99"/>
      <c r="CS43" s="95"/>
      <c r="CT43" s="287"/>
      <c r="CU43" s="91"/>
      <c r="CV43" s="91"/>
      <c r="CW43" s="432"/>
      <c r="CX43" s="91"/>
      <c r="CY43" s="74"/>
    </row>
    <row r="44" spans="2:103" s="82" customFormat="1" ht="13.5" customHeight="1" x14ac:dyDescent="0.15">
      <c r="B44" s="51"/>
      <c r="C44" s="81"/>
      <c r="D44" s="52"/>
      <c r="E44" s="52"/>
      <c r="F44" s="52"/>
      <c r="G44" s="52"/>
      <c r="H44" s="53"/>
      <c r="I44" s="54"/>
      <c r="J44" s="54"/>
      <c r="K44" s="55"/>
      <c r="L44" s="55"/>
      <c r="M44" s="55"/>
      <c r="N44" s="55"/>
      <c r="O44" s="55"/>
      <c r="P44" s="55"/>
      <c r="Q44" s="56"/>
      <c r="R44" s="60"/>
      <c r="S44" s="54"/>
      <c r="T44" s="56"/>
      <c r="U44" s="100"/>
      <c r="V44" s="54"/>
      <c r="W44" s="57"/>
      <c r="X44" s="57"/>
      <c r="Y44" s="57"/>
      <c r="Z44" s="55"/>
      <c r="AA44" s="55"/>
      <c r="AB44" s="101"/>
      <c r="AC44" s="56"/>
      <c r="AD44" s="56"/>
      <c r="AE44" s="57"/>
      <c r="AF44" s="58"/>
      <c r="AG44" s="136"/>
      <c r="AH44" s="60"/>
      <c r="AI44" s="61"/>
      <c r="AK44" s="57"/>
      <c r="AL44" s="58"/>
      <c r="AN44" s="57"/>
      <c r="AO44" s="58"/>
      <c r="AQ44" s="55"/>
      <c r="AR44" s="72"/>
      <c r="AS44" s="72"/>
      <c r="AT44" s="101"/>
      <c r="AU44" s="101"/>
      <c r="AV44" s="101"/>
      <c r="AW44" s="102"/>
      <c r="AX44" s="102"/>
      <c r="AY44" s="102"/>
      <c r="AZ44" s="105"/>
      <c r="BA44" s="102"/>
      <c r="BB44" s="102"/>
      <c r="BC44" s="103"/>
      <c r="BD44" s="106"/>
      <c r="BE44" s="391"/>
      <c r="BF44" s="392"/>
      <c r="BG44" s="108"/>
      <c r="BH44" s="101"/>
      <c r="BJ44" s="101"/>
      <c r="BL44" s="57"/>
      <c r="BM44" s="213"/>
      <c r="BN44" s="393"/>
      <c r="BO44" s="393"/>
      <c r="BP44" s="394"/>
      <c r="BQ44" s="395"/>
      <c r="BR44" s="102"/>
      <c r="BS44" s="102"/>
      <c r="BT44" s="105"/>
      <c r="BU44" s="102"/>
      <c r="BV44" s="102"/>
      <c r="BW44" s="103"/>
      <c r="BX44" s="106"/>
      <c r="BY44" s="106">
        <v>0</v>
      </c>
      <c r="CA44" s="101"/>
      <c r="CB44" s="104"/>
      <c r="CC44" s="389"/>
      <c r="CE44" s="101"/>
      <c r="CF44" s="72">
        <v>0</v>
      </c>
      <c r="CG44" s="101"/>
      <c r="CI44" s="390"/>
      <c r="CJ44" s="390"/>
      <c r="CK44" s="101"/>
      <c r="CL44" s="494"/>
      <c r="CM44" s="102"/>
      <c r="CN44" s="494"/>
      <c r="CO44" s="105"/>
      <c r="CP44" s="102"/>
      <c r="CQ44" s="102"/>
      <c r="CR44" s="103"/>
      <c r="CS44" s="105"/>
      <c r="CT44" s="393"/>
      <c r="CU44" s="101"/>
      <c r="CV44" s="101"/>
      <c r="CW44" s="396"/>
      <c r="CX44" s="101"/>
      <c r="CY44" s="101"/>
    </row>
    <row r="45" spans="2:103" s="72" customFormat="1" ht="20.100000000000001" customHeight="1" x14ac:dyDescent="0.15">
      <c r="B45" s="62"/>
      <c r="C45" s="63"/>
      <c r="D45" s="83" t="s">
        <v>35</v>
      </c>
      <c r="E45" s="83"/>
      <c r="F45" s="83"/>
      <c r="G45" s="83"/>
      <c r="H45" s="84"/>
      <c r="I45" s="85">
        <v>0</v>
      </c>
      <c r="J45" s="85"/>
      <c r="K45" s="63"/>
      <c r="L45" s="63"/>
      <c r="M45" s="63"/>
      <c r="N45" s="63"/>
      <c r="O45" s="63"/>
      <c r="P45" s="63"/>
      <c r="Q45" s="86"/>
      <c r="R45" s="88"/>
      <c r="S45" s="85"/>
      <c r="T45" s="86"/>
      <c r="U45" s="89"/>
      <c r="V45" s="85"/>
      <c r="W45" s="63"/>
      <c r="X45" s="63"/>
      <c r="Y45" s="63"/>
      <c r="Z45" s="63"/>
      <c r="AA45" s="63"/>
      <c r="AB45" s="91"/>
      <c r="AC45" s="86"/>
      <c r="AD45" s="86"/>
      <c r="AE45" s="63"/>
      <c r="AF45" s="87"/>
      <c r="AG45" s="83"/>
      <c r="AH45" s="88"/>
      <c r="AI45" s="84"/>
      <c r="AK45" s="63"/>
      <c r="AL45" s="87"/>
      <c r="AN45" s="63"/>
      <c r="AO45" s="87"/>
      <c r="AQ45" s="63"/>
      <c r="AT45" s="91"/>
      <c r="AU45" s="91"/>
      <c r="AV45" s="91"/>
      <c r="AW45" s="90"/>
      <c r="AX45" s="90"/>
      <c r="AY45" s="90"/>
      <c r="AZ45" s="95"/>
      <c r="BA45" s="90"/>
      <c r="BB45" s="90"/>
      <c r="BC45" s="99"/>
      <c r="BD45" s="92"/>
      <c r="BE45" s="285"/>
      <c r="BF45" s="286">
        <v>0</v>
      </c>
      <c r="BG45" s="94">
        <v>0</v>
      </c>
      <c r="BH45" s="91">
        <v>0</v>
      </c>
      <c r="BJ45" s="91"/>
      <c r="BL45" s="63">
        <v>0</v>
      </c>
      <c r="BM45" s="87"/>
      <c r="BN45" s="287"/>
      <c r="BO45" s="287"/>
      <c r="BP45" s="288"/>
      <c r="BQ45" s="289"/>
      <c r="BR45" s="90">
        <v>0</v>
      </c>
      <c r="BS45" s="90">
        <v>0</v>
      </c>
      <c r="BT45" s="95">
        <v>0</v>
      </c>
      <c r="BU45" s="90">
        <v>0</v>
      </c>
      <c r="BV45" s="90">
        <v>0</v>
      </c>
      <c r="BW45" s="99">
        <v>0</v>
      </c>
      <c r="BX45" s="92">
        <v>0</v>
      </c>
      <c r="BY45" s="92">
        <v>0</v>
      </c>
      <c r="CA45" s="91">
        <v>0</v>
      </c>
      <c r="CB45" s="80">
        <v>0</v>
      </c>
      <c r="CC45" s="260">
        <v>0</v>
      </c>
      <c r="CE45" s="91">
        <v>0</v>
      </c>
      <c r="CF45" s="72">
        <v>0</v>
      </c>
      <c r="CG45" s="91">
        <v>0</v>
      </c>
      <c r="CI45" s="290">
        <v>0</v>
      </c>
      <c r="CJ45" s="290">
        <v>0</v>
      </c>
      <c r="CK45" s="91">
        <v>0</v>
      </c>
      <c r="CL45" s="488">
        <v>0</v>
      </c>
      <c r="CM45" s="90">
        <v>0</v>
      </c>
      <c r="CN45" s="488">
        <v>0</v>
      </c>
      <c r="CO45" s="95"/>
      <c r="CP45" s="90"/>
      <c r="CQ45" s="90"/>
      <c r="CR45" s="99"/>
      <c r="CS45" s="95"/>
      <c r="CT45" s="287"/>
      <c r="CU45" s="91"/>
      <c r="CV45" s="91"/>
      <c r="CW45" s="432"/>
      <c r="CX45" s="91"/>
      <c r="CY45" s="74"/>
    </row>
    <row r="46" spans="2:103" s="82" customFormat="1" ht="13.5" customHeight="1" x14ac:dyDescent="0.15">
      <c r="B46" s="51"/>
      <c r="C46" s="81"/>
      <c r="D46" s="52"/>
      <c r="E46" s="52"/>
      <c r="F46" s="52"/>
      <c r="G46" s="52"/>
      <c r="H46" s="53"/>
      <c r="I46" s="54"/>
      <c r="J46" s="54"/>
      <c r="K46" s="55"/>
      <c r="L46" s="55"/>
      <c r="M46" s="55"/>
      <c r="N46" s="55"/>
      <c r="O46" s="55"/>
      <c r="P46" s="55"/>
      <c r="Q46" s="56"/>
      <c r="R46" s="60"/>
      <c r="S46" s="54"/>
      <c r="T46" s="56"/>
      <c r="U46" s="100"/>
      <c r="V46" s="54"/>
      <c r="W46" s="57"/>
      <c r="X46" s="57"/>
      <c r="Y46" s="57"/>
      <c r="Z46" s="55"/>
      <c r="AA46" s="55"/>
      <c r="AB46" s="101"/>
      <c r="AC46" s="56"/>
      <c r="AD46" s="56"/>
      <c r="AE46" s="57"/>
      <c r="AF46" s="58"/>
      <c r="AG46" s="136"/>
      <c r="AH46" s="60"/>
      <c r="AI46" s="61"/>
      <c r="AK46" s="57"/>
      <c r="AL46" s="58"/>
      <c r="AN46" s="57"/>
      <c r="AO46" s="58"/>
      <c r="AQ46" s="55"/>
      <c r="AR46" s="72"/>
      <c r="AS46" s="72"/>
      <c r="AT46" s="101"/>
      <c r="AU46" s="101"/>
      <c r="AV46" s="101"/>
      <c r="AW46" s="102"/>
      <c r="AX46" s="102"/>
      <c r="AY46" s="102"/>
      <c r="AZ46" s="105"/>
      <c r="BA46" s="102"/>
      <c r="BB46" s="102"/>
      <c r="BC46" s="103"/>
      <c r="BD46" s="106"/>
      <c r="BE46" s="391"/>
      <c r="BF46" s="392"/>
      <c r="BG46" s="108"/>
      <c r="BH46" s="101"/>
      <c r="BJ46" s="101"/>
      <c r="BL46" s="57"/>
      <c r="BM46" s="213"/>
      <c r="BN46" s="393"/>
      <c r="BO46" s="393"/>
      <c r="BP46" s="394"/>
      <c r="BQ46" s="395"/>
      <c r="BR46" s="102"/>
      <c r="BS46" s="102"/>
      <c r="BT46" s="105"/>
      <c r="BU46" s="102"/>
      <c r="BV46" s="102"/>
      <c r="BW46" s="103"/>
      <c r="BX46" s="106"/>
      <c r="BY46" s="106">
        <v>0</v>
      </c>
      <c r="CA46" s="101"/>
      <c r="CB46" s="104"/>
      <c r="CC46" s="389"/>
      <c r="CE46" s="101"/>
      <c r="CF46" s="72">
        <v>0</v>
      </c>
      <c r="CG46" s="101"/>
      <c r="CI46" s="390"/>
      <c r="CJ46" s="390"/>
      <c r="CK46" s="101"/>
      <c r="CL46" s="494">
        <v>120.04919</v>
      </c>
      <c r="CM46" s="102"/>
      <c r="CN46" s="494">
        <v>98.200999999999993</v>
      </c>
      <c r="CO46" s="105"/>
      <c r="CP46" s="102"/>
      <c r="CQ46" s="102"/>
      <c r="CR46" s="103"/>
      <c r="CS46" s="105"/>
      <c r="CT46" s="393"/>
      <c r="CU46" s="101"/>
      <c r="CV46" s="101"/>
      <c r="CW46" s="396"/>
      <c r="CX46" s="101"/>
      <c r="CY46" s="101"/>
    </row>
    <row r="47" spans="2:103" s="112" customFormat="1" ht="17.25" hidden="1" customHeight="1" x14ac:dyDescent="0.15">
      <c r="B47" s="109"/>
      <c r="C47" s="110"/>
      <c r="D47" s="111" t="s">
        <v>112</v>
      </c>
      <c r="H47" s="113"/>
      <c r="I47" s="114"/>
      <c r="J47" s="114"/>
      <c r="K47" s="110"/>
      <c r="L47" s="110"/>
      <c r="M47" s="110"/>
      <c r="N47" s="110"/>
      <c r="O47" s="110"/>
      <c r="P47" s="110"/>
      <c r="Q47" s="115"/>
      <c r="R47" s="116"/>
      <c r="S47" s="114"/>
      <c r="T47" s="115"/>
      <c r="U47" s="117"/>
      <c r="V47" s="114"/>
      <c r="W47" s="118"/>
      <c r="X47" s="119"/>
      <c r="Y47" s="118"/>
      <c r="Z47" s="110"/>
      <c r="AA47" s="110"/>
      <c r="AB47" s="120"/>
      <c r="AC47" s="115"/>
      <c r="AD47" s="115"/>
      <c r="AE47" s="121"/>
      <c r="AF47" s="122"/>
      <c r="AG47" s="123"/>
      <c r="AH47" s="116"/>
      <c r="AI47" s="124"/>
      <c r="AK47" s="121"/>
      <c r="AL47" s="122"/>
      <c r="AN47" s="118"/>
      <c r="AO47" s="122"/>
      <c r="AQ47" s="110"/>
      <c r="AR47" s="125"/>
      <c r="AS47" s="125"/>
      <c r="AT47" s="120"/>
      <c r="AU47" s="120"/>
      <c r="AV47" s="120"/>
      <c r="AW47" s="126"/>
      <c r="AX47" s="126"/>
      <c r="AY47" s="126"/>
      <c r="AZ47" s="127"/>
      <c r="BA47" s="126"/>
      <c r="BB47" s="126"/>
      <c r="BC47" s="128"/>
      <c r="BD47" s="129"/>
      <c r="BE47" s="397"/>
      <c r="BF47" s="398"/>
      <c r="BG47" s="131"/>
      <c r="BH47" s="120"/>
      <c r="BI47" s="132"/>
      <c r="BJ47" s="120"/>
      <c r="BL47" s="121"/>
      <c r="BM47" s="399"/>
      <c r="BN47" s="400"/>
      <c r="BO47" s="400"/>
      <c r="BP47" s="401"/>
      <c r="BQ47" s="402"/>
      <c r="BR47" s="126"/>
      <c r="BS47" s="126"/>
      <c r="BT47" s="127"/>
      <c r="BU47" s="126"/>
      <c r="BV47" s="126"/>
      <c r="BW47" s="128"/>
      <c r="BX47" s="129"/>
      <c r="BY47" s="129">
        <v>0</v>
      </c>
      <c r="CA47" s="120"/>
      <c r="CB47" s="133"/>
      <c r="CC47" s="403"/>
      <c r="CE47" s="120"/>
      <c r="CF47" s="72">
        <v>0</v>
      </c>
      <c r="CG47" s="120"/>
      <c r="CI47" s="404"/>
      <c r="CJ47" s="404"/>
      <c r="CK47" s="120"/>
      <c r="CL47" s="495"/>
      <c r="CM47" s="126"/>
      <c r="CN47" s="495"/>
      <c r="CO47" s="127"/>
      <c r="CP47" s="126"/>
      <c r="CQ47" s="126"/>
      <c r="CR47" s="128"/>
      <c r="CS47" s="127"/>
      <c r="CT47" s="400"/>
      <c r="CU47" s="120"/>
      <c r="CV47" s="120"/>
      <c r="CW47" s="405"/>
      <c r="CX47" s="120"/>
      <c r="CY47" s="120"/>
    </row>
    <row r="48" spans="2:103" s="72" customFormat="1" ht="20.100000000000001" customHeight="1" x14ac:dyDescent="0.15">
      <c r="B48" s="62"/>
      <c r="C48" s="63"/>
      <c r="D48" s="64" t="s">
        <v>36</v>
      </c>
      <c r="E48" s="64"/>
      <c r="F48" s="64"/>
      <c r="G48" s="64"/>
      <c r="H48" s="65"/>
      <c r="I48" s="66">
        <v>0</v>
      </c>
      <c r="J48" s="66"/>
      <c r="K48" s="67"/>
      <c r="L48" s="67"/>
      <c r="M48" s="67"/>
      <c r="N48" s="67"/>
      <c r="O48" s="67"/>
      <c r="P48" s="67"/>
      <c r="Q48" s="68"/>
      <c r="R48" s="69"/>
      <c r="S48" s="66"/>
      <c r="T48" s="68"/>
      <c r="U48" s="70"/>
      <c r="V48" s="66"/>
      <c r="W48" s="67"/>
      <c r="X48" s="67"/>
      <c r="Y48" s="67"/>
      <c r="Z48" s="67"/>
      <c r="AA48" s="67"/>
      <c r="AB48" s="74"/>
      <c r="AC48" s="68"/>
      <c r="AD48" s="68"/>
      <c r="AE48" s="67"/>
      <c r="AF48" s="71"/>
      <c r="AG48" s="83"/>
      <c r="AH48" s="69"/>
      <c r="AI48" s="65"/>
      <c r="AK48" s="67"/>
      <c r="AL48" s="71"/>
      <c r="AN48" s="67"/>
      <c r="AO48" s="71"/>
      <c r="AQ48" s="67"/>
      <c r="AT48" s="74"/>
      <c r="AU48" s="74"/>
      <c r="AV48" s="74"/>
      <c r="AW48" s="73"/>
      <c r="AX48" s="73"/>
      <c r="AY48" s="73"/>
      <c r="AZ48" s="75"/>
      <c r="BA48" s="73"/>
      <c r="BB48" s="79"/>
      <c r="BC48" s="79"/>
      <c r="BD48" s="76"/>
      <c r="BE48" s="256"/>
      <c r="BF48" s="257">
        <v>0</v>
      </c>
      <c r="BG48" s="78">
        <v>-82.823250000000002</v>
      </c>
      <c r="BH48" s="74">
        <v>0</v>
      </c>
      <c r="BI48" s="72" t="s">
        <v>116</v>
      </c>
      <c r="BJ48" s="74">
        <v>75</v>
      </c>
      <c r="BL48" s="67">
        <v>82.823250000000002</v>
      </c>
      <c r="BM48" s="87"/>
      <c r="BN48" s="258"/>
      <c r="BO48" s="258"/>
      <c r="BP48" s="259"/>
      <c r="BQ48" s="289"/>
      <c r="BR48" s="90">
        <v>15.007</v>
      </c>
      <c r="BS48" s="90">
        <v>12.742000000000001</v>
      </c>
      <c r="BT48" s="75">
        <v>9.249666666666668</v>
      </c>
      <c r="BU48" s="90">
        <v>15.112</v>
      </c>
      <c r="BV48" s="79">
        <v>14.6335</v>
      </c>
      <c r="BW48" s="79">
        <v>16.861000000000001</v>
      </c>
      <c r="BX48" s="76">
        <v>15.535499999999999</v>
      </c>
      <c r="BY48" s="76">
        <v>12.392583333333334</v>
      </c>
      <c r="CA48" s="74">
        <v>85</v>
      </c>
      <c r="CB48" s="80">
        <v>12.392583333333334</v>
      </c>
      <c r="CC48" s="260">
        <v>-2.6074166666666656</v>
      </c>
      <c r="CE48" s="74">
        <v>15</v>
      </c>
      <c r="CF48" s="72">
        <v>0.1120000000000001</v>
      </c>
      <c r="CG48" s="74">
        <v>12.124833333333335</v>
      </c>
      <c r="CI48" s="261">
        <v>16.666666666666668</v>
      </c>
      <c r="CJ48" s="261">
        <v>16.666666666666668</v>
      </c>
      <c r="CK48" s="74">
        <v>16.666666666666668</v>
      </c>
      <c r="CL48" s="486">
        <v>86.516499999999994</v>
      </c>
      <c r="CM48" s="90">
        <v>86.350089999999994</v>
      </c>
      <c r="CN48" s="486">
        <v>75.45404000000002</v>
      </c>
      <c r="CO48" s="75"/>
      <c r="CP48" s="90"/>
      <c r="CQ48" s="90">
        <v>130</v>
      </c>
      <c r="CR48" s="79">
        <v>104</v>
      </c>
      <c r="CS48" s="75"/>
      <c r="CT48" s="258"/>
      <c r="CU48" s="74"/>
      <c r="CV48" s="74"/>
      <c r="CW48" s="262"/>
      <c r="CX48" s="74"/>
      <c r="CY48" s="74"/>
    </row>
    <row r="49" spans="2:103" s="82" customFormat="1" ht="13.5" customHeight="1" x14ac:dyDescent="0.15">
      <c r="B49" s="51"/>
      <c r="C49" s="81"/>
      <c r="D49" s="52"/>
      <c r="E49" s="52"/>
      <c r="F49" s="52"/>
      <c r="G49" s="52"/>
      <c r="H49" s="53"/>
      <c r="I49" s="54"/>
      <c r="J49" s="54"/>
      <c r="K49" s="55"/>
      <c r="L49" s="55"/>
      <c r="M49" s="55"/>
      <c r="N49" s="55"/>
      <c r="O49" s="55"/>
      <c r="P49" s="55"/>
      <c r="Q49" s="56"/>
      <c r="R49" s="60"/>
      <c r="S49" s="54"/>
      <c r="T49" s="56"/>
      <c r="U49" s="100"/>
      <c r="V49" s="54"/>
      <c r="W49" s="57"/>
      <c r="X49" s="57"/>
      <c r="Y49" s="57"/>
      <c r="Z49" s="55"/>
      <c r="AA49" s="55"/>
      <c r="AB49" s="101"/>
      <c r="AC49" s="56"/>
      <c r="AD49" s="56"/>
      <c r="AE49" s="57"/>
      <c r="AF49" s="58"/>
      <c r="AG49" s="136"/>
      <c r="AH49" s="60"/>
      <c r="AI49" s="61"/>
      <c r="AK49" s="57"/>
      <c r="AL49" s="58"/>
      <c r="AN49" s="57"/>
      <c r="AO49" s="58"/>
      <c r="AQ49" s="55"/>
      <c r="AR49" s="72"/>
      <c r="AS49" s="72"/>
      <c r="AT49" s="101"/>
      <c r="AU49" s="101"/>
      <c r="AV49" s="101"/>
      <c r="AW49" s="102"/>
      <c r="AX49" s="102"/>
      <c r="AY49" s="102"/>
      <c r="AZ49" s="105"/>
      <c r="BA49" s="102"/>
      <c r="BB49" s="102"/>
      <c r="BC49" s="103"/>
      <c r="BD49" s="106"/>
      <c r="BE49" s="391"/>
      <c r="BF49" s="392"/>
      <c r="BG49" s="108"/>
      <c r="BH49" s="101"/>
      <c r="BJ49" s="101"/>
      <c r="BL49" s="57"/>
      <c r="BM49" s="213"/>
      <c r="BN49" s="393"/>
      <c r="BO49" s="393"/>
      <c r="BP49" s="394"/>
      <c r="BQ49" s="395"/>
      <c r="BR49" s="102"/>
      <c r="BS49" s="102"/>
      <c r="BT49" s="105"/>
      <c r="BU49" s="102"/>
      <c r="BV49" s="102"/>
      <c r="BW49" s="103"/>
      <c r="BX49" s="106"/>
      <c r="BY49" s="106">
        <v>0</v>
      </c>
      <c r="CA49" s="101"/>
      <c r="CB49" s="104"/>
      <c r="CC49" s="389"/>
      <c r="CE49" s="101"/>
      <c r="CF49" s="72">
        <v>0</v>
      </c>
      <c r="CG49" s="101"/>
      <c r="CI49" s="390"/>
      <c r="CJ49" s="390"/>
      <c r="CK49" s="101"/>
      <c r="CL49" s="494"/>
      <c r="CM49" s="102"/>
      <c r="CN49" s="494"/>
      <c r="CO49" s="105"/>
      <c r="CP49" s="102"/>
      <c r="CQ49" s="102"/>
      <c r="CR49" s="103"/>
      <c r="CS49" s="105"/>
      <c r="CT49" s="393"/>
      <c r="CU49" s="101"/>
      <c r="CV49" s="101"/>
      <c r="CW49" s="396"/>
      <c r="CX49" s="101"/>
      <c r="CY49" s="101"/>
    </row>
    <row r="50" spans="2:103" s="72" customFormat="1" ht="20.100000000000001" customHeight="1" x14ac:dyDescent="0.15">
      <c r="B50" s="62"/>
      <c r="C50" s="63"/>
      <c r="D50" s="64" t="s">
        <v>37</v>
      </c>
      <c r="E50" s="64"/>
      <c r="F50" s="64"/>
      <c r="G50" s="64"/>
      <c r="H50" s="65"/>
      <c r="I50" s="66">
        <v>0</v>
      </c>
      <c r="J50" s="66"/>
      <c r="K50" s="67"/>
      <c r="L50" s="67"/>
      <c r="M50" s="67"/>
      <c r="N50" s="67"/>
      <c r="O50" s="67"/>
      <c r="P50" s="67"/>
      <c r="Q50" s="68"/>
      <c r="R50" s="69"/>
      <c r="S50" s="66"/>
      <c r="T50" s="68"/>
      <c r="U50" s="70"/>
      <c r="V50" s="66"/>
      <c r="W50" s="67"/>
      <c r="X50" s="67"/>
      <c r="Y50" s="67"/>
      <c r="Z50" s="67"/>
      <c r="AA50" s="67"/>
      <c r="AB50" s="74"/>
      <c r="AC50" s="68"/>
      <c r="AD50" s="68"/>
      <c r="AE50" s="67"/>
      <c r="AF50" s="71"/>
      <c r="AG50" s="83"/>
      <c r="AH50" s="69"/>
      <c r="AI50" s="65"/>
      <c r="AK50" s="67"/>
      <c r="AL50" s="71"/>
      <c r="AN50" s="67"/>
      <c r="AO50" s="71"/>
      <c r="AQ50" s="67"/>
      <c r="AT50" s="74"/>
      <c r="AU50" s="74"/>
      <c r="AV50" s="74"/>
      <c r="AW50" s="73"/>
      <c r="AX50" s="73"/>
      <c r="AY50" s="73"/>
      <c r="AZ50" s="75"/>
      <c r="BA50" s="73"/>
      <c r="BB50" s="79"/>
      <c r="BC50" s="79"/>
      <c r="BD50" s="76"/>
      <c r="BE50" s="256"/>
      <c r="BF50" s="257">
        <v>0</v>
      </c>
      <c r="BG50" s="78">
        <v>-6.4456666666666669</v>
      </c>
      <c r="BH50" s="74">
        <v>0</v>
      </c>
      <c r="BJ50" s="74">
        <v>4</v>
      </c>
      <c r="BL50" s="67">
        <v>6.4456666666666669</v>
      </c>
      <c r="BM50" s="87"/>
      <c r="BN50" s="258"/>
      <c r="BO50" s="258"/>
      <c r="BP50" s="259"/>
      <c r="BQ50" s="79"/>
      <c r="BR50" s="73">
        <v>8.6632099999999994</v>
      </c>
      <c r="BS50" s="73">
        <v>0.53500000000000003</v>
      </c>
      <c r="BT50" s="75">
        <v>3.0660699999999999</v>
      </c>
      <c r="BU50" s="73">
        <v>0.51200000000000001</v>
      </c>
      <c r="BV50" s="73">
        <v>0.92800000000000005</v>
      </c>
      <c r="BW50" s="73">
        <v>0.32800000000000001</v>
      </c>
      <c r="BX50" s="76">
        <v>0.58933333333333338</v>
      </c>
      <c r="BY50" s="76">
        <v>1.8277016666666666</v>
      </c>
      <c r="CA50" s="74">
        <v>8</v>
      </c>
      <c r="CB50" s="80">
        <v>1.8277016666666666</v>
      </c>
      <c r="CC50" s="260">
        <v>0.82770166666666656</v>
      </c>
      <c r="CE50" s="74">
        <v>1</v>
      </c>
      <c r="CF50" s="72">
        <v>-0.48799999999999999</v>
      </c>
      <c r="CG50" s="74">
        <v>2.0330349999999999</v>
      </c>
      <c r="CI50" s="261">
        <v>1</v>
      </c>
      <c r="CJ50" s="261">
        <v>1</v>
      </c>
      <c r="CK50" s="74">
        <v>1</v>
      </c>
      <c r="CL50" s="486">
        <v>5.4514400000000007</v>
      </c>
      <c r="CM50" s="73">
        <v>5.3989899999999995</v>
      </c>
      <c r="CN50" s="486">
        <v>5.5441700000000003</v>
      </c>
      <c r="CO50" s="75"/>
      <c r="CP50" s="73"/>
      <c r="CQ50" s="73">
        <v>0.27100000000000002</v>
      </c>
      <c r="CR50" s="73">
        <v>0.78283000000000003</v>
      </c>
      <c r="CS50" s="75"/>
      <c r="CT50" s="258"/>
      <c r="CU50" s="74"/>
      <c r="CV50" s="74"/>
      <c r="CW50" s="262"/>
      <c r="CX50" s="74"/>
      <c r="CY50" s="74"/>
    </row>
    <row r="51" spans="2:103" s="72" customFormat="1" ht="13.5" customHeight="1" x14ac:dyDescent="0.15">
      <c r="B51" s="62"/>
      <c r="C51" s="63"/>
      <c r="D51" s="83"/>
      <c r="E51" s="83"/>
      <c r="F51" s="83"/>
      <c r="G51" s="83"/>
      <c r="H51" s="84"/>
      <c r="I51" s="85"/>
      <c r="J51" s="85"/>
      <c r="K51" s="63"/>
      <c r="L51" s="63"/>
      <c r="M51" s="63"/>
      <c r="N51" s="63"/>
      <c r="O51" s="63"/>
      <c r="P51" s="63"/>
      <c r="Q51" s="86"/>
      <c r="R51" s="88"/>
      <c r="S51" s="85"/>
      <c r="T51" s="86"/>
      <c r="U51" s="89"/>
      <c r="V51" s="85"/>
      <c r="W51" s="57"/>
      <c r="X51" s="134"/>
      <c r="Y51" s="134"/>
      <c r="Z51" s="63"/>
      <c r="AA51" s="63"/>
      <c r="AB51" s="91"/>
      <c r="AC51" s="86"/>
      <c r="AD51" s="86"/>
      <c r="AE51" s="134"/>
      <c r="AF51" s="135"/>
      <c r="AG51" s="136"/>
      <c r="AH51" s="88"/>
      <c r="AI51" s="61"/>
      <c r="AK51" s="134"/>
      <c r="AL51" s="135"/>
      <c r="AN51" s="134"/>
      <c r="AO51" s="135"/>
      <c r="AQ51" s="63"/>
      <c r="AT51" s="91"/>
      <c r="AU51" s="91"/>
      <c r="AV51" s="91"/>
      <c r="AW51" s="90"/>
      <c r="AX51" s="90"/>
      <c r="AY51" s="90"/>
      <c r="AZ51" s="95"/>
      <c r="BA51" s="90"/>
      <c r="BB51" s="90"/>
      <c r="BC51" s="99"/>
      <c r="BD51" s="92"/>
      <c r="BE51" s="285"/>
      <c r="BF51" s="286"/>
      <c r="BG51" s="94"/>
      <c r="BH51" s="91"/>
      <c r="BJ51" s="91"/>
      <c r="BL51" s="134"/>
      <c r="BM51" s="87"/>
      <c r="BN51" s="287"/>
      <c r="BO51" s="287"/>
      <c r="BP51" s="288"/>
      <c r="BQ51" s="289"/>
      <c r="BR51" s="90"/>
      <c r="BS51" s="90"/>
      <c r="BT51" s="95"/>
      <c r="BU51" s="90"/>
      <c r="BV51" s="90"/>
      <c r="BW51" s="99"/>
      <c r="BX51" s="92"/>
      <c r="BY51" s="92">
        <v>0</v>
      </c>
      <c r="CA51" s="91"/>
      <c r="CB51" s="96"/>
      <c r="CC51" s="433"/>
      <c r="CE51" s="91"/>
      <c r="CF51" s="72">
        <v>0</v>
      </c>
      <c r="CG51" s="91"/>
      <c r="CI51" s="290"/>
      <c r="CJ51" s="290"/>
      <c r="CK51" s="91"/>
      <c r="CL51" s="488"/>
      <c r="CM51" s="90"/>
      <c r="CN51" s="488"/>
      <c r="CO51" s="95"/>
      <c r="CP51" s="90"/>
      <c r="CQ51" s="90"/>
      <c r="CR51" s="99"/>
      <c r="CS51" s="95"/>
      <c r="CT51" s="287"/>
      <c r="CU51" s="91"/>
      <c r="CV51" s="91"/>
      <c r="CW51" s="324"/>
      <c r="CX51" s="91"/>
      <c r="CY51" s="91"/>
    </row>
    <row r="52" spans="2:103" s="72" customFormat="1" ht="20.100000000000001" customHeight="1" x14ac:dyDescent="0.15">
      <c r="B52" s="62"/>
      <c r="C52" s="63"/>
      <c r="D52" s="64" t="s">
        <v>38</v>
      </c>
      <c r="E52" s="64"/>
      <c r="F52" s="64"/>
      <c r="G52" s="64"/>
      <c r="H52" s="65"/>
      <c r="I52" s="66">
        <v>0</v>
      </c>
      <c r="J52" s="66"/>
      <c r="K52" s="67"/>
      <c r="L52" s="67"/>
      <c r="M52" s="67"/>
      <c r="N52" s="67"/>
      <c r="O52" s="67"/>
      <c r="P52" s="67"/>
      <c r="Q52" s="68"/>
      <c r="R52" s="69"/>
      <c r="S52" s="66"/>
      <c r="T52" s="68"/>
      <c r="U52" s="70"/>
      <c r="V52" s="66"/>
      <c r="W52" s="67"/>
      <c r="X52" s="67"/>
      <c r="Y52" s="67"/>
      <c r="Z52" s="67"/>
      <c r="AA52" s="67"/>
      <c r="AB52" s="74"/>
      <c r="AC52" s="68"/>
      <c r="AD52" s="68"/>
      <c r="AE52" s="67"/>
      <c r="AF52" s="71"/>
      <c r="AG52" s="83"/>
      <c r="AH52" s="69"/>
      <c r="AI52" s="65"/>
      <c r="AK52" s="67"/>
      <c r="AL52" s="71"/>
      <c r="AN52" s="67"/>
      <c r="AO52" s="71"/>
      <c r="AQ52" s="67"/>
      <c r="AT52" s="74"/>
      <c r="AU52" s="74"/>
      <c r="AV52" s="74"/>
      <c r="AW52" s="73"/>
      <c r="AX52" s="73"/>
      <c r="AY52" s="73"/>
      <c r="AZ52" s="75"/>
      <c r="BA52" s="73"/>
      <c r="BB52" s="79"/>
      <c r="BC52" s="79"/>
      <c r="BD52" s="76"/>
      <c r="BE52" s="256"/>
      <c r="BF52" s="257">
        <v>0</v>
      </c>
      <c r="BG52" s="78">
        <v>-20.526366666666668</v>
      </c>
      <c r="BH52" s="74">
        <v>0</v>
      </c>
      <c r="BJ52" s="74">
        <v>17</v>
      </c>
      <c r="BL52" s="67">
        <v>20.526366666666668</v>
      </c>
      <c r="BM52" s="87"/>
      <c r="BN52" s="258"/>
      <c r="BO52" s="258"/>
      <c r="BP52" s="259"/>
      <c r="BQ52" s="79"/>
      <c r="BR52" s="73">
        <v>6.43</v>
      </c>
      <c r="BS52" s="73">
        <v>2.0219999999999998</v>
      </c>
      <c r="BT52" s="75">
        <v>2.8173333333333335</v>
      </c>
      <c r="BU52" s="73">
        <v>1.4219999999999999</v>
      </c>
      <c r="BV52" s="73">
        <v>5.2</v>
      </c>
      <c r="BW52" s="73">
        <v>1.641</v>
      </c>
      <c r="BX52" s="76">
        <v>2.7543333333333333</v>
      </c>
      <c r="BY52" s="76">
        <v>2.7858333333333336</v>
      </c>
      <c r="CA52" s="74">
        <v>24</v>
      </c>
      <c r="CB52" s="80">
        <v>2.7858333333333336</v>
      </c>
      <c r="CC52" s="260">
        <v>-2.2141666666666664</v>
      </c>
      <c r="CE52" s="74">
        <v>5</v>
      </c>
      <c r="CF52" s="72">
        <v>-3.5780000000000003</v>
      </c>
      <c r="CG52" s="74">
        <v>3.908666666666667</v>
      </c>
      <c r="CI52" s="261">
        <v>5</v>
      </c>
      <c r="CJ52" s="261">
        <v>5</v>
      </c>
      <c r="CK52" s="74">
        <v>5</v>
      </c>
      <c r="CL52" s="486">
        <v>37.839849999999998</v>
      </c>
      <c r="CM52" s="73">
        <v>26.517499999999998</v>
      </c>
      <c r="CN52" s="486">
        <v>51.683</v>
      </c>
      <c r="CO52" s="75"/>
      <c r="CP52" s="73"/>
      <c r="CQ52" s="73">
        <v>39</v>
      </c>
      <c r="CR52" s="73">
        <v>31.200000000000003</v>
      </c>
      <c r="CS52" s="75"/>
      <c r="CT52" s="258"/>
      <c r="CU52" s="74"/>
      <c r="CV52" s="74"/>
      <c r="CW52" s="262"/>
      <c r="CX52" s="74"/>
      <c r="CY52" s="74"/>
    </row>
    <row r="53" spans="2:103" s="72" customFormat="1" ht="13.5" customHeight="1" x14ac:dyDescent="0.15">
      <c r="B53" s="62"/>
      <c r="C53" s="63"/>
      <c r="D53" s="83"/>
      <c r="E53" s="83"/>
      <c r="F53" s="83"/>
      <c r="G53" s="83"/>
      <c r="H53" s="84"/>
      <c r="I53" s="85"/>
      <c r="J53" s="85"/>
      <c r="K53" s="63"/>
      <c r="L53" s="63"/>
      <c r="M53" s="63"/>
      <c r="N53" s="63"/>
      <c r="O53" s="63"/>
      <c r="P53" s="63"/>
      <c r="Q53" s="86"/>
      <c r="R53" s="88"/>
      <c r="S53" s="85"/>
      <c r="T53" s="86"/>
      <c r="U53" s="89"/>
      <c r="V53" s="85"/>
      <c r="W53" s="63"/>
      <c r="X53" s="63"/>
      <c r="Y53" s="63"/>
      <c r="Z53" s="63"/>
      <c r="AA53" s="63"/>
      <c r="AB53" s="91"/>
      <c r="AC53" s="86"/>
      <c r="AD53" s="86"/>
      <c r="AE53" s="63"/>
      <c r="AF53" s="87"/>
      <c r="AG53" s="83"/>
      <c r="AH53" s="88"/>
      <c r="AI53" s="84"/>
      <c r="AK53" s="63"/>
      <c r="AL53" s="87"/>
      <c r="AN53" s="63"/>
      <c r="AO53" s="87"/>
      <c r="AQ53" s="63"/>
      <c r="AT53" s="91"/>
      <c r="AU53" s="91"/>
      <c r="AV53" s="91"/>
      <c r="AW53" s="90"/>
      <c r="AX53" s="90"/>
      <c r="AY53" s="90"/>
      <c r="AZ53" s="95"/>
      <c r="BA53" s="90"/>
      <c r="BB53" s="90"/>
      <c r="BC53" s="99"/>
      <c r="BD53" s="92"/>
      <c r="BE53" s="285"/>
      <c r="BF53" s="286"/>
      <c r="BG53" s="94"/>
      <c r="BH53" s="91"/>
      <c r="BJ53" s="91"/>
      <c r="BL53" s="63"/>
      <c r="BM53" s="87"/>
      <c r="BN53" s="287"/>
      <c r="BO53" s="287"/>
      <c r="BP53" s="288"/>
      <c r="BQ53" s="289"/>
      <c r="BR53" s="90"/>
      <c r="BS53" s="90"/>
      <c r="BT53" s="95"/>
      <c r="BU53" s="90"/>
      <c r="BV53" s="90"/>
      <c r="BW53" s="99"/>
      <c r="BX53" s="92"/>
      <c r="BY53" s="92">
        <v>0</v>
      </c>
      <c r="CA53" s="91"/>
      <c r="CB53" s="96"/>
      <c r="CC53" s="433"/>
      <c r="CE53" s="91"/>
      <c r="CF53" s="72">
        <v>0</v>
      </c>
      <c r="CG53" s="91"/>
      <c r="CI53" s="290"/>
      <c r="CJ53" s="290"/>
      <c r="CK53" s="91"/>
      <c r="CL53" s="488"/>
      <c r="CM53" s="90"/>
      <c r="CN53" s="488"/>
      <c r="CO53" s="95"/>
      <c r="CP53" s="90"/>
      <c r="CQ53" s="90"/>
      <c r="CR53" s="99"/>
      <c r="CS53" s="95"/>
      <c r="CT53" s="287"/>
      <c r="CU53" s="91"/>
      <c r="CV53" s="91"/>
      <c r="CW53" s="324"/>
      <c r="CX53" s="91"/>
      <c r="CY53" s="91"/>
    </row>
    <row r="54" spans="2:103" s="72" customFormat="1" ht="20.100000000000001" customHeight="1" x14ac:dyDescent="0.15">
      <c r="B54" s="62"/>
      <c r="C54" s="63"/>
      <c r="D54" s="64" t="s">
        <v>39</v>
      </c>
      <c r="E54" s="64"/>
      <c r="F54" s="64"/>
      <c r="G54" s="64"/>
      <c r="H54" s="65"/>
      <c r="I54" s="66">
        <v>0</v>
      </c>
      <c r="J54" s="66"/>
      <c r="K54" s="67"/>
      <c r="L54" s="67"/>
      <c r="M54" s="67"/>
      <c r="N54" s="67"/>
      <c r="O54" s="67"/>
      <c r="P54" s="67"/>
      <c r="Q54" s="68"/>
      <c r="R54" s="69"/>
      <c r="S54" s="66"/>
      <c r="T54" s="68"/>
      <c r="U54" s="70"/>
      <c r="V54" s="66"/>
      <c r="W54" s="67"/>
      <c r="X54" s="67"/>
      <c r="Y54" s="67"/>
      <c r="Z54" s="67"/>
      <c r="AA54" s="67"/>
      <c r="AB54" s="74"/>
      <c r="AC54" s="68"/>
      <c r="AD54" s="68"/>
      <c r="AE54" s="67"/>
      <c r="AF54" s="71"/>
      <c r="AG54" s="83"/>
      <c r="AH54" s="69"/>
      <c r="AI54" s="65"/>
      <c r="AK54" s="67"/>
      <c r="AL54" s="71"/>
      <c r="AN54" s="67"/>
      <c r="AO54" s="71"/>
      <c r="AQ54" s="67"/>
      <c r="AT54" s="74"/>
      <c r="AU54" s="74"/>
      <c r="AV54" s="74"/>
      <c r="AW54" s="73"/>
      <c r="AX54" s="73"/>
      <c r="AY54" s="73"/>
      <c r="AZ54" s="75"/>
      <c r="BA54" s="73"/>
      <c r="BB54" s="79"/>
      <c r="BC54" s="79"/>
      <c r="BD54" s="76"/>
      <c r="BE54" s="256"/>
      <c r="BF54" s="257">
        <v>0</v>
      </c>
      <c r="BG54" s="78">
        <v>-10.666666666666668</v>
      </c>
      <c r="BH54" s="74">
        <v>0</v>
      </c>
      <c r="BJ54" s="74">
        <v>24</v>
      </c>
      <c r="BL54" s="67">
        <v>10.666666666666668</v>
      </c>
      <c r="BM54" s="87"/>
      <c r="BN54" s="258"/>
      <c r="BO54" s="258"/>
      <c r="BP54" s="259"/>
      <c r="BQ54" s="79"/>
      <c r="BR54" s="73">
        <v>0</v>
      </c>
      <c r="BS54" s="73">
        <v>0</v>
      </c>
      <c r="BT54" s="75">
        <v>0</v>
      </c>
      <c r="BU54" s="73">
        <v>0</v>
      </c>
      <c r="BV54" s="79">
        <v>0</v>
      </c>
      <c r="BW54" s="79">
        <v>0</v>
      </c>
      <c r="BX54" s="76">
        <v>0</v>
      </c>
      <c r="BY54" s="76">
        <v>0</v>
      </c>
      <c r="CA54" s="74">
        <v>15</v>
      </c>
      <c r="CB54" s="80">
        <v>0</v>
      </c>
      <c r="CC54" s="260">
        <v>0</v>
      </c>
      <c r="CE54" s="74"/>
      <c r="CF54" s="72">
        <v>0</v>
      </c>
      <c r="CG54" s="74">
        <v>0</v>
      </c>
      <c r="CI54" s="261">
        <v>0</v>
      </c>
      <c r="CJ54" s="261">
        <v>0</v>
      </c>
      <c r="CK54" s="74">
        <v>0</v>
      </c>
      <c r="CL54" s="486">
        <v>0</v>
      </c>
      <c r="CM54" s="73">
        <v>0</v>
      </c>
      <c r="CN54" s="486">
        <v>8.0188699999999997</v>
      </c>
      <c r="CO54" s="75"/>
      <c r="CP54" s="73"/>
      <c r="CQ54" s="73"/>
      <c r="CR54" s="79"/>
      <c r="CS54" s="75"/>
      <c r="CT54" s="258"/>
      <c r="CU54" s="74"/>
      <c r="CV54" s="74"/>
      <c r="CW54" s="262"/>
      <c r="CX54" s="74"/>
      <c r="CY54" s="74"/>
    </row>
    <row r="55" spans="2:103" s="72" customFormat="1" ht="13.5" customHeight="1" x14ac:dyDescent="0.15">
      <c r="B55" s="62"/>
      <c r="C55" s="63"/>
      <c r="D55" s="83"/>
      <c r="E55" s="83"/>
      <c r="F55" s="83"/>
      <c r="G55" s="83"/>
      <c r="H55" s="84"/>
      <c r="I55" s="85"/>
      <c r="J55" s="85"/>
      <c r="K55" s="63"/>
      <c r="L55" s="63"/>
      <c r="M55" s="63"/>
      <c r="N55" s="63"/>
      <c r="O55" s="63"/>
      <c r="P55" s="63"/>
      <c r="Q55" s="86"/>
      <c r="R55" s="88"/>
      <c r="S55" s="85"/>
      <c r="T55" s="86"/>
      <c r="U55" s="89"/>
      <c r="V55" s="85"/>
      <c r="W55" s="63"/>
      <c r="X55" s="63"/>
      <c r="Y55" s="63"/>
      <c r="Z55" s="63"/>
      <c r="AA55" s="63"/>
      <c r="AB55" s="91"/>
      <c r="AC55" s="86"/>
      <c r="AD55" s="86"/>
      <c r="AE55" s="63"/>
      <c r="AF55" s="87"/>
      <c r="AG55" s="83"/>
      <c r="AH55" s="88"/>
      <c r="AI55" s="84"/>
      <c r="AK55" s="63"/>
      <c r="AL55" s="87"/>
      <c r="AN55" s="63"/>
      <c r="AO55" s="87"/>
      <c r="AQ55" s="63"/>
      <c r="AT55" s="91"/>
      <c r="AU55" s="91"/>
      <c r="AV55" s="91"/>
      <c r="AW55" s="90"/>
      <c r="AX55" s="90"/>
      <c r="AY55" s="90"/>
      <c r="AZ55" s="95"/>
      <c r="BA55" s="90"/>
      <c r="BB55" s="90"/>
      <c r="BC55" s="99"/>
      <c r="BD55" s="92"/>
      <c r="BE55" s="285"/>
      <c r="BF55" s="286"/>
      <c r="BG55" s="94"/>
      <c r="BH55" s="91"/>
      <c r="BJ55" s="91"/>
      <c r="BL55" s="63"/>
      <c r="BM55" s="87"/>
      <c r="BN55" s="287"/>
      <c r="BO55" s="287"/>
      <c r="BP55" s="288"/>
      <c r="BQ55" s="289"/>
      <c r="BR55" s="90"/>
      <c r="BS55" s="90"/>
      <c r="BT55" s="95"/>
      <c r="BU55" s="90"/>
      <c r="BV55" s="90"/>
      <c r="BW55" s="99"/>
      <c r="BX55" s="92"/>
      <c r="BY55" s="92">
        <v>0</v>
      </c>
      <c r="CA55" s="91"/>
      <c r="CB55" s="96"/>
      <c r="CC55" s="433"/>
      <c r="CE55" s="91"/>
      <c r="CF55" s="72">
        <v>0</v>
      </c>
      <c r="CG55" s="91"/>
      <c r="CI55" s="290"/>
      <c r="CJ55" s="290"/>
      <c r="CK55" s="91"/>
      <c r="CL55" s="488"/>
      <c r="CM55" s="90"/>
      <c r="CN55" s="488"/>
      <c r="CO55" s="95"/>
      <c r="CP55" s="90"/>
      <c r="CQ55" s="90"/>
      <c r="CR55" s="99"/>
      <c r="CS55" s="95"/>
      <c r="CT55" s="287"/>
      <c r="CU55" s="91"/>
      <c r="CV55" s="91"/>
      <c r="CW55" s="324"/>
      <c r="CX55" s="91"/>
      <c r="CY55" s="91"/>
    </row>
    <row r="56" spans="2:103" s="72" customFormat="1" ht="20.100000000000001" customHeight="1" x14ac:dyDescent="0.15">
      <c r="B56" s="62"/>
      <c r="C56" s="63"/>
      <c r="D56" s="64" t="s">
        <v>40</v>
      </c>
      <c r="E56" s="64"/>
      <c r="F56" s="64"/>
      <c r="G56" s="64"/>
      <c r="H56" s="65"/>
      <c r="I56" s="66">
        <v>0</v>
      </c>
      <c r="J56" s="66"/>
      <c r="K56" s="67"/>
      <c r="L56" s="67"/>
      <c r="M56" s="67"/>
      <c r="N56" s="67"/>
      <c r="O56" s="67"/>
      <c r="P56" s="67"/>
      <c r="Q56" s="68"/>
      <c r="R56" s="69"/>
      <c r="S56" s="66"/>
      <c r="T56" s="68"/>
      <c r="U56" s="70"/>
      <c r="V56" s="66"/>
      <c r="W56" s="67"/>
      <c r="X56" s="67"/>
      <c r="Y56" s="67"/>
      <c r="Z56" s="67"/>
      <c r="AA56" s="67"/>
      <c r="AB56" s="74"/>
      <c r="AC56" s="68"/>
      <c r="AD56" s="68"/>
      <c r="AE56" s="67"/>
      <c r="AF56" s="71"/>
      <c r="AG56" s="83"/>
      <c r="AH56" s="69"/>
      <c r="AI56" s="65"/>
      <c r="AK56" s="67"/>
      <c r="AL56" s="71"/>
      <c r="AN56" s="67"/>
      <c r="AO56" s="71"/>
      <c r="AQ56" s="67"/>
      <c r="AT56" s="74"/>
      <c r="AU56" s="74"/>
      <c r="AV56" s="74"/>
      <c r="AW56" s="73"/>
      <c r="AX56" s="73"/>
      <c r="AY56" s="73"/>
      <c r="AZ56" s="75"/>
      <c r="BA56" s="73"/>
      <c r="BB56" s="73"/>
      <c r="BC56" s="98"/>
      <c r="BD56" s="76"/>
      <c r="BE56" s="256"/>
      <c r="BF56" s="257">
        <v>0</v>
      </c>
      <c r="BG56" s="78">
        <v>0</v>
      </c>
      <c r="BH56" s="74">
        <v>0</v>
      </c>
      <c r="BJ56" s="74"/>
      <c r="BL56" s="67">
        <v>0</v>
      </c>
      <c r="BM56" s="87"/>
      <c r="BN56" s="258"/>
      <c r="BO56" s="258"/>
      <c r="BP56" s="259"/>
      <c r="BQ56" s="79"/>
      <c r="BR56" s="73">
        <v>0</v>
      </c>
      <c r="BS56" s="73">
        <v>0</v>
      </c>
      <c r="BT56" s="75">
        <v>0</v>
      </c>
      <c r="BU56" s="73">
        <v>0</v>
      </c>
      <c r="BV56" s="73">
        <v>0</v>
      </c>
      <c r="BW56" s="98">
        <v>0</v>
      </c>
      <c r="BX56" s="76">
        <v>0</v>
      </c>
      <c r="BY56" s="76">
        <v>0</v>
      </c>
      <c r="CA56" s="74">
        <v>0</v>
      </c>
      <c r="CB56" s="80">
        <v>0</v>
      </c>
      <c r="CC56" s="260">
        <v>0</v>
      </c>
      <c r="CE56" s="74">
        <v>0</v>
      </c>
      <c r="CF56" s="72">
        <v>0</v>
      </c>
      <c r="CG56" s="74">
        <v>0</v>
      </c>
      <c r="CI56" s="261">
        <v>0</v>
      </c>
      <c r="CJ56" s="261">
        <v>0</v>
      </c>
      <c r="CK56" s="74">
        <v>0</v>
      </c>
      <c r="CL56" s="486">
        <v>0</v>
      </c>
      <c r="CM56" s="73">
        <v>0</v>
      </c>
      <c r="CN56" s="486">
        <v>0</v>
      </c>
      <c r="CO56" s="75"/>
      <c r="CP56" s="73"/>
      <c r="CQ56" s="73"/>
      <c r="CR56" s="98"/>
      <c r="CS56" s="75"/>
      <c r="CT56" s="258"/>
      <c r="CU56" s="74"/>
      <c r="CV56" s="74"/>
      <c r="CW56" s="262"/>
      <c r="CX56" s="74"/>
      <c r="CY56" s="74"/>
    </row>
    <row r="57" spans="2:103" s="72" customFormat="1" ht="13.5" customHeight="1" x14ac:dyDescent="0.15">
      <c r="B57" s="62"/>
      <c r="C57" s="63"/>
      <c r="D57" s="83"/>
      <c r="E57" s="83"/>
      <c r="F57" s="83"/>
      <c r="G57" s="83"/>
      <c r="H57" s="84"/>
      <c r="I57" s="85"/>
      <c r="J57" s="85"/>
      <c r="K57" s="63"/>
      <c r="L57" s="63"/>
      <c r="M57" s="63"/>
      <c r="N57" s="63"/>
      <c r="O57" s="63"/>
      <c r="P57" s="63"/>
      <c r="Q57" s="86"/>
      <c r="R57" s="88"/>
      <c r="S57" s="85"/>
      <c r="T57" s="86"/>
      <c r="U57" s="89"/>
      <c r="V57" s="85"/>
      <c r="W57" s="63"/>
      <c r="X57" s="63"/>
      <c r="Y57" s="63"/>
      <c r="Z57" s="63"/>
      <c r="AA57" s="63"/>
      <c r="AB57" s="91"/>
      <c r="AC57" s="86"/>
      <c r="AD57" s="86"/>
      <c r="AE57" s="63"/>
      <c r="AF57" s="87"/>
      <c r="AG57" s="83"/>
      <c r="AH57" s="88"/>
      <c r="AI57" s="84"/>
      <c r="AK57" s="63"/>
      <c r="AL57" s="87"/>
      <c r="AN57" s="63"/>
      <c r="AO57" s="87"/>
      <c r="AQ57" s="63"/>
      <c r="AT57" s="91"/>
      <c r="AU57" s="91"/>
      <c r="AV57" s="91"/>
      <c r="AW57" s="90"/>
      <c r="AX57" s="90"/>
      <c r="AY57" s="90"/>
      <c r="AZ57" s="95"/>
      <c r="BA57" s="90"/>
      <c r="BB57" s="90"/>
      <c r="BC57" s="99"/>
      <c r="BD57" s="92"/>
      <c r="BE57" s="285"/>
      <c r="BF57" s="286"/>
      <c r="BG57" s="94"/>
      <c r="BH57" s="91"/>
      <c r="BJ57" s="91"/>
      <c r="BL57" s="63"/>
      <c r="BM57" s="87"/>
      <c r="BN57" s="287"/>
      <c r="BO57" s="287"/>
      <c r="BP57" s="288"/>
      <c r="BQ57" s="289"/>
      <c r="BR57" s="90"/>
      <c r="BS57" s="90"/>
      <c r="BT57" s="95"/>
      <c r="BU57" s="90"/>
      <c r="BV57" s="90"/>
      <c r="BW57" s="99"/>
      <c r="BX57" s="92"/>
      <c r="BY57" s="92">
        <v>0</v>
      </c>
      <c r="CA57" s="91"/>
      <c r="CB57" s="96"/>
      <c r="CC57" s="433"/>
      <c r="CE57" s="91"/>
      <c r="CF57" s="72">
        <v>0</v>
      </c>
      <c r="CG57" s="91"/>
      <c r="CI57" s="290"/>
      <c r="CJ57" s="290"/>
      <c r="CK57" s="91"/>
      <c r="CL57" s="488"/>
      <c r="CM57" s="90"/>
      <c r="CN57" s="488"/>
      <c r="CO57" s="95"/>
      <c r="CP57" s="90"/>
      <c r="CQ57" s="90"/>
      <c r="CR57" s="99"/>
      <c r="CS57" s="95"/>
      <c r="CT57" s="287"/>
      <c r="CU57" s="91"/>
      <c r="CV57" s="91"/>
      <c r="CW57" s="324"/>
      <c r="CX57" s="91"/>
      <c r="CY57" s="91"/>
    </row>
    <row r="58" spans="2:103" s="72" customFormat="1" ht="20.100000000000001" customHeight="1" x14ac:dyDescent="0.15">
      <c r="B58" s="62"/>
      <c r="C58" s="63"/>
      <c r="D58" s="64" t="s">
        <v>41</v>
      </c>
      <c r="E58" s="64"/>
      <c r="F58" s="64"/>
      <c r="G58" s="64"/>
      <c r="H58" s="65"/>
      <c r="I58" s="66">
        <v>0</v>
      </c>
      <c r="J58" s="66"/>
      <c r="K58" s="67"/>
      <c r="L58" s="67"/>
      <c r="M58" s="67"/>
      <c r="N58" s="67"/>
      <c r="O58" s="67"/>
      <c r="P58" s="67"/>
      <c r="Q58" s="68"/>
      <c r="R58" s="69"/>
      <c r="S58" s="66"/>
      <c r="T58" s="68"/>
      <c r="U58" s="70"/>
      <c r="V58" s="66"/>
      <c r="W58" s="67"/>
      <c r="X58" s="67"/>
      <c r="Y58" s="67"/>
      <c r="Z58" s="67"/>
      <c r="AA58" s="67"/>
      <c r="AB58" s="74"/>
      <c r="AC58" s="68"/>
      <c r="AD58" s="68"/>
      <c r="AE58" s="67"/>
      <c r="AF58" s="71"/>
      <c r="AG58" s="83"/>
      <c r="AH58" s="69"/>
      <c r="AI58" s="65"/>
      <c r="AK58" s="67"/>
      <c r="AL58" s="71"/>
      <c r="AN58" s="67"/>
      <c r="AO58" s="71"/>
      <c r="AQ58" s="67"/>
      <c r="AT58" s="74"/>
      <c r="AU58" s="74"/>
      <c r="AV58" s="74"/>
      <c r="AW58" s="73"/>
      <c r="AX58" s="73"/>
      <c r="AY58" s="73"/>
      <c r="AZ58" s="75"/>
      <c r="BA58" s="73"/>
      <c r="BB58" s="79"/>
      <c r="BC58" s="79"/>
      <c r="BD58" s="76"/>
      <c r="BE58" s="256"/>
      <c r="BF58" s="257">
        <v>0</v>
      </c>
      <c r="BG58" s="78">
        <v>-0.5</v>
      </c>
      <c r="BH58" s="74">
        <v>0</v>
      </c>
      <c r="BJ58" s="74">
        <v>1</v>
      </c>
      <c r="BL58" s="67">
        <v>0.5</v>
      </c>
      <c r="BM58" s="87"/>
      <c r="BN58" s="258"/>
      <c r="BO58" s="258"/>
      <c r="BP58" s="259"/>
      <c r="BQ58" s="79"/>
      <c r="BR58" s="73">
        <v>0</v>
      </c>
      <c r="BS58" s="73">
        <v>0</v>
      </c>
      <c r="BT58" s="75">
        <v>0</v>
      </c>
      <c r="BU58" s="73">
        <v>0</v>
      </c>
      <c r="BV58" s="79">
        <v>0</v>
      </c>
      <c r="BW58" s="79">
        <v>0</v>
      </c>
      <c r="BX58" s="76">
        <v>0</v>
      </c>
      <c r="BY58" s="76">
        <v>0</v>
      </c>
      <c r="CA58" s="74">
        <v>20</v>
      </c>
      <c r="CB58" s="80">
        <v>0</v>
      </c>
      <c r="CC58" s="260">
        <v>0</v>
      </c>
      <c r="CE58" s="74"/>
      <c r="CF58" s="72">
        <v>0</v>
      </c>
      <c r="CG58" s="74">
        <v>0</v>
      </c>
      <c r="CI58" s="261">
        <v>0</v>
      </c>
      <c r="CJ58" s="261">
        <v>0</v>
      </c>
      <c r="CK58" s="74">
        <v>0</v>
      </c>
      <c r="CL58" s="486">
        <v>0</v>
      </c>
      <c r="CM58" s="73">
        <v>0</v>
      </c>
      <c r="CN58" s="486">
        <v>0</v>
      </c>
      <c r="CO58" s="75"/>
      <c r="CP58" s="73"/>
      <c r="CQ58" s="73"/>
      <c r="CR58" s="79"/>
      <c r="CS58" s="75"/>
      <c r="CT58" s="258"/>
      <c r="CU58" s="74"/>
      <c r="CV58" s="74"/>
      <c r="CW58" s="434"/>
      <c r="CX58" s="74"/>
      <c r="CY58" s="74"/>
    </row>
    <row r="59" spans="2:103" s="72" customFormat="1" ht="13.5" customHeight="1" x14ac:dyDescent="0.15">
      <c r="B59" s="62"/>
      <c r="C59" s="63"/>
      <c r="D59" s="83"/>
      <c r="E59" s="83"/>
      <c r="F59" s="83"/>
      <c r="G59" s="83"/>
      <c r="H59" s="84"/>
      <c r="I59" s="85"/>
      <c r="J59" s="85"/>
      <c r="K59" s="63"/>
      <c r="L59" s="63"/>
      <c r="M59" s="63"/>
      <c r="N59" s="63"/>
      <c r="O59" s="63"/>
      <c r="P59" s="63"/>
      <c r="Q59" s="86"/>
      <c r="R59" s="88"/>
      <c r="S59" s="85"/>
      <c r="T59" s="86"/>
      <c r="U59" s="89"/>
      <c r="V59" s="85"/>
      <c r="W59" s="63"/>
      <c r="X59" s="63"/>
      <c r="Y59" s="63"/>
      <c r="Z59" s="63"/>
      <c r="AA59" s="63"/>
      <c r="AB59" s="91"/>
      <c r="AC59" s="86"/>
      <c r="AD59" s="86"/>
      <c r="AE59" s="63"/>
      <c r="AF59" s="87"/>
      <c r="AG59" s="83"/>
      <c r="AH59" s="88"/>
      <c r="AI59" s="84"/>
      <c r="AK59" s="63"/>
      <c r="AL59" s="87"/>
      <c r="AN59" s="63"/>
      <c r="AO59" s="87"/>
      <c r="AQ59" s="63"/>
      <c r="AT59" s="91"/>
      <c r="AU59" s="91"/>
      <c r="AV59" s="91"/>
      <c r="AW59" s="90"/>
      <c r="AX59" s="90"/>
      <c r="AY59" s="90"/>
      <c r="AZ59" s="95"/>
      <c r="BA59" s="90"/>
      <c r="BB59" s="90"/>
      <c r="BC59" s="99"/>
      <c r="BD59" s="92"/>
      <c r="BE59" s="285"/>
      <c r="BF59" s="286"/>
      <c r="BG59" s="94"/>
      <c r="BH59" s="91"/>
      <c r="BJ59" s="91"/>
      <c r="BL59" s="63"/>
      <c r="BM59" s="87"/>
      <c r="BN59" s="287"/>
      <c r="BO59" s="287"/>
      <c r="BP59" s="288"/>
      <c r="BQ59" s="289"/>
      <c r="BR59" s="90"/>
      <c r="BS59" s="90"/>
      <c r="BT59" s="95"/>
      <c r="BU59" s="90"/>
      <c r="BV59" s="90"/>
      <c r="BW59" s="99"/>
      <c r="BX59" s="92"/>
      <c r="BY59" s="92">
        <v>0</v>
      </c>
      <c r="CA59" s="91"/>
      <c r="CB59" s="96"/>
      <c r="CC59" s="433"/>
      <c r="CE59" s="91"/>
      <c r="CF59" s="72">
        <v>0</v>
      </c>
      <c r="CG59" s="91"/>
      <c r="CI59" s="290"/>
      <c r="CJ59" s="290"/>
      <c r="CK59" s="91"/>
      <c r="CL59" s="488"/>
      <c r="CM59" s="90"/>
      <c r="CN59" s="488"/>
      <c r="CO59" s="95"/>
      <c r="CP59" s="90"/>
      <c r="CQ59" s="90"/>
      <c r="CR59" s="99"/>
      <c r="CS59" s="95"/>
      <c r="CT59" s="287"/>
      <c r="CU59" s="91"/>
      <c r="CV59" s="91"/>
      <c r="CW59" s="324"/>
      <c r="CX59" s="91"/>
      <c r="CY59" s="91"/>
    </row>
    <row r="60" spans="2:103" s="72" customFormat="1" ht="20.100000000000001" customHeight="1" x14ac:dyDescent="0.15">
      <c r="B60" s="62"/>
      <c r="C60" s="63"/>
      <c r="D60" s="64" t="s">
        <v>42</v>
      </c>
      <c r="E60" s="64"/>
      <c r="F60" s="64"/>
      <c r="G60" s="64"/>
      <c r="H60" s="65"/>
      <c r="I60" s="66">
        <v>0</v>
      </c>
      <c r="J60" s="66"/>
      <c r="K60" s="67"/>
      <c r="L60" s="67"/>
      <c r="M60" s="67"/>
      <c r="N60" s="67"/>
      <c r="O60" s="67"/>
      <c r="P60" s="67"/>
      <c r="Q60" s="68"/>
      <c r="R60" s="69"/>
      <c r="S60" s="66"/>
      <c r="T60" s="68"/>
      <c r="U60" s="70"/>
      <c r="V60" s="66"/>
      <c r="W60" s="67"/>
      <c r="X60" s="67"/>
      <c r="Y60" s="67"/>
      <c r="Z60" s="67"/>
      <c r="AA60" s="67"/>
      <c r="AB60" s="74"/>
      <c r="AC60" s="68"/>
      <c r="AD60" s="68"/>
      <c r="AE60" s="67"/>
      <c r="AF60" s="71"/>
      <c r="AG60" s="83"/>
      <c r="AH60" s="69"/>
      <c r="AI60" s="65"/>
      <c r="AK60" s="67"/>
      <c r="AL60" s="71"/>
      <c r="AN60" s="67"/>
      <c r="AO60" s="71"/>
      <c r="AQ60" s="67"/>
      <c r="AT60" s="74"/>
      <c r="AU60" s="74"/>
      <c r="AV60" s="74"/>
      <c r="AW60" s="73"/>
      <c r="AX60" s="73"/>
      <c r="AY60" s="73"/>
      <c r="AZ60" s="75"/>
      <c r="BA60" s="73"/>
      <c r="BB60" s="73"/>
      <c r="BC60" s="98"/>
      <c r="BD60" s="76"/>
      <c r="BE60" s="256"/>
      <c r="BF60" s="257">
        <v>0</v>
      </c>
      <c r="BG60" s="78">
        <v>-0.66666666666666663</v>
      </c>
      <c r="BH60" s="74">
        <v>0</v>
      </c>
      <c r="BJ60" s="74"/>
      <c r="BL60" s="67">
        <v>0.66666666666666663</v>
      </c>
      <c r="BM60" s="87"/>
      <c r="BN60" s="258"/>
      <c r="BO60" s="258"/>
      <c r="BP60" s="259"/>
      <c r="BQ60" s="79"/>
      <c r="BR60" s="73">
        <v>0</v>
      </c>
      <c r="BS60" s="73">
        <v>2.85</v>
      </c>
      <c r="BT60" s="75">
        <v>0.95000000000000007</v>
      </c>
      <c r="BU60" s="73">
        <v>0</v>
      </c>
      <c r="BV60" s="73">
        <v>0</v>
      </c>
      <c r="BW60" s="98">
        <v>0</v>
      </c>
      <c r="BX60" s="76">
        <v>0</v>
      </c>
      <c r="BY60" s="76">
        <v>0.47500000000000003</v>
      </c>
      <c r="CA60" s="74">
        <v>1</v>
      </c>
      <c r="CB60" s="80">
        <v>0.47500000000000003</v>
      </c>
      <c r="CC60" s="260">
        <v>0.47500000000000003</v>
      </c>
      <c r="CE60" s="74"/>
      <c r="CF60" s="72">
        <v>0</v>
      </c>
      <c r="CG60" s="74">
        <v>0.47500000000000003</v>
      </c>
      <c r="CI60" s="261">
        <v>0</v>
      </c>
      <c r="CJ60" s="261">
        <v>0</v>
      </c>
      <c r="CK60" s="74">
        <v>0</v>
      </c>
      <c r="CL60" s="486">
        <v>0</v>
      </c>
      <c r="CM60" s="73">
        <v>0</v>
      </c>
      <c r="CN60" s="486">
        <v>0</v>
      </c>
      <c r="CO60" s="75"/>
      <c r="CP60" s="73"/>
      <c r="CQ60" s="73"/>
      <c r="CR60" s="98">
        <v>75</v>
      </c>
      <c r="CS60" s="75"/>
      <c r="CT60" s="258"/>
      <c r="CU60" s="74"/>
      <c r="CV60" s="74"/>
      <c r="CW60" s="434"/>
      <c r="CX60" s="74"/>
      <c r="CY60" s="74"/>
    </row>
    <row r="61" spans="2:103" s="72" customFormat="1" ht="13.5" customHeight="1" x14ac:dyDescent="0.15">
      <c r="B61" s="62"/>
      <c r="C61" s="63"/>
      <c r="D61" s="83"/>
      <c r="E61" s="83"/>
      <c r="F61" s="83"/>
      <c r="G61" s="83"/>
      <c r="H61" s="84"/>
      <c r="I61" s="85"/>
      <c r="J61" s="85"/>
      <c r="K61" s="63"/>
      <c r="L61" s="63"/>
      <c r="M61" s="63"/>
      <c r="N61" s="63"/>
      <c r="O61" s="63"/>
      <c r="P61" s="63"/>
      <c r="Q61" s="86"/>
      <c r="R61" s="88"/>
      <c r="S61" s="85"/>
      <c r="T61" s="86"/>
      <c r="U61" s="89"/>
      <c r="V61" s="85"/>
      <c r="W61" s="63"/>
      <c r="X61" s="63"/>
      <c r="Y61" s="63"/>
      <c r="Z61" s="63"/>
      <c r="AA61" s="63"/>
      <c r="AB61" s="91"/>
      <c r="AC61" s="86"/>
      <c r="AD61" s="86"/>
      <c r="AE61" s="63"/>
      <c r="AF61" s="87"/>
      <c r="AG61" s="83"/>
      <c r="AH61" s="88"/>
      <c r="AI61" s="84"/>
      <c r="AK61" s="63"/>
      <c r="AL61" s="87"/>
      <c r="AN61" s="63"/>
      <c r="AO61" s="87"/>
      <c r="AQ61" s="63"/>
      <c r="AT61" s="91"/>
      <c r="AU61" s="91"/>
      <c r="AV61" s="91"/>
      <c r="AW61" s="90"/>
      <c r="AX61" s="90"/>
      <c r="AY61" s="90"/>
      <c r="AZ61" s="95"/>
      <c r="BA61" s="90"/>
      <c r="BB61" s="90"/>
      <c r="BC61" s="99"/>
      <c r="BD61" s="92"/>
      <c r="BE61" s="285"/>
      <c r="BF61" s="286"/>
      <c r="BG61" s="94"/>
      <c r="BH61" s="91"/>
      <c r="BJ61" s="91"/>
      <c r="BL61" s="63"/>
      <c r="BM61" s="87"/>
      <c r="BN61" s="287"/>
      <c r="BO61" s="287"/>
      <c r="BP61" s="288"/>
      <c r="BQ61" s="289"/>
      <c r="BR61" s="90"/>
      <c r="BS61" s="90"/>
      <c r="BT61" s="95"/>
      <c r="BU61" s="90"/>
      <c r="BV61" s="90"/>
      <c r="BW61" s="99"/>
      <c r="BX61" s="92"/>
      <c r="BY61" s="92">
        <v>0</v>
      </c>
      <c r="CA61" s="91"/>
      <c r="CB61" s="96"/>
      <c r="CC61" s="433"/>
      <c r="CE61" s="91"/>
      <c r="CF61" s="72">
        <v>0</v>
      </c>
      <c r="CG61" s="91"/>
      <c r="CI61" s="290"/>
      <c r="CJ61" s="290"/>
      <c r="CK61" s="91"/>
      <c r="CL61" s="488"/>
      <c r="CM61" s="90"/>
      <c r="CN61" s="488"/>
      <c r="CO61" s="95"/>
      <c r="CP61" s="90"/>
      <c r="CQ61" s="90"/>
      <c r="CR61" s="99"/>
      <c r="CS61" s="95"/>
      <c r="CT61" s="287"/>
      <c r="CU61" s="91"/>
      <c r="CV61" s="91"/>
      <c r="CW61" s="324"/>
      <c r="CX61" s="91"/>
      <c r="CY61" s="91"/>
    </row>
    <row r="62" spans="2:103" s="72" customFormat="1" ht="20.100000000000001" customHeight="1" x14ac:dyDescent="0.15">
      <c r="B62" s="62"/>
      <c r="C62" s="63"/>
      <c r="D62" s="64" t="s">
        <v>65</v>
      </c>
      <c r="E62" s="64"/>
      <c r="F62" s="64"/>
      <c r="G62" s="64"/>
      <c r="H62" s="65"/>
      <c r="I62" s="66">
        <v>0</v>
      </c>
      <c r="J62" s="66"/>
      <c r="K62" s="67"/>
      <c r="L62" s="67"/>
      <c r="M62" s="67"/>
      <c r="N62" s="67"/>
      <c r="O62" s="67"/>
      <c r="P62" s="67"/>
      <c r="Q62" s="68"/>
      <c r="R62" s="69"/>
      <c r="S62" s="66"/>
      <c r="T62" s="68"/>
      <c r="U62" s="70"/>
      <c r="V62" s="66"/>
      <c r="W62" s="67"/>
      <c r="X62" s="67"/>
      <c r="Y62" s="67"/>
      <c r="Z62" s="67"/>
      <c r="AA62" s="67"/>
      <c r="AB62" s="74"/>
      <c r="AC62" s="68"/>
      <c r="AD62" s="68"/>
      <c r="AE62" s="67"/>
      <c r="AF62" s="71"/>
      <c r="AG62" s="83"/>
      <c r="AH62" s="69"/>
      <c r="AI62" s="65"/>
      <c r="AK62" s="67"/>
      <c r="AL62" s="71"/>
      <c r="AN62" s="67"/>
      <c r="AO62" s="71"/>
      <c r="AQ62" s="67"/>
      <c r="AT62" s="74"/>
      <c r="AU62" s="74"/>
      <c r="AV62" s="74"/>
      <c r="AW62" s="73"/>
      <c r="AX62" s="73"/>
      <c r="AY62" s="73"/>
      <c r="AZ62" s="75"/>
      <c r="BA62" s="73"/>
      <c r="BB62" s="79"/>
      <c r="BC62" s="79"/>
      <c r="BD62" s="76"/>
      <c r="BE62" s="256"/>
      <c r="BF62" s="257">
        <v>0</v>
      </c>
      <c r="BG62" s="78">
        <v>-12.986203333333332</v>
      </c>
      <c r="BH62" s="74">
        <v>0</v>
      </c>
      <c r="BJ62" s="74">
        <v>10</v>
      </c>
      <c r="BL62" s="67">
        <v>12.986203333333332</v>
      </c>
      <c r="BM62" s="87"/>
      <c r="BN62" s="258"/>
      <c r="BO62" s="258"/>
      <c r="BP62" s="259"/>
      <c r="BQ62" s="79"/>
      <c r="BR62" s="73">
        <v>0</v>
      </c>
      <c r="BS62" s="73">
        <v>0</v>
      </c>
      <c r="BT62" s="75">
        <v>0</v>
      </c>
      <c r="BU62" s="73">
        <v>0</v>
      </c>
      <c r="BV62" s="79">
        <v>0</v>
      </c>
      <c r="BW62" s="79">
        <v>0</v>
      </c>
      <c r="BX62" s="76">
        <v>0</v>
      </c>
      <c r="BY62" s="76">
        <v>0</v>
      </c>
      <c r="CA62" s="74">
        <v>12</v>
      </c>
      <c r="CB62" s="80">
        <v>0</v>
      </c>
      <c r="CC62" s="260">
        <v>-5</v>
      </c>
      <c r="CE62" s="74">
        <v>5</v>
      </c>
      <c r="CF62" s="72">
        <v>-5</v>
      </c>
      <c r="CG62" s="74">
        <v>2.5</v>
      </c>
      <c r="CI62" s="261">
        <v>5</v>
      </c>
      <c r="CJ62" s="261">
        <v>5</v>
      </c>
      <c r="CK62" s="74">
        <v>5</v>
      </c>
      <c r="CL62" s="486">
        <v>63.671759999999999</v>
      </c>
      <c r="CM62" s="73">
        <v>11.07921</v>
      </c>
      <c r="CN62" s="486">
        <v>0</v>
      </c>
      <c r="CO62" s="75"/>
      <c r="CP62" s="73"/>
      <c r="CQ62" s="73">
        <v>5</v>
      </c>
      <c r="CR62" s="79">
        <v>5</v>
      </c>
      <c r="CS62" s="75"/>
      <c r="CT62" s="258"/>
      <c r="CU62" s="74"/>
      <c r="CV62" s="74"/>
      <c r="CW62" s="262"/>
      <c r="CX62" s="74"/>
      <c r="CY62" s="74"/>
    </row>
    <row r="63" spans="2:103" s="72" customFormat="1" ht="13.5" customHeight="1" x14ac:dyDescent="0.15">
      <c r="B63" s="62"/>
      <c r="C63" s="63"/>
      <c r="D63" s="83"/>
      <c r="E63" s="83"/>
      <c r="F63" s="83"/>
      <c r="G63" s="83"/>
      <c r="H63" s="84"/>
      <c r="I63" s="85"/>
      <c r="J63" s="85"/>
      <c r="K63" s="63"/>
      <c r="L63" s="63"/>
      <c r="M63" s="63"/>
      <c r="N63" s="63"/>
      <c r="O63" s="63"/>
      <c r="P63" s="63"/>
      <c r="Q63" s="86"/>
      <c r="R63" s="88"/>
      <c r="S63" s="85"/>
      <c r="T63" s="86"/>
      <c r="U63" s="89"/>
      <c r="V63" s="85"/>
      <c r="W63" s="63"/>
      <c r="X63" s="63"/>
      <c r="Y63" s="63"/>
      <c r="Z63" s="63"/>
      <c r="AA63" s="63"/>
      <c r="AB63" s="91"/>
      <c r="AC63" s="86"/>
      <c r="AD63" s="86"/>
      <c r="AE63" s="63"/>
      <c r="AF63" s="87"/>
      <c r="AG63" s="83"/>
      <c r="AH63" s="88"/>
      <c r="AI63" s="84"/>
      <c r="AK63" s="63"/>
      <c r="AL63" s="87"/>
      <c r="AN63" s="63"/>
      <c r="AO63" s="87"/>
      <c r="AQ63" s="63"/>
      <c r="AT63" s="91"/>
      <c r="AU63" s="91"/>
      <c r="AV63" s="91"/>
      <c r="AW63" s="90"/>
      <c r="AX63" s="90"/>
      <c r="AY63" s="90"/>
      <c r="AZ63" s="95"/>
      <c r="BA63" s="90"/>
      <c r="BB63" s="90"/>
      <c r="BC63" s="99"/>
      <c r="BD63" s="92"/>
      <c r="BE63" s="285"/>
      <c r="BF63" s="286"/>
      <c r="BG63" s="94"/>
      <c r="BH63" s="91"/>
      <c r="BJ63" s="91"/>
      <c r="BL63" s="63"/>
      <c r="BM63" s="87"/>
      <c r="BN63" s="287"/>
      <c r="BO63" s="287"/>
      <c r="BP63" s="288"/>
      <c r="BQ63" s="289"/>
      <c r="BR63" s="90"/>
      <c r="BS63" s="90"/>
      <c r="BT63" s="95"/>
      <c r="BU63" s="90"/>
      <c r="BV63" s="90"/>
      <c r="BW63" s="99"/>
      <c r="BX63" s="92"/>
      <c r="BY63" s="92">
        <v>0</v>
      </c>
      <c r="CA63" s="91"/>
      <c r="CB63" s="96"/>
      <c r="CC63" s="433"/>
      <c r="CE63" s="91"/>
      <c r="CF63" s="72">
        <v>0</v>
      </c>
      <c r="CG63" s="91"/>
      <c r="CI63" s="290"/>
      <c r="CJ63" s="290"/>
      <c r="CK63" s="91"/>
      <c r="CL63" s="488"/>
      <c r="CM63" s="90"/>
      <c r="CN63" s="488"/>
      <c r="CO63" s="95"/>
      <c r="CP63" s="90"/>
      <c r="CQ63" s="90"/>
      <c r="CR63" s="99"/>
      <c r="CS63" s="95"/>
      <c r="CT63" s="287"/>
      <c r="CU63" s="91"/>
      <c r="CV63" s="91"/>
      <c r="CW63" s="324"/>
      <c r="CX63" s="91"/>
      <c r="CY63" s="91"/>
    </row>
    <row r="64" spans="2:103" s="72" customFormat="1" ht="20.100000000000001" customHeight="1" x14ac:dyDescent="0.15">
      <c r="B64" s="62"/>
      <c r="C64" s="63"/>
      <c r="D64" s="64" t="s">
        <v>44</v>
      </c>
      <c r="E64" s="64"/>
      <c r="F64" s="64"/>
      <c r="G64" s="64"/>
      <c r="H64" s="65"/>
      <c r="I64" s="66">
        <v>0</v>
      </c>
      <c r="J64" s="66"/>
      <c r="K64" s="67"/>
      <c r="L64" s="67"/>
      <c r="M64" s="67"/>
      <c r="N64" s="67"/>
      <c r="O64" s="67"/>
      <c r="P64" s="67"/>
      <c r="Q64" s="68"/>
      <c r="R64" s="69"/>
      <c r="S64" s="66"/>
      <c r="T64" s="68"/>
      <c r="U64" s="70"/>
      <c r="V64" s="66"/>
      <c r="W64" s="67"/>
      <c r="X64" s="67"/>
      <c r="Y64" s="67"/>
      <c r="Z64" s="67"/>
      <c r="AA64" s="67"/>
      <c r="AB64" s="74"/>
      <c r="AC64" s="68"/>
      <c r="AD64" s="68"/>
      <c r="AE64" s="67"/>
      <c r="AF64" s="71"/>
      <c r="AG64" s="83"/>
      <c r="AH64" s="69"/>
      <c r="AI64" s="65"/>
      <c r="AK64" s="67"/>
      <c r="AL64" s="71"/>
      <c r="AN64" s="67"/>
      <c r="AO64" s="71"/>
      <c r="AQ64" s="67"/>
      <c r="AT64" s="74"/>
      <c r="AU64" s="74"/>
      <c r="AV64" s="74"/>
      <c r="AW64" s="435"/>
      <c r="AX64" s="435"/>
      <c r="AY64" s="73"/>
      <c r="AZ64" s="75"/>
      <c r="BA64" s="73"/>
      <c r="BB64" s="436"/>
      <c r="BC64" s="436"/>
      <c r="BD64" s="76"/>
      <c r="BE64" s="256"/>
      <c r="BF64" s="257">
        <v>0</v>
      </c>
      <c r="BG64" s="78">
        <v>-245.34983333333332</v>
      </c>
      <c r="BH64" s="74">
        <v>0</v>
      </c>
      <c r="BJ64" s="74">
        <v>187</v>
      </c>
      <c r="BL64" s="67">
        <v>245.34983333333332</v>
      </c>
      <c r="BM64" s="87"/>
      <c r="BN64" s="258"/>
      <c r="BO64" s="258"/>
      <c r="BP64" s="259"/>
      <c r="BQ64" s="79"/>
      <c r="BR64" s="73">
        <v>0</v>
      </c>
      <c r="BS64" s="73">
        <v>0</v>
      </c>
      <c r="BT64" s="75">
        <v>0</v>
      </c>
      <c r="BU64" s="73">
        <v>0</v>
      </c>
      <c r="BV64" s="73">
        <v>0</v>
      </c>
      <c r="BW64" s="98">
        <v>0</v>
      </c>
      <c r="BX64" s="76">
        <v>0</v>
      </c>
      <c r="BY64" s="76">
        <v>0</v>
      </c>
      <c r="CA64" s="74">
        <v>250</v>
      </c>
      <c r="CB64" s="80">
        <v>0</v>
      </c>
      <c r="CC64" s="260">
        <v>0</v>
      </c>
      <c r="CE64" s="74"/>
      <c r="CF64" s="72">
        <v>0</v>
      </c>
      <c r="CG64" s="74">
        <v>0</v>
      </c>
      <c r="CI64" s="261">
        <v>0</v>
      </c>
      <c r="CJ64" s="261">
        <v>0</v>
      </c>
      <c r="CK64" s="74">
        <v>0</v>
      </c>
      <c r="CL64" s="486">
        <v>0.05</v>
      </c>
      <c r="CM64" s="73">
        <v>0</v>
      </c>
      <c r="CN64" s="486">
        <v>1.6773499999999999</v>
      </c>
      <c r="CO64" s="75"/>
      <c r="CP64" s="73"/>
      <c r="CQ64" s="73"/>
      <c r="CR64" s="98"/>
      <c r="CS64" s="75"/>
      <c r="CT64" s="258"/>
      <c r="CU64" s="74"/>
      <c r="CV64" s="74"/>
      <c r="CW64" s="262"/>
      <c r="CX64" s="74"/>
      <c r="CY64" s="74"/>
    </row>
    <row r="65" spans="2:103" s="72" customFormat="1" ht="13.5" customHeight="1" x14ac:dyDescent="0.15">
      <c r="B65" s="62"/>
      <c r="C65" s="86"/>
      <c r="D65" s="83"/>
      <c r="E65" s="83"/>
      <c r="F65" s="83"/>
      <c r="G65" s="83"/>
      <c r="H65" s="84"/>
      <c r="I65" s="85"/>
      <c r="J65" s="85"/>
      <c r="K65" s="63"/>
      <c r="L65" s="63"/>
      <c r="M65" s="63"/>
      <c r="N65" s="63"/>
      <c r="O65" s="63"/>
      <c r="P65" s="63"/>
      <c r="Q65" s="86"/>
      <c r="R65" s="88"/>
      <c r="S65" s="85"/>
      <c r="T65" s="86"/>
      <c r="U65" s="89"/>
      <c r="V65" s="85"/>
      <c r="W65" s="63"/>
      <c r="X65" s="63"/>
      <c r="Y65" s="63"/>
      <c r="Z65" s="63"/>
      <c r="AA65" s="63"/>
      <c r="AB65" s="91"/>
      <c r="AC65" s="86"/>
      <c r="AD65" s="86"/>
      <c r="AE65" s="63"/>
      <c r="AF65" s="87"/>
      <c r="AG65" s="83"/>
      <c r="AH65" s="88"/>
      <c r="AI65" s="84"/>
      <c r="AK65" s="63"/>
      <c r="AL65" s="87"/>
      <c r="AN65" s="63"/>
      <c r="AO65" s="87"/>
      <c r="AQ65" s="63"/>
      <c r="AT65" s="91"/>
      <c r="AU65" s="91"/>
      <c r="AV65" s="91"/>
      <c r="AW65" s="90"/>
      <c r="AX65" s="90"/>
      <c r="AY65" s="90"/>
      <c r="AZ65" s="95"/>
      <c r="BA65" s="90"/>
      <c r="BB65" s="90"/>
      <c r="BC65" s="99"/>
      <c r="BD65" s="92"/>
      <c r="BE65" s="285"/>
      <c r="BF65" s="286"/>
      <c r="BG65" s="94"/>
      <c r="BH65" s="91"/>
      <c r="BJ65" s="91"/>
      <c r="BL65" s="63"/>
      <c r="BM65" s="87"/>
      <c r="BN65" s="287"/>
      <c r="BO65" s="287"/>
      <c r="BP65" s="288"/>
      <c r="BQ65" s="289"/>
      <c r="BR65" s="90"/>
      <c r="BS65" s="90"/>
      <c r="BT65" s="95"/>
      <c r="BU65" s="90"/>
      <c r="BV65" s="90"/>
      <c r="BW65" s="99"/>
      <c r="BX65" s="92"/>
      <c r="BY65" s="92">
        <v>0</v>
      </c>
      <c r="CA65" s="91"/>
      <c r="CB65" s="96"/>
      <c r="CC65" s="433"/>
      <c r="CE65" s="91"/>
      <c r="CF65" s="72">
        <v>0</v>
      </c>
      <c r="CG65" s="91"/>
      <c r="CI65" s="290"/>
      <c r="CJ65" s="290"/>
      <c r="CK65" s="91"/>
      <c r="CL65" s="488"/>
      <c r="CM65" s="90"/>
      <c r="CN65" s="488"/>
      <c r="CO65" s="95"/>
      <c r="CP65" s="90"/>
      <c r="CQ65" s="90"/>
      <c r="CR65" s="99"/>
      <c r="CS65" s="95"/>
      <c r="CT65" s="287"/>
      <c r="CU65" s="91"/>
      <c r="CV65" s="91"/>
      <c r="CW65" s="324"/>
      <c r="CX65" s="91"/>
      <c r="CY65" s="91"/>
    </row>
    <row r="66" spans="2:103" s="72" customFormat="1" ht="20.100000000000001" customHeight="1" x14ac:dyDescent="0.15">
      <c r="B66" s="62"/>
      <c r="C66" s="86" t="s">
        <v>117</v>
      </c>
      <c r="D66" s="83"/>
      <c r="E66" s="83"/>
      <c r="F66" s="83"/>
      <c r="G66" s="83"/>
      <c r="H66" s="84"/>
      <c r="I66" s="85">
        <v>0</v>
      </c>
      <c r="J66" s="85"/>
      <c r="K66" s="63"/>
      <c r="L66" s="63"/>
      <c r="M66" s="63"/>
      <c r="N66" s="63"/>
      <c r="O66" s="63"/>
      <c r="P66" s="63"/>
      <c r="Q66" s="86"/>
      <c r="R66" s="88"/>
      <c r="S66" s="85"/>
      <c r="T66" s="86"/>
      <c r="U66" s="89"/>
      <c r="V66" s="85"/>
      <c r="W66" s="63"/>
      <c r="X66" s="63"/>
      <c r="Y66" s="63"/>
      <c r="Z66" s="63"/>
      <c r="AA66" s="63"/>
      <c r="AB66" s="91"/>
      <c r="AC66" s="86"/>
      <c r="AD66" s="86"/>
      <c r="AE66" s="63"/>
      <c r="AF66" s="87"/>
      <c r="AG66" s="83"/>
      <c r="AH66" s="88"/>
      <c r="AI66" s="84"/>
      <c r="AK66" s="63"/>
      <c r="AL66" s="87"/>
      <c r="AN66" s="63"/>
      <c r="AO66" s="87"/>
      <c r="AQ66" s="63"/>
      <c r="AT66" s="91"/>
      <c r="AU66" s="91"/>
      <c r="AV66" s="91"/>
      <c r="AW66" s="90"/>
      <c r="AX66" s="90"/>
      <c r="AY66" s="90"/>
      <c r="AZ66" s="95"/>
      <c r="BA66" s="90"/>
      <c r="BB66" s="90"/>
      <c r="BC66" s="99"/>
      <c r="BD66" s="92"/>
      <c r="BE66" s="285"/>
      <c r="BF66" s="286">
        <v>0</v>
      </c>
      <c r="BG66" s="94">
        <v>-385.30714333333333</v>
      </c>
      <c r="BH66" s="91">
        <v>0</v>
      </c>
      <c r="BJ66" s="91">
        <v>324</v>
      </c>
      <c r="BL66" s="63">
        <v>385.30714333333333</v>
      </c>
      <c r="BM66" s="87"/>
      <c r="BN66" s="287"/>
      <c r="BO66" s="287"/>
      <c r="BP66" s="288"/>
      <c r="BQ66" s="289">
        <v>0</v>
      </c>
      <c r="BR66" s="90">
        <v>30.100209999999997</v>
      </c>
      <c r="BS66" s="90">
        <v>18.149000000000001</v>
      </c>
      <c r="BT66" s="95">
        <v>16.083070000000003</v>
      </c>
      <c r="BU66" s="90">
        <v>17.239000000000001</v>
      </c>
      <c r="BV66" s="90">
        <v>20.761500000000002</v>
      </c>
      <c r="BW66" s="99">
        <v>18.829999999999998</v>
      </c>
      <c r="BX66" s="92">
        <v>18.9435</v>
      </c>
      <c r="BY66" s="92">
        <v>17.513285000000003</v>
      </c>
      <c r="CA66" s="91">
        <v>421</v>
      </c>
      <c r="CB66" s="80">
        <v>17.513285000000003</v>
      </c>
      <c r="CC66" s="260">
        <v>-10.486714999999997</v>
      </c>
      <c r="CE66" s="91">
        <v>28</v>
      </c>
      <c r="CF66" s="72">
        <v>-10.760999999999999</v>
      </c>
      <c r="CG66" s="91">
        <v>21.874868333333339</v>
      </c>
      <c r="CI66" s="290">
        <v>29.666666666666668</v>
      </c>
      <c r="CJ66" s="290">
        <v>29.666666666666668</v>
      </c>
      <c r="CK66" s="91">
        <v>29.666666666666668</v>
      </c>
      <c r="CL66" s="488">
        <v>193.52955000000003</v>
      </c>
      <c r="CM66" s="90">
        <v>129.34578999999999</v>
      </c>
      <c r="CN66" s="488">
        <v>240.57843</v>
      </c>
      <c r="CO66" s="95"/>
      <c r="CP66" s="90"/>
      <c r="CQ66" s="90">
        <v>174.27099999999999</v>
      </c>
      <c r="CR66" s="99">
        <v>215.98283000000001</v>
      </c>
      <c r="CS66" s="95"/>
      <c r="CT66" s="287"/>
      <c r="CU66" s="91"/>
      <c r="CV66" s="91"/>
      <c r="CW66" s="324"/>
      <c r="CX66" s="91"/>
      <c r="CY66" s="90"/>
    </row>
    <row r="67" spans="2:103" s="82" customFormat="1" ht="13.5" customHeight="1" x14ac:dyDescent="0.15">
      <c r="B67" s="51"/>
      <c r="C67" s="55"/>
      <c r="D67" s="52"/>
      <c r="E67" s="52"/>
      <c r="F67" s="52"/>
      <c r="G67" s="52"/>
      <c r="H67" s="53"/>
      <c r="I67" s="54"/>
      <c r="J67" s="54"/>
      <c r="K67" s="55"/>
      <c r="L67" s="55"/>
      <c r="M67" s="55"/>
      <c r="N67" s="55"/>
      <c r="O67" s="55"/>
      <c r="P67" s="55"/>
      <c r="Q67" s="56"/>
      <c r="R67" s="60"/>
      <c r="S67" s="54"/>
      <c r="T67" s="56"/>
      <c r="U67" s="100"/>
      <c r="V67" s="54"/>
      <c r="W67" s="57"/>
      <c r="X67" s="57"/>
      <c r="Y67" s="57"/>
      <c r="Z67" s="55"/>
      <c r="AA67" s="55"/>
      <c r="AB67" s="101"/>
      <c r="AC67" s="56"/>
      <c r="AD67" s="56"/>
      <c r="AE67" s="57"/>
      <c r="AF67" s="58"/>
      <c r="AG67" s="136"/>
      <c r="AH67" s="60"/>
      <c r="AI67" s="61"/>
      <c r="AK67" s="57"/>
      <c r="AL67" s="58"/>
      <c r="AN67" s="57"/>
      <c r="AO67" s="58"/>
      <c r="AQ67" s="55"/>
      <c r="AR67" s="72"/>
      <c r="AS67" s="72"/>
      <c r="AT67" s="101"/>
      <c r="AU67" s="101"/>
      <c r="AV67" s="101"/>
      <c r="AW67" s="102"/>
      <c r="AX67" s="102"/>
      <c r="AY67" s="102"/>
      <c r="AZ67" s="105"/>
      <c r="BA67" s="102"/>
      <c r="BB67" s="102"/>
      <c r="BC67" s="103"/>
      <c r="BD67" s="106"/>
      <c r="BE67" s="391"/>
      <c r="BF67" s="392"/>
      <c r="BG67" s="108"/>
      <c r="BH67" s="101"/>
      <c r="BJ67" s="101"/>
      <c r="BL67" s="57"/>
      <c r="BM67" s="213"/>
      <c r="BN67" s="393"/>
      <c r="BO67" s="393"/>
      <c r="BP67" s="394"/>
      <c r="BQ67" s="395"/>
      <c r="BR67" s="102"/>
      <c r="BS67" s="102"/>
      <c r="BT67" s="105"/>
      <c r="BU67" s="102"/>
      <c r="BV67" s="102"/>
      <c r="BW67" s="103"/>
      <c r="BX67" s="106"/>
      <c r="BY67" s="106">
        <v>0</v>
      </c>
      <c r="CA67" s="101"/>
      <c r="CB67" s="104"/>
      <c r="CC67" s="389"/>
      <c r="CE67" s="101"/>
      <c r="CF67" s="72">
        <v>0</v>
      </c>
      <c r="CG67" s="101"/>
      <c r="CI67" s="390"/>
      <c r="CJ67" s="390"/>
      <c r="CK67" s="101"/>
      <c r="CL67" s="494"/>
      <c r="CM67" s="102"/>
      <c r="CN67" s="494"/>
      <c r="CO67" s="105"/>
      <c r="CP67" s="102"/>
      <c r="CQ67" s="102"/>
      <c r="CR67" s="103"/>
      <c r="CS67" s="105"/>
      <c r="CT67" s="393"/>
      <c r="CU67" s="101"/>
      <c r="CV67" s="101"/>
      <c r="CW67" s="396"/>
      <c r="CX67" s="101"/>
      <c r="CY67" s="101"/>
    </row>
    <row r="68" spans="2:103" s="72" customFormat="1" ht="20.100000000000001" customHeight="1" x14ac:dyDescent="0.15">
      <c r="B68" s="62"/>
      <c r="C68" s="86"/>
      <c r="D68" s="68" t="s">
        <v>118</v>
      </c>
      <c r="E68" s="64"/>
      <c r="F68" s="64"/>
      <c r="G68" s="64"/>
      <c r="H68" s="65"/>
      <c r="I68" s="66">
        <v>0</v>
      </c>
      <c r="J68" s="66"/>
      <c r="K68" s="67"/>
      <c r="L68" s="67"/>
      <c r="M68" s="67"/>
      <c r="N68" s="67"/>
      <c r="O68" s="67"/>
      <c r="P68" s="67"/>
      <c r="Q68" s="68"/>
      <c r="R68" s="69"/>
      <c r="S68" s="66"/>
      <c r="T68" s="68"/>
      <c r="U68" s="70"/>
      <c r="V68" s="66"/>
      <c r="W68" s="67"/>
      <c r="X68" s="67"/>
      <c r="Y68" s="67"/>
      <c r="Z68" s="67"/>
      <c r="AA68" s="67"/>
      <c r="AB68" s="74"/>
      <c r="AC68" s="68"/>
      <c r="AD68" s="68"/>
      <c r="AE68" s="67"/>
      <c r="AF68" s="71"/>
      <c r="AG68" s="83"/>
      <c r="AH68" s="69"/>
      <c r="AI68" s="65"/>
      <c r="AK68" s="67"/>
      <c r="AL68" s="71"/>
      <c r="AN68" s="67"/>
      <c r="AO68" s="71"/>
      <c r="AQ68" s="67"/>
      <c r="AT68" s="74"/>
      <c r="AU68" s="74"/>
      <c r="AV68" s="74"/>
      <c r="AW68" s="73"/>
      <c r="AX68" s="73"/>
      <c r="AY68" s="73"/>
      <c r="AZ68" s="75"/>
      <c r="BA68" s="73"/>
      <c r="BB68" s="79"/>
      <c r="BC68" s="79"/>
      <c r="BD68" s="76"/>
      <c r="BE68" s="256"/>
      <c r="BF68" s="257">
        <v>0</v>
      </c>
      <c r="BG68" s="78">
        <v>-24.049999999999997</v>
      </c>
      <c r="BH68" s="74">
        <v>0</v>
      </c>
      <c r="BJ68" s="74">
        <v>27</v>
      </c>
      <c r="BL68" s="67">
        <v>24.049999999999997</v>
      </c>
      <c r="BM68" s="87"/>
      <c r="BN68" s="258"/>
      <c r="BO68" s="258"/>
      <c r="BP68" s="259"/>
      <c r="BQ68" s="79"/>
      <c r="BR68" s="73">
        <v>0</v>
      </c>
      <c r="BS68" s="73">
        <v>0</v>
      </c>
      <c r="BT68" s="75">
        <v>0</v>
      </c>
      <c r="BU68" s="73">
        <v>0</v>
      </c>
      <c r="BV68" s="73">
        <v>0</v>
      </c>
      <c r="BW68" s="437">
        <v>0</v>
      </c>
      <c r="BX68" s="76">
        <v>0</v>
      </c>
      <c r="BY68" s="76">
        <v>0</v>
      </c>
      <c r="CA68" s="74">
        <v>1199.8333333333333</v>
      </c>
      <c r="CB68" s="80">
        <v>0</v>
      </c>
      <c r="CC68" s="260">
        <v>0</v>
      </c>
      <c r="CE68" s="74"/>
      <c r="CF68" s="72">
        <v>0</v>
      </c>
      <c r="CG68" s="74">
        <v>0</v>
      </c>
      <c r="CI68" s="261">
        <v>0</v>
      </c>
      <c r="CJ68" s="261">
        <v>0</v>
      </c>
      <c r="CK68" s="74">
        <v>0</v>
      </c>
      <c r="CL68" s="486">
        <v>0</v>
      </c>
      <c r="CM68" s="73">
        <v>0</v>
      </c>
      <c r="CN68" s="486">
        <v>0</v>
      </c>
      <c r="CO68" s="75"/>
      <c r="CP68" s="73"/>
      <c r="CQ68" s="73"/>
      <c r="CR68" s="98"/>
      <c r="CS68" s="75"/>
      <c r="CT68" s="258"/>
      <c r="CU68" s="74"/>
      <c r="CV68" s="74"/>
      <c r="CW68" s="262"/>
      <c r="CX68" s="74"/>
      <c r="CY68" s="74"/>
    </row>
    <row r="69" spans="2:103" s="82" customFormat="1" ht="13.5" customHeight="1" x14ac:dyDescent="0.15">
      <c r="B69" s="51"/>
      <c r="C69" s="97"/>
      <c r="D69" s="56"/>
      <c r="E69" s="52"/>
      <c r="F69" s="52"/>
      <c r="G69" s="52"/>
      <c r="H69" s="53"/>
      <c r="I69" s="54"/>
      <c r="J69" s="54"/>
      <c r="K69" s="55"/>
      <c r="L69" s="55"/>
      <c r="M69" s="55"/>
      <c r="N69" s="55"/>
      <c r="O69" s="55"/>
      <c r="P69" s="55"/>
      <c r="Q69" s="56"/>
      <c r="R69" s="60"/>
      <c r="S69" s="54"/>
      <c r="T69" s="56"/>
      <c r="U69" s="100"/>
      <c r="V69" s="54"/>
      <c r="W69" s="57"/>
      <c r="X69" s="57"/>
      <c r="Y69" s="57"/>
      <c r="Z69" s="55"/>
      <c r="AA69" s="55"/>
      <c r="AB69" s="101"/>
      <c r="AC69" s="56"/>
      <c r="AD69" s="56"/>
      <c r="AE69" s="57"/>
      <c r="AF69" s="58"/>
      <c r="AG69" s="136"/>
      <c r="AH69" s="60"/>
      <c r="AI69" s="61"/>
      <c r="AK69" s="57"/>
      <c r="AL69" s="58"/>
      <c r="AN69" s="57"/>
      <c r="AO69" s="58"/>
      <c r="AQ69" s="55"/>
      <c r="AR69" s="72"/>
      <c r="AS69" s="72"/>
      <c r="AT69" s="101"/>
      <c r="AU69" s="101"/>
      <c r="AV69" s="101"/>
      <c r="AW69" s="102"/>
      <c r="AX69" s="102"/>
      <c r="AY69" s="102"/>
      <c r="AZ69" s="105"/>
      <c r="BA69" s="102"/>
      <c r="BB69" s="102"/>
      <c r="BC69" s="103"/>
      <c r="BD69" s="106"/>
      <c r="BE69" s="391"/>
      <c r="BF69" s="392"/>
      <c r="BG69" s="108"/>
      <c r="BH69" s="101"/>
      <c r="BJ69" s="101"/>
      <c r="BL69" s="57"/>
      <c r="BM69" s="213"/>
      <c r="BN69" s="393"/>
      <c r="BO69" s="393"/>
      <c r="BP69" s="394"/>
      <c r="BQ69" s="395"/>
      <c r="BR69" s="102"/>
      <c r="BS69" s="102"/>
      <c r="BT69" s="105"/>
      <c r="BU69" s="102"/>
      <c r="BV69" s="102"/>
      <c r="BW69" s="103"/>
      <c r="BX69" s="106"/>
      <c r="BY69" s="106">
        <v>0</v>
      </c>
      <c r="CA69" s="101"/>
      <c r="CB69" s="104"/>
      <c r="CC69" s="389"/>
      <c r="CE69" s="101"/>
      <c r="CF69" s="72">
        <v>0</v>
      </c>
      <c r="CG69" s="101"/>
      <c r="CI69" s="390"/>
      <c r="CJ69" s="390"/>
      <c r="CK69" s="101"/>
      <c r="CL69" s="494"/>
      <c r="CM69" s="102"/>
      <c r="CN69" s="494"/>
      <c r="CO69" s="105"/>
      <c r="CP69" s="102"/>
      <c r="CQ69" s="102"/>
      <c r="CR69" s="103"/>
      <c r="CS69" s="105"/>
      <c r="CT69" s="393"/>
      <c r="CU69" s="101"/>
      <c r="CV69" s="101"/>
      <c r="CW69" s="396"/>
      <c r="CX69" s="101"/>
      <c r="CY69" s="101"/>
    </row>
    <row r="70" spans="2:103" s="72" customFormat="1" ht="20.100000000000001" customHeight="1" x14ac:dyDescent="0.15">
      <c r="B70" s="62"/>
      <c r="C70" s="86"/>
      <c r="D70" s="68" t="s">
        <v>119</v>
      </c>
      <c r="E70" s="64"/>
      <c r="F70" s="64"/>
      <c r="G70" s="64"/>
      <c r="H70" s="65"/>
      <c r="I70" s="66">
        <v>0</v>
      </c>
      <c r="J70" s="66"/>
      <c r="K70" s="67"/>
      <c r="L70" s="67"/>
      <c r="M70" s="67"/>
      <c r="N70" s="67"/>
      <c r="O70" s="67"/>
      <c r="P70" s="67"/>
      <c r="Q70" s="68"/>
      <c r="R70" s="69"/>
      <c r="S70" s="66"/>
      <c r="T70" s="68"/>
      <c r="U70" s="70"/>
      <c r="V70" s="66"/>
      <c r="W70" s="67"/>
      <c r="X70" s="67"/>
      <c r="Y70" s="67"/>
      <c r="Z70" s="67"/>
      <c r="AA70" s="67"/>
      <c r="AB70" s="74"/>
      <c r="AC70" s="68"/>
      <c r="AD70" s="68"/>
      <c r="AE70" s="67"/>
      <c r="AF70" s="71"/>
      <c r="AG70" s="83"/>
      <c r="AH70" s="69"/>
      <c r="AI70" s="65"/>
      <c r="AK70" s="67"/>
      <c r="AL70" s="71"/>
      <c r="AN70" s="67"/>
      <c r="AO70" s="71"/>
      <c r="AQ70" s="67"/>
      <c r="AT70" s="74"/>
      <c r="AU70" s="74"/>
      <c r="AV70" s="74"/>
      <c r="AW70" s="73"/>
      <c r="AX70" s="73"/>
      <c r="AY70" s="73"/>
      <c r="AZ70" s="75"/>
      <c r="BA70" s="73"/>
      <c r="BB70" s="79"/>
      <c r="BC70" s="79"/>
      <c r="BD70" s="76"/>
      <c r="BE70" s="256"/>
      <c r="BF70" s="257">
        <v>0</v>
      </c>
      <c r="BG70" s="78">
        <v>-2.5041666666666669</v>
      </c>
      <c r="BH70" s="74">
        <v>0</v>
      </c>
      <c r="BJ70" s="74">
        <v>5</v>
      </c>
      <c r="BL70" s="67">
        <v>2.5041666666666669</v>
      </c>
      <c r="BM70" s="87"/>
      <c r="BN70" s="258"/>
      <c r="BO70" s="258"/>
      <c r="BP70" s="259"/>
      <c r="BQ70" s="79"/>
      <c r="BR70" s="73">
        <v>0</v>
      </c>
      <c r="BS70" s="73">
        <v>0</v>
      </c>
      <c r="BT70" s="75">
        <v>0</v>
      </c>
      <c r="BU70" s="73">
        <v>0</v>
      </c>
      <c r="BV70" s="79">
        <v>0</v>
      </c>
      <c r="BW70" s="79">
        <v>0.16</v>
      </c>
      <c r="BX70" s="76">
        <v>5.3333333333333337E-2</v>
      </c>
      <c r="BY70" s="76">
        <v>2.6666666666666668E-2</v>
      </c>
      <c r="CA70" s="74">
        <v>40</v>
      </c>
      <c r="CB70" s="80">
        <v>2.6666666666666668E-2</v>
      </c>
      <c r="CC70" s="260">
        <v>2.6666666666666668E-2</v>
      </c>
      <c r="CE70" s="74"/>
      <c r="CF70" s="72">
        <v>0</v>
      </c>
      <c r="CG70" s="74">
        <v>0</v>
      </c>
      <c r="CI70" s="261">
        <v>1</v>
      </c>
      <c r="CJ70" s="261">
        <v>1</v>
      </c>
      <c r="CK70" s="74">
        <v>1</v>
      </c>
      <c r="CL70" s="486">
        <v>9.61538</v>
      </c>
      <c r="CM70" s="73">
        <v>24.8</v>
      </c>
      <c r="CN70" s="486">
        <v>90.500009999999989</v>
      </c>
      <c r="CO70" s="75"/>
      <c r="CP70" s="73"/>
      <c r="CQ70" s="73">
        <v>60</v>
      </c>
      <c r="CR70" s="79">
        <v>60</v>
      </c>
      <c r="CS70" s="75"/>
      <c r="CT70" s="258"/>
      <c r="CU70" s="74"/>
      <c r="CV70" s="74"/>
      <c r="CW70" s="262"/>
      <c r="CX70" s="74"/>
      <c r="CY70" s="74"/>
    </row>
    <row r="71" spans="2:103" s="82" customFormat="1" ht="13.5" customHeight="1" x14ac:dyDescent="0.15">
      <c r="B71" s="51"/>
      <c r="C71" s="97"/>
      <c r="D71" s="56"/>
      <c r="E71" s="52"/>
      <c r="F71" s="52"/>
      <c r="G71" s="52"/>
      <c r="H71" s="53"/>
      <c r="I71" s="54"/>
      <c r="J71" s="54"/>
      <c r="K71" s="55"/>
      <c r="L71" s="55"/>
      <c r="M71" s="55"/>
      <c r="N71" s="55"/>
      <c r="O71" s="55"/>
      <c r="P71" s="55"/>
      <c r="Q71" s="56"/>
      <c r="R71" s="60"/>
      <c r="S71" s="54"/>
      <c r="T71" s="56"/>
      <c r="U71" s="100"/>
      <c r="V71" s="54"/>
      <c r="W71" s="57"/>
      <c r="X71" s="57"/>
      <c r="Y71" s="57"/>
      <c r="Z71" s="55"/>
      <c r="AA71" s="55"/>
      <c r="AB71" s="101"/>
      <c r="AC71" s="56"/>
      <c r="AD71" s="56"/>
      <c r="AE71" s="57"/>
      <c r="AF71" s="58"/>
      <c r="AG71" s="136"/>
      <c r="AH71" s="60"/>
      <c r="AI71" s="61"/>
      <c r="AK71" s="57"/>
      <c r="AL71" s="58"/>
      <c r="AN71" s="57"/>
      <c r="AO71" s="58"/>
      <c r="AQ71" s="55"/>
      <c r="AR71" s="72"/>
      <c r="AS71" s="72"/>
      <c r="AT71" s="101"/>
      <c r="AU71" s="101"/>
      <c r="AV71" s="101"/>
      <c r="AW71" s="102"/>
      <c r="AX71" s="102"/>
      <c r="AY71" s="102"/>
      <c r="AZ71" s="105"/>
      <c r="BA71" s="102"/>
      <c r="BB71" s="102"/>
      <c r="BC71" s="103"/>
      <c r="BD71" s="106"/>
      <c r="BE71" s="391"/>
      <c r="BF71" s="392"/>
      <c r="BG71" s="108"/>
      <c r="BH71" s="101"/>
      <c r="BJ71" s="101"/>
      <c r="BL71" s="57"/>
      <c r="BM71" s="213"/>
      <c r="BN71" s="393"/>
      <c r="BO71" s="393"/>
      <c r="BP71" s="394"/>
      <c r="BQ71" s="395"/>
      <c r="BR71" s="102"/>
      <c r="BS71" s="102"/>
      <c r="BT71" s="105"/>
      <c r="BU71" s="102"/>
      <c r="BV71" s="102"/>
      <c r="BW71" s="103"/>
      <c r="BX71" s="106"/>
      <c r="BY71" s="106">
        <v>0</v>
      </c>
      <c r="CA71" s="101"/>
      <c r="CB71" s="104"/>
      <c r="CC71" s="389"/>
      <c r="CE71" s="101"/>
      <c r="CF71" s="72">
        <v>0</v>
      </c>
      <c r="CG71" s="101"/>
      <c r="CI71" s="390"/>
      <c r="CJ71" s="390"/>
      <c r="CK71" s="101"/>
      <c r="CL71" s="494"/>
      <c r="CM71" s="102"/>
      <c r="CN71" s="494"/>
      <c r="CO71" s="105"/>
      <c r="CP71" s="102"/>
      <c r="CQ71" s="102"/>
      <c r="CR71" s="103"/>
      <c r="CS71" s="105"/>
      <c r="CT71" s="393"/>
      <c r="CU71" s="101"/>
      <c r="CV71" s="101"/>
      <c r="CW71" s="396"/>
      <c r="CX71" s="101"/>
      <c r="CY71" s="101"/>
    </row>
    <row r="72" spans="2:103" s="148" customFormat="1" ht="20.100000000000001" customHeight="1" x14ac:dyDescent="0.15">
      <c r="B72" s="137"/>
      <c r="C72" s="138"/>
      <c r="D72" s="139" t="s">
        <v>120</v>
      </c>
      <c r="E72" s="140"/>
      <c r="F72" s="140"/>
      <c r="G72" s="140"/>
      <c r="H72" s="141"/>
      <c r="I72" s="142">
        <v>0</v>
      </c>
      <c r="J72" s="142"/>
      <c r="K72" s="143"/>
      <c r="L72" s="143"/>
      <c r="M72" s="143"/>
      <c r="N72" s="143"/>
      <c r="O72" s="143"/>
      <c r="P72" s="143"/>
      <c r="Q72" s="139"/>
      <c r="R72" s="144"/>
      <c r="S72" s="142"/>
      <c r="T72" s="139"/>
      <c r="U72" s="145"/>
      <c r="V72" s="142"/>
      <c r="W72" s="143"/>
      <c r="X72" s="143"/>
      <c r="Y72" s="143"/>
      <c r="Z72" s="143"/>
      <c r="AA72" s="143"/>
      <c r="AB72" s="146"/>
      <c r="AC72" s="139"/>
      <c r="AD72" s="139"/>
      <c r="AE72" s="143"/>
      <c r="AF72" s="147"/>
      <c r="AG72" s="438"/>
      <c r="AH72" s="144"/>
      <c r="AI72" s="141"/>
      <c r="AK72" s="143"/>
      <c r="AL72" s="147"/>
      <c r="AN72" s="143"/>
      <c r="AO72" s="147"/>
      <c r="AQ72" s="143"/>
      <c r="AR72" s="72"/>
      <c r="AS72" s="72"/>
      <c r="AT72" s="146"/>
      <c r="AU72" s="146"/>
      <c r="AV72" s="146"/>
      <c r="AW72" s="149"/>
      <c r="AX72" s="149"/>
      <c r="AY72" s="149"/>
      <c r="AZ72" s="150"/>
      <c r="BA72" s="149"/>
      <c r="BB72" s="149"/>
      <c r="BC72" s="439"/>
      <c r="BD72" s="152"/>
      <c r="BE72" s="440"/>
      <c r="BF72" s="441">
        <v>0</v>
      </c>
      <c r="BG72" s="154">
        <v>-1.5</v>
      </c>
      <c r="BH72" s="146">
        <v>0</v>
      </c>
      <c r="BJ72" s="146"/>
      <c r="BL72" s="143">
        <v>1.5</v>
      </c>
      <c r="BM72" s="442"/>
      <c r="BN72" s="443"/>
      <c r="BO72" s="443"/>
      <c r="BP72" s="444"/>
      <c r="BQ72" s="79"/>
      <c r="BR72" s="73">
        <v>0</v>
      </c>
      <c r="BS72" s="73">
        <v>0</v>
      </c>
      <c r="BT72" s="150">
        <v>0</v>
      </c>
      <c r="BU72" s="73">
        <v>0</v>
      </c>
      <c r="BV72" s="151">
        <v>0</v>
      </c>
      <c r="BW72" s="151">
        <v>0</v>
      </c>
      <c r="BX72" s="152">
        <v>0</v>
      </c>
      <c r="BY72" s="152">
        <v>0</v>
      </c>
      <c r="CA72" s="146">
        <v>0</v>
      </c>
      <c r="CB72" s="80">
        <v>0</v>
      </c>
      <c r="CC72" s="260">
        <v>0</v>
      </c>
      <c r="CE72" s="146">
        <v>0</v>
      </c>
      <c r="CF72" s="72">
        <v>0</v>
      </c>
      <c r="CG72" s="146">
        <v>0</v>
      </c>
      <c r="CI72" s="445">
        <v>0</v>
      </c>
      <c r="CJ72" s="445">
        <v>0</v>
      </c>
      <c r="CK72" s="146">
        <v>0</v>
      </c>
      <c r="CL72" s="486">
        <v>0</v>
      </c>
      <c r="CM72" s="73">
        <v>0</v>
      </c>
      <c r="CN72" s="486">
        <v>0</v>
      </c>
      <c r="CO72" s="150"/>
      <c r="CP72" s="73"/>
      <c r="CQ72" s="73"/>
      <c r="CR72" s="151"/>
      <c r="CS72" s="150"/>
      <c r="CT72" s="443"/>
      <c r="CU72" s="146"/>
      <c r="CV72" s="146"/>
      <c r="CW72" s="262"/>
      <c r="CX72" s="146"/>
      <c r="CY72" s="74"/>
    </row>
    <row r="73" spans="2:103" s="82" customFormat="1" ht="13.5" customHeight="1" x14ac:dyDescent="0.15">
      <c r="B73" s="51"/>
      <c r="C73" s="97"/>
      <c r="D73" s="56"/>
      <c r="E73" s="52"/>
      <c r="F73" s="52"/>
      <c r="G73" s="52"/>
      <c r="H73" s="53"/>
      <c r="I73" s="54"/>
      <c r="J73" s="54"/>
      <c r="K73" s="55"/>
      <c r="L73" s="55"/>
      <c r="M73" s="55"/>
      <c r="N73" s="55"/>
      <c r="O73" s="55"/>
      <c r="P73" s="55"/>
      <c r="Q73" s="56"/>
      <c r="R73" s="60"/>
      <c r="S73" s="54"/>
      <c r="T73" s="56"/>
      <c r="U73" s="100"/>
      <c r="V73" s="54"/>
      <c r="W73" s="57"/>
      <c r="X73" s="57"/>
      <c r="Y73" s="57"/>
      <c r="Z73" s="55"/>
      <c r="AA73" s="55"/>
      <c r="AB73" s="101"/>
      <c r="AC73" s="56"/>
      <c r="AD73" s="56"/>
      <c r="AE73" s="57"/>
      <c r="AF73" s="58"/>
      <c r="AG73" s="136"/>
      <c r="AH73" s="60"/>
      <c r="AI73" s="61"/>
      <c r="AK73" s="57"/>
      <c r="AL73" s="58"/>
      <c r="AN73" s="57"/>
      <c r="AO73" s="58"/>
      <c r="AQ73" s="55"/>
      <c r="AR73" s="72"/>
      <c r="AS73" s="72"/>
      <c r="AT73" s="101"/>
      <c r="AU73" s="101"/>
      <c r="AV73" s="101"/>
      <c r="AW73" s="102"/>
      <c r="AX73" s="102"/>
      <c r="AY73" s="102"/>
      <c r="AZ73" s="105"/>
      <c r="BA73" s="102"/>
      <c r="BB73" s="102"/>
      <c r="BC73" s="103"/>
      <c r="BD73" s="106"/>
      <c r="BE73" s="391"/>
      <c r="BF73" s="392"/>
      <c r="BG73" s="108"/>
      <c r="BH73" s="101"/>
      <c r="BJ73" s="101"/>
      <c r="BL73" s="57"/>
      <c r="BM73" s="213"/>
      <c r="BN73" s="393"/>
      <c r="BO73" s="393"/>
      <c r="BP73" s="394"/>
      <c r="BQ73" s="395"/>
      <c r="BR73" s="102"/>
      <c r="BS73" s="102"/>
      <c r="BT73" s="105"/>
      <c r="BU73" s="102"/>
      <c r="BV73" s="102"/>
      <c r="BW73" s="103"/>
      <c r="BX73" s="106"/>
      <c r="BY73" s="106">
        <v>0</v>
      </c>
      <c r="CA73" s="101"/>
      <c r="CB73" s="104"/>
      <c r="CC73" s="389"/>
      <c r="CE73" s="101"/>
      <c r="CF73" s="72">
        <v>0</v>
      </c>
      <c r="CG73" s="101"/>
      <c r="CI73" s="390"/>
      <c r="CJ73" s="390"/>
      <c r="CK73" s="101"/>
      <c r="CL73" s="494"/>
      <c r="CM73" s="102"/>
      <c r="CN73" s="494"/>
      <c r="CO73" s="105"/>
      <c r="CP73" s="102"/>
      <c r="CQ73" s="102"/>
      <c r="CR73" s="103"/>
      <c r="CS73" s="105"/>
      <c r="CT73" s="393"/>
      <c r="CU73" s="101"/>
      <c r="CV73" s="101"/>
      <c r="CW73" s="396"/>
      <c r="CX73" s="101"/>
      <c r="CY73" s="101"/>
    </row>
    <row r="74" spans="2:103" s="72" customFormat="1" ht="20.100000000000001" customHeight="1" x14ac:dyDescent="0.15">
      <c r="B74" s="62"/>
      <c r="C74" s="86"/>
      <c r="D74" s="68" t="s">
        <v>121</v>
      </c>
      <c r="E74" s="64"/>
      <c r="F74" s="64"/>
      <c r="G74" s="64"/>
      <c r="H74" s="65"/>
      <c r="I74" s="66">
        <v>0</v>
      </c>
      <c r="J74" s="66"/>
      <c r="K74" s="67"/>
      <c r="L74" s="67"/>
      <c r="M74" s="67"/>
      <c r="N74" s="67"/>
      <c r="O74" s="67"/>
      <c r="P74" s="67"/>
      <c r="Q74" s="68"/>
      <c r="R74" s="69"/>
      <c r="S74" s="66"/>
      <c r="T74" s="68"/>
      <c r="U74" s="70"/>
      <c r="V74" s="66"/>
      <c r="W74" s="67"/>
      <c r="X74" s="67"/>
      <c r="Y74" s="67"/>
      <c r="Z74" s="67"/>
      <c r="AA74" s="67"/>
      <c r="AB74" s="74"/>
      <c r="AC74" s="68"/>
      <c r="AD74" s="68"/>
      <c r="AE74" s="67"/>
      <c r="AF74" s="71"/>
      <c r="AG74" s="83"/>
      <c r="AH74" s="69"/>
      <c r="AI74" s="65"/>
      <c r="AK74" s="67"/>
      <c r="AL74" s="71"/>
      <c r="AN74" s="67"/>
      <c r="AO74" s="71"/>
      <c r="AQ74" s="67"/>
      <c r="AT74" s="74"/>
      <c r="AU74" s="74"/>
      <c r="AV74" s="74"/>
      <c r="AW74" s="73"/>
      <c r="AX74" s="73"/>
      <c r="AY74" s="73"/>
      <c r="AZ74" s="75"/>
      <c r="BA74" s="73"/>
      <c r="BB74" s="79"/>
      <c r="BC74" s="79"/>
      <c r="BD74" s="76"/>
      <c r="BE74" s="256"/>
      <c r="BF74" s="257">
        <v>0</v>
      </c>
      <c r="BG74" s="78">
        <v>-0.50619999999999998</v>
      </c>
      <c r="BH74" s="74">
        <v>0</v>
      </c>
      <c r="BI74" s="72" t="s">
        <v>122</v>
      </c>
      <c r="BJ74" s="74">
        <v>0</v>
      </c>
      <c r="BL74" s="67">
        <v>0.50619999999999998</v>
      </c>
      <c r="BM74" s="87"/>
      <c r="BN74" s="258"/>
      <c r="BO74" s="258"/>
      <c r="BP74" s="259"/>
      <c r="BQ74" s="79"/>
      <c r="BR74" s="73">
        <v>0</v>
      </c>
      <c r="BS74" s="73">
        <v>0</v>
      </c>
      <c r="BT74" s="75">
        <v>0</v>
      </c>
      <c r="BU74" s="73">
        <v>0</v>
      </c>
      <c r="BV74" s="79">
        <v>0</v>
      </c>
      <c r="BW74" s="79">
        <v>0</v>
      </c>
      <c r="BX74" s="76">
        <v>0</v>
      </c>
      <c r="BY74" s="76">
        <v>0</v>
      </c>
      <c r="CA74" s="74">
        <v>0</v>
      </c>
      <c r="CB74" s="80">
        <v>0</v>
      </c>
      <c r="CC74" s="260">
        <v>0</v>
      </c>
      <c r="CE74" s="74">
        <v>0</v>
      </c>
      <c r="CF74" s="72">
        <v>0</v>
      </c>
      <c r="CG74" s="74">
        <v>0</v>
      </c>
      <c r="CI74" s="261">
        <v>0</v>
      </c>
      <c r="CJ74" s="261">
        <v>0</v>
      </c>
      <c r="CK74" s="74">
        <v>0</v>
      </c>
      <c r="CL74" s="486">
        <v>0</v>
      </c>
      <c r="CM74" s="73">
        <v>0</v>
      </c>
      <c r="CN74" s="486">
        <v>0</v>
      </c>
      <c r="CO74" s="75"/>
      <c r="CP74" s="73"/>
      <c r="CQ74" s="73"/>
      <c r="CR74" s="79"/>
      <c r="CS74" s="75"/>
      <c r="CT74" s="258"/>
      <c r="CU74" s="74"/>
      <c r="CV74" s="74"/>
      <c r="CW74" s="262"/>
      <c r="CX74" s="74"/>
      <c r="CY74" s="74"/>
    </row>
    <row r="75" spans="2:103" s="82" customFormat="1" ht="13.5" customHeight="1" x14ac:dyDescent="0.15">
      <c r="B75" s="51"/>
      <c r="C75" s="97"/>
      <c r="D75" s="56"/>
      <c r="E75" s="52"/>
      <c r="F75" s="52"/>
      <c r="G75" s="52"/>
      <c r="H75" s="53"/>
      <c r="I75" s="54"/>
      <c r="J75" s="54"/>
      <c r="K75" s="55"/>
      <c r="L75" s="55"/>
      <c r="M75" s="55"/>
      <c r="N75" s="55"/>
      <c r="O75" s="55"/>
      <c r="P75" s="55"/>
      <c r="Q75" s="56"/>
      <c r="R75" s="60"/>
      <c r="S75" s="54"/>
      <c r="T75" s="56"/>
      <c r="U75" s="100"/>
      <c r="V75" s="54"/>
      <c r="W75" s="57"/>
      <c r="X75" s="57"/>
      <c r="Y75" s="57"/>
      <c r="Z75" s="55"/>
      <c r="AA75" s="55"/>
      <c r="AB75" s="101"/>
      <c r="AC75" s="56"/>
      <c r="AD75" s="56"/>
      <c r="AE75" s="57"/>
      <c r="AF75" s="58"/>
      <c r="AG75" s="136"/>
      <c r="AH75" s="60"/>
      <c r="AI75" s="61"/>
      <c r="AK75" s="57"/>
      <c r="AL75" s="58"/>
      <c r="AN75" s="57"/>
      <c r="AO75" s="58"/>
      <c r="AQ75" s="55"/>
      <c r="AR75" s="72"/>
      <c r="AS75" s="72"/>
      <c r="AT75" s="101"/>
      <c r="AU75" s="101"/>
      <c r="AV75" s="101"/>
      <c r="AW75" s="102"/>
      <c r="AX75" s="102"/>
      <c r="AY75" s="102"/>
      <c r="AZ75" s="105"/>
      <c r="BA75" s="102"/>
      <c r="BB75" s="102"/>
      <c r="BC75" s="103"/>
      <c r="BD75" s="106"/>
      <c r="BE75" s="391"/>
      <c r="BF75" s="392"/>
      <c r="BG75" s="108"/>
      <c r="BH75" s="101"/>
      <c r="BJ75" s="101"/>
      <c r="BL75" s="57"/>
      <c r="BM75" s="213"/>
      <c r="BN75" s="393"/>
      <c r="BO75" s="393"/>
      <c r="BP75" s="394"/>
      <c r="BQ75" s="395"/>
      <c r="BR75" s="102"/>
      <c r="BS75" s="102"/>
      <c r="BT75" s="105"/>
      <c r="BU75" s="102"/>
      <c r="BV75" s="102"/>
      <c r="BW75" s="103"/>
      <c r="BX75" s="106"/>
      <c r="BY75" s="106">
        <v>0</v>
      </c>
      <c r="CA75" s="101"/>
      <c r="CB75" s="104"/>
      <c r="CC75" s="389"/>
      <c r="CE75" s="101"/>
      <c r="CF75" s="72">
        <v>0</v>
      </c>
      <c r="CG75" s="101"/>
      <c r="CI75" s="390"/>
      <c r="CJ75" s="390"/>
      <c r="CK75" s="101"/>
      <c r="CL75" s="494">
        <v>173.39622</v>
      </c>
      <c r="CM75" s="536">
        <v>171.50944000000001</v>
      </c>
      <c r="CN75" s="494">
        <v>173.39622</v>
      </c>
      <c r="CO75" s="105"/>
      <c r="CP75" s="102"/>
      <c r="CQ75" s="102">
        <v>180</v>
      </c>
      <c r="CR75" s="103">
        <v>180</v>
      </c>
      <c r="CS75" s="105"/>
      <c r="CT75" s="393"/>
      <c r="CU75" s="101"/>
      <c r="CV75" s="101"/>
      <c r="CW75" s="396"/>
      <c r="CX75" s="101"/>
      <c r="CY75" s="101"/>
    </row>
    <row r="76" spans="2:103" s="72" customFormat="1" ht="20.100000000000001" customHeight="1" x14ac:dyDescent="0.15">
      <c r="B76" s="62"/>
      <c r="C76" s="86"/>
      <c r="D76" s="68" t="s">
        <v>123</v>
      </c>
      <c r="E76" s="64"/>
      <c r="F76" s="64"/>
      <c r="G76" s="64"/>
      <c r="H76" s="65"/>
      <c r="I76" s="66">
        <v>0</v>
      </c>
      <c r="J76" s="66"/>
      <c r="K76" s="67"/>
      <c r="L76" s="67"/>
      <c r="M76" s="67"/>
      <c r="N76" s="67"/>
      <c r="O76" s="67"/>
      <c r="P76" s="67"/>
      <c r="Q76" s="68"/>
      <c r="R76" s="69"/>
      <c r="S76" s="66"/>
      <c r="T76" s="68"/>
      <c r="U76" s="70"/>
      <c r="V76" s="66"/>
      <c r="W76" s="67"/>
      <c r="X76" s="67"/>
      <c r="Y76" s="67"/>
      <c r="Z76" s="67"/>
      <c r="AA76" s="67"/>
      <c r="AB76" s="74"/>
      <c r="AC76" s="68"/>
      <c r="AD76" s="68"/>
      <c r="AE76" s="67"/>
      <c r="AF76" s="71"/>
      <c r="AG76" s="83"/>
      <c r="AH76" s="69"/>
      <c r="AI76" s="65"/>
      <c r="AK76" s="67"/>
      <c r="AL76" s="71"/>
      <c r="AN76" s="67"/>
      <c r="AO76" s="71"/>
      <c r="AQ76" s="67"/>
      <c r="AT76" s="74"/>
      <c r="AU76" s="74"/>
      <c r="AV76" s="74"/>
      <c r="AW76" s="73"/>
      <c r="AX76" s="73"/>
      <c r="AY76" s="73"/>
      <c r="AZ76" s="75"/>
      <c r="BA76" s="73"/>
      <c r="BB76" s="73"/>
      <c r="BC76" s="98"/>
      <c r="BD76" s="76"/>
      <c r="BE76" s="256"/>
      <c r="BF76" s="257">
        <v>0</v>
      </c>
      <c r="BG76" s="78">
        <v>-1.3333333333333333</v>
      </c>
      <c r="BH76" s="74">
        <v>0</v>
      </c>
      <c r="BJ76" s="74"/>
      <c r="BL76" s="67">
        <v>1.3333333333333333</v>
      </c>
      <c r="BM76" s="87"/>
      <c r="BN76" s="258"/>
      <c r="BO76" s="258"/>
      <c r="BP76" s="259"/>
      <c r="BQ76" s="79"/>
      <c r="BR76" s="73">
        <v>0</v>
      </c>
      <c r="BS76" s="73">
        <v>0</v>
      </c>
      <c r="BT76" s="75">
        <v>0</v>
      </c>
      <c r="BU76" s="73">
        <v>0</v>
      </c>
      <c r="BV76" s="79">
        <v>0</v>
      </c>
      <c r="BW76" s="79">
        <v>0</v>
      </c>
      <c r="BX76" s="76">
        <v>0</v>
      </c>
      <c r="BY76" s="76">
        <v>0</v>
      </c>
      <c r="CA76" s="74">
        <v>1</v>
      </c>
      <c r="CB76" s="80">
        <v>0</v>
      </c>
      <c r="CC76" s="260">
        <v>0</v>
      </c>
      <c r="CE76" s="74"/>
      <c r="CF76" s="72">
        <v>0</v>
      </c>
      <c r="CG76" s="74">
        <v>0</v>
      </c>
      <c r="CI76" s="261">
        <v>0</v>
      </c>
      <c r="CJ76" s="261">
        <v>0</v>
      </c>
      <c r="CK76" s="74">
        <v>0</v>
      </c>
      <c r="CL76" s="486">
        <v>1106.7991599999998</v>
      </c>
      <c r="CM76" s="73">
        <v>7.614169999999973</v>
      </c>
      <c r="CN76" s="486">
        <v>60.124779999999987</v>
      </c>
      <c r="CO76" s="75"/>
      <c r="CP76" s="73"/>
      <c r="CQ76" s="73">
        <v>30</v>
      </c>
      <c r="CR76" s="79">
        <v>30</v>
      </c>
      <c r="CS76" s="75"/>
      <c r="CT76" s="258"/>
      <c r="CU76" s="74"/>
      <c r="CV76" s="74"/>
      <c r="CW76" s="262"/>
      <c r="CX76" s="74"/>
      <c r="CY76" s="74"/>
    </row>
    <row r="77" spans="2:103" s="82" customFormat="1" ht="13.5" customHeight="1" x14ac:dyDescent="0.15">
      <c r="B77" s="51"/>
      <c r="C77" s="97"/>
      <c r="H77" s="155"/>
      <c r="I77" s="156"/>
      <c r="J77" s="156"/>
      <c r="K77" s="81"/>
      <c r="L77" s="81"/>
      <c r="M77" s="81"/>
      <c r="N77" s="81"/>
      <c r="O77" s="81"/>
      <c r="P77" s="81"/>
      <c r="Q77" s="97"/>
      <c r="R77" s="157"/>
      <c r="S77" s="156"/>
      <c r="T77" s="97"/>
      <c r="U77" s="158"/>
      <c r="V77" s="156"/>
      <c r="W77" s="57"/>
      <c r="X77" s="134"/>
      <c r="Y77" s="134"/>
      <c r="Z77" s="81"/>
      <c r="AA77" s="81"/>
      <c r="AB77" s="159"/>
      <c r="AC77" s="97"/>
      <c r="AD77" s="97"/>
      <c r="AE77" s="134"/>
      <c r="AF77" s="135"/>
      <c r="AG77" s="136"/>
      <c r="AH77" s="157"/>
      <c r="AI77" s="61"/>
      <c r="AK77" s="134"/>
      <c r="AL77" s="135"/>
      <c r="AN77" s="134"/>
      <c r="AO77" s="135"/>
      <c r="AQ77" s="81"/>
      <c r="AR77" s="72"/>
      <c r="AS77" s="72"/>
      <c r="AT77" s="159"/>
      <c r="AU77" s="159"/>
      <c r="AV77" s="159"/>
      <c r="AW77" s="160"/>
      <c r="AX77" s="160"/>
      <c r="AY77" s="160"/>
      <c r="AZ77" s="161"/>
      <c r="BA77" s="160"/>
      <c r="BB77" s="160"/>
      <c r="BC77" s="162"/>
      <c r="BD77" s="163"/>
      <c r="BE77" s="446"/>
      <c r="BF77" s="447"/>
      <c r="BG77" s="165"/>
      <c r="BH77" s="159"/>
      <c r="BJ77" s="159"/>
      <c r="BL77" s="134"/>
      <c r="BM77" s="213"/>
      <c r="BN77" s="448"/>
      <c r="BO77" s="448"/>
      <c r="BP77" s="449"/>
      <c r="BQ77" s="388"/>
      <c r="BR77" s="160"/>
      <c r="BS77" s="160"/>
      <c r="BT77" s="161"/>
      <c r="BU77" s="160"/>
      <c r="BV77" s="160"/>
      <c r="BW77" s="162"/>
      <c r="BX77" s="163"/>
      <c r="BY77" s="163">
        <v>0</v>
      </c>
      <c r="CA77" s="159"/>
      <c r="CB77" s="166"/>
      <c r="CC77" s="450"/>
      <c r="CE77" s="159"/>
      <c r="CF77" s="72">
        <v>0</v>
      </c>
      <c r="CG77" s="159"/>
      <c r="CI77" s="451"/>
      <c r="CJ77" s="451"/>
      <c r="CK77" s="159"/>
      <c r="CL77" s="496"/>
      <c r="CM77" s="160"/>
      <c r="CN77" s="496"/>
      <c r="CO77" s="161"/>
      <c r="CP77" s="160"/>
      <c r="CQ77" s="160"/>
      <c r="CR77" s="162"/>
      <c r="CS77" s="161"/>
      <c r="CT77" s="448"/>
      <c r="CU77" s="159"/>
      <c r="CV77" s="159"/>
      <c r="CW77" s="324"/>
      <c r="CX77" s="159"/>
      <c r="CY77" s="159"/>
    </row>
    <row r="78" spans="2:103" s="72" customFormat="1" ht="20.100000000000001" customHeight="1" x14ac:dyDescent="0.15">
      <c r="B78" s="62"/>
      <c r="C78" s="68" t="s">
        <v>124</v>
      </c>
      <c r="D78" s="64"/>
      <c r="E78" s="64"/>
      <c r="F78" s="64"/>
      <c r="G78" s="64"/>
      <c r="H78" s="65"/>
      <c r="I78" s="66">
        <v>0</v>
      </c>
      <c r="J78" s="66"/>
      <c r="K78" s="67"/>
      <c r="L78" s="67"/>
      <c r="M78" s="67"/>
      <c r="N78" s="67"/>
      <c r="O78" s="67"/>
      <c r="P78" s="67"/>
      <c r="Q78" s="68"/>
      <c r="R78" s="69"/>
      <c r="S78" s="66"/>
      <c r="T78" s="68"/>
      <c r="U78" s="70"/>
      <c r="V78" s="66"/>
      <c r="W78" s="67"/>
      <c r="X78" s="67"/>
      <c r="Y78" s="67"/>
      <c r="Z78" s="67"/>
      <c r="AA78" s="67"/>
      <c r="AB78" s="74"/>
      <c r="AC78" s="68"/>
      <c r="AD78" s="68"/>
      <c r="AE78" s="67"/>
      <c r="AF78" s="71"/>
      <c r="AG78" s="83"/>
      <c r="AH78" s="69"/>
      <c r="AI78" s="65"/>
      <c r="AK78" s="67"/>
      <c r="AL78" s="71"/>
      <c r="AN78" s="67"/>
      <c r="AO78" s="71"/>
      <c r="AQ78" s="67"/>
      <c r="AT78" s="74"/>
      <c r="AU78" s="74"/>
      <c r="AV78" s="74"/>
      <c r="AW78" s="73"/>
      <c r="AX78" s="73"/>
      <c r="AY78" s="73"/>
      <c r="AZ78" s="75"/>
      <c r="BA78" s="73"/>
      <c r="BB78" s="73"/>
      <c r="BC78" s="98"/>
      <c r="BD78" s="76"/>
      <c r="BE78" s="256"/>
      <c r="BF78" s="257">
        <v>0</v>
      </c>
      <c r="BG78" s="78">
        <v>-29.893699999999995</v>
      </c>
      <c r="BH78" s="74">
        <v>0</v>
      </c>
      <c r="BJ78" s="74">
        <v>32</v>
      </c>
      <c r="BL78" s="67">
        <v>29.893699999999995</v>
      </c>
      <c r="BM78" s="87"/>
      <c r="BN78" s="258"/>
      <c r="BO78" s="258"/>
      <c r="BP78" s="259"/>
      <c r="BQ78" s="79">
        <v>0</v>
      </c>
      <c r="BR78" s="73">
        <v>0</v>
      </c>
      <c r="BS78" s="73">
        <v>0</v>
      </c>
      <c r="BT78" s="75">
        <v>0</v>
      </c>
      <c r="BU78" s="73">
        <v>0</v>
      </c>
      <c r="BV78" s="73">
        <v>0</v>
      </c>
      <c r="BW78" s="98">
        <v>0.16</v>
      </c>
      <c r="BX78" s="76">
        <v>5.3333333333333337E-2</v>
      </c>
      <c r="BY78" s="76">
        <v>2.6666666666666668E-2</v>
      </c>
      <c r="CA78" s="74">
        <v>1240.8333333333333</v>
      </c>
      <c r="CB78" s="80">
        <v>2.6666666666666668E-2</v>
      </c>
      <c r="CC78" s="260">
        <v>2.6666666666666668E-2</v>
      </c>
      <c r="CE78" s="74">
        <v>0</v>
      </c>
      <c r="CF78" s="72">
        <v>0</v>
      </c>
      <c r="CG78" s="74">
        <v>0</v>
      </c>
      <c r="CI78" s="261">
        <v>1</v>
      </c>
      <c r="CJ78" s="261">
        <v>1</v>
      </c>
      <c r="CK78" s="74">
        <v>1</v>
      </c>
      <c r="CL78" s="486">
        <v>1116.4145399999998</v>
      </c>
      <c r="CM78" s="73">
        <v>203.92361</v>
      </c>
      <c r="CN78" s="486">
        <v>324.02100999999993</v>
      </c>
      <c r="CO78" s="75"/>
      <c r="CP78" s="73"/>
      <c r="CQ78" s="73">
        <v>270</v>
      </c>
      <c r="CR78" s="98">
        <v>270</v>
      </c>
      <c r="CS78" s="75"/>
      <c r="CT78" s="258"/>
      <c r="CU78" s="74"/>
      <c r="CV78" s="74"/>
      <c r="CW78" s="306"/>
      <c r="CX78" s="74"/>
      <c r="CY78" s="74"/>
    </row>
    <row r="79" spans="2:103" s="82" customFormat="1" ht="13.5" customHeight="1" x14ac:dyDescent="0.15">
      <c r="B79" s="51"/>
      <c r="C79" s="97"/>
      <c r="D79" s="56"/>
      <c r="E79" s="52"/>
      <c r="F79" s="52"/>
      <c r="G79" s="52"/>
      <c r="H79" s="53"/>
      <c r="I79" s="54"/>
      <c r="J79" s="54"/>
      <c r="K79" s="55"/>
      <c r="L79" s="55"/>
      <c r="M79" s="55"/>
      <c r="N79" s="55"/>
      <c r="O79" s="55"/>
      <c r="P79" s="55"/>
      <c r="Q79" s="56"/>
      <c r="R79" s="60"/>
      <c r="S79" s="54"/>
      <c r="T79" s="56"/>
      <c r="U79" s="100"/>
      <c r="V79" s="54"/>
      <c r="W79" s="57"/>
      <c r="X79" s="57"/>
      <c r="Y79" s="57"/>
      <c r="Z79" s="55"/>
      <c r="AA79" s="55"/>
      <c r="AB79" s="101"/>
      <c r="AC79" s="56"/>
      <c r="AD79" s="56"/>
      <c r="AE79" s="57"/>
      <c r="AF79" s="58"/>
      <c r="AG79" s="136"/>
      <c r="AH79" s="60"/>
      <c r="AI79" s="61"/>
      <c r="AK79" s="57"/>
      <c r="AL79" s="58"/>
      <c r="AN79" s="57"/>
      <c r="AO79" s="58"/>
      <c r="AQ79" s="55"/>
      <c r="AR79" s="72"/>
      <c r="AS79" s="72"/>
      <c r="AT79" s="101"/>
      <c r="AU79" s="101"/>
      <c r="AV79" s="101"/>
      <c r="AW79" s="102"/>
      <c r="AX79" s="102"/>
      <c r="AY79" s="102"/>
      <c r="AZ79" s="105"/>
      <c r="BA79" s="102"/>
      <c r="BB79" s="102"/>
      <c r="BC79" s="103"/>
      <c r="BD79" s="106"/>
      <c r="BE79" s="391"/>
      <c r="BF79" s="392"/>
      <c r="BG79" s="108"/>
      <c r="BH79" s="101"/>
      <c r="BJ79" s="101"/>
      <c r="BL79" s="57"/>
      <c r="BM79" s="213"/>
      <c r="BN79" s="393"/>
      <c r="BO79" s="393"/>
      <c r="BP79" s="394"/>
      <c r="BQ79" s="395"/>
      <c r="BR79" s="102"/>
      <c r="BS79" s="102"/>
      <c r="BT79" s="105"/>
      <c r="BU79" s="102"/>
      <c r="BV79" s="102"/>
      <c r="BW79" s="103"/>
      <c r="BX79" s="106"/>
      <c r="BY79" s="106">
        <v>0</v>
      </c>
      <c r="CA79" s="101"/>
      <c r="CB79" s="104"/>
      <c r="CC79" s="389"/>
      <c r="CE79" s="101"/>
      <c r="CF79" s="72">
        <v>0</v>
      </c>
      <c r="CG79" s="101"/>
      <c r="CI79" s="390"/>
      <c r="CJ79" s="390"/>
      <c r="CK79" s="101"/>
      <c r="CL79" s="494"/>
      <c r="CM79" s="102"/>
      <c r="CN79" s="494"/>
      <c r="CO79" s="105"/>
      <c r="CP79" s="102"/>
      <c r="CQ79" s="102"/>
      <c r="CR79" s="103"/>
      <c r="CS79" s="105"/>
      <c r="CT79" s="393"/>
      <c r="CU79" s="101"/>
      <c r="CV79" s="101"/>
      <c r="CW79" s="396"/>
      <c r="CX79" s="101"/>
      <c r="CY79" s="101"/>
    </row>
    <row r="80" spans="2:103" s="72" customFormat="1" ht="20.100000000000001" customHeight="1" x14ac:dyDescent="0.15">
      <c r="B80" s="62"/>
      <c r="C80" s="86"/>
      <c r="D80" s="68" t="s">
        <v>66</v>
      </c>
      <c r="E80" s="64"/>
      <c r="F80" s="64"/>
      <c r="G80" s="64"/>
      <c r="H80" s="65"/>
      <c r="I80" s="66">
        <v>0</v>
      </c>
      <c r="J80" s="66"/>
      <c r="K80" s="67"/>
      <c r="L80" s="67"/>
      <c r="M80" s="67"/>
      <c r="N80" s="67"/>
      <c r="O80" s="67"/>
      <c r="P80" s="67"/>
      <c r="Q80" s="68"/>
      <c r="R80" s="69"/>
      <c r="S80" s="66"/>
      <c r="T80" s="68"/>
      <c r="U80" s="70"/>
      <c r="V80" s="66"/>
      <c r="W80" s="67"/>
      <c r="X80" s="67"/>
      <c r="Y80" s="67"/>
      <c r="Z80" s="67"/>
      <c r="AA80" s="67"/>
      <c r="AB80" s="74"/>
      <c r="AC80" s="68"/>
      <c r="AD80" s="68"/>
      <c r="AE80" s="67"/>
      <c r="AF80" s="71"/>
      <c r="AG80" s="83"/>
      <c r="AH80" s="69"/>
      <c r="AI80" s="65"/>
      <c r="AK80" s="67"/>
      <c r="AL80" s="71"/>
      <c r="AN80" s="67"/>
      <c r="AO80" s="71"/>
      <c r="AQ80" s="67"/>
      <c r="AT80" s="74"/>
      <c r="AU80" s="74"/>
      <c r="AV80" s="74"/>
      <c r="AW80" s="73"/>
      <c r="AX80" s="73"/>
      <c r="AY80" s="73"/>
      <c r="AZ80" s="75"/>
      <c r="BA80" s="73"/>
      <c r="BB80" s="79"/>
      <c r="BC80" s="79"/>
      <c r="BD80" s="76"/>
      <c r="BE80" s="256"/>
      <c r="BF80" s="257">
        <v>0</v>
      </c>
      <c r="BG80" s="78">
        <v>-6.6134249999999994</v>
      </c>
      <c r="BH80" s="74">
        <v>0</v>
      </c>
      <c r="BJ80" s="74">
        <v>7</v>
      </c>
      <c r="BL80" s="67">
        <v>6.6134249999999994</v>
      </c>
      <c r="BM80" s="87"/>
      <c r="BN80" s="258"/>
      <c r="BO80" s="258"/>
      <c r="BP80" s="259"/>
      <c r="BQ80" s="79"/>
      <c r="BR80" s="73">
        <v>0</v>
      </c>
      <c r="BS80" s="73">
        <v>0</v>
      </c>
      <c r="BT80" s="75">
        <v>0</v>
      </c>
      <c r="BU80" s="73">
        <v>0</v>
      </c>
      <c r="BV80" s="73">
        <v>0</v>
      </c>
      <c r="BW80" s="73">
        <v>0</v>
      </c>
      <c r="BX80" s="76">
        <v>0</v>
      </c>
      <c r="BY80" s="76">
        <v>0</v>
      </c>
      <c r="CA80" s="74">
        <v>7</v>
      </c>
      <c r="CB80" s="80">
        <v>0</v>
      </c>
      <c r="CC80" s="260">
        <v>0</v>
      </c>
      <c r="CE80" s="74"/>
      <c r="CF80" s="72">
        <v>0</v>
      </c>
      <c r="CG80" s="74">
        <v>0</v>
      </c>
      <c r="CI80" s="261">
        <v>3.6856666666666666</v>
      </c>
      <c r="CJ80" s="261">
        <v>11.057</v>
      </c>
      <c r="CK80" s="74">
        <v>7.3713333333333333</v>
      </c>
      <c r="CL80" s="486">
        <v>212.87010000000001</v>
      </c>
      <c r="CM80" s="73">
        <v>212.68964000000003</v>
      </c>
      <c r="CN80" s="486">
        <v>212.76785999999998</v>
      </c>
      <c r="CO80" s="75"/>
      <c r="CP80" s="73"/>
      <c r="CQ80" s="73">
        <v>210</v>
      </c>
      <c r="CR80" s="73">
        <v>231</v>
      </c>
      <c r="CS80" s="75"/>
      <c r="CT80" s="258"/>
      <c r="CU80" s="74"/>
      <c r="CV80" s="74"/>
      <c r="CW80" s="306"/>
      <c r="CX80" s="74"/>
      <c r="CY80" s="74"/>
    </row>
    <row r="81" spans="2:103" s="82" customFormat="1" ht="13.5" customHeight="1" x14ac:dyDescent="0.15">
      <c r="B81" s="51"/>
      <c r="C81" s="97"/>
      <c r="D81" s="56"/>
      <c r="E81" s="52"/>
      <c r="F81" s="52"/>
      <c r="G81" s="52"/>
      <c r="H81" s="53"/>
      <c r="I81" s="54"/>
      <c r="J81" s="54"/>
      <c r="K81" s="55"/>
      <c r="L81" s="55"/>
      <c r="M81" s="55"/>
      <c r="N81" s="55"/>
      <c r="O81" s="55"/>
      <c r="P81" s="55"/>
      <c r="Q81" s="56"/>
      <c r="R81" s="60"/>
      <c r="S81" s="54"/>
      <c r="T81" s="56"/>
      <c r="U81" s="100"/>
      <c r="V81" s="54"/>
      <c r="W81" s="57"/>
      <c r="X81" s="57"/>
      <c r="Y81" s="57"/>
      <c r="Z81" s="55"/>
      <c r="AA81" s="55"/>
      <c r="AB81" s="101"/>
      <c r="AC81" s="56"/>
      <c r="AD81" s="56"/>
      <c r="AE81" s="57"/>
      <c r="AF81" s="58"/>
      <c r="AG81" s="136"/>
      <c r="AH81" s="60"/>
      <c r="AI81" s="61"/>
      <c r="AK81" s="57"/>
      <c r="AL81" s="58"/>
      <c r="AN81" s="57"/>
      <c r="AO81" s="58"/>
      <c r="AQ81" s="55"/>
      <c r="AR81" s="72"/>
      <c r="AS81" s="72"/>
      <c r="AT81" s="101"/>
      <c r="AU81" s="101"/>
      <c r="AV81" s="101"/>
      <c r="AW81" s="102"/>
      <c r="AX81" s="102"/>
      <c r="AY81" s="102"/>
      <c r="AZ81" s="105"/>
      <c r="BA81" s="102"/>
      <c r="BB81" s="102"/>
      <c r="BC81" s="103"/>
      <c r="BD81" s="106"/>
      <c r="BE81" s="391"/>
      <c r="BF81" s="392"/>
      <c r="BG81" s="108"/>
      <c r="BH81" s="101"/>
      <c r="BJ81" s="101"/>
      <c r="BL81" s="57"/>
      <c r="BM81" s="213"/>
      <c r="BN81" s="393"/>
      <c r="BO81" s="393"/>
      <c r="BP81" s="394"/>
      <c r="BQ81" s="395"/>
      <c r="BR81" s="102"/>
      <c r="BS81" s="102"/>
      <c r="BT81" s="105"/>
      <c r="BU81" s="102"/>
      <c r="BV81" s="102"/>
      <c r="BW81" s="103"/>
      <c r="BX81" s="106"/>
      <c r="BY81" s="106">
        <v>0</v>
      </c>
      <c r="CA81" s="101"/>
      <c r="CB81" s="104"/>
      <c r="CC81" s="389"/>
      <c r="CE81" s="101"/>
      <c r="CF81" s="72">
        <v>0</v>
      </c>
      <c r="CG81" s="101"/>
      <c r="CI81" s="390"/>
      <c r="CJ81" s="390"/>
      <c r="CK81" s="101"/>
      <c r="CL81" s="494"/>
      <c r="CM81" s="102"/>
      <c r="CN81" s="494"/>
      <c r="CO81" s="105"/>
      <c r="CP81" s="102"/>
      <c r="CQ81" s="102"/>
      <c r="CR81" s="103"/>
      <c r="CS81" s="105"/>
      <c r="CT81" s="393"/>
      <c r="CU81" s="101"/>
      <c r="CV81" s="101"/>
      <c r="CW81" s="396"/>
      <c r="CX81" s="101"/>
      <c r="CY81" s="101"/>
    </row>
    <row r="82" spans="2:103" s="72" customFormat="1" ht="20.100000000000001" customHeight="1" x14ac:dyDescent="0.15">
      <c r="B82" s="62"/>
      <c r="C82" s="86"/>
      <c r="D82" s="68" t="s">
        <v>67</v>
      </c>
      <c r="E82" s="64"/>
      <c r="F82" s="64"/>
      <c r="G82" s="64"/>
      <c r="H82" s="65"/>
      <c r="I82" s="66">
        <v>0</v>
      </c>
      <c r="J82" s="66"/>
      <c r="K82" s="67"/>
      <c r="L82" s="67"/>
      <c r="M82" s="67"/>
      <c r="N82" s="67"/>
      <c r="O82" s="67"/>
      <c r="P82" s="67"/>
      <c r="Q82" s="68"/>
      <c r="R82" s="69"/>
      <c r="S82" s="66"/>
      <c r="T82" s="68"/>
      <c r="U82" s="70"/>
      <c r="V82" s="66"/>
      <c r="W82" s="67"/>
      <c r="X82" s="67"/>
      <c r="Y82" s="67"/>
      <c r="Z82" s="67"/>
      <c r="AA82" s="67"/>
      <c r="AB82" s="74"/>
      <c r="AC82" s="68"/>
      <c r="AD82" s="68"/>
      <c r="AE82" s="67"/>
      <c r="AF82" s="71"/>
      <c r="AG82" s="83"/>
      <c r="AH82" s="69"/>
      <c r="AI82" s="65"/>
      <c r="AK82" s="67"/>
      <c r="AL82" s="71"/>
      <c r="AN82" s="67"/>
      <c r="AO82" s="71"/>
      <c r="AQ82" s="67"/>
      <c r="AT82" s="74"/>
      <c r="AU82" s="74"/>
      <c r="AV82" s="74"/>
      <c r="AW82" s="73"/>
      <c r="AX82" s="73"/>
      <c r="AY82" s="73"/>
      <c r="AZ82" s="75"/>
      <c r="BA82" s="73"/>
      <c r="BB82" s="79"/>
      <c r="BC82" s="79"/>
      <c r="BD82" s="76"/>
      <c r="BE82" s="256"/>
      <c r="BF82" s="257">
        <v>0</v>
      </c>
      <c r="BG82" s="78">
        <v>-86.366666666666674</v>
      </c>
      <c r="BH82" s="74">
        <v>0</v>
      </c>
      <c r="BJ82" s="74">
        <v>78</v>
      </c>
      <c r="BL82" s="67">
        <v>86.366666666666674</v>
      </c>
      <c r="BM82" s="87"/>
      <c r="BN82" s="258"/>
      <c r="BO82" s="258"/>
      <c r="BP82" s="259"/>
      <c r="BQ82" s="79"/>
      <c r="BR82" s="73">
        <v>16.8</v>
      </c>
      <c r="BS82" s="73">
        <v>16.8</v>
      </c>
      <c r="BT82" s="75">
        <v>11.200000000000001</v>
      </c>
      <c r="BU82" s="73">
        <v>16.8</v>
      </c>
      <c r="BV82" s="73">
        <v>16.8</v>
      </c>
      <c r="BW82" s="73">
        <v>0</v>
      </c>
      <c r="BX82" s="76">
        <v>11.200000000000001</v>
      </c>
      <c r="BY82" s="76">
        <v>11.200000000000001</v>
      </c>
      <c r="CA82" s="74">
        <v>77.5</v>
      </c>
      <c r="CB82" s="80">
        <v>11.200000000000001</v>
      </c>
      <c r="CC82" s="260">
        <v>-5.7999999999999989</v>
      </c>
      <c r="CE82" s="74">
        <v>17</v>
      </c>
      <c r="CF82" s="72">
        <v>-0.19999999999999929</v>
      </c>
      <c r="CG82" s="74">
        <v>14.100000000000001</v>
      </c>
      <c r="CI82" s="261">
        <v>17</v>
      </c>
      <c r="CJ82" s="261">
        <v>17</v>
      </c>
      <c r="CK82" s="74">
        <v>17</v>
      </c>
      <c r="CL82" s="486">
        <v>96.426100000000005</v>
      </c>
      <c r="CM82" s="73">
        <v>86.3</v>
      </c>
      <c r="CN82" s="486">
        <v>72.58232000000001</v>
      </c>
      <c r="CO82" s="75"/>
      <c r="CP82" s="73"/>
      <c r="CQ82" s="73">
        <v>85</v>
      </c>
      <c r="CR82" s="73">
        <v>85</v>
      </c>
      <c r="CS82" s="75"/>
      <c r="CT82" s="258"/>
      <c r="CU82" s="74"/>
      <c r="CV82" s="74"/>
      <c r="CW82" s="306"/>
      <c r="CX82" s="74"/>
      <c r="CY82" s="74"/>
    </row>
    <row r="83" spans="2:103" s="82" customFormat="1" ht="13.5" customHeight="1" x14ac:dyDescent="0.15">
      <c r="B83" s="51"/>
      <c r="C83" s="97"/>
      <c r="D83" s="56"/>
      <c r="E83" s="52"/>
      <c r="F83" s="52"/>
      <c r="G83" s="52"/>
      <c r="H83" s="53"/>
      <c r="I83" s="54"/>
      <c r="J83" s="54"/>
      <c r="K83" s="55"/>
      <c r="L83" s="55"/>
      <c r="M83" s="55"/>
      <c r="N83" s="55"/>
      <c r="O83" s="55"/>
      <c r="P83" s="55"/>
      <c r="Q83" s="56"/>
      <c r="R83" s="60"/>
      <c r="S83" s="54"/>
      <c r="T83" s="56"/>
      <c r="U83" s="100"/>
      <c r="V83" s="54"/>
      <c r="W83" s="57"/>
      <c r="X83" s="57"/>
      <c r="Y83" s="57"/>
      <c r="Z83" s="55"/>
      <c r="AA83" s="55"/>
      <c r="AB83" s="101"/>
      <c r="AC83" s="56"/>
      <c r="AD83" s="56"/>
      <c r="AE83" s="57"/>
      <c r="AF83" s="58"/>
      <c r="AG83" s="136"/>
      <c r="AH83" s="60"/>
      <c r="AI83" s="61"/>
      <c r="AK83" s="57"/>
      <c r="AL83" s="58"/>
      <c r="AN83" s="57"/>
      <c r="AO83" s="58"/>
      <c r="AQ83" s="55"/>
      <c r="AR83" s="72"/>
      <c r="AS83" s="72"/>
      <c r="AT83" s="101"/>
      <c r="AU83" s="101"/>
      <c r="AV83" s="101"/>
      <c r="AW83" s="102"/>
      <c r="AX83" s="102"/>
      <c r="AY83" s="102"/>
      <c r="AZ83" s="105"/>
      <c r="BA83" s="102"/>
      <c r="BB83" s="102"/>
      <c r="BC83" s="103"/>
      <c r="BD83" s="106"/>
      <c r="BE83" s="391"/>
      <c r="BF83" s="392"/>
      <c r="BG83" s="108"/>
      <c r="BH83" s="101"/>
      <c r="BJ83" s="101"/>
      <c r="BL83" s="57"/>
      <c r="BM83" s="213"/>
      <c r="BN83" s="393"/>
      <c r="BO83" s="393"/>
      <c r="BP83" s="394"/>
      <c r="BQ83" s="395"/>
      <c r="BR83" s="102"/>
      <c r="BS83" s="102"/>
      <c r="BT83" s="105"/>
      <c r="BU83" s="102"/>
      <c r="BV83" s="102"/>
      <c r="BW83" s="103"/>
      <c r="BX83" s="106"/>
      <c r="BY83" s="106">
        <v>0</v>
      </c>
      <c r="CA83" s="101"/>
      <c r="CB83" s="104"/>
      <c r="CC83" s="389"/>
      <c r="CE83" s="101"/>
      <c r="CF83" s="72">
        <v>0</v>
      </c>
      <c r="CG83" s="101"/>
      <c r="CI83" s="390"/>
      <c r="CJ83" s="390"/>
      <c r="CK83" s="101"/>
      <c r="CL83" s="494"/>
      <c r="CM83" s="102"/>
      <c r="CN83" s="494"/>
      <c r="CO83" s="105"/>
      <c r="CP83" s="102"/>
      <c r="CQ83" s="102"/>
      <c r="CR83" s="103"/>
      <c r="CS83" s="105"/>
      <c r="CT83" s="393"/>
      <c r="CU83" s="101"/>
      <c r="CV83" s="101"/>
      <c r="CW83" s="396"/>
      <c r="CX83" s="101"/>
      <c r="CY83" s="101"/>
    </row>
    <row r="84" spans="2:103" s="72" customFormat="1" ht="20.100000000000001" customHeight="1" x14ac:dyDescent="0.15">
      <c r="B84" s="62"/>
      <c r="C84" s="86"/>
      <c r="D84" s="68" t="s">
        <v>68</v>
      </c>
      <c r="E84" s="64"/>
      <c r="F84" s="64"/>
      <c r="G84" s="64"/>
      <c r="H84" s="65"/>
      <c r="I84" s="66">
        <v>0</v>
      </c>
      <c r="J84" s="66"/>
      <c r="K84" s="67"/>
      <c r="L84" s="67"/>
      <c r="M84" s="67"/>
      <c r="N84" s="67"/>
      <c r="O84" s="67"/>
      <c r="P84" s="67"/>
      <c r="Q84" s="68"/>
      <c r="R84" s="69"/>
      <c r="S84" s="66"/>
      <c r="T84" s="68"/>
      <c r="U84" s="70"/>
      <c r="V84" s="66"/>
      <c r="W84" s="67"/>
      <c r="X84" s="67"/>
      <c r="Y84" s="67"/>
      <c r="Z84" s="67"/>
      <c r="AA84" s="67"/>
      <c r="AB84" s="74"/>
      <c r="AC84" s="68"/>
      <c r="AD84" s="68"/>
      <c r="AE84" s="67"/>
      <c r="AF84" s="71"/>
      <c r="AG84" s="83"/>
      <c r="AH84" s="69"/>
      <c r="AI84" s="65"/>
      <c r="AK84" s="67"/>
      <c r="AL84" s="71"/>
      <c r="AN84" s="67"/>
      <c r="AO84" s="71"/>
      <c r="AQ84" s="67"/>
      <c r="AT84" s="74"/>
      <c r="AU84" s="74"/>
      <c r="AV84" s="74"/>
      <c r="AW84" s="73"/>
      <c r="AX84" s="73"/>
      <c r="AY84" s="73"/>
      <c r="AZ84" s="75"/>
      <c r="BA84" s="73"/>
      <c r="BB84" s="73"/>
      <c r="BC84" s="98"/>
      <c r="BD84" s="76"/>
      <c r="BE84" s="256"/>
      <c r="BF84" s="257">
        <v>0</v>
      </c>
      <c r="BG84" s="78">
        <v>0</v>
      </c>
      <c r="BH84" s="74">
        <v>0</v>
      </c>
      <c r="BJ84" s="74"/>
      <c r="BL84" s="67">
        <v>0</v>
      </c>
      <c r="BM84" s="87"/>
      <c r="BN84" s="258"/>
      <c r="BO84" s="258"/>
      <c r="BP84" s="259"/>
      <c r="BQ84" s="79"/>
      <c r="BR84" s="73">
        <v>0</v>
      </c>
      <c r="BS84" s="73">
        <v>0</v>
      </c>
      <c r="BT84" s="75">
        <v>0</v>
      </c>
      <c r="BU84" s="73">
        <v>0</v>
      </c>
      <c r="BV84" s="73">
        <v>0</v>
      </c>
      <c r="BW84" s="98">
        <v>0</v>
      </c>
      <c r="BX84" s="76">
        <v>0</v>
      </c>
      <c r="BY84" s="76">
        <v>0</v>
      </c>
      <c r="CA84" s="74">
        <v>0</v>
      </c>
      <c r="CB84" s="80">
        <v>0</v>
      </c>
      <c r="CC84" s="260">
        <v>0</v>
      </c>
      <c r="CE84" s="74"/>
      <c r="CF84" s="72">
        <v>0</v>
      </c>
      <c r="CG84" s="74">
        <v>0</v>
      </c>
      <c r="CI84" s="261">
        <v>0</v>
      </c>
      <c r="CJ84" s="261">
        <v>0</v>
      </c>
      <c r="CK84" s="74">
        <v>0</v>
      </c>
      <c r="CL84" s="486">
        <v>0</v>
      </c>
      <c r="CM84" s="73">
        <v>0</v>
      </c>
      <c r="CN84" s="486">
        <v>0</v>
      </c>
      <c r="CO84" s="75"/>
      <c r="CP84" s="73"/>
      <c r="CQ84" s="73"/>
      <c r="CR84" s="98"/>
      <c r="CS84" s="75"/>
      <c r="CT84" s="258"/>
      <c r="CU84" s="74"/>
      <c r="CV84" s="74"/>
      <c r="CW84" s="306"/>
      <c r="CX84" s="74"/>
      <c r="CY84" s="74"/>
    </row>
    <row r="85" spans="2:103" s="82" customFormat="1" ht="13.5" customHeight="1" x14ac:dyDescent="0.15">
      <c r="B85" s="51"/>
      <c r="C85" s="97"/>
      <c r="D85" s="56"/>
      <c r="E85" s="52"/>
      <c r="F85" s="52"/>
      <c r="G85" s="52"/>
      <c r="H85" s="53"/>
      <c r="I85" s="54"/>
      <c r="J85" s="54"/>
      <c r="K85" s="55"/>
      <c r="L85" s="55"/>
      <c r="M85" s="55"/>
      <c r="N85" s="55"/>
      <c r="O85" s="55"/>
      <c r="P85" s="55"/>
      <c r="Q85" s="56"/>
      <c r="R85" s="60"/>
      <c r="S85" s="54"/>
      <c r="T85" s="56"/>
      <c r="U85" s="100"/>
      <c r="V85" s="54"/>
      <c r="W85" s="57"/>
      <c r="X85" s="57"/>
      <c r="Y85" s="57"/>
      <c r="Z85" s="55"/>
      <c r="AA85" s="55"/>
      <c r="AB85" s="101"/>
      <c r="AC85" s="56"/>
      <c r="AD85" s="56"/>
      <c r="AE85" s="57"/>
      <c r="AF85" s="58"/>
      <c r="AG85" s="136"/>
      <c r="AH85" s="60"/>
      <c r="AI85" s="61"/>
      <c r="AK85" s="57"/>
      <c r="AL85" s="58"/>
      <c r="AN85" s="57"/>
      <c r="AO85" s="58"/>
      <c r="AQ85" s="55"/>
      <c r="AR85" s="72"/>
      <c r="AS85" s="72"/>
      <c r="AT85" s="101"/>
      <c r="AU85" s="101"/>
      <c r="AV85" s="101"/>
      <c r="AW85" s="102"/>
      <c r="AX85" s="102"/>
      <c r="AY85" s="102"/>
      <c r="AZ85" s="105"/>
      <c r="BA85" s="102"/>
      <c r="BB85" s="102"/>
      <c r="BC85" s="103"/>
      <c r="BD85" s="106"/>
      <c r="BE85" s="391"/>
      <c r="BF85" s="392"/>
      <c r="BG85" s="108"/>
      <c r="BH85" s="101"/>
      <c r="BJ85" s="101"/>
      <c r="BL85" s="57"/>
      <c r="BM85" s="213"/>
      <c r="BN85" s="393"/>
      <c r="BO85" s="393"/>
      <c r="BP85" s="394"/>
      <c r="BQ85" s="395"/>
      <c r="BR85" s="102"/>
      <c r="BS85" s="102"/>
      <c r="BT85" s="105"/>
      <c r="BU85" s="102"/>
      <c r="BV85" s="102"/>
      <c r="BW85" s="103"/>
      <c r="BX85" s="106"/>
      <c r="BY85" s="106">
        <v>0</v>
      </c>
      <c r="CA85" s="101"/>
      <c r="CB85" s="104"/>
      <c r="CC85" s="389"/>
      <c r="CE85" s="101"/>
      <c r="CF85" s="72">
        <v>0</v>
      </c>
      <c r="CG85" s="101"/>
      <c r="CI85" s="390"/>
      <c r="CJ85" s="390"/>
      <c r="CK85" s="101"/>
      <c r="CL85" s="494"/>
      <c r="CM85" s="102"/>
      <c r="CN85" s="494"/>
      <c r="CO85" s="105"/>
      <c r="CP85" s="102"/>
      <c r="CQ85" s="102"/>
      <c r="CR85" s="103"/>
      <c r="CS85" s="105"/>
      <c r="CT85" s="393"/>
      <c r="CU85" s="101"/>
      <c r="CV85" s="101"/>
      <c r="CW85" s="396"/>
      <c r="CX85" s="101"/>
      <c r="CY85" s="101"/>
    </row>
    <row r="86" spans="2:103" s="72" customFormat="1" ht="20.100000000000001" customHeight="1" x14ac:dyDescent="0.15">
      <c r="B86" s="62"/>
      <c r="C86" s="86"/>
      <c r="D86" s="68" t="s">
        <v>69</v>
      </c>
      <c r="E86" s="64"/>
      <c r="F86" s="64"/>
      <c r="G86" s="64"/>
      <c r="H86" s="65"/>
      <c r="I86" s="66">
        <v>0</v>
      </c>
      <c r="J86" s="66"/>
      <c r="K86" s="67"/>
      <c r="L86" s="67"/>
      <c r="M86" s="67"/>
      <c r="N86" s="67"/>
      <c r="O86" s="67"/>
      <c r="P86" s="67"/>
      <c r="Q86" s="68"/>
      <c r="R86" s="69"/>
      <c r="S86" s="66"/>
      <c r="T86" s="68"/>
      <c r="U86" s="70"/>
      <c r="V86" s="66"/>
      <c r="W86" s="67"/>
      <c r="X86" s="67"/>
      <c r="Y86" s="67"/>
      <c r="Z86" s="67"/>
      <c r="AA86" s="67"/>
      <c r="AB86" s="74"/>
      <c r="AC86" s="68"/>
      <c r="AD86" s="68"/>
      <c r="AE86" s="67"/>
      <c r="AF86" s="71"/>
      <c r="AG86" s="83"/>
      <c r="AH86" s="69"/>
      <c r="AI86" s="65"/>
      <c r="AK86" s="67"/>
      <c r="AL86" s="71"/>
      <c r="AN86" s="67"/>
      <c r="AO86" s="71"/>
      <c r="AQ86" s="67"/>
      <c r="AT86" s="74"/>
      <c r="AU86" s="74"/>
      <c r="AV86" s="74"/>
      <c r="AW86" s="73"/>
      <c r="AX86" s="73"/>
      <c r="AY86" s="73"/>
      <c r="AZ86" s="75"/>
      <c r="BA86" s="73"/>
      <c r="BB86" s="73"/>
      <c r="BC86" s="98"/>
      <c r="BD86" s="76"/>
      <c r="BE86" s="256"/>
      <c r="BF86" s="257">
        <v>0</v>
      </c>
      <c r="BG86" s="78">
        <v>-115</v>
      </c>
      <c r="BH86" s="74">
        <v>0</v>
      </c>
      <c r="BJ86" s="74">
        <v>115</v>
      </c>
      <c r="BL86" s="67">
        <v>115</v>
      </c>
      <c r="BM86" s="87"/>
      <c r="BN86" s="258"/>
      <c r="BO86" s="258"/>
      <c r="BP86" s="259"/>
      <c r="BQ86" s="79"/>
      <c r="BR86" s="73">
        <v>0</v>
      </c>
      <c r="BS86" s="73">
        <v>0</v>
      </c>
      <c r="BT86" s="75">
        <v>0</v>
      </c>
      <c r="BU86" s="73">
        <v>0</v>
      </c>
      <c r="BV86" s="73">
        <v>10</v>
      </c>
      <c r="BW86" s="73">
        <v>13</v>
      </c>
      <c r="BX86" s="76">
        <v>7.666666666666667</v>
      </c>
      <c r="BY86" s="76">
        <v>3.8333333333333335</v>
      </c>
      <c r="CA86" s="74">
        <v>106</v>
      </c>
      <c r="CB86" s="80">
        <v>3.8333333333333335</v>
      </c>
      <c r="CC86" s="260">
        <v>3.8333333333333335</v>
      </c>
      <c r="CE86" s="74"/>
      <c r="CF86" s="72">
        <v>0</v>
      </c>
      <c r="CG86" s="74">
        <v>0</v>
      </c>
      <c r="CI86" s="261">
        <v>14</v>
      </c>
      <c r="CJ86" s="261">
        <v>14</v>
      </c>
      <c r="CK86" s="74">
        <v>14</v>
      </c>
      <c r="CL86" s="486">
        <v>0</v>
      </c>
      <c r="CM86" s="73">
        <v>0</v>
      </c>
      <c r="CN86" s="486">
        <v>0</v>
      </c>
      <c r="CO86" s="75"/>
      <c r="CP86" s="73"/>
      <c r="CQ86" s="73"/>
      <c r="CR86" s="73"/>
      <c r="CS86" s="75"/>
      <c r="CT86" s="258"/>
      <c r="CU86" s="74"/>
      <c r="CV86" s="74"/>
      <c r="CW86" s="306"/>
      <c r="CX86" s="74"/>
      <c r="CY86" s="74"/>
    </row>
    <row r="87" spans="2:103" s="82" customFormat="1" ht="13.5" customHeight="1" x14ac:dyDescent="0.15">
      <c r="B87" s="51"/>
      <c r="C87" s="97"/>
      <c r="D87" s="52"/>
      <c r="E87" s="52"/>
      <c r="F87" s="52"/>
      <c r="G87" s="52"/>
      <c r="H87" s="53"/>
      <c r="I87" s="54"/>
      <c r="J87" s="54"/>
      <c r="K87" s="55"/>
      <c r="L87" s="55"/>
      <c r="M87" s="55"/>
      <c r="N87" s="55"/>
      <c r="O87" s="55"/>
      <c r="P87" s="55"/>
      <c r="Q87" s="56"/>
      <c r="R87" s="60"/>
      <c r="S87" s="54"/>
      <c r="T87" s="56"/>
      <c r="U87" s="100"/>
      <c r="V87" s="54"/>
      <c r="W87" s="57"/>
      <c r="X87" s="57"/>
      <c r="Y87" s="57"/>
      <c r="Z87" s="55"/>
      <c r="AA87" s="55"/>
      <c r="AB87" s="101"/>
      <c r="AC87" s="56"/>
      <c r="AD87" s="56"/>
      <c r="AE87" s="57"/>
      <c r="AF87" s="58"/>
      <c r="AG87" s="136"/>
      <c r="AH87" s="60"/>
      <c r="AI87" s="61"/>
      <c r="AK87" s="57"/>
      <c r="AL87" s="58"/>
      <c r="AN87" s="57"/>
      <c r="AO87" s="58"/>
      <c r="AQ87" s="55"/>
      <c r="AR87" s="72"/>
      <c r="AS87" s="72"/>
      <c r="AT87" s="101"/>
      <c r="AU87" s="101"/>
      <c r="AV87" s="101"/>
      <c r="AW87" s="102"/>
      <c r="AX87" s="102"/>
      <c r="AY87" s="102"/>
      <c r="AZ87" s="105"/>
      <c r="BA87" s="102"/>
      <c r="BB87" s="102"/>
      <c r="BC87" s="103"/>
      <c r="BD87" s="106"/>
      <c r="BE87" s="391"/>
      <c r="BF87" s="392"/>
      <c r="BG87" s="108"/>
      <c r="BH87" s="101"/>
      <c r="BJ87" s="101"/>
      <c r="BL87" s="57"/>
      <c r="BM87" s="213"/>
      <c r="BN87" s="393"/>
      <c r="BO87" s="393"/>
      <c r="BP87" s="394"/>
      <c r="BQ87" s="395"/>
      <c r="BR87" s="102"/>
      <c r="BS87" s="102"/>
      <c r="BT87" s="105"/>
      <c r="BU87" s="102"/>
      <c r="BV87" s="102"/>
      <c r="BW87" s="103"/>
      <c r="BX87" s="106"/>
      <c r="BY87" s="106">
        <v>0</v>
      </c>
      <c r="CA87" s="101"/>
      <c r="CB87" s="104"/>
      <c r="CC87" s="389"/>
      <c r="CE87" s="101"/>
      <c r="CF87" s="72">
        <v>0</v>
      </c>
      <c r="CG87" s="101"/>
      <c r="CI87" s="390"/>
      <c r="CJ87" s="390"/>
      <c r="CK87" s="101"/>
      <c r="CL87" s="494"/>
      <c r="CM87" s="102"/>
      <c r="CN87" s="494"/>
      <c r="CO87" s="105"/>
      <c r="CP87" s="102"/>
      <c r="CQ87" s="102"/>
      <c r="CR87" s="103"/>
      <c r="CS87" s="105"/>
      <c r="CT87" s="393"/>
      <c r="CU87" s="101"/>
      <c r="CV87" s="101"/>
      <c r="CW87" s="396"/>
      <c r="CX87" s="101"/>
      <c r="CY87" s="101"/>
    </row>
    <row r="88" spans="2:103" s="72" customFormat="1" ht="20.100000000000001" customHeight="1" x14ac:dyDescent="0.15">
      <c r="B88" s="62"/>
      <c r="C88" s="68" t="s">
        <v>125</v>
      </c>
      <c r="D88" s="64"/>
      <c r="E88" s="64"/>
      <c r="F88" s="64"/>
      <c r="G88" s="64"/>
      <c r="H88" s="65"/>
      <c r="I88" s="66">
        <v>0</v>
      </c>
      <c r="J88" s="66"/>
      <c r="K88" s="67"/>
      <c r="L88" s="67"/>
      <c r="M88" s="67"/>
      <c r="N88" s="67"/>
      <c r="O88" s="67"/>
      <c r="P88" s="67"/>
      <c r="Q88" s="68"/>
      <c r="R88" s="69"/>
      <c r="S88" s="66"/>
      <c r="T88" s="68"/>
      <c r="U88" s="70"/>
      <c r="V88" s="66"/>
      <c r="W88" s="67"/>
      <c r="X88" s="67"/>
      <c r="Y88" s="67"/>
      <c r="Z88" s="67"/>
      <c r="AA88" s="67"/>
      <c r="AB88" s="74"/>
      <c r="AC88" s="68"/>
      <c r="AD88" s="68"/>
      <c r="AE88" s="67"/>
      <c r="AF88" s="71"/>
      <c r="AG88" s="83"/>
      <c r="AH88" s="69"/>
      <c r="AI88" s="65"/>
      <c r="AK88" s="67"/>
      <c r="AL88" s="71"/>
      <c r="AN88" s="67"/>
      <c r="AO88" s="71"/>
      <c r="AQ88" s="67"/>
      <c r="AT88" s="74"/>
      <c r="AU88" s="74"/>
      <c r="AV88" s="74"/>
      <c r="AW88" s="73"/>
      <c r="AX88" s="73"/>
      <c r="AY88" s="73"/>
      <c r="AZ88" s="75"/>
      <c r="BA88" s="73"/>
      <c r="BB88" s="73"/>
      <c r="BC88" s="98"/>
      <c r="BD88" s="76"/>
      <c r="BE88" s="256"/>
      <c r="BF88" s="257">
        <v>0</v>
      </c>
      <c r="BG88" s="78">
        <v>-207.98009166666668</v>
      </c>
      <c r="BH88" s="74">
        <v>0</v>
      </c>
      <c r="BJ88" s="74">
        <v>200</v>
      </c>
      <c r="BL88" s="67">
        <v>207.98009166666668</v>
      </c>
      <c r="BM88" s="87"/>
      <c r="BN88" s="258"/>
      <c r="BO88" s="258"/>
      <c r="BP88" s="259"/>
      <c r="BQ88" s="79">
        <v>0</v>
      </c>
      <c r="BR88" s="73">
        <v>16.8</v>
      </c>
      <c r="BS88" s="73">
        <v>16.8</v>
      </c>
      <c r="BT88" s="75">
        <v>11.200000000000001</v>
      </c>
      <c r="BU88" s="73">
        <v>16.8</v>
      </c>
      <c r="BV88" s="73">
        <v>26.8</v>
      </c>
      <c r="BW88" s="98">
        <v>13</v>
      </c>
      <c r="BX88" s="76">
        <v>18.866666666666667</v>
      </c>
      <c r="BY88" s="76">
        <v>15.033333333333335</v>
      </c>
      <c r="CA88" s="74">
        <v>190.5</v>
      </c>
      <c r="CB88" s="80">
        <v>15.033333333333335</v>
      </c>
      <c r="CC88" s="260">
        <v>-1.966666666666665</v>
      </c>
      <c r="CE88" s="74">
        <v>17</v>
      </c>
      <c r="CF88" s="72">
        <v>-0.19999999999999929</v>
      </c>
      <c r="CG88" s="74">
        <v>14.100000000000001</v>
      </c>
      <c r="CI88" s="261">
        <v>34.685666666666663</v>
      </c>
      <c r="CJ88" s="261">
        <v>42.057000000000002</v>
      </c>
      <c r="CK88" s="74">
        <v>38.371333333333332</v>
      </c>
      <c r="CL88" s="486">
        <v>309.2962</v>
      </c>
      <c r="CM88" s="73">
        <v>298.98964000000001</v>
      </c>
      <c r="CN88" s="486">
        <v>285.35018000000002</v>
      </c>
      <c r="CO88" s="75"/>
      <c r="CP88" s="73"/>
      <c r="CQ88" s="73">
        <v>295</v>
      </c>
      <c r="CR88" s="98">
        <v>316</v>
      </c>
      <c r="CS88" s="75"/>
      <c r="CT88" s="258"/>
      <c r="CU88" s="74"/>
      <c r="CV88" s="74"/>
      <c r="CW88" s="306"/>
      <c r="CX88" s="74"/>
      <c r="CY88" s="74"/>
    </row>
    <row r="89" spans="2:103" s="82" customFormat="1" ht="13.5" customHeight="1" x14ac:dyDescent="0.15">
      <c r="B89" s="51"/>
      <c r="C89" s="97"/>
      <c r="D89" s="56"/>
      <c r="E89" s="52"/>
      <c r="F89" s="52"/>
      <c r="G89" s="52"/>
      <c r="H89" s="53"/>
      <c r="I89" s="54"/>
      <c r="J89" s="54"/>
      <c r="K89" s="55"/>
      <c r="L89" s="55"/>
      <c r="M89" s="55"/>
      <c r="N89" s="55"/>
      <c r="O89" s="55"/>
      <c r="P89" s="55"/>
      <c r="Q89" s="56"/>
      <c r="R89" s="60"/>
      <c r="S89" s="54"/>
      <c r="T89" s="56"/>
      <c r="U89" s="100"/>
      <c r="V89" s="54"/>
      <c r="W89" s="57"/>
      <c r="X89" s="57"/>
      <c r="Y89" s="57"/>
      <c r="Z89" s="55"/>
      <c r="AA89" s="55"/>
      <c r="AB89" s="101"/>
      <c r="AC89" s="56"/>
      <c r="AD89" s="56"/>
      <c r="AE89" s="57"/>
      <c r="AF89" s="58"/>
      <c r="AG89" s="136"/>
      <c r="AH89" s="60"/>
      <c r="AI89" s="61"/>
      <c r="AK89" s="57"/>
      <c r="AL89" s="58"/>
      <c r="AN89" s="57"/>
      <c r="AO89" s="58"/>
      <c r="AQ89" s="55"/>
      <c r="AR89" s="72"/>
      <c r="AS89" s="72"/>
      <c r="AT89" s="101"/>
      <c r="AU89" s="101"/>
      <c r="AV89" s="101"/>
      <c r="AW89" s="102"/>
      <c r="AX89" s="102"/>
      <c r="AY89" s="102"/>
      <c r="AZ89" s="105"/>
      <c r="BA89" s="102"/>
      <c r="BB89" s="102"/>
      <c r="BC89" s="103"/>
      <c r="BD89" s="106"/>
      <c r="BE89" s="391"/>
      <c r="BF89" s="392"/>
      <c r="BG89" s="108"/>
      <c r="BH89" s="101"/>
      <c r="BJ89" s="101"/>
      <c r="BL89" s="57"/>
      <c r="BM89" s="213"/>
      <c r="BN89" s="393"/>
      <c r="BO89" s="393"/>
      <c r="BP89" s="394"/>
      <c r="BQ89" s="395"/>
      <c r="BR89" s="102"/>
      <c r="BS89" s="102"/>
      <c r="BT89" s="105"/>
      <c r="BU89" s="102"/>
      <c r="BV89" s="102"/>
      <c r="BW89" s="103"/>
      <c r="BX89" s="106"/>
      <c r="BY89" s="106">
        <v>0</v>
      </c>
      <c r="CA89" s="101"/>
      <c r="CB89" s="104"/>
      <c r="CC89" s="389"/>
      <c r="CE89" s="101"/>
      <c r="CF89" s="72">
        <v>0</v>
      </c>
      <c r="CG89" s="101"/>
      <c r="CI89" s="390"/>
      <c r="CJ89" s="390"/>
      <c r="CK89" s="101"/>
      <c r="CL89" s="494"/>
      <c r="CM89" s="102"/>
      <c r="CN89" s="494"/>
      <c r="CO89" s="105"/>
      <c r="CP89" s="102"/>
      <c r="CQ89" s="102"/>
      <c r="CR89" s="103"/>
      <c r="CS89" s="105"/>
      <c r="CT89" s="393"/>
      <c r="CU89" s="101"/>
      <c r="CV89" s="101"/>
      <c r="CW89" s="396"/>
      <c r="CX89" s="101"/>
      <c r="CY89" s="101"/>
    </row>
    <row r="90" spans="2:103" s="72" customFormat="1" ht="20.100000000000001" customHeight="1" x14ac:dyDescent="0.15">
      <c r="B90" s="62"/>
      <c r="C90" s="86"/>
      <c r="D90" s="68" t="s">
        <v>70</v>
      </c>
      <c r="E90" s="64"/>
      <c r="F90" s="64"/>
      <c r="G90" s="64"/>
      <c r="H90" s="65"/>
      <c r="I90" s="66">
        <v>0</v>
      </c>
      <c r="J90" s="66"/>
      <c r="K90" s="67"/>
      <c r="L90" s="67"/>
      <c r="M90" s="67"/>
      <c r="N90" s="67"/>
      <c r="O90" s="67"/>
      <c r="P90" s="67"/>
      <c r="Q90" s="68"/>
      <c r="R90" s="69"/>
      <c r="S90" s="66"/>
      <c r="T90" s="68"/>
      <c r="U90" s="70"/>
      <c r="V90" s="66"/>
      <c r="W90" s="67"/>
      <c r="X90" s="67"/>
      <c r="Y90" s="67"/>
      <c r="Z90" s="67"/>
      <c r="AA90" s="67"/>
      <c r="AB90" s="74"/>
      <c r="AC90" s="68"/>
      <c r="AD90" s="68"/>
      <c r="AE90" s="67"/>
      <c r="AF90" s="71"/>
      <c r="AG90" s="83"/>
      <c r="AH90" s="69"/>
      <c r="AI90" s="65"/>
      <c r="AK90" s="67"/>
      <c r="AL90" s="71"/>
      <c r="AN90" s="67"/>
      <c r="AO90" s="71"/>
      <c r="AQ90" s="67"/>
      <c r="AT90" s="74"/>
      <c r="AU90" s="74"/>
      <c r="AV90" s="74"/>
      <c r="AW90" s="73"/>
      <c r="AX90" s="73"/>
      <c r="AY90" s="73"/>
      <c r="AZ90" s="75"/>
      <c r="BA90" s="73"/>
      <c r="BB90" s="73"/>
      <c r="BC90" s="98"/>
      <c r="BD90" s="76"/>
      <c r="BE90" s="256"/>
      <c r="BF90" s="257">
        <v>0</v>
      </c>
      <c r="BG90" s="78">
        <v>0</v>
      </c>
      <c r="BH90" s="74">
        <v>0</v>
      </c>
      <c r="BJ90" s="74">
        <v>0</v>
      </c>
      <c r="BL90" s="67">
        <v>0</v>
      </c>
      <c r="BM90" s="87"/>
      <c r="BN90" s="258"/>
      <c r="BO90" s="258"/>
      <c r="BP90" s="259"/>
      <c r="BQ90" s="79"/>
      <c r="BR90" s="73">
        <v>0</v>
      </c>
      <c r="BS90" s="73">
        <v>0</v>
      </c>
      <c r="BT90" s="75">
        <v>0</v>
      </c>
      <c r="BU90" s="73">
        <v>0</v>
      </c>
      <c r="BV90" s="73">
        <v>0</v>
      </c>
      <c r="BW90" s="98">
        <v>0</v>
      </c>
      <c r="BX90" s="76">
        <v>0</v>
      </c>
      <c r="BY90" s="76">
        <v>0</v>
      </c>
      <c r="CA90" s="74">
        <v>0</v>
      </c>
      <c r="CB90" s="80">
        <v>0</v>
      </c>
      <c r="CC90" s="260">
        <v>0</v>
      </c>
      <c r="CE90" s="74"/>
      <c r="CF90" s="72">
        <v>0</v>
      </c>
      <c r="CG90" s="74">
        <v>0</v>
      </c>
      <c r="CI90" s="261">
        <v>0</v>
      </c>
      <c r="CJ90" s="261">
        <v>0</v>
      </c>
      <c r="CK90" s="74">
        <v>0</v>
      </c>
      <c r="CL90" s="486">
        <v>0</v>
      </c>
      <c r="CM90" s="73">
        <v>0</v>
      </c>
      <c r="CN90" s="486">
        <v>0</v>
      </c>
      <c r="CO90" s="75"/>
      <c r="CP90" s="73"/>
      <c r="CQ90" s="73"/>
      <c r="CR90" s="98"/>
      <c r="CS90" s="75"/>
      <c r="CT90" s="258"/>
      <c r="CU90" s="74"/>
      <c r="CV90" s="74"/>
      <c r="CW90" s="306"/>
      <c r="CX90" s="74"/>
      <c r="CY90" s="74"/>
    </row>
    <row r="91" spans="2:103" s="82" customFormat="1" ht="13.5" customHeight="1" x14ac:dyDescent="0.15">
      <c r="B91" s="51"/>
      <c r="C91" s="97"/>
      <c r="D91" s="56"/>
      <c r="E91" s="52"/>
      <c r="F91" s="52"/>
      <c r="G91" s="52"/>
      <c r="H91" s="53"/>
      <c r="I91" s="54"/>
      <c r="J91" s="54"/>
      <c r="K91" s="55"/>
      <c r="L91" s="55"/>
      <c r="M91" s="55"/>
      <c r="N91" s="55"/>
      <c r="O91" s="55"/>
      <c r="P91" s="55"/>
      <c r="Q91" s="56"/>
      <c r="R91" s="60"/>
      <c r="S91" s="54"/>
      <c r="T91" s="56"/>
      <c r="U91" s="100"/>
      <c r="V91" s="54"/>
      <c r="W91" s="57"/>
      <c r="X91" s="57"/>
      <c r="Y91" s="57"/>
      <c r="Z91" s="55"/>
      <c r="AA91" s="55"/>
      <c r="AB91" s="101"/>
      <c r="AC91" s="56"/>
      <c r="AD91" s="56"/>
      <c r="AE91" s="57"/>
      <c r="AF91" s="58"/>
      <c r="AG91" s="136"/>
      <c r="AH91" s="60"/>
      <c r="AI91" s="61"/>
      <c r="AK91" s="57"/>
      <c r="AL91" s="58"/>
      <c r="AN91" s="57"/>
      <c r="AO91" s="58"/>
      <c r="AQ91" s="55"/>
      <c r="AR91" s="72"/>
      <c r="AS91" s="72"/>
      <c r="AT91" s="101"/>
      <c r="AU91" s="101"/>
      <c r="AV91" s="101"/>
      <c r="AW91" s="102"/>
      <c r="AX91" s="102"/>
      <c r="AY91" s="102"/>
      <c r="AZ91" s="105"/>
      <c r="BA91" s="102"/>
      <c r="BB91" s="102"/>
      <c r="BC91" s="103"/>
      <c r="BD91" s="106"/>
      <c r="BE91" s="391"/>
      <c r="BF91" s="392"/>
      <c r="BG91" s="108"/>
      <c r="BH91" s="101"/>
      <c r="BJ91" s="101"/>
      <c r="BL91" s="57"/>
      <c r="BM91" s="213"/>
      <c r="BN91" s="393"/>
      <c r="BO91" s="393"/>
      <c r="BP91" s="394"/>
      <c r="BQ91" s="395"/>
      <c r="BR91" s="102"/>
      <c r="BS91" s="102"/>
      <c r="BT91" s="105"/>
      <c r="BU91" s="102"/>
      <c r="BV91" s="102"/>
      <c r="BW91" s="103"/>
      <c r="BX91" s="106"/>
      <c r="BY91" s="106">
        <v>0</v>
      </c>
      <c r="CA91" s="101"/>
      <c r="CB91" s="104"/>
      <c r="CC91" s="389"/>
      <c r="CE91" s="101"/>
      <c r="CF91" s="72">
        <v>0</v>
      </c>
      <c r="CG91" s="101"/>
      <c r="CI91" s="390"/>
      <c r="CJ91" s="390"/>
      <c r="CK91" s="101"/>
      <c r="CL91" s="494"/>
      <c r="CM91" s="102"/>
      <c r="CN91" s="494"/>
      <c r="CO91" s="105"/>
      <c r="CP91" s="102"/>
      <c r="CQ91" s="102"/>
      <c r="CR91" s="103"/>
      <c r="CS91" s="105"/>
      <c r="CT91" s="393"/>
      <c r="CU91" s="101"/>
      <c r="CV91" s="101"/>
      <c r="CW91" s="396"/>
      <c r="CX91" s="101"/>
      <c r="CY91" s="101"/>
    </row>
    <row r="92" spans="2:103" s="72" customFormat="1" ht="20.100000000000001" customHeight="1" x14ac:dyDescent="0.15">
      <c r="B92" s="62"/>
      <c r="C92" s="86"/>
      <c r="D92" s="68" t="s">
        <v>71</v>
      </c>
      <c r="E92" s="64"/>
      <c r="F92" s="64"/>
      <c r="G92" s="64"/>
      <c r="H92" s="65"/>
      <c r="I92" s="66">
        <v>0</v>
      </c>
      <c r="J92" s="66"/>
      <c r="K92" s="67"/>
      <c r="L92" s="67"/>
      <c r="M92" s="67"/>
      <c r="N92" s="67"/>
      <c r="O92" s="67"/>
      <c r="P92" s="67"/>
      <c r="Q92" s="68"/>
      <c r="R92" s="69"/>
      <c r="S92" s="66"/>
      <c r="T92" s="68"/>
      <c r="U92" s="70"/>
      <c r="V92" s="66"/>
      <c r="W92" s="67"/>
      <c r="X92" s="67"/>
      <c r="Y92" s="67"/>
      <c r="Z92" s="67"/>
      <c r="AA92" s="67"/>
      <c r="AB92" s="74"/>
      <c r="AC92" s="68"/>
      <c r="AD92" s="68"/>
      <c r="AE92" s="67"/>
      <c r="AF92" s="71"/>
      <c r="AG92" s="83"/>
      <c r="AH92" s="69"/>
      <c r="AI92" s="65"/>
      <c r="AK92" s="67"/>
      <c r="AL92" s="71"/>
      <c r="AN92" s="67"/>
      <c r="AO92" s="71"/>
      <c r="AQ92" s="67"/>
      <c r="AT92" s="74"/>
      <c r="AU92" s="74"/>
      <c r="AV92" s="74"/>
      <c r="AW92" s="73"/>
      <c r="AX92" s="73"/>
      <c r="AY92" s="73"/>
      <c r="AZ92" s="75"/>
      <c r="BA92" s="73"/>
      <c r="BB92" s="73"/>
      <c r="BC92" s="98"/>
      <c r="BD92" s="76"/>
      <c r="BE92" s="256"/>
      <c r="BF92" s="257">
        <v>0</v>
      </c>
      <c r="BG92" s="78">
        <v>0</v>
      </c>
      <c r="BH92" s="74">
        <v>0</v>
      </c>
      <c r="BJ92" s="74"/>
      <c r="BL92" s="67">
        <v>0</v>
      </c>
      <c r="BM92" s="87"/>
      <c r="BN92" s="258"/>
      <c r="BO92" s="258"/>
      <c r="BP92" s="259"/>
      <c r="BQ92" s="79"/>
      <c r="BR92" s="73">
        <v>0</v>
      </c>
      <c r="BS92" s="73">
        <v>0</v>
      </c>
      <c r="BT92" s="75">
        <v>0</v>
      </c>
      <c r="BU92" s="73">
        <v>0</v>
      </c>
      <c r="BV92" s="73">
        <v>0</v>
      </c>
      <c r="BW92" s="98">
        <v>0</v>
      </c>
      <c r="BX92" s="76">
        <v>0</v>
      </c>
      <c r="BY92" s="76">
        <v>0</v>
      </c>
      <c r="CA92" s="74">
        <v>0</v>
      </c>
      <c r="CB92" s="80">
        <v>0</v>
      </c>
      <c r="CC92" s="260">
        <v>0</v>
      </c>
      <c r="CE92" s="74"/>
      <c r="CF92" s="72">
        <v>0</v>
      </c>
      <c r="CG92" s="74">
        <v>0</v>
      </c>
      <c r="CI92" s="261">
        <v>0</v>
      </c>
      <c r="CJ92" s="261">
        <v>0</v>
      </c>
      <c r="CK92" s="74">
        <v>0</v>
      </c>
      <c r="CL92" s="486">
        <v>0</v>
      </c>
      <c r="CM92" s="73">
        <v>0</v>
      </c>
      <c r="CN92" s="486">
        <v>0</v>
      </c>
      <c r="CO92" s="75"/>
      <c r="CP92" s="73"/>
      <c r="CQ92" s="73"/>
      <c r="CR92" s="98"/>
      <c r="CS92" s="75"/>
      <c r="CT92" s="258"/>
      <c r="CU92" s="74"/>
      <c r="CV92" s="74"/>
      <c r="CW92" s="306"/>
      <c r="CX92" s="74"/>
      <c r="CY92" s="74"/>
    </row>
    <row r="93" spans="2:103" s="82" customFormat="1" ht="13.5" customHeight="1" x14ac:dyDescent="0.15">
      <c r="B93" s="51"/>
      <c r="C93" s="97"/>
      <c r="D93" s="56"/>
      <c r="E93" s="52"/>
      <c r="F93" s="52"/>
      <c r="G93" s="52"/>
      <c r="H93" s="53"/>
      <c r="I93" s="54"/>
      <c r="J93" s="54"/>
      <c r="K93" s="55"/>
      <c r="L93" s="55"/>
      <c r="M93" s="55"/>
      <c r="N93" s="55"/>
      <c r="O93" s="55"/>
      <c r="P93" s="55"/>
      <c r="Q93" s="56"/>
      <c r="R93" s="60"/>
      <c r="S93" s="54"/>
      <c r="T93" s="56"/>
      <c r="U93" s="100"/>
      <c r="V93" s="54"/>
      <c r="W93" s="57"/>
      <c r="X93" s="57"/>
      <c r="Y93" s="57"/>
      <c r="Z93" s="55"/>
      <c r="AA93" s="55"/>
      <c r="AB93" s="101"/>
      <c r="AC93" s="56"/>
      <c r="AD93" s="56"/>
      <c r="AE93" s="57"/>
      <c r="AF93" s="58"/>
      <c r="AG93" s="136"/>
      <c r="AH93" s="60"/>
      <c r="AI93" s="61"/>
      <c r="AK93" s="57"/>
      <c r="AL93" s="58"/>
      <c r="AN93" s="57"/>
      <c r="AO93" s="58"/>
      <c r="AQ93" s="55"/>
      <c r="AR93" s="72"/>
      <c r="AS93" s="72"/>
      <c r="AT93" s="101"/>
      <c r="AU93" s="101"/>
      <c r="AV93" s="101"/>
      <c r="AW93" s="102"/>
      <c r="AX93" s="102"/>
      <c r="AY93" s="102"/>
      <c r="AZ93" s="105"/>
      <c r="BA93" s="102"/>
      <c r="BB93" s="102"/>
      <c r="BC93" s="103"/>
      <c r="BD93" s="106"/>
      <c r="BE93" s="391"/>
      <c r="BF93" s="392"/>
      <c r="BG93" s="108"/>
      <c r="BH93" s="101"/>
      <c r="BJ93" s="101"/>
      <c r="BL93" s="57"/>
      <c r="BM93" s="213"/>
      <c r="BN93" s="393"/>
      <c r="BO93" s="393"/>
      <c r="BP93" s="394"/>
      <c r="BQ93" s="395"/>
      <c r="BR93" s="102"/>
      <c r="BS93" s="102"/>
      <c r="BT93" s="105"/>
      <c r="BU93" s="102"/>
      <c r="BV93" s="102"/>
      <c r="BW93" s="103"/>
      <c r="BX93" s="106"/>
      <c r="BY93" s="106">
        <v>0</v>
      </c>
      <c r="CA93" s="101"/>
      <c r="CB93" s="104"/>
      <c r="CC93" s="389"/>
      <c r="CE93" s="101"/>
      <c r="CF93" s="72">
        <v>0</v>
      </c>
      <c r="CG93" s="101"/>
      <c r="CI93" s="390"/>
      <c r="CJ93" s="390"/>
      <c r="CK93" s="101"/>
      <c r="CL93" s="494"/>
      <c r="CM93" s="102"/>
      <c r="CN93" s="494"/>
      <c r="CO93" s="105"/>
      <c r="CP93" s="102"/>
      <c r="CQ93" s="102"/>
      <c r="CR93" s="103"/>
      <c r="CS93" s="105"/>
      <c r="CT93" s="393"/>
      <c r="CU93" s="101"/>
      <c r="CV93" s="101"/>
      <c r="CW93" s="396"/>
      <c r="CX93" s="101"/>
      <c r="CY93" s="101"/>
    </row>
    <row r="94" spans="2:103" s="72" customFormat="1" ht="20.100000000000001" customHeight="1" x14ac:dyDescent="0.15">
      <c r="B94" s="62"/>
      <c r="C94" s="86"/>
      <c r="D94" s="68" t="s">
        <v>72</v>
      </c>
      <c r="E94" s="64"/>
      <c r="F94" s="64"/>
      <c r="G94" s="64"/>
      <c r="H94" s="65"/>
      <c r="I94" s="66">
        <v>0</v>
      </c>
      <c r="J94" s="66"/>
      <c r="K94" s="67"/>
      <c r="L94" s="67"/>
      <c r="M94" s="67"/>
      <c r="N94" s="67"/>
      <c r="O94" s="67"/>
      <c r="P94" s="67"/>
      <c r="Q94" s="68"/>
      <c r="R94" s="69"/>
      <c r="S94" s="66"/>
      <c r="T94" s="68"/>
      <c r="U94" s="70"/>
      <c r="V94" s="66"/>
      <c r="W94" s="67"/>
      <c r="X94" s="67"/>
      <c r="Y94" s="67"/>
      <c r="Z94" s="67"/>
      <c r="AA94" s="67"/>
      <c r="AB94" s="74"/>
      <c r="AC94" s="68"/>
      <c r="AD94" s="68"/>
      <c r="AE94" s="67"/>
      <c r="AF94" s="71"/>
      <c r="AG94" s="83"/>
      <c r="AH94" s="69"/>
      <c r="AI94" s="65"/>
      <c r="AK94" s="67"/>
      <c r="AL94" s="71"/>
      <c r="AN94" s="67"/>
      <c r="AO94" s="71"/>
      <c r="AQ94" s="67"/>
      <c r="AT94" s="74"/>
      <c r="AU94" s="74"/>
      <c r="AV94" s="74"/>
      <c r="AW94" s="73"/>
      <c r="AX94" s="73"/>
      <c r="AY94" s="73"/>
      <c r="AZ94" s="75"/>
      <c r="BA94" s="73"/>
      <c r="BB94" s="73"/>
      <c r="BC94" s="98"/>
      <c r="BD94" s="76"/>
      <c r="BE94" s="256"/>
      <c r="BF94" s="257">
        <v>0</v>
      </c>
      <c r="BG94" s="78">
        <v>0</v>
      </c>
      <c r="BH94" s="74">
        <v>0</v>
      </c>
      <c r="BJ94" s="74"/>
      <c r="BL94" s="67">
        <v>0</v>
      </c>
      <c r="BM94" s="87"/>
      <c r="BN94" s="258"/>
      <c r="BO94" s="258"/>
      <c r="BP94" s="259"/>
      <c r="BQ94" s="79"/>
      <c r="BR94" s="73">
        <v>0</v>
      </c>
      <c r="BS94" s="73">
        <v>0</v>
      </c>
      <c r="BT94" s="75">
        <v>0</v>
      </c>
      <c r="BU94" s="73">
        <v>0</v>
      </c>
      <c r="BV94" s="73">
        <v>0</v>
      </c>
      <c r="BW94" s="98">
        <v>0</v>
      </c>
      <c r="BX94" s="76">
        <v>0</v>
      </c>
      <c r="BY94" s="76">
        <v>0</v>
      </c>
      <c r="CA94" s="74">
        <v>0</v>
      </c>
      <c r="CB94" s="80">
        <v>0</v>
      </c>
      <c r="CC94" s="260">
        <v>0</v>
      </c>
      <c r="CE94" s="74"/>
      <c r="CF94" s="72">
        <v>0</v>
      </c>
      <c r="CG94" s="74">
        <v>0</v>
      </c>
      <c r="CI94" s="261">
        <v>0</v>
      </c>
      <c r="CJ94" s="261">
        <v>0</v>
      </c>
      <c r="CK94" s="74">
        <v>0</v>
      </c>
      <c r="CL94" s="486">
        <v>0</v>
      </c>
      <c r="CM94" s="73">
        <v>0</v>
      </c>
      <c r="CN94" s="486">
        <v>0</v>
      </c>
      <c r="CO94" s="75"/>
      <c r="CP94" s="73"/>
      <c r="CQ94" s="73"/>
      <c r="CR94" s="98"/>
      <c r="CS94" s="75"/>
      <c r="CT94" s="258"/>
      <c r="CU94" s="74"/>
      <c r="CV94" s="74"/>
      <c r="CW94" s="306"/>
      <c r="CX94" s="74"/>
      <c r="CY94" s="74"/>
    </row>
    <row r="95" spans="2:103" s="82" customFormat="1" ht="13.5" customHeight="1" x14ac:dyDescent="0.15">
      <c r="B95" s="51"/>
      <c r="C95" s="97"/>
      <c r="D95" s="56"/>
      <c r="E95" s="52"/>
      <c r="F95" s="52"/>
      <c r="G95" s="52"/>
      <c r="H95" s="53"/>
      <c r="I95" s="54"/>
      <c r="J95" s="54"/>
      <c r="K95" s="55"/>
      <c r="L95" s="55"/>
      <c r="M95" s="55"/>
      <c r="N95" s="55"/>
      <c r="O95" s="55"/>
      <c r="P95" s="55"/>
      <c r="Q95" s="56"/>
      <c r="R95" s="60"/>
      <c r="S95" s="54"/>
      <c r="T95" s="56"/>
      <c r="U95" s="100"/>
      <c r="V95" s="54"/>
      <c r="W95" s="57"/>
      <c r="X95" s="57"/>
      <c r="Y95" s="57"/>
      <c r="Z95" s="55"/>
      <c r="AA95" s="55"/>
      <c r="AB95" s="101"/>
      <c r="AC95" s="56"/>
      <c r="AD95" s="56"/>
      <c r="AE95" s="57"/>
      <c r="AF95" s="58"/>
      <c r="AG95" s="136"/>
      <c r="AH95" s="60"/>
      <c r="AI95" s="61"/>
      <c r="AK95" s="57"/>
      <c r="AL95" s="58"/>
      <c r="AN95" s="57"/>
      <c r="AO95" s="58"/>
      <c r="AQ95" s="55"/>
      <c r="AR95" s="72"/>
      <c r="AS95" s="72"/>
      <c r="AT95" s="101"/>
      <c r="AU95" s="101"/>
      <c r="AV95" s="101"/>
      <c r="AW95" s="102"/>
      <c r="AX95" s="102"/>
      <c r="AY95" s="102"/>
      <c r="AZ95" s="105"/>
      <c r="BA95" s="102"/>
      <c r="BB95" s="102"/>
      <c r="BC95" s="103"/>
      <c r="BD95" s="106"/>
      <c r="BE95" s="391"/>
      <c r="BF95" s="392"/>
      <c r="BG95" s="108"/>
      <c r="BH95" s="101"/>
      <c r="BJ95" s="101"/>
      <c r="BL95" s="57"/>
      <c r="BM95" s="213"/>
      <c r="BN95" s="393"/>
      <c r="BO95" s="393"/>
      <c r="BP95" s="394"/>
      <c r="BQ95" s="395"/>
      <c r="BR95" s="102"/>
      <c r="BS95" s="102"/>
      <c r="BT95" s="105"/>
      <c r="BU95" s="102"/>
      <c r="BV95" s="102"/>
      <c r="BW95" s="103"/>
      <c r="BX95" s="106"/>
      <c r="BY95" s="106">
        <v>0</v>
      </c>
      <c r="CA95" s="101"/>
      <c r="CB95" s="104"/>
      <c r="CC95" s="389"/>
      <c r="CE95" s="101"/>
      <c r="CF95" s="72">
        <v>0</v>
      </c>
      <c r="CG95" s="101"/>
      <c r="CI95" s="390"/>
      <c r="CJ95" s="390"/>
      <c r="CK95" s="101"/>
      <c r="CL95" s="494"/>
      <c r="CM95" s="102"/>
      <c r="CN95" s="494"/>
      <c r="CO95" s="105"/>
      <c r="CP95" s="102"/>
      <c r="CQ95" s="102"/>
      <c r="CR95" s="103"/>
      <c r="CS95" s="105"/>
      <c r="CT95" s="393"/>
      <c r="CU95" s="101"/>
      <c r="CV95" s="101"/>
      <c r="CW95" s="396"/>
      <c r="CX95" s="101"/>
      <c r="CY95" s="101"/>
    </row>
    <row r="96" spans="2:103" s="72" customFormat="1" ht="20.100000000000001" customHeight="1" x14ac:dyDescent="0.15">
      <c r="B96" s="62"/>
      <c r="C96" s="86"/>
      <c r="D96" s="68" t="s">
        <v>73</v>
      </c>
      <c r="E96" s="64"/>
      <c r="F96" s="64"/>
      <c r="G96" s="64"/>
      <c r="H96" s="65"/>
      <c r="I96" s="66">
        <v>0</v>
      </c>
      <c r="J96" s="66"/>
      <c r="K96" s="67"/>
      <c r="L96" s="67"/>
      <c r="M96" s="67"/>
      <c r="N96" s="67"/>
      <c r="O96" s="67"/>
      <c r="P96" s="67"/>
      <c r="Q96" s="68"/>
      <c r="R96" s="69"/>
      <c r="S96" s="66"/>
      <c r="T96" s="68"/>
      <c r="U96" s="70"/>
      <c r="V96" s="66"/>
      <c r="W96" s="67"/>
      <c r="X96" s="67"/>
      <c r="Y96" s="67"/>
      <c r="Z96" s="67"/>
      <c r="AA96" s="67"/>
      <c r="AB96" s="74"/>
      <c r="AC96" s="68"/>
      <c r="AD96" s="68"/>
      <c r="AE96" s="67"/>
      <c r="AF96" s="71"/>
      <c r="AG96" s="83"/>
      <c r="AH96" s="69"/>
      <c r="AI96" s="65"/>
      <c r="AK96" s="67"/>
      <c r="AL96" s="71"/>
      <c r="AN96" s="67"/>
      <c r="AO96" s="71"/>
      <c r="AQ96" s="67"/>
      <c r="AT96" s="74"/>
      <c r="AU96" s="74"/>
      <c r="AV96" s="74"/>
      <c r="AW96" s="73"/>
      <c r="AX96" s="73"/>
      <c r="AY96" s="73"/>
      <c r="AZ96" s="75"/>
      <c r="BA96" s="73"/>
      <c r="BB96" s="73"/>
      <c r="BC96" s="98"/>
      <c r="BD96" s="76"/>
      <c r="BE96" s="256"/>
      <c r="BF96" s="257">
        <v>0</v>
      </c>
      <c r="BG96" s="78">
        <v>0</v>
      </c>
      <c r="BH96" s="74">
        <v>0</v>
      </c>
      <c r="BJ96" s="74"/>
      <c r="BL96" s="67">
        <v>0</v>
      </c>
      <c r="BM96" s="87"/>
      <c r="BN96" s="258"/>
      <c r="BO96" s="258"/>
      <c r="BP96" s="259"/>
      <c r="BQ96" s="79"/>
      <c r="BR96" s="73">
        <v>0</v>
      </c>
      <c r="BS96" s="73">
        <v>0</v>
      </c>
      <c r="BT96" s="75">
        <v>0</v>
      </c>
      <c r="BU96" s="73">
        <v>0</v>
      </c>
      <c r="BV96" s="73">
        <v>0</v>
      </c>
      <c r="BW96" s="98">
        <v>0</v>
      </c>
      <c r="BX96" s="76">
        <v>0</v>
      </c>
      <c r="BY96" s="76">
        <v>0</v>
      </c>
      <c r="CA96" s="74">
        <v>0</v>
      </c>
      <c r="CB96" s="80">
        <v>0</v>
      </c>
      <c r="CC96" s="260">
        <v>0</v>
      </c>
      <c r="CE96" s="74"/>
      <c r="CF96" s="72">
        <v>0</v>
      </c>
      <c r="CG96" s="74">
        <v>0</v>
      </c>
      <c r="CI96" s="261">
        <v>0</v>
      </c>
      <c r="CJ96" s="261">
        <v>0</v>
      </c>
      <c r="CK96" s="74">
        <v>0</v>
      </c>
      <c r="CL96" s="486">
        <v>0</v>
      </c>
      <c r="CM96" s="73">
        <v>0</v>
      </c>
      <c r="CN96" s="486">
        <v>0</v>
      </c>
      <c r="CO96" s="75"/>
      <c r="CP96" s="73"/>
      <c r="CQ96" s="73"/>
      <c r="CR96" s="98"/>
      <c r="CS96" s="75"/>
      <c r="CT96" s="258"/>
      <c r="CU96" s="74"/>
      <c r="CV96" s="74"/>
      <c r="CW96" s="306"/>
      <c r="CX96" s="74"/>
      <c r="CY96" s="74"/>
    </row>
    <row r="97" spans="2:103" s="82" customFormat="1" ht="13.5" customHeight="1" x14ac:dyDescent="0.15">
      <c r="B97" s="51"/>
      <c r="C97" s="97"/>
      <c r="D97" s="56"/>
      <c r="E97" s="52"/>
      <c r="F97" s="52"/>
      <c r="G97" s="52"/>
      <c r="H97" s="53"/>
      <c r="I97" s="54"/>
      <c r="J97" s="54"/>
      <c r="K97" s="55"/>
      <c r="L97" s="55"/>
      <c r="M97" s="55"/>
      <c r="N97" s="55"/>
      <c r="O97" s="55"/>
      <c r="P97" s="55"/>
      <c r="Q97" s="56"/>
      <c r="R97" s="60"/>
      <c r="S97" s="54"/>
      <c r="T97" s="56"/>
      <c r="U97" s="100"/>
      <c r="V97" s="54"/>
      <c r="W97" s="57"/>
      <c r="X97" s="57"/>
      <c r="Y97" s="57"/>
      <c r="Z97" s="55"/>
      <c r="AA97" s="55"/>
      <c r="AB97" s="101"/>
      <c r="AC97" s="56"/>
      <c r="AD97" s="56"/>
      <c r="AE97" s="57"/>
      <c r="AF97" s="58"/>
      <c r="AG97" s="136"/>
      <c r="AH97" s="60"/>
      <c r="AI97" s="61"/>
      <c r="AK97" s="57"/>
      <c r="AL97" s="58"/>
      <c r="AN97" s="57"/>
      <c r="AO97" s="58"/>
      <c r="AQ97" s="55"/>
      <c r="AR97" s="72"/>
      <c r="AS97" s="72"/>
      <c r="AT97" s="101"/>
      <c r="AU97" s="101"/>
      <c r="AV97" s="101"/>
      <c r="AW97" s="102"/>
      <c r="AX97" s="102"/>
      <c r="AY97" s="102"/>
      <c r="AZ97" s="105"/>
      <c r="BA97" s="102"/>
      <c r="BB97" s="102"/>
      <c r="BC97" s="103"/>
      <c r="BD97" s="106"/>
      <c r="BE97" s="391"/>
      <c r="BF97" s="392"/>
      <c r="BG97" s="108"/>
      <c r="BH97" s="101"/>
      <c r="BJ97" s="101"/>
      <c r="BL97" s="57"/>
      <c r="BM97" s="213"/>
      <c r="BN97" s="393"/>
      <c r="BO97" s="393"/>
      <c r="BP97" s="394"/>
      <c r="BQ97" s="395"/>
      <c r="BR97" s="102"/>
      <c r="BS97" s="102"/>
      <c r="BT97" s="105"/>
      <c r="BU97" s="102"/>
      <c r="BV97" s="102"/>
      <c r="BW97" s="103"/>
      <c r="BX97" s="106"/>
      <c r="BY97" s="106">
        <v>0</v>
      </c>
      <c r="CA97" s="101"/>
      <c r="CB97" s="104"/>
      <c r="CC97" s="389"/>
      <c r="CE97" s="101"/>
      <c r="CF97" s="72">
        <v>0</v>
      </c>
      <c r="CG97" s="101"/>
      <c r="CI97" s="390"/>
      <c r="CJ97" s="390"/>
      <c r="CK97" s="101"/>
      <c r="CL97" s="494"/>
      <c r="CM97" s="102"/>
      <c r="CN97" s="494"/>
      <c r="CO97" s="105"/>
      <c r="CP97" s="102"/>
      <c r="CQ97" s="102"/>
      <c r="CR97" s="103"/>
      <c r="CS97" s="105"/>
      <c r="CT97" s="393"/>
      <c r="CU97" s="101"/>
      <c r="CV97" s="101"/>
      <c r="CW97" s="396"/>
      <c r="CX97" s="101"/>
      <c r="CY97" s="101"/>
    </row>
    <row r="98" spans="2:103" s="72" customFormat="1" ht="20.100000000000001" customHeight="1" x14ac:dyDescent="0.15">
      <c r="B98" s="62"/>
      <c r="C98" s="86"/>
      <c r="D98" s="68" t="s">
        <v>126</v>
      </c>
      <c r="E98" s="64"/>
      <c r="F98" s="64"/>
      <c r="G98" s="64"/>
      <c r="H98" s="65"/>
      <c r="I98" s="66">
        <v>0</v>
      </c>
      <c r="J98" s="66"/>
      <c r="K98" s="67"/>
      <c r="L98" s="67"/>
      <c r="M98" s="67"/>
      <c r="N98" s="67"/>
      <c r="O98" s="67"/>
      <c r="P98" s="67"/>
      <c r="Q98" s="68"/>
      <c r="R98" s="69"/>
      <c r="S98" s="66"/>
      <c r="T98" s="68"/>
      <c r="U98" s="70"/>
      <c r="V98" s="66"/>
      <c r="W98" s="67"/>
      <c r="X98" s="67"/>
      <c r="Y98" s="67"/>
      <c r="Z98" s="67"/>
      <c r="AA98" s="73"/>
      <c r="AB98" s="74"/>
      <c r="AC98" s="68"/>
      <c r="AD98" s="68"/>
      <c r="AE98" s="67"/>
      <c r="AF98" s="71"/>
      <c r="AG98" s="83"/>
      <c r="AH98" s="69"/>
      <c r="AI98" s="65"/>
      <c r="AK98" s="67"/>
      <c r="AL98" s="71"/>
      <c r="AN98" s="67"/>
      <c r="AO98" s="71"/>
      <c r="AQ98" s="67"/>
      <c r="AT98" s="74"/>
      <c r="AU98" s="74"/>
      <c r="AV98" s="74"/>
      <c r="AW98" s="73"/>
      <c r="AX98" s="73"/>
      <c r="AY98" s="73"/>
      <c r="AZ98" s="75"/>
      <c r="BA98" s="73"/>
      <c r="BB98" s="79"/>
      <c r="BC98" s="79"/>
      <c r="BD98" s="76"/>
      <c r="BE98" s="256"/>
      <c r="BF98" s="257">
        <v>0</v>
      </c>
      <c r="BG98" s="452">
        <v>-1418.5684483333334</v>
      </c>
      <c r="BH98" s="74">
        <v>0</v>
      </c>
      <c r="BJ98" s="74">
        <v>1552.48</v>
      </c>
      <c r="BL98" s="67">
        <v>1418.5684483333334</v>
      </c>
      <c r="BM98" s="87"/>
      <c r="BN98" s="258"/>
      <c r="BO98" s="258"/>
      <c r="BP98" s="259"/>
      <c r="BQ98" s="79"/>
      <c r="BR98" s="73">
        <v>0</v>
      </c>
      <c r="BS98" s="73">
        <v>0</v>
      </c>
      <c r="BT98" s="75">
        <v>0</v>
      </c>
      <c r="BU98" s="73">
        <v>0</v>
      </c>
      <c r="BV98" s="79">
        <v>0</v>
      </c>
      <c r="BW98" s="79">
        <v>0</v>
      </c>
      <c r="BX98" s="76">
        <v>0</v>
      </c>
      <c r="BY98" s="76">
        <v>0</v>
      </c>
      <c r="CA98" s="74">
        <v>1795.9716666666668</v>
      </c>
      <c r="CB98" s="80">
        <v>0</v>
      </c>
      <c r="CC98" s="260">
        <v>0</v>
      </c>
      <c r="CE98" s="74">
        <v>0</v>
      </c>
      <c r="CF98" s="72">
        <v>0</v>
      </c>
      <c r="CG98" s="74">
        <v>0</v>
      </c>
      <c r="CI98" s="261">
        <v>0</v>
      </c>
      <c r="CJ98" s="261">
        <v>0</v>
      </c>
      <c r="CK98" s="74">
        <v>0</v>
      </c>
      <c r="CL98" s="486">
        <v>1896.364</v>
      </c>
      <c r="CM98" s="73">
        <v>1853.3009999999999</v>
      </c>
      <c r="CN98" s="486">
        <v>1574.3030000000001</v>
      </c>
      <c r="CO98" s="75"/>
      <c r="CP98" s="73"/>
      <c r="CQ98" s="73">
        <v>1791.4560000000001</v>
      </c>
      <c r="CR98" s="79">
        <v>1285.472</v>
      </c>
      <c r="CS98" s="75"/>
      <c r="CT98" s="258"/>
      <c r="CU98" s="74"/>
      <c r="CV98" s="74"/>
      <c r="CW98" s="306"/>
      <c r="CX98" s="74"/>
      <c r="CY98" s="74"/>
    </row>
    <row r="99" spans="2:103" s="72" customFormat="1" ht="20.100000000000001" customHeight="1" x14ac:dyDescent="0.15">
      <c r="B99" s="62"/>
      <c r="C99" s="86"/>
      <c r="D99" s="86"/>
      <c r="E99" s="83"/>
      <c r="F99" s="83"/>
      <c r="G99" s="83"/>
      <c r="H99" s="84"/>
      <c r="I99" s="85"/>
      <c r="J99" s="85"/>
      <c r="K99" s="63"/>
      <c r="L99" s="63"/>
      <c r="M99" s="63"/>
      <c r="N99" s="63"/>
      <c r="O99" s="63"/>
      <c r="P99" s="63"/>
      <c r="Q99" s="86"/>
      <c r="R99" s="88"/>
      <c r="S99" s="85"/>
      <c r="T99" s="86"/>
      <c r="U99" s="89"/>
      <c r="V99" s="85"/>
      <c r="W99" s="63"/>
      <c r="X99" s="63"/>
      <c r="Y99" s="63"/>
      <c r="Z99" s="63"/>
      <c r="AA99" s="91"/>
      <c r="AB99" s="91"/>
      <c r="AC99" s="86"/>
      <c r="AD99" s="86"/>
      <c r="AE99" s="63"/>
      <c r="AF99" s="87"/>
      <c r="AG99" s="83"/>
      <c r="AH99" s="88"/>
      <c r="AI99" s="84"/>
      <c r="AK99" s="63"/>
      <c r="AL99" s="87"/>
      <c r="AN99" s="63"/>
      <c r="AO99" s="87"/>
      <c r="AQ99" s="63"/>
      <c r="AT99" s="91"/>
      <c r="AU99" s="91"/>
      <c r="AV99" s="91"/>
      <c r="AW99" s="90"/>
      <c r="AX99" s="90"/>
      <c r="AY99" s="90"/>
      <c r="AZ99" s="95"/>
      <c r="BA99" s="90"/>
      <c r="BB99" s="289"/>
      <c r="BC99" s="453"/>
      <c r="BD99" s="92"/>
      <c r="BE99" s="285"/>
      <c r="BF99" s="286"/>
      <c r="BG99" s="343"/>
      <c r="BH99" s="91"/>
      <c r="BJ99" s="91"/>
      <c r="BL99" s="63"/>
      <c r="BM99" s="87"/>
      <c r="BN99" s="287"/>
      <c r="BO99" s="287"/>
      <c r="BP99" s="288"/>
      <c r="BQ99" s="289"/>
      <c r="BR99" s="90"/>
      <c r="BS99" s="90"/>
      <c r="BT99" s="95"/>
      <c r="BU99" s="90"/>
      <c r="BV99" s="90"/>
      <c r="BW99" s="99"/>
      <c r="BX99" s="92"/>
      <c r="BY99" s="92">
        <v>0</v>
      </c>
      <c r="CA99" s="91"/>
      <c r="CB99" s="91"/>
      <c r="CC99" s="285"/>
      <c r="CE99" s="91"/>
      <c r="CF99" s="72">
        <v>0</v>
      </c>
      <c r="CG99" s="91"/>
      <c r="CI99" s="290"/>
      <c r="CJ99" s="290"/>
      <c r="CK99" s="91"/>
      <c r="CL99" s="488"/>
      <c r="CM99" s="90"/>
      <c r="CN99" s="488"/>
      <c r="CO99" s="95"/>
      <c r="CP99" s="90"/>
      <c r="CQ99" s="90"/>
      <c r="CR99" s="99"/>
      <c r="CS99" s="95"/>
      <c r="CT99" s="287"/>
      <c r="CU99" s="91"/>
      <c r="CV99" s="91"/>
      <c r="CW99" s="324"/>
      <c r="CX99" s="91"/>
      <c r="CY99" s="91"/>
    </row>
    <row r="100" spans="2:103" s="72" customFormat="1" ht="20.100000000000001" customHeight="1" x14ac:dyDescent="0.15">
      <c r="B100" s="62"/>
      <c r="C100" s="86"/>
      <c r="D100" s="68" t="s">
        <v>74</v>
      </c>
      <c r="E100" s="64"/>
      <c r="F100" s="64"/>
      <c r="G100" s="64"/>
      <c r="H100" s="65"/>
      <c r="I100" s="66"/>
      <c r="J100" s="66"/>
      <c r="K100" s="67"/>
      <c r="L100" s="67"/>
      <c r="M100" s="67"/>
      <c r="N100" s="67"/>
      <c r="O100" s="67"/>
      <c r="P100" s="67"/>
      <c r="Q100" s="68"/>
      <c r="R100" s="69"/>
      <c r="S100" s="66"/>
      <c r="T100" s="68"/>
      <c r="U100" s="70"/>
      <c r="V100" s="66"/>
      <c r="W100" s="67"/>
      <c r="X100" s="67"/>
      <c r="Y100" s="67"/>
      <c r="Z100" s="67"/>
      <c r="AA100" s="74"/>
      <c r="AB100" s="74"/>
      <c r="AC100" s="68"/>
      <c r="AD100" s="68"/>
      <c r="AE100" s="67"/>
      <c r="AF100" s="71"/>
      <c r="AG100" s="64"/>
      <c r="AH100" s="69"/>
      <c r="AI100" s="65"/>
      <c r="AJ100" s="64"/>
      <c r="AK100" s="67"/>
      <c r="AL100" s="71"/>
      <c r="AM100" s="64"/>
      <c r="AN100" s="67"/>
      <c r="AO100" s="71"/>
      <c r="AP100" s="64"/>
      <c r="AQ100" s="67"/>
      <c r="AR100" s="64"/>
      <c r="AS100" s="64"/>
      <c r="AT100" s="74"/>
      <c r="AU100" s="74"/>
      <c r="AV100" s="74"/>
      <c r="AW100" s="73"/>
      <c r="AX100" s="73"/>
      <c r="AY100" s="73"/>
      <c r="AZ100" s="75"/>
      <c r="BA100" s="73"/>
      <c r="BB100" s="79"/>
      <c r="BC100" s="454"/>
      <c r="BD100" s="76"/>
      <c r="BE100" s="256"/>
      <c r="BF100" s="257">
        <v>0</v>
      </c>
      <c r="BG100" s="452">
        <v>0</v>
      </c>
      <c r="BH100" s="74">
        <v>0</v>
      </c>
      <c r="BJ100" s="91"/>
      <c r="BL100" s="63">
        <v>0</v>
      </c>
      <c r="BM100" s="87"/>
      <c r="BN100" s="258"/>
      <c r="BO100" s="258"/>
      <c r="BP100" s="259"/>
      <c r="BQ100" s="79"/>
      <c r="BR100" s="73">
        <v>0</v>
      </c>
      <c r="BS100" s="73">
        <v>0</v>
      </c>
      <c r="BT100" s="75">
        <v>0</v>
      </c>
      <c r="BU100" s="73">
        <v>0</v>
      </c>
      <c r="BV100" s="73">
        <v>0</v>
      </c>
      <c r="BW100" s="98">
        <v>0</v>
      </c>
      <c r="BX100" s="76">
        <v>0</v>
      </c>
      <c r="BY100" s="76">
        <v>0</v>
      </c>
      <c r="CA100" s="74">
        <v>0</v>
      </c>
      <c r="CB100" s="80">
        <v>0</v>
      </c>
      <c r="CC100" s="260">
        <v>0</v>
      </c>
      <c r="CE100" s="74"/>
      <c r="CF100" s="72">
        <v>0</v>
      </c>
      <c r="CG100" s="74">
        <v>0</v>
      </c>
      <c r="CI100" s="261">
        <v>0</v>
      </c>
      <c r="CJ100" s="261">
        <v>0</v>
      </c>
      <c r="CK100" s="74">
        <v>0</v>
      </c>
      <c r="CL100" s="486">
        <v>0</v>
      </c>
      <c r="CM100" s="73">
        <v>0</v>
      </c>
      <c r="CN100" s="486">
        <v>0</v>
      </c>
      <c r="CO100" s="75"/>
      <c r="CP100" s="73"/>
      <c r="CQ100" s="73"/>
      <c r="CR100" s="98"/>
      <c r="CS100" s="75"/>
      <c r="CT100" s="258"/>
      <c r="CU100" s="74"/>
      <c r="CV100" s="74"/>
      <c r="CW100" s="306"/>
      <c r="CX100" s="74"/>
      <c r="CY100" s="74"/>
    </row>
    <row r="101" spans="2:103" s="72" customFormat="1" ht="20.100000000000001" customHeight="1" x14ac:dyDescent="0.15">
      <c r="B101" s="62"/>
      <c r="C101" s="86"/>
      <c r="D101" s="86"/>
      <c r="E101" s="83"/>
      <c r="F101" s="83"/>
      <c r="G101" s="83"/>
      <c r="H101" s="84"/>
      <c r="I101" s="85"/>
      <c r="J101" s="85"/>
      <c r="K101" s="63"/>
      <c r="L101" s="63"/>
      <c r="M101" s="63"/>
      <c r="N101" s="63"/>
      <c r="O101" s="63"/>
      <c r="P101" s="63"/>
      <c r="Q101" s="86"/>
      <c r="R101" s="88"/>
      <c r="S101" s="85"/>
      <c r="T101" s="86"/>
      <c r="U101" s="89"/>
      <c r="V101" s="85"/>
      <c r="W101" s="63"/>
      <c r="X101" s="63"/>
      <c r="Y101" s="63"/>
      <c r="Z101" s="63"/>
      <c r="AA101" s="91"/>
      <c r="AB101" s="91"/>
      <c r="AC101" s="86"/>
      <c r="AD101" s="86"/>
      <c r="AE101" s="63"/>
      <c r="AF101" s="87"/>
      <c r="AG101" s="83"/>
      <c r="AH101" s="88"/>
      <c r="AI101" s="84"/>
      <c r="AK101" s="63"/>
      <c r="AL101" s="87"/>
      <c r="AN101" s="63"/>
      <c r="AO101" s="87"/>
      <c r="AQ101" s="63"/>
      <c r="AT101" s="91"/>
      <c r="AU101" s="91"/>
      <c r="AV101" s="91"/>
      <c r="AW101" s="90"/>
      <c r="AX101" s="90"/>
      <c r="AY101" s="90"/>
      <c r="AZ101" s="95"/>
      <c r="BA101" s="90"/>
      <c r="BB101" s="289"/>
      <c r="BC101" s="453"/>
      <c r="BD101" s="92"/>
      <c r="BE101" s="285"/>
      <c r="BF101" s="286"/>
      <c r="BG101" s="343"/>
      <c r="BH101" s="91"/>
      <c r="BJ101" s="91"/>
      <c r="BL101" s="63"/>
      <c r="BM101" s="87"/>
      <c r="BN101" s="287"/>
      <c r="BO101" s="287"/>
      <c r="BP101" s="288"/>
      <c r="BQ101" s="289"/>
      <c r="BR101" s="90"/>
      <c r="BS101" s="90"/>
      <c r="BT101" s="95"/>
      <c r="BU101" s="90"/>
      <c r="BV101" s="90"/>
      <c r="BW101" s="99"/>
      <c r="BX101" s="92"/>
      <c r="BY101" s="92">
        <v>0</v>
      </c>
      <c r="CA101" s="91"/>
      <c r="CB101" s="91"/>
      <c r="CC101" s="285"/>
      <c r="CE101" s="91"/>
      <c r="CF101" s="72">
        <v>0</v>
      </c>
      <c r="CG101" s="91"/>
      <c r="CI101" s="290"/>
      <c r="CJ101" s="290"/>
      <c r="CK101" s="91"/>
      <c r="CL101" s="488"/>
      <c r="CM101" s="90"/>
      <c r="CN101" s="488"/>
      <c r="CO101" s="95"/>
      <c r="CP101" s="90"/>
      <c r="CQ101" s="90"/>
      <c r="CR101" s="99"/>
      <c r="CS101" s="95"/>
      <c r="CT101" s="287"/>
      <c r="CU101" s="91"/>
      <c r="CV101" s="91"/>
      <c r="CW101" s="324"/>
      <c r="CX101" s="91"/>
      <c r="CY101" s="91"/>
    </row>
    <row r="102" spans="2:103" s="72" customFormat="1" ht="20.100000000000001" customHeight="1" x14ac:dyDescent="0.15">
      <c r="B102" s="62"/>
      <c r="C102" s="86"/>
      <c r="D102" s="86" t="s">
        <v>75</v>
      </c>
      <c r="E102" s="83"/>
      <c r="F102" s="83"/>
      <c r="G102" s="83"/>
      <c r="H102" s="84"/>
      <c r="I102" s="85"/>
      <c r="J102" s="85"/>
      <c r="K102" s="63"/>
      <c r="L102" s="63"/>
      <c r="M102" s="63"/>
      <c r="N102" s="63"/>
      <c r="O102" s="63"/>
      <c r="P102" s="63"/>
      <c r="Q102" s="86"/>
      <c r="R102" s="88"/>
      <c r="S102" s="85"/>
      <c r="T102" s="86"/>
      <c r="U102" s="89"/>
      <c r="V102" s="85"/>
      <c r="W102" s="63"/>
      <c r="X102" s="63"/>
      <c r="Y102" s="63"/>
      <c r="Z102" s="63"/>
      <c r="AA102" s="91"/>
      <c r="AB102" s="91"/>
      <c r="AC102" s="86"/>
      <c r="AD102" s="86"/>
      <c r="AE102" s="63"/>
      <c r="AF102" s="87"/>
      <c r="AG102" s="83"/>
      <c r="AH102" s="88"/>
      <c r="AI102" s="84"/>
      <c r="AK102" s="63"/>
      <c r="AL102" s="87"/>
      <c r="AN102" s="63"/>
      <c r="AO102" s="87"/>
      <c r="AQ102" s="63"/>
      <c r="AT102" s="91"/>
      <c r="AU102" s="91"/>
      <c r="AV102" s="91"/>
      <c r="AW102" s="90"/>
      <c r="AX102" s="90"/>
      <c r="AY102" s="90"/>
      <c r="AZ102" s="95"/>
      <c r="BA102" s="90"/>
      <c r="BB102" s="289"/>
      <c r="BC102" s="453"/>
      <c r="BD102" s="92"/>
      <c r="BE102" s="285"/>
      <c r="BF102" s="286">
        <v>0</v>
      </c>
      <c r="BG102" s="343">
        <v>11.883955</v>
      </c>
      <c r="BH102" s="91">
        <v>0</v>
      </c>
      <c r="BJ102" s="91"/>
      <c r="BL102" s="63">
        <v>-11.883955</v>
      </c>
      <c r="BM102" s="87"/>
      <c r="BN102" s="287"/>
      <c r="BO102" s="287"/>
      <c r="BP102" s="288"/>
      <c r="BQ102" s="289"/>
      <c r="BR102" s="90">
        <v>0</v>
      </c>
      <c r="BS102" s="90">
        <v>0</v>
      </c>
      <c r="BT102" s="95">
        <v>0</v>
      </c>
      <c r="BU102" s="90">
        <v>0</v>
      </c>
      <c r="BV102" s="90">
        <v>0</v>
      </c>
      <c r="BW102" s="99">
        <v>0</v>
      </c>
      <c r="BX102" s="92">
        <v>0</v>
      </c>
      <c r="BY102" s="92">
        <v>0</v>
      </c>
      <c r="CA102" s="91">
        <v>0</v>
      </c>
      <c r="CB102" s="80">
        <v>0</v>
      </c>
      <c r="CC102" s="260">
        <v>0</v>
      </c>
      <c r="CE102" s="91"/>
      <c r="CF102" s="72">
        <v>0</v>
      </c>
      <c r="CG102" s="91">
        <v>0</v>
      </c>
      <c r="CI102" s="290">
        <v>0</v>
      </c>
      <c r="CJ102" s="290">
        <v>0</v>
      </c>
      <c r="CK102" s="91">
        <v>0</v>
      </c>
      <c r="CL102" s="488">
        <v>0</v>
      </c>
      <c r="CM102" s="90">
        <v>0</v>
      </c>
      <c r="CN102" s="488">
        <v>699.46069999999997</v>
      </c>
      <c r="CO102" s="95"/>
      <c r="CP102" s="90"/>
      <c r="CQ102" s="90"/>
      <c r="CR102" s="99">
        <v>5.3410000000000002</v>
      </c>
      <c r="CS102" s="95"/>
      <c r="CT102" s="287"/>
      <c r="CU102" s="91"/>
      <c r="CV102" s="91"/>
      <c r="CW102" s="324"/>
      <c r="CX102" s="91"/>
      <c r="CY102" s="74"/>
    </row>
    <row r="103" spans="2:103" s="82" customFormat="1" ht="13.5" customHeight="1" x14ac:dyDescent="0.15">
      <c r="B103" s="51"/>
      <c r="C103" s="97"/>
      <c r="D103" s="56"/>
      <c r="E103" s="52"/>
      <c r="F103" s="52"/>
      <c r="G103" s="52"/>
      <c r="H103" s="53"/>
      <c r="I103" s="54"/>
      <c r="J103" s="54"/>
      <c r="K103" s="55"/>
      <c r="L103" s="55"/>
      <c r="M103" s="55"/>
      <c r="N103" s="55"/>
      <c r="O103" s="55"/>
      <c r="P103" s="55"/>
      <c r="Q103" s="56"/>
      <c r="R103" s="60"/>
      <c r="S103" s="54"/>
      <c r="T103" s="56"/>
      <c r="U103" s="100"/>
      <c r="V103" s="54"/>
      <c r="W103" s="57"/>
      <c r="X103" s="57"/>
      <c r="Y103" s="57"/>
      <c r="Z103" s="55"/>
      <c r="AA103" s="55"/>
      <c r="AB103" s="101"/>
      <c r="AC103" s="56"/>
      <c r="AD103" s="56"/>
      <c r="AE103" s="57"/>
      <c r="AF103" s="58"/>
      <c r="AG103" s="136"/>
      <c r="AH103" s="60"/>
      <c r="AI103" s="61"/>
      <c r="AK103" s="57"/>
      <c r="AL103" s="58"/>
      <c r="AN103" s="57"/>
      <c r="AO103" s="58"/>
      <c r="AQ103" s="55"/>
      <c r="AR103" s="72"/>
      <c r="AS103" s="72"/>
      <c r="AT103" s="101"/>
      <c r="AU103" s="101"/>
      <c r="AV103" s="101"/>
      <c r="AW103" s="102"/>
      <c r="AX103" s="102"/>
      <c r="AY103" s="102"/>
      <c r="AZ103" s="105"/>
      <c r="BA103" s="102"/>
      <c r="BB103" s="102"/>
      <c r="BC103" s="103"/>
      <c r="BD103" s="106"/>
      <c r="BE103" s="391"/>
      <c r="BF103" s="392"/>
      <c r="BG103" s="108"/>
      <c r="BH103" s="101"/>
      <c r="BJ103" s="101"/>
      <c r="BL103" s="57"/>
      <c r="BM103" s="213"/>
      <c r="BN103" s="393"/>
      <c r="BO103" s="393"/>
      <c r="BP103" s="394"/>
      <c r="BQ103" s="395"/>
      <c r="BR103" s="102"/>
      <c r="BS103" s="102"/>
      <c r="BT103" s="105"/>
      <c r="BU103" s="102"/>
      <c r="BV103" s="102"/>
      <c r="BW103" s="103"/>
      <c r="BX103" s="106"/>
      <c r="BY103" s="106">
        <v>0</v>
      </c>
      <c r="CA103" s="101"/>
      <c r="CB103" s="104"/>
      <c r="CC103" s="389"/>
      <c r="CE103" s="101"/>
      <c r="CF103" s="72">
        <v>0</v>
      </c>
      <c r="CG103" s="101"/>
      <c r="CI103" s="390"/>
      <c r="CJ103" s="390"/>
      <c r="CK103" s="101"/>
      <c r="CL103" s="494">
        <v>-122.64148</v>
      </c>
      <c r="CM103" s="406">
        <v>-100.94337</v>
      </c>
      <c r="CN103" s="494">
        <v>-174</v>
      </c>
      <c r="CO103" s="105"/>
      <c r="CP103" s="102"/>
      <c r="CQ103" s="102">
        <v>-180</v>
      </c>
      <c r="CR103" s="103">
        <v>-180</v>
      </c>
      <c r="CS103" s="105"/>
      <c r="CT103" s="393"/>
      <c r="CU103" s="101"/>
      <c r="CV103" s="101"/>
      <c r="CW103" s="396"/>
      <c r="CX103" s="101"/>
      <c r="CY103" s="101"/>
    </row>
    <row r="104" spans="2:103" s="72" customFormat="1" ht="20.100000000000001" customHeight="1" x14ac:dyDescent="0.15">
      <c r="B104" s="62"/>
      <c r="C104" s="86"/>
      <c r="D104" s="68" t="s">
        <v>76</v>
      </c>
      <c r="E104" s="64"/>
      <c r="F104" s="64"/>
      <c r="G104" s="64"/>
      <c r="H104" s="65"/>
      <c r="I104" s="66">
        <v>0</v>
      </c>
      <c r="J104" s="66"/>
      <c r="K104" s="67"/>
      <c r="L104" s="67"/>
      <c r="M104" s="67"/>
      <c r="N104" s="67"/>
      <c r="O104" s="67"/>
      <c r="P104" s="67"/>
      <c r="Q104" s="68"/>
      <c r="R104" s="69"/>
      <c r="S104" s="66"/>
      <c r="T104" s="68"/>
      <c r="U104" s="70"/>
      <c r="V104" s="66"/>
      <c r="W104" s="67"/>
      <c r="X104" s="67"/>
      <c r="Y104" s="67"/>
      <c r="Z104" s="67"/>
      <c r="AA104" s="67"/>
      <c r="AB104" s="74"/>
      <c r="AC104" s="68"/>
      <c r="AD104" s="68"/>
      <c r="AE104" s="67"/>
      <c r="AF104" s="71"/>
      <c r="AG104" s="83"/>
      <c r="AH104" s="69"/>
      <c r="AI104" s="65"/>
      <c r="AK104" s="67"/>
      <c r="AL104" s="71"/>
      <c r="AN104" s="67"/>
      <c r="AO104" s="71"/>
      <c r="AQ104" s="67"/>
      <c r="AT104" s="74"/>
      <c r="AU104" s="74"/>
      <c r="AV104" s="74"/>
      <c r="AW104" s="73"/>
      <c r="AX104" s="73"/>
      <c r="AY104" s="73"/>
      <c r="AZ104" s="75"/>
      <c r="BA104" s="73"/>
      <c r="BB104" s="73"/>
      <c r="BC104" s="98"/>
      <c r="BD104" s="76"/>
      <c r="BE104" s="256"/>
      <c r="BF104" s="257">
        <v>0</v>
      </c>
      <c r="BG104" s="78">
        <v>-24.983333333333334</v>
      </c>
      <c r="BH104" s="258">
        <v>0</v>
      </c>
      <c r="BJ104" s="74">
        <v>0</v>
      </c>
      <c r="BL104" s="67">
        <v>24.983333333333334</v>
      </c>
      <c r="BM104" s="87"/>
      <c r="BN104" s="258"/>
      <c r="BO104" s="258"/>
      <c r="BP104" s="259"/>
      <c r="BQ104" s="79"/>
      <c r="BR104" s="73">
        <v>1.2</v>
      </c>
      <c r="BS104" s="73">
        <v>0</v>
      </c>
      <c r="BT104" s="75">
        <v>0.39999999999999997</v>
      </c>
      <c r="BU104" s="73">
        <v>0.1</v>
      </c>
      <c r="BV104" s="73">
        <v>0</v>
      </c>
      <c r="BW104" s="73">
        <v>0</v>
      </c>
      <c r="BX104" s="76">
        <v>3.3333333333333333E-2</v>
      </c>
      <c r="BY104" s="76">
        <v>0.21666666666666665</v>
      </c>
      <c r="CA104" s="258">
        <v>30</v>
      </c>
      <c r="CB104" s="80">
        <v>0.21666666666666665</v>
      </c>
      <c r="CC104" s="260">
        <v>-0.78333333333333333</v>
      </c>
      <c r="CE104" s="74">
        <v>1</v>
      </c>
      <c r="CF104" s="72">
        <v>-0.9</v>
      </c>
      <c r="CG104" s="74">
        <v>0.7</v>
      </c>
      <c r="CI104" s="261">
        <v>1</v>
      </c>
      <c r="CJ104" s="261">
        <v>1</v>
      </c>
      <c r="CK104" s="74">
        <v>1</v>
      </c>
      <c r="CL104" s="486">
        <v>46.958300000000001</v>
      </c>
      <c r="CM104" s="73">
        <v>22.826000000000001</v>
      </c>
      <c r="CN104" s="486">
        <v>56.885280000000002</v>
      </c>
      <c r="CO104" s="75"/>
      <c r="CP104" s="73"/>
      <c r="CQ104" s="73">
        <v>90.471999999999994</v>
      </c>
      <c r="CR104" s="73">
        <v>90.471999999999994</v>
      </c>
      <c r="CS104" s="75"/>
      <c r="CT104" s="258"/>
      <c r="CU104" s="258"/>
      <c r="CV104" s="258"/>
      <c r="CW104" s="455"/>
      <c r="CX104" s="258"/>
      <c r="CY104" s="74"/>
    </row>
    <row r="105" spans="2:103" s="82" customFormat="1" ht="13.5" customHeight="1" x14ac:dyDescent="0.15">
      <c r="B105" s="51"/>
      <c r="C105" s="97"/>
      <c r="D105" s="52"/>
      <c r="E105" s="52"/>
      <c r="F105" s="52"/>
      <c r="G105" s="52"/>
      <c r="H105" s="53"/>
      <c r="I105" s="54"/>
      <c r="J105" s="54"/>
      <c r="K105" s="55"/>
      <c r="L105" s="55"/>
      <c r="M105" s="55"/>
      <c r="N105" s="55"/>
      <c r="O105" s="55"/>
      <c r="P105" s="55"/>
      <c r="Q105" s="56"/>
      <c r="R105" s="60"/>
      <c r="S105" s="54"/>
      <c r="T105" s="56"/>
      <c r="U105" s="100"/>
      <c r="V105" s="54"/>
      <c r="W105" s="57"/>
      <c r="X105" s="57"/>
      <c r="Y105" s="57"/>
      <c r="Z105" s="55"/>
      <c r="AA105" s="55"/>
      <c r="AB105" s="101"/>
      <c r="AC105" s="56"/>
      <c r="AD105" s="56"/>
      <c r="AE105" s="57"/>
      <c r="AF105" s="58"/>
      <c r="AG105" s="136"/>
      <c r="AH105" s="60"/>
      <c r="AI105" s="61"/>
      <c r="AK105" s="57"/>
      <c r="AL105" s="58"/>
      <c r="AN105" s="57"/>
      <c r="AO105" s="58"/>
      <c r="AQ105" s="55"/>
      <c r="AR105" s="72"/>
      <c r="AS105" s="72"/>
      <c r="AT105" s="101"/>
      <c r="AU105" s="101"/>
      <c r="AV105" s="101"/>
      <c r="AW105" s="102"/>
      <c r="AX105" s="102"/>
      <c r="AY105" s="102"/>
      <c r="AZ105" s="105"/>
      <c r="BA105" s="102"/>
      <c r="BB105" s="102"/>
      <c r="BC105" s="103"/>
      <c r="BD105" s="106"/>
      <c r="BE105" s="391"/>
      <c r="BF105" s="392"/>
      <c r="BG105" s="108"/>
      <c r="BH105" s="101"/>
      <c r="BJ105" s="101"/>
      <c r="BL105" s="57"/>
      <c r="BM105" s="213"/>
      <c r="BN105" s="393"/>
      <c r="BO105" s="393"/>
      <c r="BP105" s="394"/>
      <c r="BQ105" s="395"/>
      <c r="BR105" s="102"/>
      <c r="BS105" s="102"/>
      <c r="BT105" s="105"/>
      <c r="BU105" s="102"/>
      <c r="BV105" s="102"/>
      <c r="BW105" s="103"/>
      <c r="BX105" s="106"/>
      <c r="BY105" s="106">
        <v>0</v>
      </c>
      <c r="CA105" s="101"/>
      <c r="CB105" s="104"/>
      <c r="CC105" s="389"/>
      <c r="CE105" s="101"/>
      <c r="CF105" s="72">
        <v>0</v>
      </c>
      <c r="CG105" s="101"/>
      <c r="CI105" s="390"/>
      <c r="CJ105" s="390"/>
      <c r="CK105" s="101"/>
      <c r="CL105" s="494"/>
      <c r="CM105" s="102"/>
      <c r="CN105" s="494"/>
      <c r="CO105" s="105"/>
      <c r="CP105" s="102"/>
      <c r="CQ105" s="102"/>
      <c r="CR105" s="103"/>
      <c r="CS105" s="105"/>
      <c r="CT105" s="393"/>
      <c r="CU105" s="101"/>
      <c r="CV105" s="101"/>
      <c r="CW105" s="396"/>
      <c r="CX105" s="101"/>
      <c r="CY105" s="101"/>
    </row>
    <row r="106" spans="2:103" s="72" customFormat="1" ht="20.100000000000001" customHeight="1" x14ac:dyDescent="0.15">
      <c r="B106" s="62"/>
      <c r="C106" s="68" t="s">
        <v>123</v>
      </c>
      <c r="D106" s="64"/>
      <c r="E106" s="64"/>
      <c r="F106" s="64"/>
      <c r="G106" s="64"/>
      <c r="H106" s="65"/>
      <c r="I106" s="66">
        <v>0</v>
      </c>
      <c r="J106" s="66"/>
      <c r="K106" s="67"/>
      <c r="L106" s="67"/>
      <c r="M106" s="67"/>
      <c r="N106" s="67"/>
      <c r="O106" s="67"/>
      <c r="P106" s="67"/>
      <c r="Q106" s="68"/>
      <c r="R106" s="69"/>
      <c r="S106" s="66"/>
      <c r="T106" s="68"/>
      <c r="U106" s="70"/>
      <c r="V106" s="66"/>
      <c r="W106" s="67"/>
      <c r="X106" s="67"/>
      <c r="Y106" s="67"/>
      <c r="Z106" s="67"/>
      <c r="AA106" s="67"/>
      <c r="AB106" s="74"/>
      <c r="AC106" s="68"/>
      <c r="AD106" s="68"/>
      <c r="AE106" s="67"/>
      <c r="AF106" s="71"/>
      <c r="AG106" s="83"/>
      <c r="AH106" s="69"/>
      <c r="AI106" s="65"/>
      <c r="AK106" s="67"/>
      <c r="AL106" s="71"/>
      <c r="AN106" s="67"/>
      <c r="AO106" s="71"/>
      <c r="AQ106" s="67"/>
      <c r="AT106" s="74"/>
      <c r="AU106" s="74"/>
      <c r="AV106" s="74"/>
      <c r="AW106" s="73"/>
      <c r="AX106" s="73"/>
      <c r="AY106" s="73"/>
      <c r="AZ106" s="75"/>
      <c r="BA106" s="73"/>
      <c r="BB106" s="73"/>
      <c r="BC106" s="98"/>
      <c r="BD106" s="76"/>
      <c r="BE106" s="256"/>
      <c r="BF106" s="257">
        <v>0</v>
      </c>
      <c r="BG106" s="78">
        <v>-1431.6678266666668</v>
      </c>
      <c r="BH106" s="74">
        <v>0</v>
      </c>
      <c r="BJ106" s="74">
        <v>1552.48</v>
      </c>
      <c r="BL106" s="67">
        <v>1431.6678266666668</v>
      </c>
      <c r="BM106" s="87"/>
      <c r="BN106" s="258"/>
      <c r="BO106" s="258"/>
      <c r="BP106" s="259"/>
      <c r="BQ106" s="79">
        <v>0</v>
      </c>
      <c r="BR106" s="73">
        <v>1.2</v>
      </c>
      <c r="BS106" s="73">
        <v>0</v>
      </c>
      <c r="BT106" s="75">
        <v>0.39999999999999997</v>
      </c>
      <c r="BU106" s="73">
        <v>0.1</v>
      </c>
      <c r="BV106" s="73">
        <v>0</v>
      </c>
      <c r="BW106" s="98">
        <v>0</v>
      </c>
      <c r="BX106" s="76">
        <v>3.3333333333333333E-2</v>
      </c>
      <c r="BY106" s="76">
        <v>0.21666666666666665</v>
      </c>
      <c r="CA106" s="74">
        <v>1825.9716666666668</v>
      </c>
      <c r="CB106" s="80">
        <v>0.21666666666666665</v>
      </c>
      <c r="CC106" s="260">
        <v>-0.78333333333333333</v>
      </c>
      <c r="CE106" s="74">
        <v>1</v>
      </c>
      <c r="CF106" s="72">
        <v>-0.9</v>
      </c>
      <c r="CG106" s="74">
        <v>0.7</v>
      </c>
      <c r="CI106" s="261">
        <v>1</v>
      </c>
      <c r="CJ106" s="261">
        <v>1</v>
      </c>
      <c r="CK106" s="74">
        <v>1</v>
      </c>
      <c r="CL106" s="486">
        <v>1943.3223</v>
      </c>
      <c r="CM106" s="73">
        <v>1775.18363</v>
      </c>
      <c r="CN106" s="486">
        <v>2156.6489799999999</v>
      </c>
      <c r="CO106" s="75"/>
      <c r="CP106" s="73"/>
      <c r="CQ106" s="73">
        <v>1701.9280000000001</v>
      </c>
      <c r="CR106" s="98">
        <v>1201.2849999999999</v>
      </c>
      <c r="CS106" s="75"/>
      <c r="CT106" s="258"/>
      <c r="CU106" s="74"/>
      <c r="CV106" s="74"/>
      <c r="CW106" s="306"/>
      <c r="CX106" s="74"/>
      <c r="CY106" s="74"/>
    </row>
    <row r="107" spans="2:103" s="174" customFormat="1" ht="13.5" customHeight="1" x14ac:dyDescent="0.15">
      <c r="B107" s="167"/>
      <c r="C107" s="136"/>
      <c r="D107" s="136"/>
      <c r="E107" s="136"/>
      <c r="F107" s="136"/>
      <c r="G107" s="136"/>
      <c r="H107" s="168"/>
      <c r="I107" s="169"/>
      <c r="J107" s="169"/>
      <c r="K107" s="134"/>
      <c r="L107" s="134"/>
      <c r="M107" s="134"/>
      <c r="N107" s="134"/>
      <c r="O107" s="134"/>
      <c r="P107" s="134"/>
      <c r="Q107" s="170"/>
      <c r="R107" s="171"/>
      <c r="S107" s="169"/>
      <c r="T107" s="170"/>
      <c r="U107" s="172"/>
      <c r="V107" s="169"/>
      <c r="W107" s="57"/>
      <c r="X107" s="134"/>
      <c r="Y107" s="134"/>
      <c r="Z107" s="134"/>
      <c r="AA107" s="134"/>
      <c r="AB107" s="173"/>
      <c r="AC107" s="170"/>
      <c r="AD107" s="170"/>
      <c r="AE107" s="134"/>
      <c r="AF107" s="135"/>
      <c r="AG107" s="136"/>
      <c r="AH107" s="171"/>
      <c r="AI107" s="61"/>
      <c r="AK107" s="134"/>
      <c r="AL107" s="135"/>
      <c r="AN107" s="134"/>
      <c r="AO107" s="135"/>
      <c r="AQ107" s="134"/>
      <c r="AR107" s="72"/>
      <c r="AS107" s="72"/>
      <c r="AT107" s="173"/>
      <c r="AU107" s="173"/>
      <c r="AV107" s="173"/>
      <c r="AW107" s="175"/>
      <c r="AX107" s="175"/>
      <c r="AY107" s="175"/>
      <c r="AZ107" s="176"/>
      <c r="BA107" s="175"/>
      <c r="BB107" s="175"/>
      <c r="BC107" s="177"/>
      <c r="BD107" s="178"/>
      <c r="BE107" s="456"/>
      <c r="BF107" s="457"/>
      <c r="BG107" s="180"/>
      <c r="BH107" s="173"/>
      <c r="BJ107" s="173"/>
      <c r="BL107" s="134"/>
      <c r="BM107" s="135"/>
      <c r="BN107" s="458"/>
      <c r="BO107" s="458"/>
      <c r="BP107" s="459"/>
      <c r="BQ107" s="460"/>
      <c r="BR107" s="175"/>
      <c r="BS107" s="175"/>
      <c r="BT107" s="176"/>
      <c r="BU107" s="175"/>
      <c r="BV107" s="175"/>
      <c r="BW107" s="177"/>
      <c r="BX107" s="178"/>
      <c r="BY107" s="178">
        <v>0</v>
      </c>
      <c r="CA107" s="173"/>
      <c r="CB107" s="181"/>
      <c r="CC107" s="461"/>
      <c r="CE107" s="173"/>
      <c r="CF107" s="72">
        <v>0</v>
      </c>
      <c r="CG107" s="173"/>
      <c r="CI107" s="462"/>
      <c r="CJ107" s="462"/>
      <c r="CK107" s="173"/>
      <c r="CL107" s="497"/>
      <c r="CM107" s="175"/>
      <c r="CN107" s="497"/>
      <c r="CO107" s="176"/>
      <c r="CP107" s="175"/>
      <c r="CQ107" s="175"/>
      <c r="CR107" s="177"/>
      <c r="CS107" s="176"/>
      <c r="CT107" s="458"/>
      <c r="CU107" s="173"/>
      <c r="CV107" s="173"/>
      <c r="CW107" s="463"/>
      <c r="CX107" s="173"/>
      <c r="CY107" s="173"/>
    </row>
    <row r="108" spans="2:103" s="72" customFormat="1" ht="20.100000000000001" customHeight="1" thickBot="1" x14ac:dyDescent="0.2">
      <c r="B108" s="182" t="s">
        <v>127</v>
      </c>
      <c r="C108" s="183"/>
      <c r="D108" s="183"/>
      <c r="E108" s="183"/>
      <c r="F108" s="183"/>
      <c r="G108" s="183"/>
      <c r="H108" s="184"/>
      <c r="I108" s="185">
        <v>0</v>
      </c>
      <c r="J108" s="185"/>
      <c r="K108" s="186"/>
      <c r="L108" s="186"/>
      <c r="M108" s="186"/>
      <c r="N108" s="186"/>
      <c r="O108" s="186"/>
      <c r="P108" s="186"/>
      <c r="Q108" s="187"/>
      <c r="R108" s="188"/>
      <c r="S108" s="185"/>
      <c r="T108" s="187"/>
      <c r="U108" s="189"/>
      <c r="V108" s="185"/>
      <c r="W108" s="186"/>
      <c r="X108" s="186"/>
      <c r="Y108" s="186"/>
      <c r="Z108" s="186"/>
      <c r="AA108" s="186"/>
      <c r="AB108" s="190"/>
      <c r="AC108" s="187"/>
      <c r="AD108" s="187"/>
      <c r="AE108" s="186"/>
      <c r="AF108" s="191"/>
      <c r="AG108" s="83"/>
      <c r="AH108" s="188"/>
      <c r="AI108" s="184"/>
      <c r="AK108" s="186"/>
      <c r="AL108" s="191"/>
      <c r="AN108" s="186"/>
      <c r="AO108" s="191"/>
      <c r="AQ108" s="186"/>
      <c r="AT108" s="190"/>
      <c r="AU108" s="190"/>
      <c r="AV108" s="190"/>
      <c r="AW108" s="192"/>
      <c r="AX108" s="192"/>
      <c r="AY108" s="192"/>
      <c r="AZ108" s="193"/>
      <c r="BA108" s="192"/>
      <c r="BB108" s="192"/>
      <c r="BC108" s="194"/>
      <c r="BD108" s="195"/>
      <c r="BE108" s="464"/>
      <c r="BF108" s="465">
        <v>0</v>
      </c>
      <c r="BG108" s="466">
        <v>-2887.1477750000004</v>
      </c>
      <c r="BH108" s="190">
        <v>0</v>
      </c>
      <c r="BI108" s="183"/>
      <c r="BJ108" s="190">
        <v>3136.7017000000001</v>
      </c>
      <c r="BK108" s="183"/>
      <c r="BL108" s="186">
        <v>2887.1477750000004</v>
      </c>
      <c r="BM108" s="87"/>
      <c r="BN108" s="467"/>
      <c r="BO108" s="468"/>
      <c r="BP108" s="469"/>
      <c r="BQ108" s="470">
        <v>0</v>
      </c>
      <c r="BR108" s="192">
        <v>179.57868999999999</v>
      </c>
      <c r="BS108" s="192">
        <v>267.59879999999998</v>
      </c>
      <c r="BT108" s="193">
        <v>149.05916333333332</v>
      </c>
      <c r="BU108" s="192">
        <v>278.11064000000005</v>
      </c>
      <c r="BV108" s="192">
        <v>167.64464000000001</v>
      </c>
      <c r="BW108" s="194">
        <v>212.32503</v>
      </c>
      <c r="BX108" s="195">
        <v>219.36010333333337</v>
      </c>
      <c r="BY108" s="195">
        <v>184.20963333333333</v>
      </c>
      <c r="CA108" s="471">
        <v>4731.9804112777783</v>
      </c>
      <c r="CB108" s="472">
        <v>184.20963333333333</v>
      </c>
      <c r="CC108" s="473">
        <v>-4.7903666666666709</v>
      </c>
      <c r="CE108" s="471">
        <v>189</v>
      </c>
      <c r="CF108" s="72">
        <v>89.110640000000046</v>
      </c>
      <c r="CG108" s="471">
        <v>176.78963722222218</v>
      </c>
      <c r="CI108" s="474">
        <v>232.68566666666666</v>
      </c>
      <c r="CJ108" s="474">
        <v>260.39033333333333</v>
      </c>
      <c r="CK108" s="190">
        <v>246.53799999999998</v>
      </c>
      <c r="CL108" s="486">
        <v>6542.0451999999996</v>
      </c>
      <c r="CM108" s="192">
        <v>5718.1531500000001</v>
      </c>
      <c r="CN108" s="486">
        <v>7742.1518299999998</v>
      </c>
      <c r="CO108" s="193"/>
      <c r="CP108" s="192"/>
      <c r="CQ108" s="192">
        <v>5558.1477800000002</v>
      </c>
      <c r="CR108" s="194">
        <v>5920.7806899999996</v>
      </c>
      <c r="CS108" s="193"/>
      <c r="CT108" s="468"/>
      <c r="CU108" s="471"/>
      <c r="CV108" s="74"/>
      <c r="CW108" s="475"/>
      <c r="CX108" s="74"/>
      <c r="CY108" s="476"/>
    </row>
    <row r="109" spans="2:103" x14ac:dyDescent="0.15">
      <c r="I109" s="2" t="s">
        <v>128</v>
      </c>
      <c r="CI109" s="2"/>
      <c r="CJ109" s="2"/>
      <c r="CL109" s="498"/>
      <c r="CN109" s="513"/>
    </row>
    <row r="110" spans="2:103" x14ac:dyDescent="0.15">
      <c r="U110" s="2">
        <v>2914.9757600000003</v>
      </c>
      <c r="CI110" s="2"/>
      <c r="CJ110" s="2"/>
      <c r="CL110" s="499"/>
      <c r="CN110" s="513"/>
    </row>
    <row r="111" spans="2:103" x14ac:dyDescent="0.15">
      <c r="CI111" s="2"/>
      <c r="CJ111" s="2"/>
      <c r="CL111" s="494"/>
      <c r="CN111" s="494"/>
    </row>
    <row r="112" spans="2:103" s="72" customFormat="1" ht="14.25" thickBot="1" x14ac:dyDescent="0.2">
      <c r="B112" s="72" t="s">
        <v>129</v>
      </c>
      <c r="I112" s="72">
        <v>496260</v>
      </c>
      <c r="AB112" s="198"/>
      <c r="AG112" s="83"/>
      <c r="AV112" s="198"/>
      <c r="AW112" s="199"/>
      <c r="AX112" s="199"/>
      <c r="AY112" s="199"/>
      <c r="AZ112" s="198"/>
      <c r="BA112" s="199"/>
      <c r="BB112" s="199"/>
      <c r="BC112" s="199"/>
      <c r="BD112" s="198"/>
      <c r="BE112" s="198"/>
      <c r="BF112" s="198"/>
      <c r="BG112" s="198"/>
      <c r="BH112" s="198"/>
      <c r="BJ112" s="198"/>
      <c r="BN112" s="198"/>
      <c r="BO112" s="198"/>
      <c r="BP112" s="198"/>
      <c r="BQ112" s="199"/>
      <c r="BR112" s="199"/>
      <c r="BS112" s="199"/>
      <c r="BT112" s="198"/>
      <c r="BU112" s="199"/>
      <c r="BV112" s="199"/>
      <c r="BW112" s="199"/>
      <c r="BX112" s="198"/>
      <c r="BY112" s="198"/>
      <c r="CA112" s="198"/>
      <c r="CB112" s="198"/>
      <c r="CE112" s="198"/>
      <c r="CG112" s="198"/>
      <c r="CK112" s="198"/>
      <c r="CL112" s="500">
        <v>6542.0451999999996</v>
      </c>
      <c r="CM112" s="199">
        <v>5718.1531500000001</v>
      </c>
      <c r="CN112" s="500">
        <v>7742.1518299999998</v>
      </c>
      <c r="CO112" s="198"/>
      <c r="CP112" s="199"/>
      <c r="CQ112" s="199">
        <v>5558.1477800000002</v>
      </c>
      <c r="CR112" s="199">
        <v>5920.7806899999996</v>
      </c>
      <c r="CS112" s="198"/>
      <c r="CT112" s="198"/>
      <c r="CU112" s="198"/>
      <c r="CV112" s="198"/>
      <c r="CW112" s="210"/>
      <c r="CX112" s="198"/>
    </row>
    <row r="113" spans="66:102" x14ac:dyDescent="0.15">
      <c r="BN113" s="198"/>
      <c r="BO113" s="198"/>
      <c r="BP113" s="198"/>
      <c r="BQ113" s="6"/>
      <c r="BR113" s="6"/>
      <c r="BS113" s="6"/>
      <c r="BT113" s="198"/>
      <c r="BU113" s="6"/>
      <c r="BV113" s="6"/>
      <c r="BW113" s="6"/>
      <c r="BX113" s="198"/>
      <c r="BY113" s="198"/>
      <c r="CA113" s="198"/>
      <c r="CB113" s="198"/>
      <c r="CE113" s="198"/>
      <c r="CG113" s="198"/>
      <c r="CI113" s="2"/>
      <c r="CJ113" s="2"/>
      <c r="CK113" s="7"/>
      <c r="CM113" s="537"/>
      <c r="CO113" s="198"/>
      <c r="CP113" s="6"/>
      <c r="CQ113" s="6"/>
      <c r="CR113" s="6"/>
      <c r="CS113" s="198"/>
      <c r="CT113" s="198"/>
      <c r="CU113" s="198"/>
      <c r="CV113" s="198"/>
      <c r="CX113" s="198"/>
    </row>
    <row r="114" spans="66:102" x14ac:dyDescent="0.15">
      <c r="CI114" s="2"/>
      <c r="CJ114" s="2"/>
    </row>
    <row r="115" spans="66:102" x14ac:dyDescent="0.15">
      <c r="CI115" s="2"/>
      <c r="CJ115" s="2"/>
      <c r="CL115" s="481">
        <v>122673</v>
      </c>
      <c r="CM115" s="538">
        <v>119398</v>
      </c>
      <c r="CN115" s="481">
        <v>101142</v>
      </c>
      <c r="CO115" s="7"/>
      <c r="CP115" s="6"/>
      <c r="CQ115" s="6"/>
      <c r="CR115" s="6"/>
      <c r="CS115" s="7"/>
      <c r="CT115" s="7"/>
      <c r="CU115" s="7"/>
      <c r="CV115" s="7"/>
      <c r="CW115" s="477"/>
      <c r="CX115" s="7"/>
    </row>
    <row r="116" spans="66:102" x14ac:dyDescent="0.15">
      <c r="CI116" s="2"/>
      <c r="CJ116" s="2"/>
      <c r="CL116" s="501">
        <v>122673</v>
      </c>
      <c r="CM116" s="199">
        <v>119398</v>
      </c>
      <c r="CN116" s="501">
        <v>101142</v>
      </c>
      <c r="CO116" s="199"/>
      <c r="CP116" s="199"/>
      <c r="CQ116" s="199"/>
      <c r="CR116" s="199"/>
      <c r="CS116" s="199"/>
      <c r="CT116" s="199"/>
      <c r="CU116" s="199"/>
      <c r="CV116" s="199"/>
      <c r="CW116" s="478"/>
      <c r="CX116" s="199"/>
    </row>
    <row r="117" spans="66:102" x14ac:dyDescent="0.15">
      <c r="CI117" s="479"/>
      <c r="CJ117" s="479"/>
      <c r="CM117" s="199"/>
    </row>
    <row r="118" spans="66:102" x14ac:dyDescent="0.15">
      <c r="CI118" s="479"/>
      <c r="CJ118" s="479"/>
    </row>
    <row r="119" spans="66:102" x14ac:dyDescent="0.15">
      <c r="CI119" s="479"/>
      <c r="CJ119" s="479"/>
    </row>
    <row r="120" spans="66:102" x14ac:dyDescent="0.15">
      <c r="CI120" s="479"/>
      <c r="CJ120" s="479"/>
    </row>
    <row r="121" spans="66:102" x14ac:dyDescent="0.15">
      <c r="CI121" s="479"/>
      <c r="CJ121" s="479"/>
    </row>
    <row r="122" spans="66:102" x14ac:dyDescent="0.15">
      <c r="CI122" s="479"/>
      <c r="CJ122" s="479"/>
    </row>
    <row r="123" spans="66:102" x14ac:dyDescent="0.15">
      <c r="CI123" s="479"/>
      <c r="CJ123" s="479"/>
    </row>
    <row r="124" spans="66:102" x14ac:dyDescent="0.15">
      <c r="CI124" s="479"/>
      <c r="CJ124" s="479"/>
    </row>
    <row r="125" spans="66:102" x14ac:dyDescent="0.15">
      <c r="CI125" s="479"/>
      <c r="CJ125" s="479"/>
    </row>
    <row r="126" spans="66:102" x14ac:dyDescent="0.15">
      <c r="CI126" s="479"/>
      <c r="CJ126" s="479"/>
    </row>
    <row r="127" spans="66:102" x14ac:dyDescent="0.15">
      <c r="CI127" s="479"/>
      <c r="CJ127" s="479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3" workbookViewId="0">
      <selection activeCell="A26" sqref="A2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中国R</vt:lpstr>
      <vt:lpstr>データ</vt:lpstr>
      <vt:lpstr>Sheet1</vt:lpstr>
      <vt:lpstr>中国R!Print_Area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2017-03-08T03:29:25Z</cp:lastPrinted>
  <dcterms:created xsi:type="dcterms:W3CDTF">2014-03-13T01:56:14Z</dcterms:created>
  <dcterms:modified xsi:type="dcterms:W3CDTF">2018-03-02T02:50:29Z</dcterms:modified>
</cp:coreProperties>
</file>