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物流" sheetId="1" r:id="rId1"/>
    <sheet name="データ" sheetId="2" state="hidden" r:id="rId2"/>
    <sheet name="Sheet1" sheetId="3" r:id="rId3"/>
  </sheets>
  <definedNames>
    <definedName name="_xlnm.Print_Area" localSheetId="0">物流!$A$1:$CT$49</definedName>
  </definedNames>
  <calcPr calcId="152511"/>
</workbook>
</file>

<file path=xl/calcChain.xml><?xml version="1.0" encoding="utf-8"?>
<calcChain xmlns="http://schemas.openxmlformats.org/spreadsheetml/2006/main">
  <c r="BX48" i="1" l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U48" i="1" l="1"/>
  <c r="BW48" i="1" s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34" i="1" l="1"/>
  <c r="CI46" i="1"/>
  <c r="CI48" i="1" l="1"/>
  <c r="CG46" i="1"/>
  <c r="CG34" i="1"/>
  <c r="CE46" i="1"/>
  <c r="CE34" i="1"/>
  <c r="CG48" i="1" l="1"/>
  <c r="CE48" i="1"/>
  <c r="CR7" i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46" i="1"/>
  <c r="CR34" i="1" l="1"/>
  <c r="CR48" i="1" s="1"/>
  <c r="BO7" i="1" l="1"/>
  <c r="BN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CL16" i="1" l="1"/>
  <c r="CL44" i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3" i="1"/>
  <c r="CL11" i="1"/>
  <c r="CL9" i="1"/>
  <c r="CL7" i="1"/>
  <c r="CL46" i="1" l="1"/>
  <c r="CL34" i="1"/>
  <c r="BM48" i="1"/>
  <c r="BO48" i="1" s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7" i="1" l="1"/>
  <c r="CT7" i="1" s="1"/>
  <c r="CS9" i="1"/>
  <c r="CT9" i="1" s="1"/>
  <c r="CS13" i="1"/>
  <c r="CT13" i="1" s="1"/>
  <c r="CS18" i="1"/>
  <c r="CT18" i="1" s="1"/>
  <c r="CS22" i="1"/>
  <c r="CT22" i="1" s="1"/>
  <c r="CS26" i="1"/>
  <c r="CT26" i="1" s="1"/>
  <c r="CS30" i="1"/>
  <c r="CT30" i="1" s="1"/>
  <c r="CS40" i="1"/>
  <c r="CT40" i="1" s="1"/>
  <c r="CS36" i="1"/>
  <c r="CT36" i="1" s="1"/>
  <c r="CS44" i="1"/>
  <c r="CT44" i="1" s="1"/>
  <c r="CS16" i="1"/>
  <c r="CT16" i="1" s="1"/>
  <c r="CS24" i="1"/>
  <c r="CT24" i="1" s="1"/>
  <c r="CS32" i="1"/>
  <c r="CT32" i="1" s="1"/>
  <c r="CS38" i="1"/>
  <c r="CT38" i="1" s="1"/>
  <c r="CS11" i="1"/>
  <c r="CT11" i="1" s="1"/>
  <c r="CS20" i="1"/>
  <c r="CT20" i="1" s="1"/>
  <c r="CS28" i="1"/>
  <c r="CT28" i="1" s="1"/>
  <c r="CS42" i="1"/>
  <c r="CT42" i="1" s="1"/>
  <c r="CH46" i="1"/>
  <c r="CA46" i="1"/>
  <c r="CH34" i="1"/>
  <c r="CA34" i="1"/>
  <c r="CJ34" i="1"/>
  <c r="CJ46" i="1"/>
  <c r="BZ48" i="1"/>
  <c r="CF46" i="1"/>
  <c r="CB34" i="1"/>
  <c r="CF34" i="1"/>
  <c r="CB46" i="1"/>
  <c r="CS46" i="1" l="1"/>
  <c r="CT34" i="1"/>
  <c r="CS34" i="1"/>
  <c r="CJ48" i="1"/>
  <c r="CT46" i="1"/>
  <c r="CF48" i="1"/>
  <c r="CH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N48" i="1" s="1"/>
  <c r="L34" i="1"/>
  <c r="J34" i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Q36" i="1" l="1"/>
  <c r="J48" i="1"/>
  <c r="R34" i="1"/>
  <c r="CN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L48" i="1"/>
  <c r="AH36" i="1"/>
  <c r="AI36" i="1" s="1"/>
  <c r="BK36" i="1"/>
  <c r="N52" i="1"/>
  <c r="AI38" i="1" l="1"/>
  <c r="AI9" i="1"/>
  <c r="K48" i="1"/>
  <c r="AD46" i="1"/>
  <c r="AE34" i="1"/>
  <c r="AF34" i="1" s="1"/>
  <c r="AI42" i="1"/>
  <c r="O48" i="1"/>
  <c r="AI18" i="1"/>
  <c r="Q46" i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Q48" i="1" l="1"/>
  <c r="CM34" i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matoba</author>
  </authors>
  <commentList>
    <comment ref="BM7" authorId="0" shapeId="0">
      <text>
        <r>
          <rPr>
            <b/>
            <sz val="9"/>
            <color indexed="81"/>
            <rFont val="ＭＳ Ｐゴシック"/>
            <family val="2"/>
          </rPr>
          <t>matoba:
15/上は経済保証金
120千元/月を
定時外で処理。
これを除くと、定時外は
１千元/月。</t>
        </r>
      </text>
    </comment>
  </commentList>
</comments>
</file>

<file path=xl/comments2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<sst xmlns="http://schemas.openxmlformats.org/spreadsheetml/2006/main" count="391" uniqueCount="165">
  <si>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</si>
  <si>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</si>
  <si>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</si>
  <si>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</si>
  <si>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</si>
  <si>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</si>
  <si>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</si>
  <si>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</si>
  <si>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</si>
  <si>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</si>
  <si>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</si>
  <si>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</si>
  <si>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</si>
  <si>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</si>
  <si>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</si>
  <si>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</si>
  <si>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</si>
  <si>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</si>
  <si>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</si>
  <si>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</si>
  <si>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</si>
  <si>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</si>
  <si>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</si>
  <si>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</si>
  <si>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</si>
  <si>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</si>
  <si>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</si>
  <si>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</si>
  <si>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</si>
  <si>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</si>
  <si>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</si>
  <si>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</si>
  <si>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</si>
  <si>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</si>
  <si>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</si>
  <si>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</si>
  <si>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</si>
  <si>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</si>
  <si>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</si>
  <si>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</si>
  <si>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</si>
  <si>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</si>
  <si>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</si>
  <si>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</si>
  <si>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</si>
  <si>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</si>
  <si>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</si>
  <si>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</si>
  <si>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</si>
  <si>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</si>
  <si>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</si>
  <si>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</si>
  <si>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</si>
  <si>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</si>
  <si>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</si>
  <si>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</si>
  <si>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</si>
  <si>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</si>
  <si>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</si>
  <si>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</si>
  <si>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</si>
  <si>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</si>
  <si>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</si>
  <si>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</si>
  <si>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</si>
  <si>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</si>
  <si>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</si>
  <si>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</si>
  <si>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</si>
  <si>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</si>
  <si>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</si>
  <si>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</si>
  <si>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</si>
  <si>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</si>
  <si>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</si>
  <si>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</si>
  <si>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</si>
  <si>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</si>
  <si>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</si>
  <si>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</si>
  <si>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</si>
  <si>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</si>
  <si>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</si>
  <si>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</si>
  <si>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</si>
  <si>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</si>
  <si>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</si>
  <si>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</si>
  <si>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</si>
  <si>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</si>
  <si>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</si>
  <si>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</si>
  <si>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</si>
  <si>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</si>
  <si>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</si>
  <si>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</si>
  <si>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</si>
  <si>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</si>
  <si>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</si>
  <si>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</si>
  <si>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</si>
  <si>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</si>
  <si>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</si>
  <si>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</si>
  <si>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</si>
  <si>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</si>
  <si>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</si>
  <si>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</si>
  <si>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</si>
  <si>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</si>
  <si>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</si>
  <si>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</si>
  <si>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</si>
  <si>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</si>
  <si>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</si>
  <si>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</si>
  <si>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</si>
  <si>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</si>
  <si>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</si>
  <si>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</si>
  <si>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</si>
  <si>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</si>
  <si>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</si>
  <si>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</si>
  <si>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</si>
  <si>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</si>
  <si>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</si>
  <si>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</si>
  <si>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</si>
  <si>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</si>
  <si>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</si>
  <si>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</si>
  <si>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</si>
  <si>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</si>
  <si>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</si>
  <si>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</si>
  <si>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</si>
  <si>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</si>
  <si>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</si>
  <si>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</si>
  <si>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</si>
  <si>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</si>
  <si>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</si>
  <si>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</si>
  <si>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</si>
  <si>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</si>
  <si>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</si>
  <si>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17/7</t>
  </si>
  <si>
    <t>17/10</t>
  </si>
  <si>
    <t>17/12</t>
  </si>
  <si>
    <t>16/下</t>
    <phoneticPr fontId="3" type="noConversion"/>
  </si>
  <si>
    <t>16年度</t>
    <phoneticPr fontId="3" type="noConversion"/>
  </si>
  <si>
    <t>実績</t>
    <phoneticPr fontId="3" type="noConversion"/>
  </si>
  <si>
    <t>２０１７下期予算　（物流）間接費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</si>
  <si>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</si>
  <si>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</si>
  <si>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</si>
  <si>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レビュー</t>
    <phoneticPr fontId="3" type="noConversion"/>
  </si>
  <si>
    <t>17/9</t>
  </si>
  <si>
    <t>17/11</t>
  </si>
  <si>
    <t>16/2Q</t>
  </si>
  <si>
    <t>16/6</t>
  </si>
  <si>
    <t>18/1</t>
  </si>
  <si>
    <t>16/8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</si>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</sst>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4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4" fillId="7" borderId="69" xfId="0" quotePrefix="1" applyFont="1" applyFill="1" applyBorder="1" applyAlignment="1">
      <alignment horizontal="center" vertical="center"/>
    </xf>
    <xf numFmtId="0" fontId="14" fillId="7" borderId="73" xfId="0" applyFont="1" applyFill="1" applyBorder="1" applyAlignment="1">
      <alignment horizontal="center"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4" fillId="7" borderId="75" xfId="0" applyNumberFormat="1" applyFont="1" applyFill="1" applyBorder="1">
      <alignment vertical="center"/>
    </xf>
    <xf numFmtId="10" fontId="14" fillId="7" borderId="76" xfId="2" applyNumberFormat="1" applyFont="1" applyFill="1" applyBorder="1" applyAlignment="1">
      <alignment horizontal="left" vertical="center"/>
    </xf>
    <xf numFmtId="178" fontId="14" fillId="7" borderId="76" xfId="0" applyNumberFormat="1" applyFont="1" applyFill="1" applyBorder="1">
      <alignment vertical="center"/>
    </xf>
    <xf numFmtId="10" fontId="15" fillId="7" borderId="74" xfId="2" applyNumberFormat="1" applyFont="1" applyFill="1" applyBorder="1" applyAlignment="1">
      <alignment horizontal="left" vertical="center"/>
    </xf>
    <xf numFmtId="178" fontId="14" fillId="7" borderId="85" xfId="0" applyNumberFormat="1" applyFont="1" applyFill="1" applyBorder="1">
      <alignment vertical="center"/>
    </xf>
    <xf numFmtId="178" fontId="14" fillId="7" borderId="94" xfId="0" applyNumberFormat="1" applyFont="1" applyFill="1" applyBorder="1">
      <alignment vertical="center"/>
    </xf>
    <xf numFmtId="179" fontId="14" fillId="7" borderId="85" xfId="0" applyNumberFormat="1" applyFont="1" applyFill="1" applyBorder="1">
      <alignment vertical="center"/>
    </xf>
    <xf numFmtId="179" fontId="14" fillId="7" borderId="94" xfId="0" applyNumberFormat="1" applyFont="1" applyFill="1" applyBorder="1">
      <alignment vertical="center"/>
    </xf>
    <xf numFmtId="0" fontId="14" fillId="7" borderId="74" xfId="0" applyFont="1" applyFill="1" applyBorder="1">
      <alignment vertical="center"/>
    </xf>
    <xf numFmtId="179" fontId="16" fillId="7" borderId="76" xfId="0" applyNumberFormat="1" applyFont="1" applyFill="1" applyBorder="1">
      <alignment vertical="center"/>
    </xf>
    <xf numFmtId="0" fontId="14" fillId="7" borderId="76" xfId="0" applyFont="1" applyFill="1" applyBorder="1">
      <alignment vertical="center"/>
    </xf>
    <xf numFmtId="177" fontId="15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4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4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4" fillId="6" borderId="30" xfId="0" applyNumberFormat="1" applyFont="1" applyFill="1" applyBorder="1">
      <alignment vertical="center"/>
    </xf>
    <xf numFmtId="179" fontId="16" fillId="6" borderId="30" xfId="0" applyNumberFormat="1" applyFont="1" applyFill="1" applyBorder="1">
      <alignment vertical="center"/>
    </xf>
    <xf numFmtId="178" fontId="14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7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H56" sqref="CH56"/>
    </sheetView>
  </sheetViews>
  <sheetFormatPr defaultColWidth="9" defaultRowHeight="13.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125" style="2" hidden="1" customWidth="1"/>
    <col min="69" max="71" width="9" style="2" customWidth="1"/>
    <col min="72" max="72" width="2.375" style="526" customWidth="1"/>
    <col min="73" max="73" width="9" style="2" customWidth="1"/>
    <col min="74" max="75" width="9" style="528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3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>
      <c r="B1" s="1" t="s">
        <v>153</v>
      </c>
      <c r="C1" s="1"/>
      <c r="D1" s="1"/>
      <c r="BR1" s="83"/>
      <c r="BS1" s="83"/>
      <c r="BV1" s="527"/>
      <c r="BW1" s="527"/>
    </row>
    <row r="2" spans="2:98" ht="11.25" customHeight="1" thickBot="1"/>
    <row r="3" spans="2:98" ht="15" thickTop="1" thickBot="1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9"/>
      <c r="BW3" s="529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1" t="s">
        <v>142</v>
      </c>
    </row>
    <row r="4" spans="2:98" ht="14.25" thickTop="1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150</v>
      </c>
      <c r="BS4" s="22" t="s">
        <v>151</v>
      </c>
      <c r="BU4" s="22" t="s">
        <v>154</v>
      </c>
      <c r="BV4" s="530" t="s">
        <v>155</v>
      </c>
      <c r="BW4" s="530" t="s">
        <v>156</v>
      </c>
      <c r="BX4" s="19" t="s">
        <v>155</v>
      </c>
      <c r="BY4" s="19" t="s">
        <v>146</v>
      </c>
      <c r="BZ4" s="17" t="s">
        <v>158</v>
      </c>
      <c r="CA4" s="17" t="s">
        <v>148</v>
      </c>
      <c r="CB4" s="17" t="s">
        <v>159</v>
      </c>
      <c r="CC4" s="17" t="s">
        <v>20</v>
      </c>
      <c r="CD4" s="17" t="s">
        <v>160</v>
      </c>
      <c r="CE4" s="17" t="s">
        <v>161</v>
      </c>
      <c r="CF4" s="17" t="s">
        <v>149</v>
      </c>
      <c r="CG4" s="17" t="s">
        <v>147</v>
      </c>
      <c r="CH4" s="17" t="s">
        <v>162</v>
      </c>
      <c r="CI4" s="17" t="s">
        <v>163</v>
      </c>
      <c r="CJ4" s="17" t="s">
        <v>164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3" t="s">
        <v>143</v>
      </c>
      <c r="CS4" s="543"/>
      <c r="CT4" s="544"/>
    </row>
    <row r="5" spans="2:98" ht="14.25" thickBot="1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144</v>
      </c>
      <c r="BS5" s="38" t="s">
        <v>152</v>
      </c>
      <c r="BU5" s="38" t="s">
        <v>152</v>
      </c>
      <c r="BV5" s="531" t="s">
        <v>28</v>
      </c>
      <c r="BW5" s="531" t="s">
        <v>152</v>
      </c>
      <c r="BX5" s="41" t="s">
        <v>157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67</v>
      </c>
      <c r="CF5" s="37" t="s">
        <v>28</v>
      </c>
      <c r="CG5" s="38" t="s">
        <v>28</v>
      </c>
      <c r="CH5" s="38" t="s">
        <v>28</v>
      </c>
      <c r="CI5" s="38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2" t="s">
        <v>141</v>
      </c>
      <c r="CS5" s="38" t="s">
        <v>144</v>
      </c>
      <c r="CT5" s="43" t="s">
        <v>145</v>
      </c>
    </row>
    <row r="6" spans="2:98" s="113" customFormat="1" ht="17.25" customHeight="1">
      <c r="B6" s="110"/>
      <c r="C6" s="116"/>
      <c r="D6" s="51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6"/>
      <c r="BU6" s="111"/>
      <c r="BV6" s="532"/>
      <c r="BW6" s="532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3"/>
      <c r="CS6" s="111"/>
      <c r="CT6" s="407"/>
    </row>
    <row r="7" spans="2:98" s="73" customFormat="1" ht="20.100000000000001" customHeight="1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6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1</v>
      </c>
      <c r="BF7" s="78"/>
      <c r="BG7" s="79"/>
      <c r="BH7" s="68">
        <v>4</v>
      </c>
      <c r="BJ7" s="75">
        <v>2</v>
      </c>
      <c r="BK7" s="73">
        <f t="shared" si="1"/>
        <v>-2</v>
      </c>
      <c r="BL7" s="68">
        <v>1.8915000000000002</v>
      </c>
      <c r="BM7" s="68">
        <v>120.60605000000001</v>
      </c>
      <c r="BN7" s="488">
        <v>0.114</v>
      </c>
      <c r="BO7" s="488">
        <f>(BM7+BN7)/2</f>
        <v>60.360025000000007</v>
      </c>
      <c r="BQ7" s="488">
        <v>0</v>
      </c>
      <c r="BR7" s="68">
        <v>0</v>
      </c>
      <c r="BS7" s="68">
        <f>(BQ7+BR7)/2</f>
        <v>0</v>
      </c>
      <c r="BT7" s="526"/>
      <c r="BU7" s="488">
        <v>0</v>
      </c>
      <c r="BV7" s="533"/>
      <c r="BW7" s="533">
        <f>(BU7+BV7)/2</f>
        <v>0</v>
      </c>
      <c r="BX7" s="71">
        <v>0</v>
      </c>
      <c r="BY7" s="71">
        <v>0</v>
      </c>
      <c r="BZ7" s="67">
        <f>データ!CL25</f>
        <v>0</v>
      </c>
      <c r="CA7" s="68">
        <f>データ!CM25</f>
        <v>0</v>
      </c>
      <c r="CB7" s="68">
        <f>データ!CN25</f>
        <v>0</v>
      </c>
      <c r="CC7" s="210">
        <f>(BZ7+CA7+CB7)/3</f>
        <v>0</v>
      </c>
      <c r="CD7" s="71">
        <v>0</v>
      </c>
      <c r="CE7" s="524"/>
      <c r="CF7" s="67">
        <f>データ!CP25</f>
        <v>0</v>
      </c>
      <c r="CG7" s="524"/>
      <c r="CH7" s="68">
        <f>データ!CQ25</f>
        <v>0</v>
      </c>
      <c r="CI7" s="524"/>
      <c r="CJ7" s="68">
        <f>データ!CR25</f>
        <v>0</v>
      </c>
      <c r="CK7" s="65">
        <f>(CF7+CH7+CJ7)/3</f>
        <v>0</v>
      </c>
      <c r="CL7" s="71">
        <f>(BY7+CD7)/2</f>
        <v>0</v>
      </c>
      <c r="CM7" s="67">
        <f>(CC7+CK7)/2</f>
        <v>0</v>
      </c>
      <c r="CN7" s="69">
        <v>1</v>
      </c>
      <c r="CO7" s="68">
        <f>(CM7+CN7)/2</f>
        <v>0.5</v>
      </c>
      <c r="CP7" s="81">
        <f>CO7-BH7</f>
        <v>-3.5</v>
      </c>
      <c r="CR7" s="514">
        <f>BX7*6</f>
        <v>0</v>
      </c>
      <c r="CS7" s="68">
        <f>BZ7+CA7+CB7+CF7+CH7+CJ7</f>
        <v>0</v>
      </c>
      <c r="CT7" s="72">
        <f>CR7-CS7</f>
        <v>0</v>
      </c>
    </row>
    <row r="8" spans="2:98" s="83" customFormat="1" ht="13.5" customHeight="1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6"/>
      <c r="BU8" s="56"/>
      <c r="BV8" s="534"/>
      <c r="BW8" s="534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5"/>
      <c r="CS8" s="56"/>
      <c r="CT8" s="516"/>
    </row>
    <row r="9" spans="2:98" s="73" customFormat="1" ht="20.100000000000001" customHeight="1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0.42633333333333334</v>
      </c>
      <c r="BF9" s="94"/>
      <c r="BG9" s="95"/>
      <c r="BH9" s="64">
        <v>0.21316666666666667</v>
      </c>
      <c r="BJ9" s="92">
        <v>5</v>
      </c>
      <c r="BK9" s="73">
        <f t="shared" si="1"/>
        <v>-5</v>
      </c>
      <c r="BL9" s="64">
        <v>6.1214133333333329</v>
      </c>
      <c r="BM9" s="64">
        <v>0</v>
      </c>
      <c r="BN9" s="64">
        <v>0</v>
      </c>
      <c r="BO9" s="488">
        <f>(BM9+BN9)/2</f>
        <v>0</v>
      </c>
      <c r="BQ9" s="488">
        <v>0</v>
      </c>
      <c r="BR9" s="64">
        <v>0</v>
      </c>
      <c r="BS9" s="68">
        <f>(BQ9+BR9)/2</f>
        <v>0</v>
      </c>
      <c r="BT9" s="526"/>
      <c r="BU9" s="488">
        <v>0</v>
      </c>
      <c r="BV9" s="535"/>
      <c r="BW9" s="533">
        <f>(BU9+BV9)/2</f>
        <v>0</v>
      </c>
      <c r="BX9" s="90">
        <v>0</v>
      </c>
      <c r="BY9" s="90">
        <v>0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0</v>
      </c>
      <c r="CE9" s="524"/>
      <c r="CF9" s="86">
        <f>データ!CP41</f>
        <v>0</v>
      </c>
      <c r="CG9" s="524"/>
      <c r="CH9" s="86">
        <f>データ!CQ41</f>
        <v>0</v>
      </c>
      <c r="CI9" s="524"/>
      <c r="CJ9" s="64">
        <f>データ!CR41</f>
        <v>0</v>
      </c>
      <c r="CK9" s="84">
        <f>(CF9+CH9+CJ9)/3</f>
        <v>0</v>
      </c>
      <c r="CL9" s="90">
        <f>(BY9+CD9)/2</f>
        <v>0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>CO9-BH9</f>
        <v>4.4162381775000004</v>
      </c>
      <c r="CR9" s="517">
        <f>BX9*6</f>
        <v>0</v>
      </c>
      <c r="CS9" s="68">
        <f>BZ9+CA9+CB9+CF9+CH9+CJ9</f>
        <v>0</v>
      </c>
      <c r="CT9" s="72">
        <f>CR9-CS9</f>
        <v>0</v>
      </c>
    </row>
    <row r="10" spans="2:98" s="83" customFormat="1" ht="13.5" customHeight="1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6"/>
      <c r="BU10" s="56"/>
      <c r="BV10" s="534"/>
      <c r="BW10" s="534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5"/>
      <c r="CS10" s="56"/>
      <c r="CT10" s="516"/>
    </row>
    <row r="11" spans="2:98" s="73" customFormat="1" ht="20.100000000000001" customHeight="1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1.7590583333333334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1.4004916666666667</v>
      </c>
      <c r="BF11" s="94"/>
      <c r="BG11" s="95"/>
      <c r="BH11" s="64">
        <v>1.5797750000000002</v>
      </c>
      <c r="BJ11" s="92"/>
      <c r="BK11" s="73">
        <f t="shared" si="1"/>
        <v>0</v>
      </c>
      <c r="BL11" s="64">
        <v>9.9048333333333335E-2</v>
      </c>
      <c r="BM11" s="64">
        <v>0.30807166666666669</v>
      </c>
      <c r="BN11" s="64">
        <v>0</v>
      </c>
      <c r="BO11" s="488">
        <f>(BM11+BN11)/2</f>
        <v>0.15403583333333334</v>
      </c>
      <c r="BQ11" s="488">
        <v>0</v>
      </c>
      <c r="BR11" s="64">
        <v>0</v>
      </c>
      <c r="BS11" s="68">
        <f>(BQ11+BR11)/2</f>
        <v>0</v>
      </c>
      <c r="BT11" s="526"/>
      <c r="BU11" s="488">
        <v>0</v>
      </c>
      <c r="BV11" s="535"/>
      <c r="BW11" s="533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>CO11-BH11</f>
        <v>-1.5505226266666667</v>
      </c>
      <c r="CR11" s="517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6"/>
      <c r="BU12" s="56"/>
      <c r="BV12" s="534"/>
      <c r="BW12" s="534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5"/>
      <c r="CS12" s="56"/>
      <c r="CT12" s="516"/>
    </row>
    <row r="13" spans="2:98" s="73" customFormat="1" ht="20.100000000000001" customHeight="1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1.2368716666666666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1.4070783333333332</v>
      </c>
      <c r="BF13" s="78"/>
      <c r="BG13" s="79"/>
      <c r="BH13" s="68">
        <v>1.3219749999999999</v>
      </c>
      <c r="BJ13" s="92"/>
      <c r="BK13" s="73">
        <f t="shared" si="1"/>
        <v>0</v>
      </c>
      <c r="BL13" s="64">
        <v>0</v>
      </c>
      <c r="BM13" s="68">
        <v>0.73874499999999987</v>
      </c>
      <c r="BN13" s="68">
        <v>0</v>
      </c>
      <c r="BO13" s="488">
        <f>(BM13+BN13)/2</f>
        <v>0.36937249999999994</v>
      </c>
      <c r="BQ13" s="488">
        <v>0</v>
      </c>
      <c r="BR13" s="64">
        <v>0</v>
      </c>
      <c r="BS13" s="68">
        <f>(BQ13+BR13)/2</f>
        <v>0</v>
      </c>
      <c r="BT13" s="526"/>
      <c r="BU13" s="488">
        <v>0</v>
      </c>
      <c r="BV13" s="535"/>
      <c r="BW13" s="533">
        <f>(BU13+BV13)/2</f>
        <v>0</v>
      </c>
      <c r="BX13" s="71">
        <v>0</v>
      </c>
      <c r="BY13" s="71">
        <v>0.33333333333333331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0.33333333333333331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0.33333333333333331</v>
      </c>
      <c r="CM13" s="86">
        <f>(CC13+CK13)/2</f>
        <v>0</v>
      </c>
      <c r="CN13" s="64">
        <v>0</v>
      </c>
      <c r="CO13" s="64">
        <f>(CM13+CN13)/2</f>
        <v>0</v>
      </c>
      <c r="CP13" s="97">
        <f>CO13-BH13</f>
        <v>-1.3219749999999999</v>
      </c>
      <c r="CR13" s="517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26"/>
      <c r="BU14" s="525"/>
      <c r="BV14" s="541"/>
      <c r="BW14" s="541"/>
      <c r="BX14" s="542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5"/>
      <c r="CS14" s="64"/>
      <c r="CT14" s="88"/>
    </row>
    <row r="15" spans="2:98" s="113" customFormat="1" ht="17.25" hidden="1" customHeight="1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6"/>
      <c r="BU15" s="111"/>
      <c r="BV15" s="532"/>
      <c r="BW15" s="532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8"/>
      <c r="CS15" s="111"/>
      <c r="CT15" s="407"/>
    </row>
    <row r="16" spans="2:98" s="73" customFormat="1" ht="20.100000000000001" customHeight="1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4.2748333333333335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8.0574166666666667</v>
      </c>
      <c r="BF16" s="78"/>
      <c r="BG16" s="79"/>
      <c r="BH16" s="68">
        <v>6.1661250000000001</v>
      </c>
      <c r="BJ16" s="75">
        <v>63</v>
      </c>
      <c r="BK16" s="73">
        <f t="shared" si="1"/>
        <v>-63</v>
      </c>
      <c r="BL16" s="68">
        <v>88.466466666666662</v>
      </c>
      <c r="BM16" s="68">
        <v>2.3544999999999998</v>
      </c>
      <c r="BN16" s="68">
        <v>1.3446666666666669</v>
      </c>
      <c r="BO16" s="488">
        <f>(BM16+BN16)/2</f>
        <v>1.8495833333333334</v>
      </c>
      <c r="BQ16" s="488">
        <v>2.1301916666666667</v>
      </c>
      <c r="BR16" s="68">
        <v>1.0916066666666668</v>
      </c>
      <c r="BS16" s="68">
        <f>(BQ16+BR16)/2</f>
        <v>1.6108991666666668</v>
      </c>
      <c r="BT16" s="526"/>
      <c r="BU16" s="488">
        <v>3.6252400000000002</v>
      </c>
      <c r="BV16" s="533"/>
      <c r="BW16" s="533">
        <f>(BU16+BV16)/2</f>
        <v>1.8126200000000001</v>
      </c>
      <c r="BX16" s="71">
        <v>0</v>
      </c>
      <c r="BY16" s="71">
        <v>1</v>
      </c>
      <c r="BZ16" s="67">
        <f>データ!CL48</f>
        <v>3.59693</v>
      </c>
      <c r="CA16" s="68">
        <f>データ!CM48</f>
        <v>3.4079999999999999</v>
      </c>
      <c r="CB16" s="68">
        <f>データ!CN48</f>
        <v>3.2943699999999998</v>
      </c>
      <c r="CC16" s="210">
        <f>(BZ16+CA16+CB16)/3</f>
        <v>3.4330999999999996</v>
      </c>
      <c r="CD16" s="71">
        <v>1</v>
      </c>
      <c r="CE16" s="524"/>
      <c r="CF16" s="67">
        <f>データ!CP48</f>
        <v>0</v>
      </c>
      <c r="CG16" s="524"/>
      <c r="CH16" s="67">
        <f>データ!CQ48</f>
        <v>0</v>
      </c>
      <c r="CI16" s="524"/>
      <c r="CJ16" s="68">
        <f>データ!CR48</f>
        <v>0</v>
      </c>
      <c r="CK16" s="65">
        <f>(CF16+CH16+CJ16)/3</f>
        <v>0</v>
      </c>
      <c r="CL16" s="71">
        <f>(BY16+CD16)/2</f>
        <v>1</v>
      </c>
      <c r="CM16" s="67">
        <f>(CC16+CK16)/2</f>
        <v>1.7165499999999998</v>
      </c>
      <c r="CN16" s="67">
        <f>101.425012883333-24</f>
        <v>77.425012883332997</v>
      </c>
      <c r="CO16" s="68">
        <f>(CM16+CN16)/2</f>
        <v>39.570781441666497</v>
      </c>
      <c r="CP16" s="81">
        <f>CO16-BH16</f>
        <v>33.404656441666496</v>
      </c>
      <c r="CR16" s="517">
        <f>BX16*6</f>
        <v>0</v>
      </c>
      <c r="CS16" s="68">
        <f>BZ16+CA16+CB16+CF16+CH16+CJ16</f>
        <v>10.299299999999999</v>
      </c>
      <c r="CT16" s="72">
        <f>CR16-CS16</f>
        <v>-10.299299999999999</v>
      </c>
    </row>
    <row r="17" spans="2:98" s="83" customFormat="1" ht="13.5" customHeight="1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6"/>
      <c r="BU17" s="56"/>
      <c r="BV17" s="534"/>
      <c r="BW17" s="534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5"/>
      <c r="CS17" s="56"/>
      <c r="CT17" s="516"/>
    </row>
    <row r="18" spans="2:98" s="73" customFormat="1" ht="20.100000000000001" customHeight="1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5.8647983333333329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4.9006666666666661</v>
      </c>
      <c r="BF18" s="78"/>
      <c r="BG18" s="79"/>
      <c r="BH18" s="68">
        <v>5.3827324999999995</v>
      </c>
      <c r="BJ18" s="75">
        <v>5</v>
      </c>
      <c r="BK18" s="73">
        <f t="shared" si="1"/>
        <v>-5</v>
      </c>
      <c r="BL18" s="68">
        <v>4.7843333333333327</v>
      </c>
      <c r="BM18" s="68">
        <v>2.7306000000000004</v>
      </c>
      <c r="BN18" s="68">
        <v>0.45433000000000001</v>
      </c>
      <c r="BO18" s="488">
        <f>(BM18+BN18)/2</f>
        <v>1.5924650000000002</v>
      </c>
      <c r="BQ18" s="488">
        <v>0.31984499999999993</v>
      </c>
      <c r="BR18" s="68">
        <v>0.20469333333333331</v>
      </c>
      <c r="BS18" s="68">
        <f>(BQ18+BR18)/2</f>
        <v>0.26226916666666661</v>
      </c>
      <c r="BT18" s="526"/>
      <c r="BU18" s="488">
        <v>0.32700333333333331</v>
      </c>
      <c r="BV18" s="533"/>
      <c r="BW18" s="533">
        <f>(BU18+BV18)/2</f>
        <v>0.16350166666666666</v>
      </c>
      <c r="BX18" s="71">
        <v>0</v>
      </c>
      <c r="BY18" s="71">
        <v>2</v>
      </c>
      <c r="BZ18" s="67">
        <f>データ!CL50</f>
        <v>0.25141000000000002</v>
      </c>
      <c r="CA18" s="68">
        <f>データ!CM50</f>
        <v>0.29011999999999999</v>
      </c>
      <c r="CB18" s="68">
        <f>データ!CN50</f>
        <v>0.33754000000000001</v>
      </c>
      <c r="CC18" s="210">
        <f>(BZ18+CA18+CB18)/3</f>
        <v>0.29302333333333336</v>
      </c>
      <c r="CD18" s="71">
        <v>2</v>
      </c>
      <c r="CE18" s="524"/>
      <c r="CF18" s="67">
        <f>データ!CP50</f>
        <v>0</v>
      </c>
      <c r="CG18" s="524"/>
      <c r="CH18" s="67">
        <f>データ!CQ50</f>
        <v>0</v>
      </c>
      <c r="CI18" s="524"/>
      <c r="CJ18" s="68">
        <f>データ!CR50</f>
        <v>0</v>
      </c>
      <c r="CK18" s="65">
        <f>(CF18+CH18+CJ18)/3</f>
        <v>0</v>
      </c>
      <c r="CL18" s="71">
        <f>(BY18+CD18)/2</f>
        <v>2</v>
      </c>
      <c r="CM18" s="67">
        <f>(CC18+CK18)/2</f>
        <v>0.14651166666666668</v>
      </c>
      <c r="CN18" s="67">
        <v>5.2307841666666688</v>
      </c>
      <c r="CO18" s="68">
        <f>(CM18+CN18)/2</f>
        <v>2.6886479166666679</v>
      </c>
      <c r="CP18" s="81">
        <f>CO18-BH18</f>
        <v>-2.6940845833333316</v>
      </c>
      <c r="CR18" s="517">
        <f>BX18*6</f>
        <v>0</v>
      </c>
      <c r="CS18" s="68">
        <f>BZ18+CA18+CB18+CF18+CH18+CJ18</f>
        <v>0.87907000000000002</v>
      </c>
      <c r="CT18" s="72">
        <f>CR18-CS18</f>
        <v>-0.87907000000000002</v>
      </c>
    </row>
    <row r="19" spans="2:98" s="73" customFormat="1" ht="13.5" customHeight="1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6"/>
      <c r="BU19" s="64"/>
      <c r="BV19" s="535"/>
      <c r="BW19" s="535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5"/>
      <c r="CS19" s="56"/>
      <c r="CT19" s="88"/>
    </row>
    <row r="20" spans="2:98" s="73" customFormat="1" ht="20.100000000000001" customHeight="1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0.25916666666666666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0.49583333333333335</v>
      </c>
      <c r="BF20" s="78"/>
      <c r="BG20" s="79"/>
      <c r="BH20" s="68">
        <v>0.3775</v>
      </c>
      <c r="BJ20" s="75">
        <v>30</v>
      </c>
      <c r="BK20" s="73">
        <f t="shared" si="1"/>
        <v>-30</v>
      </c>
      <c r="BL20" s="68">
        <v>28.337833333333336</v>
      </c>
      <c r="BM20" s="68">
        <v>2.6085000000000003</v>
      </c>
      <c r="BN20" s="68">
        <v>0</v>
      </c>
      <c r="BO20" s="488">
        <f>(BM20+BN20)/2</f>
        <v>1.3042500000000001</v>
      </c>
      <c r="BQ20" s="488">
        <v>0.61516666666666664</v>
      </c>
      <c r="BR20" s="68">
        <v>4.1833333333333333E-2</v>
      </c>
      <c r="BS20" s="68">
        <f>(BQ20+BR20)/2</f>
        <v>0.32850000000000001</v>
      </c>
      <c r="BT20" s="526"/>
      <c r="BU20" s="488">
        <v>2.1125000000000003</v>
      </c>
      <c r="BV20" s="533"/>
      <c r="BW20" s="533">
        <f>(BU20+BV20)/2</f>
        <v>1.0562500000000001</v>
      </c>
      <c r="BX20" s="71">
        <v>0</v>
      </c>
      <c r="BY20" s="71">
        <v>0</v>
      </c>
      <c r="BZ20" s="67">
        <f>データ!CL52</f>
        <v>0.23799999999999999</v>
      </c>
      <c r="CA20" s="68">
        <f>データ!CM52</f>
        <v>2.9249999999999998</v>
      </c>
      <c r="CB20" s="68">
        <f>データ!CN52</f>
        <v>1.6859999999999999</v>
      </c>
      <c r="CC20" s="210">
        <f>(BZ20+CA20+CB20)/3</f>
        <v>1.6163333333333334</v>
      </c>
      <c r="CD20" s="71">
        <v>0</v>
      </c>
      <c r="CE20" s="524"/>
      <c r="CF20" s="67">
        <f>データ!CP52</f>
        <v>0</v>
      </c>
      <c r="CG20" s="524"/>
      <c r="CH20" s="68">
        <f>データ!CQ52</f>
        <v>0</v>
      </c>
      <c r="CI20" s="524"/>
      <c r="CJ20" s="68">
        <f>データ!CR52</f>
        <v>0</v>
      </c>
      <c r="CK20" s="65">
        <f>(CF20+CH20+CJ20)/3</f>
        <v>0</v>
      </c>
      <c r="CL20" s="71">
        <f>(BY20+CD20)/2</f>
        <v>0</v>
      </c>
      <c r="CM20" s="67">
        <f>(CC20+CK20)/2</f>
        <v>0.8081666666666667</v>
      </c>
      <c r="CN20" s="67">
        <f>41.8-16</f>
        <v>25.799999999999997</v>
      </c>
      <c r="CO20" s="68">
        <f>(CM20+CN20)/2</f>
        <v>13.304083333333331</v>
      </c>
      <c r="CP20" s="81">
        <f>CO20-BH20</f>
        <v>12.926583333333332</v>
      </c>
      <c r="CR20" s="517">
        <f>BX20*6</f>
        <v>0</v>
      </c>
      <c r="CS20" s="68">
        <f>BZ20+CA20+CB20+CF20+CH20+CJ20</f>
        <v>4.8490000000000002</v>
      </c>
      <c r="CT20" s="72">
        <f>CR20-CS20</f>
        <v>-4.8490000000000002</v>
      </c>
    </row>
    <row r="21" spans="2:98" s="73" customFormat="1" ht="13.5" customHeight="1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6"/>
      <c r="BU21" s="64"/>
      <c r="BV21" s="535"/>
      <c r="BW21" s="535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5"/>
      <c r="CS21" s="56"/>
      <c r="CT21" s="88"/>
    </row>
    <row r="22" spans="2:98" s="73" customFormat="1" ht="20.100000000000001" customHeight="1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9.9999999999999992E-2</v>
      </c>
      <c r="BN22" s="68">
        <v>0</v>
      </c>
      <c r="BO22" s="488">
        <f>(BM22+BN22)/2</f>
        <v>4.9999999999999996E-2</v>
      </c>
      <c r="BQ22" s="488">
        <v>0</v>
      </c>
      <c r="BR22" s="68">
        <v>0.33333333333333331</v>
      </c>
      <c r="BS22" s="68">
        <f>(BQ22+BR22)/2</f>
        <v>0.16666666666666666</v>
      </c>
      <c r="BT22" s="526"/>
      <c r="BU22" s="488">
        <v>0</v>
      </c>
      <c r="BV22" s="533"/>
      <c r="BW22" s="533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>CO22-BH22</f>
        <v>0.5</v>
      </c>
      <c r="CR22" s="517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6"/>
      <c r="BU23" s="64"/>
      <c r="BV23" s="535"/>
      <c r="BW23" s="535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5"/>
      <c r="CS23" s="56"/>
      <c r="CT23" s="88"/>
    </row>
    <row r="24" spans="2:98" s="73" customFormat="1" ht="20.100000000000001" customHeight="1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6"/>
      <c r="BU24" s="488">
        <v>0</v>
      </c>
      <c r="BV24" s="533"/>
      <c r="BW24" s="533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>CO24-BH24</f>
        <v>0</v>
      </c>
      <c r="CR24" s="517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6"/>
      <c r="BU25" s="64"/>
      <c r="BV25" s="535"/>
      <c r="BW25" s="535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5"/>
      <c r="CS25" s="56"/>
      <c r="CT25" s="88"/>
    </row>
    <row r="26" spans="2:98" s="73" customFormat="1" ht="20.100000000000001" customHeight="1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0.49091166666666664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0.27635333333333328</v>
      </c>
      <c r="BF26" s="78"/>
      <c r="BG26" s="79"/>
      <c r="BH26" s="68">
        <v>0.38363249999999993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68">
        <v>0</v>
      </c>
      <c r="BS26" s="68">
        <f>(BQ26+BR26)/2</f>
        <v>0</v>
      </c>
      <c r="BT26" s="526"/>
      <c r="BU26" s="488">
        <v>0</v>
      </c>
      <c r="BV26" s="533"/>
      <c r="BW26" s="533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>CO26-BH26</f>
        <v>-0.37088166666666661</v>
      </c>
      <c r="CR26" s="517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6"/>
      <c r="BU27" s="64"/>
      <c r="BV27" s="535"/>
      <c r="BW27" s="535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5"/>
      <c r="CS27" s="56"/>
      <c r="CT27" s="88"/>
    </row>
    <row r="28" spans="2:98" s="73" customFormat="1" ht="20.100000000000001" customHeight="1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3.0435316666666665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1.0195566666666667</v>
      </c>
      <c r="BF28" s="78"/>
      <c r="BG28" s="79"/>
      <c r="BH28" s="68">
        <v>2.0315441666666665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68">
        <v>0</v>
      </c>
      <c r="BS28" s="68">
        <f>(BQ28+BR28)/2</f>
        <v>0</v>
      </c>
      <c r="BT28" s="526"/>
      <c r="BU28" s="488">
        <v>0</v>
      </c>
      <c r="BV28" s="533"/>
      <c r="BW28" s="533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>CO28-BH28</f>
        <v>-2.0315441666666665</v>
      </c>
      <c r="CR28" s="517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6"/>
      <c r="BU29" s="64"/>
      <c r="BV29" s="535"/>
      <c r="BW29" s="535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5"/>
      <c r="CS29" s="56"/>
      <c r="CT29" s="88"/>
    </row>
    <row r="30" spans="2:98" s="73" customFormat="1" ht="20.100000000000001" customHeight="1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2.7777750000000001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1.3888875000000001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26"/>
      <c r="BU30" s="488">
        <v>0</v>
      </c>
      <c r="BV30" s="533"/>
      <c r="BW30" s="533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8">
        <f>データ!CR62</f>
        <v>0</v>
      </c>
      <c r="CK30" s="65">
        <f>(CF30+CH30+CJ30)/3</f>
        <v>0</v>
      </c>
      <c r="CL30" s="71">
        <f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>CO30-BH30</f>
        <v>5.7604861141666674</v>
      </c>
      <c r="CR30" s="517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6"/>
      <c r="BU31" s="64"/>
      <c r="BV31" s="535"/>
      <c r="BW31" s="535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5"/>
      <c r="CS31" s="56"/>
      <c r="CT31" s="88"/>
    </row>
    <row r="32" spans="2:98" s="73" customFormat="1" ht="20.100000000000001" customHeight="1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6"/>
      <c r="BU32" s="488">
        <v>0</v>
      </c>
      <c r="BV32" s="533"/>
      <c r="BW32" s="533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>CO32-BH32</f>
        <v>33</v>
      </c>
      <c r="CR32" s="519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6"/>
      <c r="BU33" s="64"/>
      <c r="BV33" s="535"/>
      <c r="BW33" s="535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2">I9+I11+I13+I16+I18+I20+I22+I24+I26+I28+I30+I32</f>
        <v>474</v>
      </c>
      <c r="J34" s="86">
        <f t="shared" si="2"/>
        <v>79</v>
      </c>
      <c r="K34" s="64">
        <f t="shared" si="2"/>
        <v>834</v>
      </c>
      <c r="L34" s="64">
        <f t="shared" si="2"/>
        <v>139</v>
      </c>
      <c r="M34" s="64">
        <f t="shared" si="2"/>
        <v>405</v>
      </c>
      <c r="N34" s="64">
        <f t="shared" si="2"/>
        <v>135</v>
      </c>
      <c r="O34" s="64">
        <f t="shared" si="2"/>
        <v>405</v>
      </c>
      <c r="P34" s="64">
        <f t="shared" si="2"/>
        <v>135</v>
      </c>
      <c r="Q34" s="87">
        <f t="shared" si="2"/>
        <v>810</v>
      </c>
      <c r="R34" s="89">
        <f t="shared" si="2"/>
        <v>135</v>
      </c>
      <c r="S34" s="86">
        <f t="shared" si="2"/>
        <v>85.804649999999995</v>
      </c>
      <c r="T34" s="87">
        <f t="shared" si="2"/>
        <v>185.00511</v>
      </c>
      <c r="U34" s="90">
        <f t="shared" si="2"/>
        <v>163.61651000000001</v>
      </c>
      <c r="V34" s="86">
        <f t="shared" si="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19.706946666666667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17.983729999999998</v>
      </c>
      <c r="BF34" s="94"/>
      <c r="BG34" s="95"/>
      <c r="BH34" s="64">
        <v>18.845338333333331</v>
      </c>
      <c r="BJ34" s="92">
        <v>3</v>
      </c>
      <c r="BK34" s="73">
        <f t="shared" si="1"/>
        <v>-3</v>
      </c>
      <c r="BL34" s="64">
        <v>123.87513833333337</v>
      </c>
      <c r="BM34" s="64">
        <v>8.8404166666666679</v>
      </c>
      <c r="BN34" s="64">
        <v>1.7989966666666668</v>
      </c>
      <c r="BO34" s="488">
        <f>(BM34+BN34)/2</f>
        <v>5.3197066666666677</v>
      </c>
      <c r="BQ34" s="488">
        <v>3.0652033333333333</v>
      </c>
      <c r="BR34" s="64">
        <v>1.6714666666666669</v>
      </c>
      <c r="BS34" s="68">
        <f>(BQ34+BR34)/2</f>
        <v>2.3683350000000001</v>
      </c>
      <c r="BT34" s="526"/>
      <c r="BU34" s="488">
        <v>6.0647433333333343</v>
      </c>
      <c r="BV34" s="535"/>
      <c r="BW34" s="533">
        <f>(BU34+BV34)/2</f>
        <v>3.0323716666666671</v>
      </c>
      <c r="BX34" s="90">
        <v>0</v>
      </c>
      <c r="BY34" s="90">
        <v>3.333333333333333</v>
      </c>
      <c r="BZ34" s="86">
        <f>BZ9+BZ11+BZ13+BZ16+BZ18+BZ20+BZ22+BZ24+BZ26+BZ28+BZ30+BZ32</f>
        <v>4.0863399999999999</v>
      </c>
      <c r="CA34" s="64">
        <f t="shared" ref="CA34:CB34" si="3">CA9+CA11+CA13+CA16+CA18+CA20+CA22+CA24+CA26+CA28+CA30+CA32</f>
        <v>6.6231200000000001</v>
      </c>
      <c r="CB34" s="64">
        <f t="shared" si="3"/>
        <v>5.3179099999999995</v>
      </c>
      <c r="CC34" s="212">
        <f>CC9+CC11+CC13+CC16+CC18+CC20+CC22+CC24+CC26+CC28+CC30+CC32</f>
        <v>5.3424566666666662</v>
      </c>
      <c r="CD34" s="90">
        <v>3.333333333333333</v>
      </c>
      <c r="CE34" s="68">
        <f>CE9+CE11+CE13+CE16+CE18+CE20+CE22+CE24+CE26+CE28+CE30+CE32</f>
        <v>0</v>
      </c>
      <c r="CF34" s="86">
        <f t="shared" ref="CF34" si="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5">CH9+CH11+CH13+CH16+CH18+CH20+CH22+CH24+CH26+CH28+CH30+CH32</f>
        <v>0</v>
      </c>
      <c r="CI34" s="68">
        <f t="shared" si="5"/>
        <v>0</v>
      </c>
      <c r="CJ34" s="64">
        <f t="shared" si="5"/>
        <v>0</v>
      </c>
      <c r="CK34" s="84">
        <f>CK9+CK11+CK13+CK16+CK18+CK20+CK22+CK24+CK26+CK28+CK30+CK32</f>
        <v>0</v>
      </c>
      <c r="CL34" s="90">
        <f t="shared" ref="CL34" si="6">CL9+CL11+CL13+CL16+CL18+CL20+CL22+CL24+CL26+CL28+CL30+CL32</f>
        <v>3.333333333333333</v>
      </c>
      <c r="CM34" s="86">
        <f>CM9+CM11+CM13+CM16+CM18+CM20+CM22+CM24+CM26+CM28+CM30+CM32</f>
        <v>2.6712283333333331</v>
      </c>
      <c r="CN34" s="64">
        <f>CN9+CN11+CN13+CN16+CN18+CN20+CN22+CN24+CN26+CN28+CN30+CN32</f>
        <v>199.09736037999966</v>
      </c>
      <c r="CO34" s="64">
        <f>CO9+CO11+CO13+CO16+CO18+CO20+CO22+CO24+CO26+CO28+CO30+CO32</f>
        <v>100.8842943566665</v>
      </c>
      <c r="CP34" s="97">
        <f>CO34-BH34</f>
        <v>82.038956023333171</v>
      </c>
      <c r="CR34" s="63">
        <f>CR9+CR11+CR13+CR16+CR18+CR20+CR22+CR24+CR26+CR28+CR30+CR32</f>
        <v>0</v>
      </c>
      <c r="CS34" s="64">
        <f>CS9+CS11+CS13+CS16+CS18+CS20+CS22+CS24+CS26+CS28+CS30+CS32</f>
        <v>16.027369999999998</v>
      </c>
      <c r="CT34" s="88">
        <f>CT9+CT11+CT13+CT16+CT18+CT20+CT22+CT24+CT26+CT28+CT30+CT32</f>
        <v>-16.027369999999998</v>
      </c>
    </row>
    <row r="35" spans="2:98" s="83" customFormat="1" ht="13.5" customHeight="1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6"/>
      <c r="BU35" s="56"/>
      <c r="BV35" s="534"/>
      <c r="BW35" s="534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20"/>
      <c r="CS35" s="56"/>
      <c r="CT35" s="516"/>
    </row>
    <row r="36" spans="2:98" s="73" customFormat="1" ht="20.100000000000001" customHeight="1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6"/>
      <c r="BU36" s="488">
        <v>0</v>
      </c>
      <c r="BV36" s="533"/>
      <c r="BW36" s="533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>CO36-BH36</f>
        <v>96.5</v>
      </c>
      <c r="CR36" s="517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6"/>
      <c r="BU37" s="56"/>
      <c r="BV37" s="534"/>
      <c r="BW37" s="534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20"/>
      <c r="CS37" s="56"/>
      <c r="CT37" s="516"/>
    </row>
    <row r="38" spans="2:98" s="73" customFormat="1" ht="20.100000000000001" customHeight="1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1.1666666666666667E-2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5.8333333333333336E-3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</v>
      </c>
      <c r="BR38" s="68">
        <v>0</v>
      </c>
      <c r="BS38" s="68">
        <f>(BQ38+BR38)/2</f>
        <v>0</v>
      </c>
      <c r="BT38" s="526"/>
      <c r="BU38" s="488">
        <v>0</v>
      </c>
      <c r="BV38" s="533"/>
      <c r="BW38" s="533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>CO38-BH38</f>
        <v>9.2250000000000013E-2</v>
      </c>
      <c r="CR38" s="517">
        <f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6"/>
      <c r="BU39" s="56"/>
      <c r="BV39" s="534"/>
      <c r="BW39" s="534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20"/>
      <c r="CS39" s="56"/>
      <c r="CT39" s="516"/>
    </row>
    <row r="40" spans="2:98" s="149" customFormat="1" ht="20.100000000000001" customHeight="1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7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6"/>
      <c r="BU40" s="488">
        <v>0</v>
      </c>
      <c r="BV40" s="536"/>
      <c r="BW40" s="533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>CO40-BH40</f>
        <v>1.1000000000000001</v>
      </c>
      <c r="CR40" s="517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7"/>
        <v>0</v>
      </c>
      <c r="BL41" s="58"/>
      <c r="BM41" s="56"/>
      <c r="BN41" s="56"/>
      <c r="BO41" s="56"/>
      <c r="BQ41" s="56"/>
      <c r="BR41" s="56"/>
      <c r="BS41" s="56"/>
      <c r="BT41" s="526"/>
      <c r="BU41" s="56"/>
      <c r="BV41" s="534"/>
      <c r="BW41" s="534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20"/>
      <c r="CS41" s="56"/>
      <c r="CT41" s="516"/>
    </row>
    <row r="42" spans="2:98" s="73" customFormat="1" ht="20.100000000000001" customHeight="1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7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6"/>
      <c r="BU42" s="488">
        <v>0</v>
      </c>
      <c r="BV42" s="533"/>
      <c r="BW42" s="533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>CO42-BH42</f>
        <v>2.2785454725000003</v>
      </c>
      <c r="CR42" s="517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7"/>
        <v>0</v>
      </c>
      <c r="BL43" s="58"/>
      <c r="BM43" s="56"/>
      <c r="BN43" s="56"/>
      <c r="BO43" s="56"/>
      <c r="BQ43" s="56"/>
      <c r="BR43" s="64"/>
      <c r="BS43" s="64"/>
      <c r="BT43" s="526"/>
      <c r="BU43" s="56"/>
      <c r="BV43" s="534"/>
      <c r="BW43" s="534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20"/>
      <c r="CS43" s="56"/>
      <c r="CT43" s="516"/>
    </row>
    <row r="44" spans="2:98" s="73" customFormat="1" ht="20.100000000000001" customHeight="1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7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6"/>
      <c r="BU44" s="488">
        <v>0</v>
      </c>
      <c r="BV44" s="533"/>
      <c r="BW44" s="533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>CO44-BH44</f>
        <v>2.75</v>
      </c>
      <c r="CR44" s="517">
        <f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7"/>
        <v>0</v>
      </c>
      <c r="BL45" s="135"/>
      <c r="BM45" s="82"/>
      <c r="BN45" s="82"/>
      <c r="BO45" s="82"/>
      <c r="BQ45" s="82"/>
      <c r="BR45" s="82"/>
      <c r="BS45" s="82"/>
      <c r="BT45" s="526"/>
      <c r="BU45" s="82"/>
      <c r="BV45" s="537"/>
      <c r="BW45" s="537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20"/>
      <c r="CS45" s="56"/>
      <c r="CT45" s="221"/>
    </row>
    <row r="46" spans="2:98" s="73" customFormat="1" ht="20.100000000000001" customHeight="1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8">J36+J38+J40+J42+J44</f>
        <v>104</v>
      </c>
      <c r="K46" s="68">
        <f>K36+K38+K40+K42+K44</f>
        <v>600</v>
      </c>
      <c r="L46" s="68">
        <f t="shared" si="8"/>
        <v>100</v>
      </c>
      <c r="M46" s="68">
        <f t="shared" si="8"/>
        <v>42</v>
      </c>
      <c r="N46" s="68">
        <f t="shared" si="8"/>
        <v>14</v>
      </c>
      <c r="O46" s="68">
        <f t="shared" si="8"/>
        <v>42</v>
      </c>
      <c r="P46" s="68">
        <f t="shared" si="8"/>
        <v>14</v>
      </c>
      <c r="Q46" s="69">
        <f t="shared" si="8"/>
        <v>84</v>
      </c>
      <c r="R46" s="70">
        <f t="shared" si="8"/>
        <v>14</v>
      </c>
      <c r="S46" s="67">
        <f t="shared" si="8"/>
        <v>6</v>
      </c>
      <c r="T46" s="69">
        <f t="shared" si="8"/>
        <v>30.230709999999998</v>
      </c>
      <c r="U46" s="71">
        <f t="shared" si="8"/>
        <v>6</v>
      </c>
      <c r="V46" s="67">
        <f t="shared" si="8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1.1666666666666667E-2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5.8333333333333336E-3</v>
      </c>
      <c r="BJ46" s="75">
        <v>9</v>
      </c>
      <c r="BK46" s="73">
        <f t="shared" si="7"/>
        <v>-9</v>
      </c>
      <c r="BL46" s="68">
        <v>23.407665000000001</v>
      </c>
      <c r="BM46" s="68">
        <v>0</v>
      </c>
      <c r="BN46" s="68">
        <v>0</v>
      </c>
      <c r="BO46" s="488">
        <f>(BM46+BN46)/2</f>
        <v>0</v>
      </c>
      <c r="BQ46" s="488">
        <v>0</v>
      </c>
      <c r="BR46" s="68">
        <v>0</v>
      </c>
      <c r="BS46" s="68">
        <f>(BQ46+BR46)/2</f>
        <v>0</v>
      </c>
      <c r="BT46" s="526"/>
      <c r="BU46" s="488">
        <v>0</v>
      </c>
      <c r="BV46" s="533"/>
      <c r="BW46" s="533">
        <f>(BU46+BV46)/2</f>
        <v>0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9">CA36+CA38+CA40+CA42+CA44</f>
        <v>0</v>
      </c>
      <c r="CB46" s="68">
        <f t="shared" si="9"/>
        <v>0</v>
      </c>
      <c r="CC46" s="210">
        <f t="shared" ref="CC46:CN46" si="10">CC36+CC38+CC40+CC42+CC44</f>
        <v>0</v>
      </c>
      <c r="CD46" s="71">
        <v>0</v>
      </c>
      <c r="CE46" s="68">
        <f>CE36+CE38+CE40+CE42+CE44</f>
        <v>0</v>
      </c>
      <c r="CF46" s="67">
        <f t="shared" ref="CF46" si="11">CF36+CF38+CF40+CF42+CF44</f>
        <v>0</v>
      </c>
      <c r="CG46" s="68">
        <f>CG36+CG38+CG40+CG42+CG44</f>
        <v>0</v>
      </c>
      <c r="CH46" s="68">
        <f t="shared" ref="CH46:CJ46" si="12">CH36+CH38+CH40+CH42+CH44</f>
        <v>0</v>
      </c>
      <c r="CI46" s="68">
        <f t="shared" si="12"/>
        <v>0</v>
      </c>
      <c r="CJ46" s="68">
        <f t="shared" si="12"/>
        <v>0</v>
      </c>
      <c r="CK46" s="65">
        <f t="shared" si="10"/>
        <v>0</v>
      </c>
      <c r="CL46" s="71">
        <f t="shared" si="10"/>
        <v>0</v>
      </c>
      <c r="CM46" s="67">
        <f t="shared" si="10"/>
        <v>0</v>
      </c>
      <c r="CN46" s="68">
        <f t="shared" si="10"/>
        <v>205.45325761166666</v>
      </c>
      <c r="CO46" s="68">
        <f>CO36+CO38+CO40+CO42+CO44</f>
        <v>102.72662880583333</v>
      </c>
      <c r="CP46" s="81">
        <f>CO46-BH46</f>
        <v>102.7207954725</v>
      </c>
      <c r="CR46" s="519">
        <f>BX46*6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7"/>
        <v>0</v>
      </c>
      <c r="BL47" s="135"/>
      <c r="BM47" s="135"/>
      <c r="BN47" s="135"/>
      <c r="BO47" s="135"/>
      <c r="BQ47" s="135"/>
      <c r="BR47" s="135"/>
      <c r="BS47" s="135"/>
      <c r="BT47" s="526"/>
      <c r="BU47" s="135"/>
      <c r="BV47" s="538"/>
      <c r="BW47" s="538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25.718613333333334</v>
      </c>
      <c r="AL48" s="193">
        <f t="shared" ref="AL48:BH48" si="13">AL7+AL34+AL46</f>
        <v>0</v>
      </c>
      <c r="AM48" s="73">
        <f t="shared" si="13"/>
        <v>0</v>
      </c>
      <c r="AN48" s="188">
        <f t="shared" si="13"/>
        <v>0</v>
      </c>
      <c r="AO48" s="193">
        <f t="shared" si="13"/>
        <v>0</v>
      </c>
      <c r="AP48" s="73">
        <f t="shared" si="13"/>
        <v>0</v>
      </c>
      <c r="AQ48" s="188">
        <f t="shared" si="13"/>
        <v>0</v>
      </c>
      <c r="AR48" s="73">
        <f t="shared" si="13"/>
        <v>0</v>
      </c>
      <c r="AS48" s="73">
        <f t="shared" si="13"/>
        <v>0</v>
      </c>
      <c r="AT48" s="192">
        <f t="shared" si="13"/>
        <v>0</v>
      </c>
      <c r="AU48" s="192">
        <f t="shared" si="13"/>
        <v>0</v>
      </c>
      <c r="AV48" s="192">
        <f t="shared" si="13"/>
        <v>0</v>
      </c>
      <c r="AW48" s="194">
        <f t="shared" si="13"/>
        <v>0</v>
      </c>
      <c r="AX48" s="194">
        <f t="shared" si="13"/>
        <v>0</v>
      </c>
      <c r="AY48" s="194">
        <f t="shared" si="13"/>
        <v>0</v>
      </c>
      <c r="AZ48" s="195">
        <f t="shared" si="13"/>
        <v>0</v>
      </c>
      <c r="BA48" s="194">
        <f t="shared" si="13"/>
        <v>0</v>
      </c>
      <c r="BB48" s="194">
        <f t="shared" si="13"/>
        <v>0</v>
      </c>
      <c r="BC48" s="196">
        <f t="shared" si="13"/>
        <v>0</v>
      </c>
      <c r="BD48" s="197">
        <f t="shared" si="13"/>
        <v>0</v>
      </c>
      <c r="BE48" s="188">
        <f>BE7+BE34+BE46</f>
        <v>18.983729999999998</v>
      </c>
      <c r="BF48" s="198">
        <f t="shared" si="13"/>
        <v>0</v>
      </c>
      <c r="BG48" s="199">
        <f t="shared" si="13"/>
        <v>0</v>
      </c>
      <c r="BH48" s="188">
        <f t="shared" si="13"/>
        <v>22.851171666666662</v>
      </c>
      <c r="BJ48" s="192">
        <v>2665.6037999999999</v>
      </c>
      <c r="BK48" s="73">
        <f t="shared" si="7"/>
        <v>-2665.6037999999999</v>
      </c>
      <c r="BL48" s="188">
        <v>2447.5999700000002</v>
      </c>
      <c r="BM48" s="188">
        <f t="shared" ref="BM48" si="14">BM7+BM34+BM46</f>
        <v>129.44646666666668</v>
      </c>
      <c r="BN48" s="188">
        <f>BN7+BN34+BN46</f>
        <v>1.9129966666666669</v>
      </c>
      <c r="BO48" s="188">
        <f>(BM48+BN48)/2</f>
        <v>65.679731666666669</v>
      </c>
      <c r="BQ48" s="188">
        <f>BQ7+BQ34+BQ46</f>
        <v>3.0652033333333333</v>
      </c>
      <c r="BR48" s="188">
        <f>BR7+BR34+BR46</f>
        <v>1.6714666666666669</v>
      </c>
      <c r="BS48" s="188">
        <f>(BQ48+BR48)/2</f>
        <v>2.3683350000000001</v>
      </c>
      <c r="BT48" s="526"/>
      <c r="BU48" s="188">
        <f>BU7+BU34+BU46</f>
        <v>6.0647433333333343</v>
      </c>
      <c r="BV48" s="539"/>
      <c r="BW48" s="539">
        <f>(BU48+BV48)/2</f>
        <v>3.0323716666666671</v>
      </c>
      <c r="BX48" s="191">
        <f>BX7+BX34+BX46</f>
        <v>0</v>
      </c>
      <c r="BY48" s="191">
        <f>BY7+BY34+BY46</f>
        <v>3.333333333333333</v>
      </c>
      <c r="BZ48" s="187">
        <f>BZ7+BZ34+BZ46</f>
        <v>4.0863399999999999</v>
      </c>
      <c r="CA48" s="188">
        <f t="shared" ref="CA48:CB48" si="15">CA7+CA34+CA46</f>
        <v>6.6231200000000001</v>
      </c>
      <c r="CB48" s="188">
        <f t="shared" si="15"/>
        <v>5.3179099999999995</v>
      </c>
      <c r="CC48" s="189">
        <f t="shared" ref="CC48:CM48" si="16">CC7+CC34+CC46</f>
        <v>5.3424566666666662</v>
      </c>
      <c r="CD48" s="191">
        <f>CD7+CD34+CD46</f>
        <v>3.333333333333333</v>
      </c>
      <c r="CE48" s="188">
        <f>CE7+CE34+CE46</f>
        <v>0</v>
      </c>
      <c r="CF48" s="187">
        <f t="shared" ref="CF48" si="17">CF7+CF34+CF46</f>
        <v>0</v>
      </c>
      <c r="CG48" s="188">
        <f>CG7+CG34+CG46</f>
        <v>0</v>
      </c>
      <c r="CH48" s="188">
        <f t="shared" ref="CH48:CJ48" si="18">CH7+CH34+CH46</f>
        <v>0</v>
      </c>
      <c r="CI48" s="188">
        <f t="shared" si="18"/>
        <v>0</v>
      </c>
      <c r="CJ48" s="188">
        <f t="shared" si="18"/>
        <v>0</v>
      </c>
      <c r="CK48" s="185">
        <f t="shared" si="16"/>
        <v>0</v>
      </c>
      <c r="CL48" s="191">
        <f>CL7+CL34+CL46</f>
        <v>3.333333333333333</v>
      </c>
      <c r="CM48" s="187">
        <f t="shared" si="16"/>
        <v>2.6712283333333331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>CO48-BH48</f>
        <v>#REF!</v>
      </c>
      <c r="CR48" s="184">
        <f t="shared" ref="CR48" si="19">CR7+CR34+CR46</f>
        <v>0</v>
      </c>
      <c r="CS48" s="188">
        <f>CS7+CS34+CS46</f>
        <v>16.027369999999998</v>
      </c>
      <c r="CT48" s="193">
        <f>CT7+CT34+CT46</f>
        <v>-16.027369999999998</v>
      </c>
    </row>
    <row r="49" spans="9:98">
      <c r="I49" s="2" t="s">
        <v>57</v>
      </c>
      <c r="CS49" s="11"/>
    </row>
    <row r="50" spans="9:98">
      <c r="U50" s="2">
        <v>3012.3322399999997</v>
      </c>
    </row>
    <row r="52" spans="9:98" s="73" customFormat="1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6"/>
      <c r="BV52" s="540"/>
      <c r="BW52" s="540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I1:CI3 CI6:CI1048576" name="区域3"/>
    <protectedRange sqref="CG1:CG3 CG6:CG1048576" name="区域2"/>
    <protectedRange sqref="CE1:CE3 CE6:CE1048576" name="区域1"/>
    <protectedRange sqref="CE5" name="区域1_2"/>
    <protectedRange sqref="CG5" name="区域2_2"/>
    <protectedRange sqref="CI5" name="区域3_2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1" width="9" style="4" customWidth="1"/>
    <col min="92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>
      <c r="CQ1" s="3"/>
    </row>
    <row r="2" spans="2:103">
      <c r="CQ2" s="3"/>
    </row>
    <row r="3" spans="2:103" ht="19.5" thickBot="1">
      <c r="B3" s="1"/>
      <c r="C3" s="1"/>
      <c r="D3" s="1"/>
      <c r="CI3" s="2"/>
      <c r="CJ3" s="2"/>
      <c r="CL3" s="490">
        <v>0</v>
      </c>
      <c r="CM3" s="3">
        <v>0</v>
      </c>
      <c r="CN3" s="490">
        <v>0</v>
      </c>
      <c r="CP3" s="3"/>
      <c r="CQ3" s="7"/>
      <c r="CR3" s="3"/>
    </row>
    <row r="4" spans="2:103" ht="14.25" thickTop="1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158</v>
      </c>
      <c r="CM4" s="26" t="s">
        <v>148</v>
      </c>
      <c r="CN4" s="491" t="s">
        <v>159</v>
      </c>
      <c r="CO4" s="28"/>
      <c r="CP4" s="29"/>
      <c r="CQ4" s="26" t="s">
        <v>162</v>
      </c>
      <c r="CR4" s="27" t="s">
        <v>164</v>
      </c>
      <c r="CS4" s="28"/>
      <c r="CT4" s="229"/>
      <c r="CU4" s="230"/>
      <c r="CV4" s="231"/>
      <c r="CW4" s="232"/>
      <c r="CX4" s="231"/>
    </row>
    <row r="5" spans="2:103" ht="14.25" thickBot="1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6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248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248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7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248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7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281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91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246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7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1</v>
      </c>
      <c r="CM16" s="324">
        <v>1</v>
      </c>
      <c r="CN16" s="498">
        <v>1</v>
      </c>
      <c r="CO16" s="96"/>
      <c r="CP16" s="324"/>
      <c r="CQ16" s="324">
        <v>1</v>
      </c>
      <c r="CR16" s="324">
        <v>1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0</v>
      </c>
      <c r="CM17" s="340">
        <v>0</v>
      </c>
      <c r="CN17" s="499">
        <v>0</v>
      </c>
      <c r="CO17" s="76"/>
      <c r="CP17" s="340"/>
      <c r="CQ17" s="340"/>
      <c r="CR17" s="343"/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1</v>
      </c>
      <c r="CM18" s="91">
        <v>1</v>
      </c>
      <c r="CN18" s="496">
        <v>1</v>
      </c>
      <c r="CO18" s="346"/>
      <c r="CP18" s="91"/>
      <c r="CQ18" s="91">
        <v>1</v>
      </c>
      <c r="CR18" s="347">
        <v>1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41.504919999999998</v>
      </c>
      <c r="CM19" s="372">
        <v>41.440129999999996</v>
      </c>
      <c r="CN19" s="500">
        <v>41.060919999999996</v>
      </c>
      <c r="CO19" s="96"/>
      <c r="CP19" s="372"/>
      <c r="CQ19" s="372">
        <v>42</v>
      </c>
      <c r="CR19" s="372">
        <v>42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0</v>
      </c>
      <c r="CM20" s="392">
        <v>0</v>
      </c>
      <c r="CN20" s="501">
        <v>0</v>
      </c>
      <c r="CO20" s="76"/>
      <c r="CP20" s="392"/>
      <c r="CQ20" s="392"/>
      <c r="CR20" s="392"/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41.504919999999998</v>
      </c>
      <c r="CM22" s="91">
        <v>41.440129999999996</v>
      </c>
      <c r="CN22" s="496">
        <v>41.060919999999996</v>
      </c>
      <c r="CO22" s="96"/>
      <c r="CP22" s="91"/>
      <c r="CQ22" s="91">
        <v>42</v>
      </c>
      <c r="CR22" s="297">
        <v>42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0</v>
      </c>
      <c r="CM25" s="74">
        <v>0</v>
      </c>
      <c r="CN25" s="494">
        <v>0</v>
      </c>
      <c r="CO25" s="76"/>
      <c r="CP25" s="74"/>
      <c r="CQ25" s="74"/>
      <c r="CR25" s="74"/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3.6969799999999999</v>
      </c>
      <c r="CM26" s="103">
        <v>3.65374</v>
      </c>
      <c r="CN26" s="502">
        <v>3.6030199999999999</v>
      </c>
      <c r="CO26" s="106"/>
      <c r="CP26" s="103"/>
      <c r="CQ26" s="103">
        <v>5</v>
      </c>
      <c r="CR26" s="104">
        <v>5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0</v>
      </c>
      <c r="CM27" s="91">
        <v>0</v>
      </c>
      <c r="CN27" s="494">
        <v>0</v>
      </c>
      <c r="CO27" s="96"/>
      <c r="CP27" s="91"/>
      <c r="CQ27" s="91"/>
      <c r="CR27" s="91"/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500">
        <v>40</v>
      </c>
      <c r="CO30" s="418"/>
      <c r="CP30" s="372"/>
      <c r="CQ30" s="372"/>
      <c r="CR30" s="372">
        <v>25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0</v>
      </c>
      <c r="CM31" s="392">
        <v>0</v>
      </c>
      <c r="CN31" s="501">
        <v>0</v>
      </c>
      <c r="CO31" s="422"/>
      <c r="CP31" s="392"/>
      <c r="CQ31" s="392"/>
      <c r="CR31" s="392">
        <v>0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0</v>
      </c>
      <c r="CM33" s="91">
        <v>0</v>
      </c>
      <c r="CN33" s="496">
        <v>40</v>
      </c>
      <c r="CO33" s="76"/>
      <c r="CP33" s="91"/>
      <c r="CQ33" s="91">
        <v>0</v>
      </c>
      <c r="CR33" s="91">
        <v>25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12.34069</v>
      </c>
      <c r="CM34" s="372">
        <v>13.246079999999999</v>
      </c>
      <c r="CN34" s="500">
        <v>37.509059999999998</v>
      </c>
      <c r="CO34" s="418"/>
      <c r="CP34" s="372"/>
      <c r="CQ34" s="372">
        <v>14</v>
      </c>
      <c r="CR34" s="372">
        <v>30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0</v>
      </c>
      <c r="CM35" s="392">
        <v>0</v>
      </c>
      <c r="CN35" s="501">
        <v>0</v>
      </c>
      <c r="CO35" s="76"/>
      <c r="CP35" s="392"/>
      <c r="CQ35" s="392"/>
      <c r="CR35" s="392"/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12.34069</v>
      </c>
      <c r="CM37" s="91">
        <v>13.246079999999999</v>
      </c>
      <c r="CN37" s="496">
        <v>37.509059999999998</v>
      </c>
      <c r="CO37" s="96"/>
      <c r="CP37" s="91"/>
      <c r="CQ37" s="91">
        <v>14</v>
      </c>
      <c r="CR37" s="91">
        <v>30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57.542589999999997</v>
      </c>
      <c r="CM39" s="74">
        <v>58.339949999999995</v>
      </c>
      <c r="CN39" s="496">
        <v>122.173</v>
      </c>
      <c r="CO39" s="96"/>
      <c r="CP39" s="74"/>
      <c r="CQ39" s="74">
        <v>61</v>
      </c>
      <c r="CR39" s="99">
        <v>102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91">
        <v>0</v>
      </c>
      <c r="CN41" s="496">
        <v>0</v>
      </c>
      <c r="CO41" s="96"/>
      <c r="CP41" s="91"/>
      <c r="CQ41" s="91"/>
      <c r="CR41" s="297"/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91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91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3.59693</v>
      </c>
      <c r="CM48" s="91">
        <v>3.4079999999999999</v>
      </c>
      <c r="CN48" s="494">
        <v>3.2943699999999998</v>
      </c>
      <c r="CO48" s="76"/>
      <c r="CP48" s="91"/>
      <c r="CQ48" s="91"/>
      <c r="CR48" s="80"/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0.25141000000000002</v>
      </c>
      <c r="CM50" s="74">
        <v>0.29011999999999999</v>
      </c>
      <c r="CN50" s="494">
        <v>0.33754000000000001</v>
      </c>
      <c r="CO50" s="76"/>
      <c r="CP50" s="74"/>
      <c r="CQ50" s="74"/>
      <c r="CR50" s="74"/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0.23799999999999999</v>
      </c>
      <c r="CM52" s="74">
        <v>2.9249999999999998</v>
      </c>
      <c r="CN52" s="494">
        <v>1.6859999999999999</v>
      </c>
      <c r="CO52" s="76"/>
      <c r="CP52" s="74"/>
      <c r="CQ52" s="74"/>
      <c r="CR52" s="74"/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74">
        <v>0</v>
      </c>
      <c r="CN58" s="49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74">
        <v>0</v>
      </c>
      <c r="CN60" s="49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7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7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4.0863399999999999</v>
      </c>
      <c r="CM66" s="91">
        <v>6.6231200000000001</v>
      </c>
      <c r="CN66" s="496">
        <v>5.3179099999999995</v>
      </c>
      <c r="CO66" s="96"/>
      <c r="CP66" s="91"/>
      <c r="CQ66" s="91">
        <v>0</v>
      </c>
      <c r="CR66" s="100">
        <v>0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7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103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74">
        <v>0</v>
      </c>
      <c r="CN78" s="494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0</v>
      </c>
      <c r="CM80" s="74">
        <v>0</v>
      </c>
      <c r="CN80" s="494">
        <v>0</v>
      </c>
      <c r="CO80" s="76"/>
      <c r="CP80" s="74"/>
      <c r="CQ80" s="74"/>
      <c r="CR80" s="74"/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13</v>
      </c>
      <c r="CM82" s="74">
        <v>13</v>
      </c>
      <c r="CN82" s="494">
        <v>13</v>
      </c>
      <c r="CO82" s="76"/>
      <c r="CP82" s="74"/>
      <c r="CQ82" s="74">
        <v>13</v>
      </c>
      <c r="CR82" s="74">
        <v>13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7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7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13</v>
      </c>
      <c r="CM88" s="74">
        <v>13</v>
      </c>
      <c r="CN88" s="494">
        <v>13</v>
      </c>
      <c r="CO88" s="76"/>
      <c r="CP88" s="74"/>
      <c r="CQ88" s="74">
        <v>13</v>
      </c>
      <c r="CR88" s="99">
        <v>13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7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7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</v>
      </c>
      <c r="CM104" s="74">
        <v>0</v>
      </c>
      <c r="CN104" s="494">
        <v>0</v>
      </c>
      <c r="CO104" s="76"/>
      <c r="CP104" s="74"/>
      <c r="CQ104" s="74"/>
      <c r="CR104" s="74"/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</v>
      </c>
      <c r="CM106" s="74">
        <v>0</v>
      </c>
      <c r="CN106" s="494">
        <v>0</v>
      </c>
      <c r="CO106" s="76"/>
      <c r="CP106" s="74"/>
      <c r="CQ106" s="74">
        <v>0</v>
      </c>
      <c r="CR106" s="99">
        <v>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74.628929999999997</v>
      </c>
      <c r="CM108" s="194">
        <v>77.963069999999988</v>
      </c>
      <c r="CN108" s="494">
        <v>140.49090999999999</v>
      </c>
      <c r="CO108" s="195"/>
      <c r="CP108" s="194"/>
      <c r="CQ108" s="194">
        <v>74</v>
      </c>
      <c r="CR108" s="196">
        <v>115</v>
      </c>
      <c r="CS108" s="195"/>
      <c r="CT108" s="476"/>
      <c r="CU108" s="479"/>
      <c r="CV108" s="75"/>
      <c r="CW108" s="483"/>
      <c r="CX108" s="75"/>
      <c r="CY108" s="484"/>
    </row>
    <row r="109" spans="2:103">
      <c r="I109" s="2" t="s">
        <v>133</v>
      </c>
      <c r="CI109" s="2"/>
      <c r="CJ109" s="2"/>
      <c r="CL109" s="506"/>
      <c r="CN109" s="521"/>
    </row>
    <row r="110" spans="2:103">
      <c r="U110" s="2">
        <v>2914.9757600000003</v>
      </c>
      <c r="CI110" s="2"/>
      <c r="CJ110" s="2"/>
      <c r="CL110" s="507"/>
      <c r="CN110" s="521"/>
    </row>
    <row r="111" spans="2:103">
      <c r="CI111" s="2"/>
      <c r="CJ111" s="2"/>
      <c r="CL111" s="502"/>
      <c r="CN111" s="502"/>
    </row>
    <row r="112" spans="2:103" s="73" customFormat="1" ht="14.25" thickBot="1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74.628929999999997</v>
      </c>
      <c r="CM112" s="202">
        <v>77.963069999999988</v>
      </c>
      <c r="CN112" s="508">
        <v>140.49090999999999</v>
      </c>
      <c r="CO112" s="201"/>
      <c r="CP112" s="202"/>
      <c r="CQ112" s="202">
        <v>74</v>
      </c>
      <c r="CR112" s="202">
        <v>115</v>
      </c>
      <c r="CS112" s="201"/>
      <c r="CT112" s="201"/>
      <c r="CU112" s="201"/>
      <c r="CV112" s="201"/>
      <c r="CW112" s="218"/>
      <c r="CX112" s="201"/>
    </row>
    <row r="113" spans="66:102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>
      <c r="CI114" s="2"/>
      <c r="CJ114" s="2"/>
    </row>
    <row r="115" spans="66:102">
      <c r="CI115" s="2"/>
      <c r="CJ115" s="2"/>
      <c r="CM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>
      <c r="CI116" s="2"/>
      <c r="CJ116" s="2"/>
      <c r="CL116" s="509"/>
      <c r="CM116" s="202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>
      <c r="CI117" s="487"/>
      <c r="CJ117" s="487"/>
    </row>
    <row r="118" spans="66:102">
      <c r="CI118" s="487"/>
      <c r="CJ118" s="487"/>
    </row>
    <row r="119" spans="66:102">
      <c r="CI119" s="487"/>
      <c r="CJ119" s="487"/>
    </row>
    <row r="120" spans="66:102">
      <c r="CI120" s="487"/>
      <c r="CJ120" s="487"/>
    </row>
    <row r="121" spans="66:102">
      <c r="CI121" s="487"/>
      <c r="CJ121" s="487"/>
    </row>
    <row r="122" spans="66:102">
      <c r="CI122" s="487"/>
      <c r="CJ122" s="487"/>
    </row>
    <row r="123" spans="66:102">
      <c r="CI123" s="487"/>
      <c r="CJ123" s="487"/>
    </row>
    <row r="124" spans="66:102">
      <c r="CI124" s="487"/>
      <c r="CJ124" s="487"/>
    </row>
    <row r="125" spans="66:102">
      <c r="CI125" s="487"/>
      <c r="CJ125" s="487"/>
    </row>
    <row r="126" spans="66:102">
      <c r="CI126" s="487"/>
      <c r="CJ126" s="487"/>
    </row>
    <row r="127" spans="66:102">
      <c r="CI127" s="487"/>
      <c r="CJ127" s="487"/>
    </row>
    <row r="128" spans="66:102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I20" sqref="H20:I20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物流</vt:lpstr>
      <vt:lpstr>データ</vt:lpstr>
      <vt:lpstr>Sheet1</vt:lpstr>
      <vt:lpstr>物流!Print_Area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2016-11-14T01:27:02Z</cp:lastPrinted>
  <dcterms:created xsi:type="dcterms:W3CDTF">2014-03-13T01:56:14Z</dcterms:created>
  <dcterms:modified xsi:type="dcterms:W3CDTF">2018-03-02T02:51:46Z</dcterms:modified>
</cp:coreProperties>
</file>