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17250" windowHeight="7770" tabRatio="496"/>
  </bookViews>
  <sheets>
    <sheet name="●17.03実績＆計画" sheetId="60" r:id="rId1"/>
    <sheet name="●17.03コメント" sheetId="61" r:id="rId2"/>
  </sheets>
  <definedNames>
    <definedName name="_xlnm.Print_Area" localSheetId="1">●17.03コメント!$A$1:$G$64</definedName>
    <definedName name="_xlnm.Print_Area" localSheetId="0">'●17.03実績＆計画'!$A$1:$DN$258</definedName>
  </definedNames>
  <calcPr calcId="152511"/>
</workbook>
</file>

<file path=xl/calcChain.xml><?xml version="1.0" encoding="utf-8"?>
<calcChain xmlns="http://schemas.openxmlformats.org/spreadsheetml/2006/main">
  <c r="H248" i="60" l="1"/>
  <c r="H245" i="60"/>
  <c r="H243" i="60"/>
  <c r="H241" i="60"/>
  <c r="H239" i="60"/>
  <c r="H237" i="60"/>
  <c r="H234" i="60"/>
  <c r="H236" i="60" s="1"/>
  <c r="H235" i="60" s="1"/>
  <c r="H231" i="60"/>
  <c r="H229" i="60"/>
  <c r="H226" i="60"/>
  <c r="H224" i="60"/>
  <c r="H220" i="60"/>
  <c r="H218" i="60"/>
  <c r="H228" i="60" s="1"/>
  <c r="H227" i="60" s="1"/>
  <c r="H212" i="60"/>
  <c r="H214" i="60" s="1"/>
  <c r="H210" i="60"/>
  <c r="H208" i="60"/>
  <c r="H206" i="60"/>
  <c r="H204" i="60"/>
  <c r="H202" i="60"/>
  <c r="H196" i="60"/>
  <c r="H193" i="60"/>
  <c r="H191" i="60"/>
  <c r="H189" i="60"/>
  <c r="H188" i="60"/>
  <c r="H186" i="60"/>
  <c r="H184" i="60"/>
  <c r="H183" i="60"/>
  <c r="H181" i="60"/>
  <c r="H179" i="60"/>
  <c r="H176" i="60"/>
  <c r="H174" i="60"/>
  <c r="H170" i="60"/>
  <c r="H168" i="60"/>
  <c r="H166" i="60"/>
  <c r="H164" i="60"/>
  <c r="H172" i="60" s="1"/>
  <c r="H162" i="60"/>
  <c r="H146" i="60"/>
  <c r="H141" i="60"/>
  <c r="H139" i="60"/>
  <c r="H138" i="60"/>
  <c r="H134" i="60"/>
  <c r="H131" i="60"/>
  <c r="H129" i="60"/>
  <c r="H120" i="60"/>
  <c r="H122" i="60" s="1"/>
  <c r="H158" i="60" s="1"/>
  <c r="H114" i="60"/>
  <c r="H98" i="60"/>
  <c r="H93" i="60"/>
  <c r="H91" i="60"/>
  <c r="H90" i="60"/>
  <c r="H86" i="60"/>
  <c r="H77" i="60"/>
  <c r="H110" i="60" s="1"/>
  <c r="H71" i="60"/>
  <c r="H213" i="60" l="1"/>
  <c r="H216" i="60"/>
  <c r="H198" i="60"/>
  <c r="H197" i="60" s="1"/>
  <c r="H171" i="60"/>
  <c r="L243" i="60"/>
  <c r="L241" i="60"/>
  <c r="L202" i="60"/>
  <c r="L191" i="60"/>
  <c r="L184" i="60"/>
  <c r="L162" i="60"/>
  <c r="L146" i="60"/>
  <c r="L141" i="60"/>
  <c r="L139" i="60" s="1"/>
  <c r="L138" i="60"/>
  <c r="L134" i="60"/>
  <c r="L131" i="60"/>
  <c r="L129" i="60"/>
  <c r="L120" i="60"/>
  <c r="L122" i="60" s="1"/>
  <c r="L114" i="60"/>
  <c r="L98" i="60"/>
  <c r="L93" i="60"/>
  <c r="L91" i="60" s="1"/>
  <c r="L90" i="60"/>
  <c r="L86" i="60"/>
  <c r="L77" i="60"/>
  <c r="L110" i="60" s="1"/>
  <c r="L71" i="60"/>
  <c r="H250" i="60" l="1"/>
  <c r="H249" i="60" s="1"/>
  <c r="H215" i="60"/>
  <c r="L158" i="60"/>
  <c r="P243" i="60"/>
  <c r="P231" i="60"/>
  <c r="P202" i="60"/>
  <c r="P191" i="60"/>
  <c r="P184" i="60"/>
  <c r="P183" i="60"/>
  <c r="P162" i="60"/>
  <c r="P146" i="60"/>
  <c r="P141" i="60"/>
  <c r="P139" i="60" s="1"/>
  <c r="P138" i="60"/>
  <c r="P134" i="60"/>
  <c r="P131" i="60"/>
  <c r="P129" i="60"/>
  <c r="P120" i="60"/>
  <c r="P122" i="60" s="1"/>
  <c r="P158" i="60" s="1"/>
  <c r="P114" i="60"/>
  <c r="AA98" i="60"/>
  <c r="AA93" i="60"/>
  <c r="AA91" i="60"/>
  <c r="AA90" i="60"/>
  <c r="AA86" i="60"/>
  <c r="AA77" i="60"/>
  <c r="AA110" i="60" s="1"/>
  <c r="AA71" i="60"/>
  <c r="P98" i="60"/>
  <c r="P93" i="60"/>
  <c r="P91" i="60" s="1"/>
  <c r="P90" i="60"/>
  <c r="P86" i="60"/>
  <c r="P77" i="60"/>
  <c r="P110" i="60" s="1"/>
  <c r="P71" i="60"/>
  <c r="AE248" i="60" l="1"/>
  <c r="AE245" i="60"/>
  <c r="AE243" i="60"/>
  <c r="AE241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A243" i="60"/>
  <c r="AA231" i="60"/>
  <c r="AA202" i="60"/>
  <c r="AA191" i="60"/>
  <c r="AA189" i="60"/>
  <c r="AA184" i="60"/>
  <c r="AA162" i="60"/>
  <c r="AA146" i="60"/>
  <c r="AA141" i="60"/>
  <c r="AA139" i="60" s="1"/>
  <c r="AA138" i="60"/>
  <c r="AA134" i="60"/>
  <c r="AA131" i="60"/>
  <c r="AA129" i="60"/>
  <c r="AA120" i="60"/>
  <c r="AA122" i="60" s="1"/>
  <c r="AA114" i="60"/>
  <c r="AA158" i="60" l="1"/>
  <c r="AE216" i="60"/>
  <c r="AE213" i="60"/>
  <c r="AE250" i="60" l="1"/>
  <c r="AE249" i="60" s="1"/>
  <c r="AE215" i="60"/>
  <c r="Z114" i="60" l="1"/>
  <c r="AE191" i="60" l="1"/>
  <c r="AE18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10" i="60"/>
  <c r="AE98" i="60"/>
  <c r="AE93" i="60"/>
  <c r="AE91" i="60" s="1"/>
  <c r="AE90" i="60"/>
  <c r="AE86" i="60"/>
  <c r="AE77" i="60"/>
  <c r="AE71" i="60"/>
  <c r="AE158" i="60" l="1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Z197" i="60" s="1"/>
  <c r="AH171" i="60"/>
  <c r="Z158" i="60"/>
  <c r="AD249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M76" i="60" l="1"/>
  <c r="M77" i="60"/>
  <c r="AJ120" i="60"/>
  <c r="AI43" i="60"/>
  <c r="AI215" i="60" s="1"/>
  <c r="AF120" i="60"/>
  <c r="AB120" i="60"/>
  <c r="L7" i="60" l="1"/>
  <c r="L168" i="60" s="1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U168" i="60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T8" i="60" l="1"/>
  <c r="AS167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23" i="60"/>
  <c r="L189" i="60" s="1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35" i="60" s="1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T232" i="60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T182" i="60" l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T216" i="60" l="1"/>
  <c r="T122" i="60" l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AL135" i="60"/>
  <c r="AL133" i="60"/>
  <c r="AL132" i="60"/>
  <c r="AL130" i="60"/>
  <c r="S135" i="60"/>
  <c r="S133" i="60"/>
  <c r="S132" i="60"/>
  <c r="S130" i="60"/>
  <c r="T141" i="60"/>
  <c r="T138" i="60"/>
  <c r="AL87" i="60"/>
  <c r="AL85" i="60"/>
  <c r="AL84" i="60"/>
  <c r="AL82" i="60"/>
  <c r="S87" i="60"/>
  <c r="S85" i="60"/>
  <c r="S84" i="60"/>
  <c r="S82" i="60"/>
  <c r="T93" i="60"/>
  <c r="T90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N148" i="60"/>
  <c r="N146" i="60"/>
  <c r="J148" i="60"/>
  <c r="J146" i="60"/>
  <c r="T146" i="60"/>
  <c r="F148" i="60"/>
  <c r="F146" i="60"/>
  <c r="F100" i="60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P188" i="60" s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H22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V180" i="60" l="1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35" i="60"/>
  <c r="H35" i="60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J98" i="60"/>
  <c r="T98" i="60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AA248" i="60" s="1"/>
  <c r="Y65" i="60"/>
  <c r="Y248" i="60" s="1"/>
  <c r="P65" i="60"/>
  <c r="P248" i="60" s="1"/>
  <c r="N65" i="60"/>
  <c r="N248" i="60" s="1"/>
  <c r="L65" i="60"/>
  <c r="L248" i="60" s="1"/>
  <c r="J65" i="60"/>
  <c r="J248" i="60" s="1"/>
  <c r="H65" i="60"/>
  <c r="T65" i="60" s="1"/>
  <c r="F65" i="60"/>
  <c r="AG63" i="60"/>
  <c r="AE63" i="60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P236" i="60" s="1"/>
  <c r="N53" i="60"/>
  <c r="N234" i="60" s="1"/>
  <c r="N236" i="60" s="1"/>
  <c r="L53" i="60"/>
  <c r="L234" i="60" s="1"/>
  <c r="L236" i="60" s="1"/>
  <c r="J53" i="60"/>
  <c r="J234" i="60" s="1"/>
  <c r="H53" i="60"/>
  <c r="F53" i="60"/>
  <c r="F234" i="60" s="1"/>
  <c r="F236" i="60" s="1"/>
  <c r="AG52" i="60"/>
  <c r="AG231" i="60" s="1"/>
  <c r="AE52" i="60"/>
  <c r="AC52" i="60"/>
  <c r="Y52" i="60"/>
  <c r="Y231" i="60" s="1"/>
  <c r="N52" i="60"/>
  <c r="N231" i="60" s="1"/>
  <c r="L52" i="60"/>
  <c r="L231" i="60" s="1"/>
  <c r="J52" i="60"/>
  <c r="J231" i="60" s="1"/>
  <c r="F52" i="60"/>
  <c r="F231" i="60" s="1"/>
  <c r="AG51" i="60"/>
  <c r="AG229" i="60" s="1"/>
  <c r="AE51" i="60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AA226" i="60" s="1"/>
  <c r="Y48" i="60"/>
  <c r="P48" i="60"/>
  <c r="P226" i="60" s="1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P224" i="60" s="1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P220" i="60" s="1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AA228" i="60" s="1"/>
  <c r="AA227" i="60" s="1"/>
  <c r="Y44" i="60"/>
  <c r="Y218" i="60" s="1"/>
  <c r="P44" i="60"/>
  <c r="P218" i="60" s="1"/>
  <c r="P228" i="60" s="1"/>
  <c r="P227" i="60" s="1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AA214" i="60" s="1"/>
  <c r="Y40" i="60"/>
  <c r="Y212" i="60" s="1"/>
  <c r="P40" i="60"/>
  <c r="P212" i="60" s="1"/>
  <c r="P214" i="60" s="1"/>
  <c r="N40" i="60"/>
  <c r="N212" i="60" s="1"/>
  <c r="L40" i="60"/>
  <c r="L212" i="60" s="1"/>
  <c r="L214" i="60" s="1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P193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J25" i="60"/>
  <c r="J191" i="60" s="1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P176" i="60" s="1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L228" i="60" l="1"/>
  <c r="L227" i="60"/>
  <c r="L216" i="60"/>
  <c r="L213" i="60"/>
  <c r="L171" i="60"/>
  <c r="L198" i="60"/>
  <c r="L188" i="60"/>
  <c r="M188" i="60" s="1"/>
  <c r="P216" i="60"/>
  <c r="P213" i="60"/>
  <c r="Q23" i="60"/>
  <c r="P186" i="60"/>
  <c r="P198" i="60"/>
  <c r="P171" i="60"/>
  <c r="AA213" i="60"/>
  <c r="AA216" i="60"/>
  <c r="AA198" i="60"/>
  <c r="AA171" i="60"/>
  <c r="AF63" i="60"/>
  <c r="AE198" i="60"/>
  <c r="AE171" i="60"/>
  <c r="AE188" i="60"/>
  <c r="AF187" i="60" s="1"/>
  <c r="AF27" i="60"/>
  <c r="AE193" i="60"/>
  <c r="AT114" i="60"/>
  <c r="R148" i="60"/>
  <c r="R158" i="60" s="1"/>
  <c r="R159" i="60" s="1"/>
  <c r="T63" i="60"/>
  <c r="T245" i="60" s="1"/>
  <c r="T194" i="60"/>
  <c r="T27" i="60"/>
  <c r="AG31" i="60"/>
  <c r="T196" i="60"/>
  <c r="T29" i="60"/>
  <c r="I51" i="60"/>
  <c r="T51" i="60"/>
  <c r="T229" i="60" s="1"/>
  <c r="T5" i="60"/>
  <c r="AI171" i="60"/>
  <c r="AA268" i="60"/>
  <c r="Q220" i="60"/>
  <c r="AE50" i="60"/>
  <c r="AF50" i="60" s="1"/>
  <c r="Q226" i="60"/>
  <c r="Q224" i="60"/>
  <c r="Q176" i="60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T21" i="60"/>
  <c r="T40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T37" i="60"/>
  <c r="T44" i="60"/>
  <c r="U220" i="60"/>
  <c r="W220" i="60" s="1"/>
  <c r="T45" i="60"/>
  <c r="T53" i="60"/>
  <c r="T47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I15" i="60"/>
  <c r="H16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I9" i="60"/>
  <c r="I10" i="60"/>
  <c r="I12" i="60"/>
  <c r="AF212" i="60"/>
  <c r="V94" i="60"/>
  <c r="W94" i="60"/>
  <c r="AA272" i="60"/>
  <c r="AI272" i="60"/>
  <c r="H55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P235" i="60" s="1"/>
  <c r="I20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M247" i="60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T248" i="60"/>
  <c r="AM65" i="60"/>
  <c r="AM248" i="60"/>
  <c r="AJ134" i="60"/>
  <c r="AO142" i="60"/>
  <c r="V153" i="60"/>
  <c r="X152" i="60"/>
  <c r="AF26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Y220" i="60"/>
  <c r="AM220" i="60"/>
  <c r="AF46" i="60"/>
  <c r="U53" i="60"/>
  <c r="W53" i="60" s="1"/>
  <c r="U61" i="60"/>
  <c r="W60" i="60" s="1"/>
  <c r="AT131" i="60"/>
  <c r="AN134" i="60"/>
  <c r="AP134" i="60" s="1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AK93" i="60"/>
  <c r="R11" i="60"/>
  <c r="AQ80" i="60"/>
  <c r="Q15" i="60"/>
  <c r="U15" i="60"/>
  <c r="M19" i="60"/>
  <c r="M18" i="60"/>
  <c r="AA261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L250" i="60" l="1"/>
  <c r="L249" i="60" s="1"/>
  <c r="L215" i="60"/>
  <c r="L235" i="60"/>
  <c r="I195" i="60"/>
  <c r="P250" i="60"/>
  <c r="P215" i="60"/>
  <c r="AA250" i="60"/>
  <c r="AA215" i="60"/>
  <c r="AF188" i="60"/>
  <c r="AE197" i="60"/>
  <c r="U224" i="60"/>
  <c r="W224" i="60" s="1"/>
  <c r="V57" i="60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T228" i="60"/>
  <c r="T227" i="60" s="1"/>
  <c r="AA265" i="60"/>
  <c r="Q218" i="60"/>
  <c r="AR98" i="60"/>
  <c r="U190" i="60"/>
  <c r="W189" i="60" s="1"/>
  <c r="H67" i="60"/>
  <c r="I67" i="60" s="1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67" i="60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L197" i="60" s="1"/>
  <c r="X44" i="60"/>
  <c r="M195" i="60"/>
  <c r="AV95" i="60"/>
  <c r="AQ62" i="60"/>
  <c r="AX238" i="60"/>
  <c r="AT110" i="60"/>
  <c r="AT111" i="60" s="1"/>
  <c r="X26" i="60"/>
  <c r="AV9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P197" i="60" s="1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U223" i="60" l="1"/>
  <c r="W223" i="60" s="1"/>
  <c r="AU237" i="60"/>
  <c r="V224" i="60"/>
  <c r="P249" i="60"/>
  <c r="V226" i="60"/>
  <c r="AQ218" i="60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U178" i="60"/>
  <c r="AJ228" i="60"/>
  <c r="AI266" i="60"/>
  <c r="AJ227" i="60"/>
  <c r="AC198" i="60"/>
  <c r="AC197" i="60" s="1"/>
  <c r="AN228" i="60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V227" i="60" l="1"/>
  <c r="AW218" i="60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P174" i="60" s="1"/>
  <c r="AE11" i="60"/>
  <c r="AE174" i="60" s="1"/>
  <c r="L11" i="60"/>
  <c r="L174" i="60" s="1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<sst xmlns="http://schemas.openxmlformats.org/spreadsheetml/2006/main" count="712" uniqueCount="182">
  <si>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</si>
  <si>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</si>
  <si>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</si>
  <si>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</si>
  <si>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</si>
  <si>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</si>
  <si>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</si>
  <si>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</si>
  <si>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</si>
  <si>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</si>
  <si>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</si>
  <si>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</si>
  <si>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</si>
  <si>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</si>
  <si>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</si>
  <si>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</si>
  <si>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</si>
  <si>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</si>
  <si>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</si>
  <si>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</si>
  <si>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</si>
  <si>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</si>
  <si>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</si>
  <si>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</si>
  <si>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</si>
  <si>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</si>
  <si>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</si>
  <si>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</si>
  <si>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</si>
  <si>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</si>
  <si>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</si>
  <si>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</si>
  <si>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</si>
  <si>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</si>
  <si>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</si>
  <si>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</si>
  <si>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</si>
  <si>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</si>
  <si>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</si>
  <si>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</si>
  <si>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</si>
  <si>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</si>
  <si>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</si>
  <si>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</si>
  <si>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</si>
  <si>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</si>
  <si>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</si>
  <si>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</si>
  <si>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</si>
  <si>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</si>
  <si>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</si>
  <si>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</si>
  <si>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</si>
  <si>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</si>
  <si>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</si>
  <si>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</si>
  <si>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</si>
  <si>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</si>
  <si>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</si>
  <si>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</si>
  <si>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</si>
  <si>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</si>
  <si>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</si>
  <si>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</si>
  <si>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</si>
  <si>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</si>
  <si>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</si>
  <si>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</si>
  <si>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</si>
  <si>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</si>
  <si>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</si>
  <si>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</si>
  <si>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</si>
  <si>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</si>
  <si>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</si>
  <si>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</si>
  <si>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</si>
  <si>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</si>
  <si>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</si>
  <si>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</si>
  <si>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</si>
  <si>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</si>
  <si>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</si>
  <si>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</si>
  <si>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</si>
  <si>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</si>
  <si>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</si>
  <si>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</si>
  <si>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</si>
  <si>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</si>
  <si>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</si>
  <si>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</si>
  <si>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</si>
  <si>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</si>
  <si>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</si>
  <si>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</si>
  <si>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</si>
  <si>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</si>
  <si>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</si>
  <si>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</si>
  <si>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</si>
  <si>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</si>
  <si>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</si>
  <si>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</si>
  <si>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</si>
  <si>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</si>
  <si>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</si>
  <si>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</si>
  <si>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</si>
  <si>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</si>
  <si>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</si>
  <si>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</si>
  <si>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</si>
  <si>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</si>
  <si>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</si>
  <si>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</si>
  <si>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</si>
  <si>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</si>
  <si>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</si>
  <si>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</si>
  <si>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</si>
  <si>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</si>
  <si>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</si>
  <si>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</si>
  <si>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</si>
  <si>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</si>
  <si>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</si>
  <si>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</si>
  <si>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</si>
  <si>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</si>
  <si>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</si>
  <si>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</si>
  <si>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</si>
  <si>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</si>
  <si>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</si>
  <si>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</si>
  <si>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17/6</t>
    <phoneticPr fontId="6" type="noConversion"/>
  </si>
  <si>
    <t>計画差異</t>
    <phoneticPr fontId="6" type="noConversion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</si>
  <si>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</si>
  <si>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</si>
  <si>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</si>
  <si>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</si>
  <si>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</si>
  <si>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</si>
  <si>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</si>
  <si>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</si>
  <si>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</si>
  <si>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</si>
  <si>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</si>
  <si>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</si>
  <si>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</si>
  <si>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</si>
  <si>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</si>
  <si>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</si>
  <si>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</si>
  <si>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</si>
  <si>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</si>
  <si>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</si>
  <si>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</si>
  <si>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</si>
  <si>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</si>
  <si>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</si>
  <si>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</si>
  <si>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</si>
  <si>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</si>
  <si>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</si>
  <si>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</si>
  <si>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</si>
  <si>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</si>
  <si>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</si>
  <si>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</si>
  <si>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</si>
  <si>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</si>
  <si>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</si>
  <si>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</si>
  <si>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</si>
  <si>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</si>
  <si>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</si>
  <si>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</si>
  <si>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</si>
  <si>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計画差異</t>
    <phoneticPr fontId="6" type="noConversion"/>
  </si>
  <si>
    <t>17/03月度前回計画との差異要因・市場動向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</si>
</sst>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32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4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39" fillId="6" borderId="17" xfId="1611" applyFont="1" applyFill="1" applyBorder="1" applyAlignment="1">
      <alignment horizontal="left" vertical="top" wrapText="1"/>
    </xf>
    <xf numFmtId="0" fontId="39" fillId="6" borderId="25" xfId="1611" applyFont="1" applyFill="1" applyBorder="1" applyAlignment="1">
      <alignment horizontal="left" vertical="top" wrapText="1"/>
    </xf>
    <xf numFmtId="0" fontId="39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0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39" fillId="6" borderId="7" xfId="1611" applyFont="1" applyFill="1" applyBorder="1" applyAlignment="1">
      <alignment horizontal="left" vertical="top" wrapText="1"/>
    </xf>
    <xf numFmtId="0" fontId="39" fillId="6" borderId="9" xfId="1611" applyFont="1" applyFill="1" applyBorder="1" applyAlignment="1">
      <alignment horizontal="left" vertical="top" wrapText="1"/>
    </xf>
    <xf numFmtId="0" fontId="39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5" ySplit="4" topLeftCell="F67" activePane="bottomRight" state="frozen"/>
      <selection pane="topRight" activeCell="F1" sqref="F1"/>
      <selection pane="bottomLeft" activeCell="A5" sqref="A5"/>
      <selection pane="bottomRight" activeCell="E67" sqref="E67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customWidth="1"/>
    <col min="7" max="8" width="9.25" style="2" customWidth="1"/>
    <col min="9" max="9" width="9" style="3" customWidth="1"/>
    <col min="10" max="10" width="9" style="2" customWidth="1"/>
    <col min="11" max="12" width="9.25" style="2" customWidth="1"/>
    <col min="13" max="13" width="9" style="3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9" width="9.25" style="2" hidden="1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84">
        <f ca="1">NOW()</f>
        <v>43105.392881597225</v>
      </c>
      <c r="BC2" s="1084"/>
      <c r="BD2" s="1084"/>
      <c r="BE2" s="1084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84">
        <f ca="1">NOW()</f>
        <v>43105.392881597225</v>
      </c>
      <c r="DA2" s="1084"/>
      <c r="DB2" s="1084"/>
      <c r="DC2" s="1084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84">
        <f ca="1">NOW()</f>
        <v>43105.392881597225</v>
      </c>
      <c r="EU2" s="1084"/>
    </row>
    <row r="3" spans="1:152" s="20" customFormat="1" ht="20.100000000000001" customHeight="1">
      <c r="A3" s="15"/>
      <c r="B3" s="16"/>
      <c r="C3" s="16"/>
      <c r="D3" s="823"/>
      <c r="E3" s="17"/>
      <c r="F3" s="1088" t="s">
        <v>104</v>
      </c>
      <c r="G3" s="1085"/>
      <c r="H3" s="1085"/>
      <c r="I3" s="1087">
        <v>0</v>
      </c>
      <c r="J3" s="1088" t="s">
        <v>105</v>
      </c>
      <c r="K3" s="1085"/>
      <c r="L3" s="1085"/>
      <c r="M3" s="1087">
        <v>0</v>
      </c>
      <c r="N3" s="1088" t="s">
        <v>133</v>
      </c>
      <c r="O3" s="1085"/>
      <c r="P3" s="1085"/>
      <c r="Q3" s="1087">
        <v>0</v>
      </c>
      <c r="R3" s="1088" t="s">
        <v>110</v>
      </c>
      <c r="S3" s="1085"/>
      <c r="T3" s="1085"/>
      <c r="U3" s="1085"/>
      <c r="V3" s="1085"/>
      <c r="W3" s="1085"/>
      <c r="X3" s="1087"/>
      <c r="Y3" s="1088" t="s">
        <v>136</v>
      </c>
      <c r="Z3" s="1085"/>
      <c r="AA3" s="1085"/>
      <c r="AB3" s="1087">
        <v>0</v>
      </c>
      <c r="AC3" s="1088" t="s">
        <v>106</v>
      </c>
      <c r="AD3" s="1085"/>
      <c r="AE3" s="1085"/>
      <c r="AF3" s="1087">
        <v>0</v>
      </c>
      <c r="AG3" s="1088" t="s">
        <v>107</v>
      </c>
      <c r="AH3" s="1085"/>
      <c r="AI3" s="1085"/>
      <c r="AJ3" s="1087">
        <v>0</v>
      </c>
      <c r="AK3" s="1088" t="s">
        <v>108</v>
      </c>
      <c r="AL3" s="1085"/>
      <c r="AM3" s="1085"/>
      <c r="AN3" s="1086"/>
      <c r="AO3" s="1085"/>
      <c r="AP3" s="1085"/>
      <c r="AQ3" s="1087"/>
      <c r="AR3" s="1096" t="s">
        <v>109</v>
      </c>
      <c r="AS3" s="1097"/>
      <c r="AT3" s="1097"/>
      <c r="AU3" s="1097"/>
      <c r="AV3" s="1097"/>
      <c r="AW3" s="1097"/>
      <c r="AX3" s="1098"/>
      <c r="AY3" s="18"/>
      <c r="AZ3" s="754"/>
      <c r="BA3" s="19"/>
      <c r="BF3" s="1088" t="s">
        <v>140</v>
      </c>
      <c r="BG3" s="1085"/>
      <c r="BH3" s="1085"/>
      <c r="BI3" s="1087">
        <v>0</v>
      </c>
      <c r="BJ3" s="1088" t="s">
        <v>141</v>
      </c>
      <c r="BK3" s="1085"/>
      <c r="BL3" s="1085"/>
      <c r="BM3" s="1087">
        <v>0</v>
      </c>
      <c r="BN3" s="1088" t="s">
        <v>142</v>
      </c>
      <c r="BO3" s="1085"/>
      <c r="BP3" s="1085"/>
      <c r="BQ3" s="1087">
        <v>0</v>
      </c>
      <c r="BR3" s="1088" t="s">
        <v>143</v>
      </c>
      <c r="BS3" s="1085"/>
      <c r="BT3" s="1085"/>
      <c r="BU3" s="1086"/>
      <c r="BV3" s="1085"/>
      <c r="BW3" s="1085"/>
      <c r="BX3" s="1087"/>
      <c r="BY3" s="1088" t="s">
        <v>145</v>
      </c>
      <c r="BZ3" s="1085"/>
      <c r="CA3" s="1085"/>
      <c r="CB3" s="1087">
        <v>0</v>
      </c>
      <c r="CC3" s="1088" t="s">
        <v>146</v>
      </c>
      <c r="CD3" s="1085"/>
      <c r="CE3" s="1085"/>
      <c r="CF3" s="1087">
        <v>0</v>
      </c>
      <c r="CG3" s="1088" t="s">
        <v>147</v>
      </c>
      <c r="CH3" s="1085"/>
      <c r="CI3" s="1085"/>
      <c r="CJ3" s="1087">
        <v>0</v>
      </c>
      <c r="CK3" s="1088" t="s">
        <v>153</v>
      </c>
      <c r="CL3" s="1085"/>
      <c r="CM3" s="1085"/>
      <c r="CN3" s="1086"/>
      <c r="CO3" s="1085"/>
      <c r="CP3" s="1085"/>
      <c r="CQ3" s="1087"/>
      <c r="CR3" s="1096" t="s">
        <v>154</v>
      </c>
      <c r="CS3" s="1097"/>
      <c r="CT3" s="1097"/>
      <c r="CU3" s="1097"/>
      <c r="CV3" s="1097"/>
      <c r="CW3" s="1097"/>
      <c r="CX3" s="1098"/>
      <c r="CY3" s="18"/>
      <c r="CZ3" s="19"/>
      <c r="DB3" s="1000"/>
      <c r="DC3" s="1001"/>
      <c r="DD3" s="1088" t="s">
        <v>158</v>
      </c>
      <c r="DE3" s="1085"/>
      <c r="DF3" s="1085"/>
      <c r="DG3" s="1087">
        <v>0</v>
      </c>
      <c r="DH3" s="1088" t="s">
        <v>159</v>
      </c>
      <c r="DI3" s="1085"/>
      <c r="DJ3" s="1085"/>
      <c r="DK3" s="1087">
        <v>0</v>
      </c>
      <c r="DL3" s="1088" t="s">
        <v>160</v>
      </c>
      <c r="DM3" s="1085"/>
      <c r="DN3" s="1085"/>
      <c r="DO3" s="1087">
        <v>0</v>
      </c>
      <c r="DP3" s="1088" t="s">
        <v>164</v>
      </c>
      <c r="DQ3" s="1085"/>
      <c r="DR3" s="1086"/>
      <c r="DS3" s="1085"/>
      <c r="DT3" s="1087"/>
      <c r="DU3" s="1088" t="s">
        <v>161</v>
      </c>
      <c r="DV3" s="1085"/>
      <c r="DW3" s="1085"/>
      <c r="DX3" s="1087">
        <v>0</v>
      </c>
      <c r="DY3" s="1088" t="s">
        <v>162</v>
      </c>
      <c r="DZ3" s="1085"/>
      <c r="EA3" s="1085"/>
      <c r="EB3" s="1087">
        <v>0</v>
      </c>
      <c r="EC3" s="1088" t="s">
        <v>163</v>
      </c>
      <c r="ED3" s="1085"/>
      <c r="EE3" s="1085"/>
      <c r="EF3" s="1087">
        <v>0</v>
      </c>
      <c r="EG3" s="1088" t="s">
        <v>165</v>
      </c>
      <c r="EH3" s="1085"/>
      <c r="EI3" s="1086"/>
      <c r="EJ3" s="1085"/>
      <c r="EK3" s="1087"/>
      <c r="EL3" s="1096" t="s">
        <v>166</v>
      </c>
      <c r="EM3" s="1097"/>
      <c r="EN3" s="1097"/>
      <c r="EO3" s="1097"/>
      <c r="EP3" s="1098"/>
      <c r="EQ3" s="18"/>
      <c r="ER3" s="19"/>
      <c r="EV3" s="905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134</v>
      </c>
      <c r="H4" s="26" t="s">
        <v>10</v>
      </c>
      <c r="I4" s="27" t="s">
        <v>18</v>
      </c>
      <c r="J4" s="24" t="s">
        <v>0</v>
      </c>
      <c r="K4" s="25" t="s">
        <v>134</v>
      </c>
      <c r="L4" s="25" t="s">
        <v>138</v>
      </c>
      <c r="M4" s="27" t="s">
        <v>18</v>
      </c>
      <c r="N4" s="24" t="s">
        <v>0</v>
      </c>
      <c r="O4" s="25" t="s">
        <v>134</v>
      </c>
      <c r="P4" s="25" t="s">
        <v>138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5" t="s">
        <v>139</v>
      </c>
      <c r="AA4" s="25" t="s">
        <v>138</v>
      </c>
      <c r="AB4" s="27" t="s">
        <v>18</v>
      </c>
      <c r="AC4" s="24" t="s">
        <v>0</v>
      </c>
      <c r="AD4" s="25" t="s">
        <v>139</v>
      </c>
      <c r="AE4" s="25" t="s">
        <v>138</v>
      </c>
      <c r="AF4" s="33" t="s">
        <v>18</v>
      </c>
      <c r="AG4" s="24" t="s">
        <v>0</v>
      </c>
      <c r="AH4" s="25" t="s">
        <v>139</v>
      </c>
      <c r="AI4" s="25" t="s">
        <v>138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148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149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150</v>
      </c>
      <c r="BB4" s="42"/>
      <c r="BC4" s="6" t="s">
        <v>74</v>
      </c>
      <c r="BD4" s="6" t="s">
        <v>120</v>
      </c>
      <c r="BE4" s="6" t="s">
        <v>75</v>
      </c>
      <c r="BF4" s="24" t="s">
        <v>144</v>
      </c>
      <c r="BG4" s="25" t="s">
        <v>102</v>
      </c>
      <c r="BH4" s="26" t="s">
        <v>29</v>
      </c>
      <c r="BI4" s="27" t="s">
        <v>18</v>
      </c>
      <c r="BJ4" s="24" t="s">
        <v>144</v>
      </c>
      <c r="BK4" s="25" t="s">
        <v>102</v>
      </c>
      <c r="BL4" s="26" t="s">
        <v>29</v>
      </c>
      <c r="BM4" s="27" t="s">
        <v>18</v>
      </c>
      <c r="BN4" s="24" t="s">
        <v>144</v>
      </c>
      <c r="BO4" s="25" t="s">
        <v>102</v>
      </c>
      <c r="BP4" s="26" t="s">
        <v>29</v>
      </c>
      <c r="BQ4" s="27" t="s">
        <v>18</v>
      </c>
      <c r="BR4" s="28" t="s">
        <v>174</v>
      </c>
      <c r="BS4" s="34" t="s">
        <v>167</v>
      </c>
      <c r="BT4" s="34" t="s">
        <v>95</v>
      </c>
      <c r="BU4" s="31" t="s">
        <v>178</v>
      </c>
      <c r="BV4" s="30" t="s">
        <v>175</v>
      </c>
      <c r="BW4" s="32" t="s">
        <v>168</v>
      </c>
      <c r="BX4" s="27" t="s">
        <v>86</v>
      </c>
      <c r="BY4" s="24" t="s">
        <v>144</v>
      </c>
      <c r="BZ4" s="25" t="s">
        <v>102</v>
      </c>
      <c r="CA4" s="26" t="s">
        <v>29</v>
      </c>
      <c r="CB4" s="33" t="s">
        <v>18</v>
      </c>
      <c r="CC4" s="24" t="s">
        <v>144</v>
      </c>
      <c r="CD4" s="25" t="s">
        <v>102</v>
      </c>
      <c r="CE4" s="26" t="s">
        <v>29</v>
      </c>
      <c r="CF4" s="33" t="s">
        <v>18</v>
      </c>
      <c r="CG4" s="24" t="s">
        <v>144</v>
      </c>
      <c r="CH4" s="25" t="s">
        <v>102</v>
      </c>
      <c r="CI4" s="26" t="s">
        <v>29</v>
      </c>
      <c r="CJ4" s="33" t="s">
        <v>18</v>
      </c>
      <c r="CK4" s="28" t="s">
        <v>174</v>
      </c>
      <c r="CL4" s="34" t="s">
        <v>169</v>
      </c>
      <c r="CM4" s="34" t="s">
        <v>85</v>
      </c>
      <c r="CN4" s="31" t="s">
        <v>87</v>
      </c>
      <c r="CO4" s="34" t="str">
        <f>CO71</f>
        <v>レビュー差異</v>
      </c>
      <c r="CP4" s="34" t="s">
        <v>170</v>
      </c>
      <c r="CQ4" s="27" t="s">
        <v>86</v>
      </c>
      <c r="CR4" s="35" t="s">
        <v>174</v>
      </c>
      <c r="CS4" s="946" t="s">
        <v>171</v>
      </c>
      <c r="CT4" s="43" t="s">
        <v>59</v>
      </c>
      <c r="CU4" s="37" t="s">
        <v>57</v>
      </c>
      <c r="CV4" s="38" t="s">
        <v>177</v>
      </c>
      <c r="CW4" s="38" t="s">
        <v>172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02" t="s">
        <v>75</v>
      </c>
      <c r="DD4" s="24" t="s">
        <v>144</v>
      </c>
      <c r="DE4" s="25" t="s">
        <v>173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07" t="s">
        <v>56</v>
      </c>
      <c r="D5" s="1108"/>
      <c r="E5" s="246"/>
      <c r="F5" s="46">
        <f>F72/1.17</f>
        <v>5982.9059829059834</v>
      </c>
      <c r="G5" s="47">
        <f>G72/1.17</f>
        <v>15270.085470085471</v>
      </c>
      <c r="H5" s="47">
        <f>H72/1.17</f>
        <v>0</v>
      </c>
      <c r="I5" s="48">
        <f>H5-G5</f>
        <v>-15270.085470085471</v>
      </c>
      <c r="J5" s="46">
        <f>J72/1.17</f>
        <v>6581.196581196582</v>
      </c>
      <c r="K5" s="47">
        <f>K72/1.17</f>
        <v>5795.5688205128208</v>
      </c>
      <c r="L5" s="47">
        <f>L72/1.17</f>
        <v>0</v>
      </c>
      <c r="M5" s="48">
        <f>L5-K5</f>
        <v>-5795.5688205128208</v>
      </c>
      <c r="N5" s="46">
        <f>N72/1.17</f>
        <v>7179.4871794871797</v>
      </c>
      <c r="O5" s="47">
        <f>O72/1.17</f>
        <v>6633.3333333333339</v>
      </c>
      <c r="P5" s="47">
        <f>P72/1.17</f>
        <v>0</v>
      </c>
      <c r="Q5" s="48">
        <f>P5-O5</f>
        <v>-6633.3333333333339</v>
      </c>
      <c r="R5" s="50">
        <f>F5+J5+N5</f>
        <v>19743.589743589746</v>
      </c>
      <c r="S5" s="51">
        <f>S72/1.17</f>
        <v>19743.589743589746</v>
      </c>
      <c r="T5" s="52">
        <f>H5+K5+O5</f>
        <v>12428.902153846155</v>
      </c>
      <c r="U5" s="52">
        <f>H5+L5+P5</f>
        <v>0</v>
      </c>
      <c r="V5" s="52">
        <f>U5-R5</f>
        <v>-19743.589743589746</v>
      </c>
      <c r="W5" s="53">
        <f>U5-S5</f>
        <v>-19743.589743589746</v>
      </c>
      <c r="X5" s="54">
        <f>U5-T5</f>
        <v>-12428.902153846155</v>
      </c>
      <c r="Y5" s="46">
        <f>Y72/1.17</f>
        <v>7179.4871794871797</v>
      </c>
      <c r="Z5" s="47">
        <f>Z72/1.17</f>
        <v>7904.4616068376063</v>
      </c>
      <c r="AA5" s="47">
        <f>AA72/1.17</f>
        <v>0</v>
      </c>
      <c r="AB5" s="48">
        <f>AA5-Z5</f>
        <v>-7904.4616068376063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0</v>
      </c>
      <c r="AO5" s="56">
        <f>AN5-AK5</f>
        <v>-21025.641025641027</v>
      </c>
      <c r="AP5" s="53">
        <f>AN5-AL5</f>
        <v>-21025.641025641027</v>
      </c>
      <c r="AQ5" s="57">
        <f>AN5-AM5</f>
        <v>-20691.752854700855</v>
      </c>
      <c r="AR5" s="35">
        <f>SUM(R5,AK5)</f>
        <v>40769.230769230773</v>
      </c>
      <c r="AS5" s="51">
        <f>AS72/1.17</f>
        <v>40769.230769230773</v>
      </c>
      <c r="AT5" s="58">
        <f>T5+AM5</f>
        <v>33120.655008547008</v>
      </c>
      <c r="AU5" s="59">
        <f>SUM(U5,AN5)</f>
        <v>0</v>
      </c>
      <c r="AV5" s="60">
        <f>AU5-AR5</f>
        <v>-40769.230769230773</v>
      </c>
      <c r="AW5" s="53">
        <f>AU5-AS5</f>
        <v>-40769.230769230773</v>
      </c>
      <c r="AX5" s="61">
        <f>AU5-AT5</f>
        <v>-33120.655008547008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14">
        <f>BF5+BJ5+BN5</f>
        <v>0</v>
      </c>
      <c r="BS5" s="56"/>
      <c r="BT5" s="56">
        <f t="shared" ref="BT5:BU8" si="1">BG5+BK5+BO5</f>
        <v>9829.05982905983</v>
      </c>
      <c r="BU5" s="52">
        <f t="shared" si="1"/>
        <v>0</v>
      </c>
      <c r="BV5" s="52">
        <f>BU5-BR5</f>
        <v>0</v>
      </c>
      <c r="BW5" s="71"/>
      <c r="BX5" s="54">
        <f>BU5-BT5</f>
        <v>-9829.05982905983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0"/>
      <c r="CQ5" s="57">
        <f>CN5-CM5</f>
        <v>-13675.213675213676</v>
      </c>
      <c r="CR5" s="35">
        <f>SUM(BR5,CK5)</f>
        <v>0</v>
      </c>
      <c r="CS5" s="947"/>
      <c r="CT5" s="65">
        <f>BT5+CM5</f>
        <v>23504.273504273508</v>
      </c>
      <c r="CU5" s="59">
        <f>SUM(BU5,CN5)</f>
        <v>0</v>
      </c>
      <c r="CV5" s="60">
        <f>CU5-CR5</f>
        <v>0</v>
      </c>
      <c r="CW5" s="974"/>
      <c r="CX5" s="61">
        <f>CU5-CT5</f>
        <v>-23504.273504273508</v>
      </c>
      <c r="CY5" s="62"/>
      <c r="CZ5" s="63"/>
      <c r="DB5" s="1003"/>
      <c r="DC5" s="1004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14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0" t="s">
        <v>123</v>
      </c>
      <c r="E6" s="791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0</v>
      </c>
      <c r="M6" s="191">
        <f>L6-K6</f>
        <v>-146.76239316239315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0</v>
      </c>
      <c r="Q6" s="191">
        <f>P6-O6</f>
        <v>-1746.1512820512821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0</v>
      </c>
      <c r="V6" s="53">
        <f>U6-R6</f>
        <v>-20170.940170940172</v>
      </c>
      <c r="W6" s="813">
        <f>U6-S6</f>
        <v>-27059.829059829062</v>
      </c>
      <c r="X6" s="227">
        <f>U6-T6</f>
        <v>-1892.9136752136753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0</v>
      </c>
      <c r="AB6" s="191">
        <f>AA6-Z6</f>
        <v>-5883.7982905982908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0</v>
      </c>
      <c r="AO6" s="795">
        <f>AN6-AK6</f>
        <v>-53504.273504273508</v>
      </c>
      <c r="AP6" s="813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0</v>
      </c>
      <c r="AV6" s="149">
        <f>AU6-AR6</f>
        <v>-73675.213675213687</v>
      </c>
      <c r="AW6" s="813">
        <f>AU6-AS6</f>
        <v>-90307.692307692312</v>
      </c>
      <c r="AX6" s="848">
        <f>AU6-AT6</f>
        <v>-23477.303418803422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0</v>
      </c>
      <c r="BV6" s="52">
        <f>BU6-BR6</f>
        <v>0</v>
      </c>
      <c r="BW6" s="71"/>
      <c r="BX6" s="54">
        <f>BU6-BT6</f>
        <v>-23076.923076923078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0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0</v>
      </c>
      <c r="CV6" s="60">
        <f>CU6-CR6</f>
        <v>0</v>
      </c>
      <c r="CW6" s="974"/>
      <c r="CX6" s="61">
        <f>CU6-CT6</f>
        <v>-63247.86324786325</v>
      </c>
      <c r="CY6" s="74"/>
      <c r="CZ6" s="75"/>
      <c r="DB6" s="266"/>
      <c r="DC6" s="1005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06"/>
    </row>
    <row r="7" spans="1:152" s="5" customFormat="1" ht="20.100000000000001" customHeight="1">
      <c r="A7" s="66"/>
      <c r="B7" s="67"/>
      <c r="C7" s="242"/>
      <c r="D7" s="822" t="s">
        <v>121</v>
      </c>
      <c r="E7" s="797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0</v>
      </c>
      <c r="Q7" s="191">
        <f>P7-O7</f>
        <v>-33.230769230769234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0</v>
      </c>
      <c r="V7" s="53">
        <f>U7-R7</f>
        <v>-11247.863247863248</v>
      </c>
      <c r="W7" s="813">
        <f>U7-S7</f>
        <v>-14700.854700854701</v>
      </c>
      <c r="X7" s="227">
        <f>U7-T7</f>
        <v>-33.230769230769234</v>
      </c>
      <c r="Y7" s="68">
        <f t="shared" si="14"/>
        <v>6495.7264957264961</v>
      </c>
      <c r="Z7" s="47">
        <f>Z74/1.17</f>
        <v>221.66581196581197</v>
      </c>
      <c r="AA7" s="47">
        <f t="shared" si="14"/>
        <v>0</v>
      </c>
      <c r="AB7" s="191">
        <f>AA7-Z7</f>
        <v>-221.66581196581197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0</v>
      </c>
      <c r="AO7" s="795">
        <f>AN7-AK7</f>
        <v>-23572.649572649574</v>
      </c>
      <c r="AP7" s="813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0</v>
      </c>
      <c r="AV7" s="149">
        <f>AU7-AR7</f>
        <v>-34820.51282051282</v>
      </c>
      <c r="AW7" s="813">
        <f>AU7-AS7</f>
        <v>-48888.888888888891</v>
      </c>
      <c r="AX7" s="848">
        <f>AU7-AT7</f>
        <v>-4155.4034188034193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0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74"/>
      <c r="CX7" s="61">
        <f>CU7-CT7</f>
        <v>-8461.538461538461</v>
      </c>
      <c r="CY7" s="74"/>
      <c r="CZ7" s="75"/>
      <c r="DB7" s="266"/>
      <c r="DC7" s="1005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06"/>
    </row>
    <row r="8" spans="1:152" s="5" customFormat="1" ht="20.100000000000001" customHeight="1">
      <c r="A8" s="66"/>
      <c r="B8" s="67"/>
      <c r="C8" s="1099" t="s">
        <v>54</v>
      </c>
      <c r="D8" s="1100"/>
      <c r="E8" s="827"/>
      <c r="F8" s="845">
        <f t="shared" si="11"/>
        <v>54529.914529914531</v>
      </c>
      <c r="G8" s="129">
        <f t="shared" si="11"/>
        <v>72900.450427350428</v>
      </c>
      <c r="H8" s="129">
        <f t="shared" si="11"/>
        <v>0</v>
      </c>
      <c r="I8" s="48">
        <f>H8-G8</f>
        <v>-72900.450427350428</v>
      </c>
      <c r="J8" s="845">
        <f t="shared" si="12"/>
        <v>60683.760683760687</v>
      </c>
      <c r="K8" s="129">
        <f t="shared" si="12"/>
        <v>72888.410974358994</v>
      </c>
      <c r="L8" s="129">
        <f t="shared" si="12"/>
        <v>0</v>
      </c>
      <c r="M8" s="48">
        <f>L8-K8</f>
        <v>-72888.410974358994</v>
      </c>
      <c r="N8" s="845">
        <f t="shared" si="13"/>
        <v>60683.760683760687</v>
      </c>
      <c r="O8" s="129">
        <f t="shared" si="13"/>
        <v>71451.86028205129</v>
      </c>
      <c r="P8" s="129">
        <f t="shared" si="13"/>
        <v>0</v>
      </c>
      <c r="Q8" s="48">
        <f>P8-O8</f>
        <v>-71451.86028205129</v>
      </c>
      <c r="R8" s="69">
        <f>F8+J8+N8</f>
        <v>175897.43589743591</v>
      </c>
      <c r="S8" s="70">
        <f>S75/1.17</f>
        <v>191025.64102564103</v>
      </c>
      <c r="T8" s="52">
        <f>H8+K8+O8</f>
        <v>144340.27125641028</v>
      </c>
      <c r="U8" s="52">
        <f>H8+L8+P8</f>
        <v>0</v>
      </c>
      <c r="V8" s="52">
        <f>U8-R8</f>
        <v>-175897.43589743591</v>
      </c>
      <c r="W8" s="71">
        <f>U8-S8</f>
        <v>-191025.64102564103</v>
      </c>
      <c r="X8" s="846">
        <f>U8-T8</f>
        <v>-144340.27125641028</v>
      </c>
      <c r="Y8" s="845">
        <f t="shared" si="14"/>
        <v>60683.760683760687</v>
      </c>
      <c r="Z8" s="129">
        <f>Z75/1.17</f>
        <v>86652.401641025644</v>
      </c>
      <c r="AA8" s="129">
        <f t="shared" si="14"/>
        <v>0</v>
      </c>
      <c r="AB8" s="48">
        <f>AA8-Z8</f>
        <v>-86652.401641025644</v>
      </c>
      <c r="AC8" s="845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45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372349.89805128204</v>
      </c>
      <c r="AU8" s="59">
        <f>SUM(U8,AN8)</f>
        <v>0</v>
      </c>
      <c r="AV8" s="60">
        <f>AU8-AR8</f>
        <v>-376153.84615384613</v>
      </c>
      <c r="AW8" s="71">
        <f>AU8-AS8</f>
        <v>-399230.76923076925</v>
      </c>
      <c r="AX8" s="847">
        <f>AU8-AT8</f>
        <v>-372349.89805128204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0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74"/>
      <c r="CX8" s="61">
        <f>CU8-CT8</f>
        <v>-300170.94017094019</v>
      </c>
      <c r="CY8" s="74"/>
      <c r="CZ8" s="75"/>
      <c r="DB8" s="266"/>
      <c r="DC8" s="1005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06"/>
    </row>
    <row r="9" spans="1:152" s="98" customFormat="1" ht="20.100000000000001" customHeight="1">
      <c r="A9" s="77"/>
      <c r="B9" s="77"/>
      <c r="C9" s="16"/>
      <c r="D9" s="823"/>
      <c r="E9" s="828"/>
      <c r="F9" s="78"/>
      <c r="G9" s="79"/>
      <c r="H9" s="79"/>
      <c r="I9" s="80">
        <f>H10/G10</f>
        <v>0</v>
      </c>
      <c r="J9" s="78"/>
      <c r="K9" s="79"/>
      <c r="L9" s="79"/>
      <c r="M9" s="80">
        <f>L10/K10</f>
        <v>0</v>
      </c>
      <c r="N9" s="78"/>
      <c r="O9" s="79"/>
      <c r="P9" s="79"/>
      <c r="Q9" s="80">
        <f>P10/O10</f>
        <v>0</v>
      </c>
      <c r="R9" s="82"/>
      <c r="S9" s="83"/>
      <c r="T9" s="84"/>
      <c r="U9" s="84"/>
      <c r="V9" s="85">
        <f>U10/R10</f>
        <v>0</v>
      </c>
      <c r="W9" s="86">
        <f>U10/S10</f>
        <v>0</v>
      </c>
      <c r="X9" s="87">
        <f>U10/T10</f>
        <v>0</v>
      </c>
      <c r="Y9" s="78"/>
      <c r="Z9" s="79"/>
      <c r="AA9" s="79"/>
      <c r="AB9" s="80">
        <f>AA10/Z10</f>
        <v>0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>
        <f>AN10/AM10</f>
        <v>0</v>
      </c>
      <c r="AR9" s="92"/>
      <c r="AS9" s="83"/>
      <c r="AT9" s="93"/>
      <c r="AU9" s="93"/>
      <c r="AV9" s="94">
        <f>AU10/AR10</f>
        <v>0</v>
      </c>
      <c r="AW9" s="86">
        <f>AU10/AS10</f>
        <v>0</v>
      </c>
      <c r="AX9" s="95">
        <f>AU10/AT10</f>
        <v>0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38"/>
      <c r="BT9" s="99"/>
      <c r="BU9" s="84"/>
      <c r="BV9" s="85" t="e">
        <f>BU10/BR10</f>
        <v>#DIV/0!</v>
      </c>
      <c r="BW9" s="86"/>
      <c r="BX9" s="87">
        <f>BU10/BT10</f>
        <v>0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38"/>
      <c r="CM9" s="99"/>
      <c r="CN9" s="84"/>
      <c r="CO9" s="90" t="e">
        <f>CN10/CK10</f>
        <v>#DIV/0!</v>
      </c>
      <c r="CP9" s="944"/>
      <c r="CQ9" s="91">
        <f>CN10/CM10</f>
        <v>0</v>
      </c>
      <c r="CR9" s="92"/>
      <c r="CS9" s="948"/>
      <c r="CT9" s="102"/>
      <c r="CU9" s="93"/>
      <c r="CV9" s="94" t="e">
        <f>CU10/CR10</f>
        <v>#DIV/0!</v>
      </c>
      <c r="CW9" s="94"/>
      <c r="CX9" s="95">
        <f>CU10/CT10</f>
        <v>0</v>
      </c>
      <c r="CY9" s="96"/>
      <c r="CZ9" s="97"/>
      <c r="DB9" s="261"/>
      <c r="DC9" s="1006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7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0</v>
      </c>
      <c r="I10" s="109">
        <f>H10-G10</f>
        <v>-88170.535897435911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0</v>
      </c>
      <c r="M10" s="109">
        <f>L10-K10</f>
        <v>-78683.979794871819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0</v>
      </c>
      <c r="Q10" s="109">
        <f>P10-O10</f>
        <v>-78085.193615384618</v>
      </c>
      <c r="R10" s="111">
        <f>F10+J10+N10</f>
        <v>195641.02564102566</v>
      </c>
      <c r="S10" s="112">
        <f>S77/1.17</f>
        <v>210769.23076923078</v>
      </c>
      <c r="T10" s="113">
        <f>H10+K10+O10</f>
        <v>156769.17341025645</v>
      </c>
      <c r="U10" s="114">
        <f>H10+L10+P10</f>
        <v>0</v>
      </c>
      <c r="V10" s="115">
        <f>U10-R10</f>
        <v>-195641.02564102566</v>
      </c>
      <c r="W10" s="116">
        <f t="shared" ref="W10:W29" si="26">U10-S10</f>
        <v>-210769.23076923078</v>
      </c>
      <c r="X10" s="109">
        <f>U10-T10</f>
        <v>-156769.17341025645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0</v>
      </c>
      <c r="AB10" s="109">
        <f>AA10-Z10</f>
        <v>-94556.86324786325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-248701.37964957266</v>
      </c>
      <c r="AR10" s="119">
        <f>SUM(R10,AK10)</f>
        <v>416923.07692307699</v>
      </c>
      <c r="AS10" s="112">
        <f>AS77/1.17</f>
        <v>440000</v>
      </c>
      <c r="AT10" s="120">
        <f>T10+AM10</f>
        <v>405470.55305982911</v>
      </c>
      <c r="AU10" s="120">
        <f>SUM(U10,AN10)</f>
        <v>0</v>
      </c>
      <c r="AV10" s="121">
        <f>AU10-AR10</f>
        <v>-416923.07692307699</v>
      </c>
      <c r="AW10" s="116">
        <f t="shared" ref="AW10:AW29" si="31">AU10-AS10</f>
        <v>-440000</v>
      </c>
      <c r="AX10" s="122">
        <f>AU10-AT10</f>
        <v>-405470.55305982911</v>
      </c>
      <c r="AY10" s="96">
        <f>AR10/6</f>
        <v>69487.179487179499</v>
      </c>
      <c r="AZ10" s="97">
        <f>AS10/6</f>
        <v>73333.333333333328</v>
      </c>
      <c r="BA10" s="97">
        <f>AU10/6</f>
        <v>0</v>
      </c>
      <c r="BB10" s="123">
        <f>BA10/AY10</f>
        <v>0</v>
      </c>
      <c r="BC10" s="98">
        <f>BA10-AY10</f>
        <v>-69487.179487179499</v>
      </c>
      <c r="BD10" s="98">
        <f>BA10-AZ10</f>
        <v>-73333.333333333328</v>
      </c>
      <c r="BE10" s="98">
        <f>AX10/6</f>
        <v>-67578.425509971523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0</v>
      </c>
      <c r="BV10" s="115">
        <f>BU10-BR10</f>
        <v>0</v>
      </c>
      <c r="BW10" s="116"/>
      <c r="BX10" s="109">
        <f>BU10-BT10</f>
        <v>-153418.80341880344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49"/>
      <c r="CT10" s="124">
        <f>BT10+CM10</f>
        <v>323675.21367521369</v>
      </c>
      <c r="CU10" s="120">
        <f>SUM(BU10,CN10)</f>
        <v>0</v>
      </c>
      <c r="CV10" s="121">
        <f>CU10-CR10</f>
        <v>0</v>
      </c>
      <c r="CW10" s="121"/>
      <c r="CX10" s="122">
        <f>CU10-CT10</f>
        <v>-323675.21367521369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06">
        <f>CX10/6</f>
        <v>-53945.868945868948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07"/>
    </row>
    <row r="11" spans="1:152" ht="20.100000000000001" customHeight="1">
      <c r="A11" s="125"/>
      <c r="B11" s="103"/>
      <c r="C11" s="126"/>
      <c r="D11" s="826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0</v>
      </c>
      <c r="I11" s="55">
        <f>H11-G11</f>
        <v>-9050.3504273504277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0</v>
      </c>
      <c r="M11" s="55">
        <f>L11-K11</f>
        <v>-10335.897435897437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0</v>
      </c>
      <c r="Q11" s="55">
        <f>P11-O11</f>
        <v>-7231.0393162393175</v>
      </c>
      <c r="R11" s="130">
        <f>F11+J11+N11</f>
        <v>24333.333333333336</v>
      </c>
      <c r="S11" s="131">
        <f>S78/1.17</f>
        <v>25982.905982905984</v>
      </c>
      <c r="T11" s="132">
        <f>H11+K11+O11</f>
        <v>17566.936752136753</v>
      </c>
      <c r="U11" s="133">
        <f>H11+L11+P11</f>
        <v>0</v>
      </c>
      <c r="V11" s="129">
        <f>U11-R11</f>
        <v>-24333.333333333336</v>
      </c>
      <c r="W11" s="128">
        <f t="shared" si="26"/>
        <v>-25982.905982905984</v>
      </c>
      <c r="X11" s="55">
        <f>U11-T11</f>
        <v>-17566.936752136753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0</v>
      </c>
      <c r="AB11" s="55">
        <f>AA11-Z11</f>
        <v>-7063.1025641025644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-17253.593162393161</v>
      </c>
      <c r="AR11" s="135">
        <f>SUM(R11,AK11)</f>
        <v>43461.538461538468</v>
      </c>
      <c r="AS11" s="131">
        <f>AS78/1.17</f>
        <v>43461.538461538461</v>
      </c>
      <c r="AT11" s="59">
        <f>T11+AM11</f>
        <v>34820.529914529914</v>
      </c>
      <c r="AU11" s="59">
        <f>SUM(U11,AN11)</f>
        <v>0</v>
      </c>
      <c r="AV11" s="60">
        <f>AU11-AR11</f>
        <v>-43461.538461538468</v>
      </c>
      <c r="AW11" s="128">
        <f t="shared" si="31"/>
        <v>-43461.538461538461</v>
      </c>
      <c r="AX11" s="136">
        <f>AU11-AT11</f>
        <v>-34820.529914529914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0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02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6" t="s">
        <v>63</v>
      </c>
      <c r="E12" s="829"/>
      <c r="F12" s="72">
        <f t="shared" si="23"/>
        <v>136008.54700854703</v>
      </c>
      <c r="G12" s="141">
        <f t="shared" si="23"/>
        <v>202806.69230769231</v>
      </c>
      <c r="H12" s="141">
        <f t="shared" si="23"/>
        <v>0</v>
      </c>
      <c r="I12" s="142">
        <f>H12-G12</f>
        <v>-202806.69230769231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0</v>
      </c>
      <c r="M12" s="142">
        <f>L12-K12</f>
        <v>-244577.77777777778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0</v>
      </c>
      <c r="Q12" s="142">
        <f>P12-O12</f>
        <v>-230923.73837606836</v>
      </c>
      <c r="R12" s="143">
        <f>F12+J12+N12</f>
        <v>436948.717948718</v>
      </c>
      <c r="S12" s="144">
        <f>S79/1.17</f>
        <v>491965.811965812</v>
      </c>
      <c r="T12" s="145">
        <f>H12+K12+O12</f>
        <v>475501.51615384617</v>
      </c>
      <c r="U12" s="145">
        <f>H12+L12+P12</f>
        <v>0</v>
      </c>
      <c r="V12" s="47">
        <f>U12-R12</f>
        <v>-436948.717948718</v>
      </c>
      <c r="W12" s="141">
        <f t="shared" si="26"/>
        <v>-491965.811965812</v>
      </c>
      <c r="X12" s="142">
        <f>U12-T12</f>
        <v>-475501.51615384617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0</v>
      </c>
      <c r="AB12" s="142">
        <f>AA12-Z12</f>
        <v>-194049.69059829062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-493581.74367521366</v>
      </c>
      <c r="AR12" s="147">
        <f>SUM(R12,AK12)</f>
        <v>780256.41025641037</v>
      </c>
      <c r="AS12" s="144">
        <f>AS79/1.17</f>
        <v>845213.67521367525</v>
      </c>
      <c r="AT12" s="148">
        <f>T12+AM12</f>
        <v>969083.25982905983</v>
      </c>
      <c r="AU12" s="148">
        <f>SUM(U12,AN12)</f>
        <v>0</v>
      </c>
      <c r="AV12" s="149">
        <f>AU12-AR12</f>
        <v>-780256.41025641037</v>
      </c>
      <c r="AW12" s="141">
        <f t="shared" si="31"/>
        <v>-845213.67521367525</v>
      </c>
      <c r="AX12" s="150">
        <f>AU12-AT12</f>
        <v>-969083.25982905983</v>
      </c>
      <c r="AY12" s="137"/>
      <c r="AZ12" s="138"/>
      <c r="BA12" s="138">
        <f>AU12/6</f>
        <v>0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1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02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0</v>
      </c>
      <c r="J13" s="154"/>
      <c r="K13" s="155"/>
      <c r="L13" s="155"/>
      <c r="M13" s="80">
        <f>L14/K14</f>
        <v>0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0.5190354181551724</v>
      </c>
      <c r="W13" s="86">
        <f>U14/S14</f>
        <v>0.47333418636792451</v>
      </c>
      <c r="X13" s="80">
        <f>U14/T14</f>
        <v>0.4937117972748436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0.31718337139335107</v>
      </c>
      <c r="AR13" s="157"/>
      <c r="AS13" s="158"/>
      <c r="AT13" s="162"/>
      <c r="AU13" s="162"/>
      <c r="AV13" s="94">
        <f>AU14/AR14</f>
        <v>0.48215029274999999</v>
      </c>
      <c r="AW13" s="86">
        <f>AU14/AS14</f>
        <v>0.44931568499999996</v>
      </c>
      <c r="AX13" s="163">
        <f>AU14/AT14</f>
        <v>0.40388012606640722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52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06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7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0</v>
      </c>
      <c r="I14" s="109">
        <f>H14-G14</f>
        <v>-232034.85213675216</v>
      </c>
      <c r="J14" s="107">
        <f>J81/1.17</f>
        <v>170940.17094017094</v>
      </c>
      <c r="K14" s="108">
        <f>K81/1.17</f>
        <v>263853.84615384619</v>
      </c>
      <c r="L14" s="108">
        <f>L81/1.17</f>
        <v>0</v>
      </c>
      <c r="M14" s="109">
        <f>L14-K14</f>
        <v>-263853.84615384619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521153.45515384618</v>
      </c>
      <c r="U14" s="114">
        <f>H14+L14+P14</f>
        <v>257299.609</v>
      </c>
      <c r="V14" s="115">
        <f>U14-R14</f>
        <v>-238426.88672649569</v>
      </c>
      <c r="W14" s="116">
        <f t="shared" si="26"/>
        <v>-286290.13458974363</v>
      </c>
      <c r="X14" s="109">
        <f>U14-T14</f>
        <v>-263853.84615384619</v>
      </c>
      <c r="Y14" s="107">
        <f>Y81/1.17</f>
        <v>145299.14529914531</v>
      </c>
      <c r="Z14" s="108">
        <f>Z81/1.17</f>
        <v>214873.55213675217</v>
      </c>
      <c r="AA14" s="108">
        <f>AA81/1.17</f>
        <v>0</v>
      </c>
      <c r="AB14" s="109">
        <f>AA14-Z14</f>
        <v>-214873.55213675217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-368719.70598290605</v>
      </c>
      <c r="AR14" s="119">
        <f>SUM(R14,AK14)</f>
        <v>888888.88888888888</v>
      </c>
      <c r="AS14" s="112">
        <f>AS81/1.17</f>
        <v>953846.15384615387</v>
      </c>
      <c r="AT14" s="120">
        <f>T14+AM14</f>
        <v>1061151.5901367522</v>
      </c>
      <c r="AU14" s="120">
        <f>SUM(U14,AN14)</f>
        <v>428578.038</v>
      </c>
      <c r="AV14" s="121">
        <f>AU14-AR14</f>
        <v>-460310.85088888888</v>
      </c>
      <c r="AW14" s="116">
        <f t="shared" si="31"/>
        <v>-525268.11584615381</v>
      </c>
      <c r="AX14" s="122">
        <f>AU14-AT14</f>
        <v>-632573.55213675229</v>
      </c>
      <c r="AY14" s="96">
        <f>AR14/6</f>
        <v>148148.14814814815</v>
      </c>
      <c r="AZ14" s="97">
        <f>AS14/6</f>
        <v>158974.35897435897</v>
      </c>
      <c r="BA14" s="97">
        <f>AU14/6</f>
        <v>71429.672999999995</v>
      </c>
      <c r="BB14" s="123">
        <f>BA14/AY14</f>
        <v>0.48215029274999999</v>
      </c>
      <c r="BC14" s="98">
        <f>BA14-AY14</f>
        <v>-76718.475148148151</v>
      </c>
      <c r="BD14" s="98">
        <f>BA14-AZ14</f>
        <v>-87544.685974358974</v>
      </c>
      <c r="BE14" s="98">
        <f>AX14/6</f>
        <v>-105428.92535612539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49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06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07"/>
    </row>
    <row r="15" spans="1:152" ht="20.100000000000001" customHeight="1">
      <c r="A15" s="125"/>
      <c r="B15" s="103"/>
      <c r="C15" s="165"/>
      <c r="D15" s="825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0</v>
      </c>
      <c r="I15" s="48">
        <f>H15-G15</f>
        <v>-62123.076923076929</v>
      </c>
      <c r="J15" s="127">
        <f>J84/1.17</f>
        <v>38105.128205128211</v>
      </c>
      <c r="K15" s="128">
        <f>K84/1.17</f>
        <v>42208.547008547008</v>
      </c>
      <c r="L15" s="128">
        <f>L84/1.17</f>
        <v>0</v>
      </c>
      <c r="M15" s="48">
        <f>L15-K15</f>
        <v>-42208.547008547008</v>
      </c>
      <c r="N15" s="127">
        <f>N84/1.17</f>
        <v>38105.128205128211</v>
      </c>
      <c r="O15" s="128">
        <f>O84/1.17</f>
        <v>63293.162393162398</v>
      </c>
      <c r="P15" s="128">
        <f>P84/1.17</f>
        <v>0</v>
      </c>
      <c r="Q15" s="48">
        <f>P15-O15</f>
        <v>-63293.162393162398</v>
      </c>
      <c r="R15" s="130">
        <f>F15+J15+N15</f>
        <v>114315.38461538462</v>
      </c>
      <c r="S15" s="131">
        <f>S84/1.17</f>
        <v>114315.38461538462</v>
      </c>
      <c r="T15" s="132">
        <f>H15+K15+O15</f>
        <v>105501.70940170941</v>
      </c>
      <c r="U15" s="133">
        <f>H15+L15+P15</f>
        <v>0</v>
      </c>
      <c r="V15" s="139">
        <f>U15-R15</f>
        <v>-114315.38461538462</v>
      </c>
      <c r="W15" s="166">
        <f t="shared" si="26"/>
        <v>-114315.38461538462</v>
      </c>
      <c r="X15" s="48">
        <f>U15-T15</f>
        <v>-105501.70940170941</v>
      </c>
      <c r="Y15" s="127">
        <f>Y84/1.17</f>
        <v>38105.128205128211</v>
      </c>
      <c r="Z15" s="128">
        <f>Z84/1.17</f>
        <v>50875.213675213679</v>
      </c>
      <c r="AA15" s="128">
        <f>AA84/1.17</f>
        <v>0</v>
      </c>
      <c r="AB15" s="48">
        <f>AA15-Z15</f>
        <v>-50875.213675213679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0</v>
      </c>
      <c r="AO15" s="167">
        <f>AN15-AK15</f>
        <v>-114315.38461538462</v>
      </c>
      <c r="AP15" s="166">
        <f t="shared" si="48"/>
        <v>-114315.38461538462</v>
      </c>
      <c r="AQ15" s="48">
        <f>AN15-AM15</f>
        <v>-144698.71794871794</v>
      </c>
      <c r="AR15" s="130">
        <f>SUM(R15,AK15)</f>
        <v>228630.76923076925</v>
      </c>
      <c r="AS15" s="131">
        <f>AS84/1.17</f>
        <v>228630.76923076925</v>
      </c>
      <c r="AT15" s="168">
        <f>T15+AM15</f>
        <v>250200.42735042734</v>
      </c>
      <c r="AU15" s="168">
        <f>SUM(U15,AN15)</f>
        <v>0</v>
      </c>
      <c r="AV15" s="169">
        <f>AU15-AR15</f>
        <v>-228630.76923076925</v>
      </c>
      <c r="AW15" s="166">
        <f t="shared" si="31"/>
        <v>-228630.76923076925</v>
      </c>
      <c r="AX15" s="136">
        <f>AU15-AT15</f>
        <v>-250200.42735042734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02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5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121706.398</v>
      </c>
      <c r="I16" s="48">
        <f>H16-G16</f>
        <v>62123.076923076929</v>
      </c>
      <c r="J16" s="127">
        <f>J87/1.17</f>
        <v>48717.948717948719</v>
      </c>
      <c r="K16" s="128">
        <f>K87/1.17</f>
        <v>92276.068376068375</v>
      </c>
      <c r="L16" s="128">
        <f>L87/1.17</f>
        <v>0</v>
      </c>
      <c r="M16" s="48">
        <f>L16-K16</f>
        <v>-92276.068376068375</v>
      </c>
      <c r="N16" s="127">
        <f>N87/1.17</f>
        <v>48717.948717948719</v>
      </c>
      <c r="O16" s="128">
        <f>O19-O15</f>
        <v>86788.529606837605</v>
      </c>
      <c r="P16" s="128">
        <f>P19-P15</f>
        <v>150081.69200000001</v>
      </c>
      <c r="Q16" s="48">
        <f>P16-O16</f>
        <v>63293.162393162405</v>
      </c>
      <c r="R16" s="130">
        <f>F16+J16+N16</f>
        <v>146153.84615384616</v>
      </c>
      <c r="S16" s="131">
        <f>S19-S15</f>
        <v>223743.58974358975</v>
      </c>
      <c r="T16" s="132">
        <f>H16+K16+O16</f>
        <v>300770.99598290597</v>
      </c>
      <c r="U16" s="133">
        <f>H16+L16+P16</f>
        <v>271788.09000000003</v>
      </c>
      <c r="V16" s="139">
        <f>U16-R16</f>
        <v>125634.24384615387</v>
      </c>
      <c r="W16" s="166">
        <f t="shared" si="26"/>
        <v>48044.500256410276</v>
      </c>
      <c r="X16" s="48">
        <f>U16-T16</f>
        <v>-28982.905982905941</v>
      </c>
      <c r="Y16" s="127">
        <f>Y87/1.17</f>
        <v>58404.273504273508</v>
      </c>
      <c r="Z16" s="128">
        <f>Z19-Z15</f>
        <v>79058.974358974374</v>
      </c>
      <c r="AA16" s="128">
        <f>AA19-AA15</f>
        <v>0</v>
      </c>
      <c r="AB16" s="48">
        <f>AA16-Z16</f>
        <v>-79058.974358974374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-78485.823153846199</v>
      </c>
      <c r="AR16" s="130">
        <f>SUM(R16,AK16)</f>
        <v>321366.66666666669</v>
      </c>
      <c r="AS16" s="131">
        <f>AS19-AS15</f>
        <v>447487.1794871795</v>
      </c>
      <c r="AT16" s="168">
        <f>T16+AM16</f>
        <v>512704.84213675215</v>
      </c>
      <c r="AU16" s="168">
        <f>SUM(U16,AN16)</f>
        <v>405236.11300000001</v>
      </c>
      <c r="AV16" s="169">
        <f>AU16-AR16</f>
        <v>83869.446333333326</v>
      </c>
      <c r="AW16" s="166">
        <f t="shared" si="31"/>
        <v>-42251.066487179487</v>
      </c>
      <c r="AX16" s="136">
        <f>AU16-AT16</f>
        <v>-107468.72913675214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02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9"/>
      <c r="E17" s="893" t="s">
        <v>156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02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0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1.043455648090724</v>
      </c>
      <c r="W18" s="86">
        <f>U19/S19</f>
        <v>0.80396649879022786</v>
      </c>
      <c r="X18" s="87">
        <f>U19/T19</f>
        <v>0.66897944754299998</v>
      </c>
      <c r="Y18" s="171"/>
      <c r="Z18" s="172"/>
      <c r="AA18" s="172"/>
      <c r="AB18" s="80">
        <f>AA19/Z19</f>
        <v>0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0.46091545015763924</v>
      </c>
      <c r="AP18" s="86">
        <f>AN19/AL19</f>
        <v>0.39474776036649645</v>
      </c>
      <c r="AQ18" s="91">
        <f>AN19/AM19</f>
        <v>0.37418911348101574</v>
      </c>
      <c r="AR18" s="179"/>
      <c r="AS18" s="175"/>
      <c r="AT18" s="180"/>
      <c r="AU18" s="180"/>
      <c r="AV18" s="94">
        <f>AU19/AR19</f>
        <v>0.73679636767537382</v>
      </c>
      <c r="AW18" s="86">
        <f>AU19/AS19</f>
        <v>0.59935712957836218</v>
      </c>
      <c r="AX18" s="181">
        <f>AU19/AT19</f>
        <v>0.53117487741616642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39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39"/>
      <c r="CM18" s="182"/>
      <c r="CN18" s="84"/>
      <c r="CO18" s="90" t="e">
        <f>CN19/CK19</f>
        <v>#DIV/0!</v>
      </c>
      <c r="CP18" s="944"/>
      <c r="CQ18" s="91">
        <f>CN19/CM19</f>
        <v>0</v>
      </c>
      <c r="CR18" s="179"/>
      <c r="CS18" s="953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06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7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0</v>
      </c>
      <c r="M19" s="109">
        <f>L19-K19</f>
        <v>-134484.6153846154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271788.09000000003</v>
      </c>
      <c r="V19" s="110">
        <f>U19-R19</f>
        <v>11318.859230769274</v>
      </c>
      <c r="W19" s="108">
        <f t="shared" si="26"/>
        <v>-66270.884358974348</v>
      </c>
      <c r="X19" s="109">
        <f>U19-T19</f>
        <v>-134484.61538461543</v>
      </c>
      <c r="Y19" s="107">
        <f>Y93/1.17</f>
        <v>96509.401709401718</v>
      </c>
      <c r="Z19" s="108">
        <f>Z93/1.17</f>
        <v>129934.18803418805</v>
      </c>
      <c r="AA19" s="108">
        <f>AA93/1.17</f>
        <v>0</v>
      </c>
      <c r="AB19" s="109">
        <f>AA19-Z19</f>
        <v>-129934.18803418805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133448.02299999999</v>
      </c>
      <c r="AO19" s="186">
        <f>AN19-AK19</f>
        <v>-156080.18212820514</v>
      </c>
      <c r="AP19" s="108">
        <f t="shared" si="48"/>
        <v>-204610.95135897439</v>
      </c>
      <c r="AQ19" s="109">
        <f>AN19-AM19</f>
        <v>-223184.54110256414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405236.11300000001</v>
      </c>
      <c r="AV19" s="188">
        <f>AU19-AR19</f>
        <v>-144761.32289743586</v>
      </c>
      <c r="AW19" s="108">
        <f t="shared" si="31"/>
        <v>-270881.83571794874</v>
      </c>
      <c r="AX19" s="122">
        <f>AU19-AT19</f>
        <v>-357669.15648717957</v>
      </c>
      <c r="AY19" s="96">
        <f>AR19/6</f>
        <v>91666.239316239313</v>
      </c>
      <c r="AZ19" s="97">
        <f>AS19/6</f>
        <v>112686.3247863248</v>
      </c>
      <c r="BA19" s="97">
        <f>AU19/6</f>
        <v>67539.352166666664</v>
      </c>
      <c r="BB19" s="123">
        <f>BA19/AY19</f>
        <v>0.73679636767537382</v>
      </c>
      <c r="BC19" s="98">
        <f>BA19-AY19</f>
        <v>-24126.887149572649</v>
      </c>
      <c r="BD19" s="98">
        <f>BA19-AZ19</f>
        <v>-45146.972619658132</v>
      </c>
      <c r="BE19" s="98">
        <f>AX19/6</f>
        <v>-59611.526081196593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54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06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07"/>
    </row>
    <row r="20" spans="1:152" ht="20.100000000000001" hidden="1" customHeight="1">
      <c r="A20" s="66"/>
      <c r="B20" s="66"/>
      <c r="C20" s="190"/>
      <c r="D20" s="826" t="s">
        <v>71</v>
      </c>
      <c r="E20" s="830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02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6" t="s">
        <v>73</v>
      </c>
      <c r="E21" s="831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5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02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0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0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0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4.5060694885128497E-2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53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06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7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0</v>
      </c>
      <c r="I23" s="109">
        <f>H23-G23</f>
        <v>-5072.6495726495732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0</v>
      </c>
      <c r="Q23" s="109">
        <f>P23-O23</f>
        <v>-4854.7008547008554</v>
      </c>
      <c r="R23" s="111">
        <f>F23+J23+N23</f>
        <v>0</v>
      </c>
      <c r="S23" s="112">
        <f>S20+S21</f>
        <v>0</v>
      </c>
      <c r="T23" s="113">
        <f>H23+K23+O23</f>
        <v>4854.7008547008554</v>
      </c>
      <c r="U23" s="114">
        <f>H23+L23+P23</f>
        <v>0</v>
      </c>
      <c r="V23" s="115">
        <f>U23-R23</f>
        <v>0</v>
      </c>
      <c r="W23" s="116">
        <f t="shared" si="26"/>
        <v>0</v>
      </c>
      <c r="X23" s="109">
        <f>U23-T23</f>
        <v>-4854.7008547008554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5303.9572649572656</v>
      </c>
      <c r="AU23" s="120">
        <f>SUM(U23,AN23)</f>
        <v>239</v>
      </c>
      <c r="AV23" s="121">
        <f>AU23-AR23</f>
        <v>239</v>
      </c>
      <c r="AW23" s="116">
        <f t="shared" si="31"/>
        <v>239</v>
      </c>
      <c r="AX23" s="122">
        <f>AU23-AT23</f>
        <v>-5064.9572649572656</v>
      </c>
      <c r="AY23" s="96">
        <f>AR23/6</f>
        <v>0</v>
      </c>
      <c r="AZ23" s="97">
        <f>AS23/6</f>
        <v>0</v>
      </c>
      <c r="BA23" s="97">
        <f>AU23/6</f>
        <v>39.833333333333336</v>
      </c>
      <c r="BB23" s="123" t="e">
        <f>BA23/AY23</f>
        <v>#DIV/0!</v>
      </c>
      <c r="BC23" s="98">
        <f>BA23-AY23</f>
        <v>39.833333333333336</v>
      </c>
      <c r="BD23" s="98">
        <f>BA23-AZ23</f>
        <v>39.833333333333336</v>
      </c>
      <c r="BE23" s="98">
        <f>AX23/6</f>
        <v>-844.15954415954423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49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06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7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39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39"/>
      <c r="CM24" s="182"/>
      <c r="CN24" s="84"/>
      <c r="CO24" s="90" t="e">
        <f>CN25/CK25</f>
        <v>#DIV/0!</v>
      </c>
      <c r="CP24" s="944"/>
      <c r="CQ24" s="91">
        <f>CN25/CM25</f>
        <v>0</v>
      </c>
      <c r="CR24" s="157"/>
      <c r="CS24" s="952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06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7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49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06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7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0</v>
      </c>
      <c r="J26" s="171"/>
      <c r="K26" s="172"/>
      <c r="L26" s="172"/>
      <c r="M26" s="80">
        <f>L27/K27</f>
        <v>0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0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39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9"/>
      <c r="CM26" s="182"/>
      <c r="CN26" s="84"/>
      <c r="CO26" s="90" t="e">
        <f>CN27/CK27</f>
        <v>#DIV/0!</v>
      </c>
      <c r="CP26" s="944"/>
      <c r="CQ26" s="91" t="e">
        <f>CN27/CM27</f>
        <v>#DIV/0!</v>
      </c>
      <c r="CR26" s="157"/>
      <c r="CS26" s="952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06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7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0</v>
      </c>
      <c r="I27" s="109">
        <f>H27-G27</f>
        <v>-119.65811965811966</v>
      </c>
      <c r="J27" s="107">
        <f>J105/1.17</f>
        <v>0</v>
      </c>
      <c r="K27" s="108">
        <f>K105/1.17</f>
        <v>12.820512820512821</v>
      </c>
      <c r="L27" s="108">
        <f>L105/1.17</f>
        <v>0</v>
      </c>
      <c r="M27" s="109">
        <f>L27-K27</f>
        <v>-12.820512820512821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12.820512820512821</v>
      </c>
      <c r="U27" s="114">
        <f>H27+L27+P27</f>
        <v>0</v>
      </c>
      <c r="V27" s="115">
        <f>U27-R27</f>
        <v>0</v>
      </c>
      <c r="W27" s="116">
        <f t="shared" si="26"/>
        <v>0</v>
      </c>
      <c r="X27" s="109">
        <f>U27-T27</f>
        <v>-12.820512820512821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269.23076923076928</v>
      </c>
      <c r="AU27" s="120">
        <f>SUM(U27,AN27)</f>
        <v>0</v>
      </c>
      <c r="AV27" s="121">
        <f>AU27-AR27</f>
        <v>0</v>
      </c>
      <c r="AW27" s="116">
        <f t="shared" si="31"/>
        <v>0</v>
      </c>
      <c r="AX27" s="122">
        <f>AU27-AT27</f>
        <v>-269.23076923076928</v>
      </c>
      <c r="AY27" s="96">
        <f>AR27/6</f>
        <v>0</v>
      </c>
      <c r="AZ27" s="97">
        <f>AS27/6</f>
        <v>0</v>
      </c>
      <c r="BA27" s="97">
        <f>AU27/6</f>
        <v>0</v>
      </c>
      <c r="BB27" s="123" t="e">
        <f>BA27/AY27</f>
        <v>#DIV/0!</v>
      </c>
      <c r="BC27" s="98">
        <f>BA27-AY27</f>
        <v>0</v>
      </c>
      <c r="BD27" s="98">
        <f>BA27-AZ27</f>
        <v>0</v>
      </c>
      <c r="BE27" s="98">
        <f>AX27/6</f>
        <v>-44.871794871794883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9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06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7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0</v>
      </c>
      <c r="J28" s="171"/>
      <c r="K28" s="172"/>
      <c r="L28" s="172"/>
      <c r="M28" s="80">
        <f>L29/K29</f>
        <v>0</v>
      </c>
      <c r="N28" s="171"/>
      <c r="O28" s="172"/>
      <c r="P28" s="172"/>
      <c r="Q28" s="80">
        <f>P29/O29</f>
        <v>0</v>
      </c>
      <c r="R28" s="174"/>
      <c r="S28" s="175"/>
      <c r="T28" s="176"/>
      <c r="U28" s="84"/>
      <c r="V28" s="85">
        <f>U29/R29</f>
        <v>0</v>
      </c>
      <c r="W28" s="86">
        <f>U29/S29</f>
        <v>0</v>
      </c>
      <c r="X28" s="87">
        <f>U29/T29</f>
        <v>0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0</v>
      </c>
      <c r="AW28" s="86">
        <f>AU29/AS29</f>
        <v>0</v>
      </c>
      <c r="AX28" s="95">
        <f>AU29/AT29</f>
        <v>0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39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39"/>
      <c r="CM28" s="182"/>
      <c r="CN28" s="84"/>
      <c r="CO28" s="90" t="e">
        <f>CN29/CK29</f>
        <v>#DIV/0!</v>
      </c>
      <c r="CP28" s="944"/>
      <c r="CQ28" s="91">
        <f>CN29/CM29</f>
        <v>0</v>
      </c>
      <c r="CR28" s="157"/>
      <c r="CS28" s="952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06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7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0</v>
      </c>
      <c r="I29" s="109">
        <f>H29-G29</f>
        <v>-165.81196581196582</v>
      </c>
      <c r="J29" s="107">
        <f>J108/1.17</f>
        <v>84.615384615384627</v>
      </c>
      <c r="K29" s="108">
        <f>K108/1.17</f>
        <v>331.19658119658123</v>
      </c>
      <c r="L29" s="108">
        <f>L108/1.17</f>
        <v>0</v>
      </c>
      <c r="M29" s="109">
        <f>L29-K29</f>
        <v>-331.19658119658123</v>
      </c>
      <c r="N29" s="107">
        <f>N108/1.17</f>
        <v>84.615384615384627</v>
      </c>
      <c r="O29" s="108">
        <f>O108/1.17</f>
        <v>224.35897435897436</v>
      </c>
      <c r="P29" s="108">
        <f>P108/1.17</f>
        <v>0</v>
      </c>
      <c r="Q29" s="109">
        <f>P29-O29</f>
        <v>-224.35897435897436</v>
      </c>
      <c r="R29" s="111">
        <f>F29+J29+N29</f>
        <v>253.84615384615387</v>
      </c>
      <c r="S29" s="112">
        <f>S108/1.17</f>
        <v>253.84615384615387</v>
      </c>
      <c r="T29" s="113">
        <f>H29+K29+O29</f>
        <v>555.55555555555566</v>
      </c>
      <c r="U29" s="114">
        <f>H29+L29+P29</f>
        <v>0</v>
      </c>
      <c r="V29" s="115">
        <f>U29-R29</f>
        <v>-253.84615384615387</v>
      </c>
      <c r="W29" s="116">
        <f t="shared" si="26"/>
        <v>-253.84615384615387</v>
      </c>
      <c r="X29" s="109">
        <f>U29-T29</f>
        <v>-555.55555555555566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5082.0512820512822</v>
      </c>
      <c r="AU29" s="120">
        <f>SUM(U29,AN29)</f>
        <v>0</v>
      </c>
      <c r="AV29" s="121">
        <f>AU29-AR29</f>
        <v>-638.46153846153857</v>
      </c>
      <c r="AW29" s="116">
        <f t="shared" si="31"/>
        <v>-638.46153846153845</v>
      </c>
      <c r="AX29" s="122">
        <f>AU29-AT29</f>
        <v>-5082.0512820512822</v>
      </c>
      <c r="AY29" s="96">
        <f>AR29/6</f>
        <v>106.41025641025642</v>
      </c>
      <c r="AZ29" s="97">
        <f>AS29/6</f>
        <v>106.41025641025641</v>
      </c>
      <c r="BA29" s="97">
        <f>AU29/6</f>
        <v>0</v>
      </c>
      <c r="BB29" s="123">
        <f>BA29/AY29</f>
        <v>0</v>
      </c>
      <c r="BC29" s="98">
        <f>BA29-AY29</f>
        <v>-106.41025641025642</v>
      </c>
      <c r="BD29" s="98">
        <f>BA29-AZ29</f>
        <v>-106.41025641025641</v>
      </c>
      <c r="BE29" s="98">
        <f>AX29/6</f>
        <v>-847.008547008547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49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06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7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0.27506987828144891</v>
      </c>
      <c r="J30" s="69"/>
      <c r="K30" s="172"/>
      <c r="L30" s="172"/>
      <c r="M30" s="80">
        <f>L31/K31</f>
        <v>4.0987034282579148E-3</v>
      </c>
      <c r="N30" s="69"/>
      <c r="O30" s="172"/>
      <c r="P30" s="172"/>
      <c r="Q30" s="80">
        <f>P31/O31</f>
        <v>0.83101722093057073</v>
      </c>
      <c r="R30" s="198"/>
      <c r="S30" s="199"/>
      <c r="T30" s="200"/>
      <c r="U30" s="201"/>
      <c r="V30" s="85">
        <f>U31/R31</f>
        <v>0.55915656307198458</v>
      </c>
      <c r="W30" s="86">
        <f>U31/S31</f>
        <v>0.48746429199162783</v>
      </c>
      <c r="X30" s="87">
        <f>U31/T31</f>
        <v>0.48810462621359019</v>
      </c>
      <c r="Y30" s="69"/>
      <c r="Z30" s="172"/>
      <c r="AA30" s="172"/>
      <c r="AB30" s="80">
        <f>AA31/Z31</f>
        <v>4.6319628722099465E-3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0.34374493891029168</v>
      </c>
      <c r="AP30" s="86">
        <f>AN31/AL31</f>
        <v>0.31799277308781526</v>
      </c>
      <c r="AQ30" s="203">
        <f>AN31/AM31</f>
        <v>0.27008365294260644</v>
      </c>
      <c r="AR30" s="204"/>
      <c r="AS30" s="199"/>
      <c r="AT30" s="205"/>
      <c r="AU30" s="162"/>
      <c r="AV30" s="94">
        <f>AU31/AR31</f>
        <v>0.45418720573875326</v>
      </c>
      <c r="AW30" s="86">
        <f>AU31/AS31</f>
        <v>0.40739130231414411</v>
      </c>
      <c r="AX30" s="206">
        <f>AU31/AT31</f>
        <v>0.37612738785334554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0.16396963390870495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44"/>
      <c r="CQ30" s="203">
        <f>CN31/CM31</f>
        <v>0</v>
      </c>
      <c r="CR30" s="204"/>
      <c r="CS30" s="956"/>
      <c r="CT30" s="209"/>
      <c r="CU30" s="162"/>
      <c r="CV30" s="94" t="e">
        <f>CU31/CR31</f>
        <v>#DIV/0!</v>
      </c>
      <c r="CW30" s="94"/>
      <c r="CX30" s="206">
        <f>CU31/CT31</f>
        <v>7.0662864653516969E-2</v>
      </c>
      <c r="CY30" s="137"/>
      <c r="CZ30" s="138"/>
      <c r="DB30" s="266"/>
      <c r="DC30" s="1002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123532.89200000001</v>
      </c>
      <c r="I31" s="212">
        <f>H31-G31</f>
        <v>-325563.5076923077</v>
      </c>
      <c r="J31" s="210">
        <f>J10+J14+J25+J19+J23+J27+J29</f>
        <v>326323.93162393162</v>
      </c>
      <c r="K31" s="875">
        <f>K10+K14+K25+K19+K23+K27+K29</f>
        <v>479331.0944273505</v>
      </c>
      <c r="L31" s="875">
        <f>L10+L14+L25+L19+L23+L27+L29</f>
        <v>1964.636</v>
      </c>
      <c r="M31" s="212">
        <f>L31-K31</f>
        <v>-477366.4584273505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408982.07</v>
      </c>
      <c r="Q31" s="212">
        <f>P31-O31</f>
        <v>-83164.253444444446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1095010.3098717949</v>
      </c>
      <c r="U31" s="213">
        <f>U10+U14+U25+U19+U23+U27+U29</f>
        <v>534479.598</v>
      </c>
      <c r="V31" s="213">
        <f>U31-R31</f>
        <v>-421387.92336752138</v>
      </c>
      <c r="W31" s="211">
        <f>U31-S31</f>
        <v>-561969.11994871823</v>
      </c>
      <c r="X31" s="216">
        <f>U31-T31</f>
        <v>-560530.71187179489</v>
      </c>
      <c r="Y31" s="210">
        <f>Y10+Y14+Y25+Y19+Y23+Y27+Y29</f>
        <v>311211.11111111112</v>
      </c>
      <c r="Z31" s="877">
        <f>Z10+Z14+Z25+Z19+Z23+Z27+Z29</f>
        <v>441409.1944188035</v>
      </c>
      <c r="AA31" s="877">
        <f>AA10+AA14+AA25+AA19+AA23+AA27+AA29</f>
        <v>2044.5909999999999</v>
      </c>
      <c r="AB31" s="212">
        <f>AA31-Z31</f>
        <v>-439364.60341880348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77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77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312292.277</v>
      </c>
      <c r="AO31" s="215">
        <f>AN31-AK31</f>
        <v>-596207.723</v>
      </c>
      <c r="AP31" s="211">
        <f>AN31-AL31</f>
        <v>-669781.22727350425</v>
      </c>
      <c r="AQ31" s="216">
        <f>AN31-AM31</f>
        <v>-843987.5407435901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2251290.1276153857</v>
      </c>
      <c r="AU31" s="213">
        <f>AU10+AU14+AU25+AU19+AU23+AU27+AU29</f>
        <v>846771.875</v>
      </c>
      <c r="AV31" s="217">
        <f>AU31-AR31</f>
        <v>-1017595.6463675215</v>
      </c>
      <c r="AW31" s="211">
        <f>AU31-AS31</f>
        <v>-1231750.3472222222</v>
      </c>
      <c r="AX31" s="218">
        <f>AU31-AT31</f>
        <v>-1404518.2526153857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141128.64583333334</v>
      </c>
      <c r="BB31" s="123">
        <f>BA31/AY31</f>
        <v>0.45418720573875337</v>
      </c>
      <c r="BC31" s="98">
        <f>BA31-AY31</f>
        <v>-169599.27439458689</v>
      </c>
      <c r="BD31" s="98">
        <f>BA31-AZ31</f>
        <v>-205291.72453703705</v>
      </c>
      <c r="BE31" s="98">
        <f>AX31/6</f>
        <v>-234086.37543589761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-680473.50427350437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-1755232.4786324787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06">
        <f>CX31/6</f>
        <v>-292538.74643874646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07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3"/>
      <c r="E34" s="17"/>
      <c r="F34" s="1088" t="str">
        <f>F3</f>
        <v>17/3</v>
      </c>
      <c r="G34" s="1085"/>
      <c r="H34" s="1085"/>
      <c r="I34" s="1087">
        <v>0</v>
      </c>
      <c r="J34" s="1088" t="str">
        <f>J3</f>
        <v>17/4</v>
      </c>
      <c r="K34" s="1085"/>
      <c r="L34" s="1085"/>
      <c r="M34" s="1087">
        <v>0</v>
      </c>
      <c r="N34" s="1088" t="str">
        <f>N3</f>
        <v>17/5</v>
      </c>
      <c r="O34" s="1085"/>
      <c r="P34" s="1085"/>
      <c r="Q34" s="1087">
        <v>0</v>
      </c>
      <c r="R34" s="1088" t="str">
        <f>R3</f>
        <v>17/3-17/5累計</v>
      </c>
      <c r="S34" s="1085"/>
      <c r="T34" s="1085"/>
      <c r="U34" s="1086"/>
      <c r="V34" s="1085"/>
      <c r="W34" s="1085"/>
      <c r="X34" s="1087"/>
      <c r="Y34" s="1088" t="str">
        <f>Y3</f>
        <v>17/6</v>
      </c>
      <c r="Z34" s="1085"/>
      <c r="AA34" s="1085"/>
      <c r="AB34" s="1087">
        <v>0</v>
      </c>
      <c r="AC34" s="1088" t="str">
        <f>AC3</f>
        <v>17/7</v>
      </c>
      <c r="AD34" s="1085"/>
      <c r="AE34" s="1085"/>
      <c r="AF34" s="1087">
        <v>0</v>
      </c>
      <c r="AG34" s="1088" t="str">
        <f>AG3</f>
        <v>17/8</v>
      </c>
      <c r="AH34" s="1085"/>
      <c r="AI34" s="1085"/>
      <c r="AJ34" s="1087">
        <v>0</v>
      </c>
      <c r="AK34" s="1088" t="str">
        <f>AK3</f>
        <v>17/6-17/8累計</v>
      </c>
      <c r="AL34" s="1085"/>
      <c r="AM34" s="1085"/>
      <c r="AN34" s="1086"/>
      <c r="AO34" s="1085"/>
      <c r="AP34" s="1085"/>
      <c r="AQ34" s="1087"/>
      <c r="AR34" s="1096" t="str">
        <f>AR3</f>
        <v>17/上(17/3-17/8)累計</v>
      </c>
      <c r="AS34" s="1097"/>
      <c r="AT34" s="1097"/>
      <c r="AU34" s="1097"/>
      <c r="AV34" s="1097"/>
      <c r="AW34" s="1097"/>
      <c r="AX34" s="1098"/>
      <c r="AY34" s="18"/>
      <c r="AZ34" s="754"/>
      <c r="BA34" s="19"/>
      <c r="BF34" s="1088" t="str">
        <f>BF3</f>
        <v>17/9</v>
      </c>
      <c r="BG34" s="1085"/>
      <c r="BH34" s="1085"/>
      <c r="BI34" s="1087">
        <v>0</v>
      </c>
      <c r="BJ34" s="1088" t="str">
        <f>BJ3</f>
        <v>17/10</v>
      </c>
      <c r="BK34" s="1085"/>
      <c r="BL34" s="1085"/>
      <c r="BM34" s="1087">
        <v>0</v>
      </c>
      <c r="BN34" s="1088" t="str">
        <f>BN3</f>
        <v>17/11</v>
      </c>
      <c r="BO34" s="1085"/>
      <c r="BP34" s="1085"/>
      <c r="BQ34" s="1087">
        <v>0</v>
      </c>
      <c r="BR34" s="1088" t="str">
        <f>BR3</f>
        <v>17/9-17/11累計</v>
      </c>
      <c r="BS34" s="1085"/>
      <c r="BT34" s="1085"/>
      <c r="BU34" s="1086"/>
      <c r="BV34" s="1085"/>
      <c r="BW34" s="1085"/>
      <c r="BX34" s="1087"/>
      <c r="BY34" s="1088" t="str">
        <f>BY3</f>
        <v>17/12</v>
      </c>
      <c r="BZ34" s="1085"/>
      <c r="CA34" s="1085"/>
      <c r="CB34" s="1087">
        <v>0</v>
      </c>
      <c r="CC34" s="1088" t="str">
        <f>CC3</f>
        <v>18/1</v>
      </c>
      <c r="CD34" s="1085"/>
      <c r="CE34" s="1085"/>
      <c r="CF34" s="1087">
        <v>0</v>
      </c>
      <c r="CG34" s="1088" t="str">
        <f>CG3</f>
        <v>18/2</v>
      </c>
      <c r="CH34" s="1085"/>
      <c r="CI34" s="1085"/>
      <c r="CJ34" s="1087">
        <v>0</v>
      </c>
      <c r="CK34" s="1088" t="str">
        <f>CK3</f>
        <v>17/12-18/2累計</v>
      </c>
      <c r="CL34" s="1085"/>
      <c r="CM34" s="1085"/>
      <c r="CN34" s="1086"/>
      <c r="CO34" s="1085"/>
      <c r="CP34" s="1085"/>
      <c r="CQ34" s="1087"/>
      <c r="CR34" s="1096" t="str">
        <f>CR3</f>
        <v>17/下(17/12-18/2)累計</v>
      </c>
      <c r="CS34" s="1097"/>
      <c r="CT34" s="1097"/>
      <c r="CU34" s="1097"/>
      <c r="CV34" s="1097"/>
      <c r="CW34" s="1097"/>
      <c r="CX34" s="1098"/>
      <c r="CY34" s="18"/>
      <c r="CZ34" s="19"/>
      <c r="DB34" s="1000"/>
      <c r="DC34" s="904"/>
      <c r="DD34" s="1085" t="str">
        <f>DD3</f>
        <v>18/3</v>
      </c>
      <c r="DE34" s="1085"/>
      <c r="DF34" s="1085"/>
      <c r="DG34" s="1087">
        <v>0</v>
      </c>
      <c r="DH34" s="1088" t="str">
        <f>DH3</f>
        <v>18/4</v>
      </c>
      <c r="DI34" s="1085"/>
      <c r="DJ34" s="1085"/>
      <c r="DK34" s="1087">
        <v>0</v>
      </c>
      <c r="DL34" s="1088" t="str">
        <f>DL3</f>
        <v>18/5</v>
      </c>
      <c r="DM34" s="1085"/>
      <c r="DN34" s="1085"/>
      <c r="DO34" s="1087">
        <v>0</v>
      </c>
      <c r="DP34" s="1088" t="str">
        <f>DP3</f>
        <v>18/3-18/5累計</v>
      </c>
      <c r="DQ34" s="1085"/>
      <c r="DR34" s="1086"/>
      <c r="DS34" s="1085"/>
      <c r="DT34" s="1087"/>
      <c r="DU34" s="1088" t="str">
        <f>DU3</f>
        <v>18/6</v>
      </c>
      <c r="DV34" s="1085"/>
      <c r="DW34" s="1085"/>
      <c r="DX34" s="1087">
        <v>0</v>
      </c>
      <c r="DY34" s="1088" t="str">
        <f>DY3</f>
        <v>18/7</v>
      </c>
      <c r="DZ34" s="1085"/>
      <c r="EA34" s="1085"/>
      <c r="EB34" s="1087">
        <v>0</v>
      </c>
      <c r="EC34" s="1088" t="str">
        <f>EC3</f>
        <v>18/8</v>
      </c>
      <c r="ED34" s="1085"/>
      <c r="EE34" s="1085"/>
      <c r="EF34" s="1087">
        <v>0</v>
      </c>
      <c r="EG34" s="1088" t="str">
        <f>EG3</f>
        <v>18/6-18/8累計</v>
      </c>
      <c r="EH34" s="1085"/>
      <c r="EI34" s="1086"/>
      <c r="EJ34" s="1085"/>
      <c r="EK34" s="1087"/>
      <c r="EL34" s="1096" t="str">
        <f>EL3</f>
        <v>18/下(18/6-18/8)累計</v>
      </c>
      <c r="EM34" s="1097"/>
      <c r="EN34" s="1097"/>
      <c r="EO34" s="1097"/>
      <c r="EP34" s="1098"/>
      <c r="EQ34" s="18"/>
      <c r="ER34" s="19"/>
      <c r="EV34" s="905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前回計画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前回計画</v>
      </c>
      <c r="L35" s="221" t="str">
        <f t="shared" si="59"/>
        <v>今回計画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今回計画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今回計画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7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09" t="s">
        <v>56</v>
      </c>
      <c r="D36" s="1110"/>
      <c r="E36" s="791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0</v>
      </c>
      <c r="I36" s="227">
        <f t="shared" ref="I36:I41" si="66">H36-G36</f>
        <v>-7725.4737435897441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0</v>
      </c>
      <c r="M36" s="227">
        <f t="shared" ref="M36:M41" si="68">L36-K36</f>
        <v>-7420.5501794871798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0</v>
      </c>
      <c r="Q36" s="227">
        <f t="shared" ref="Q36:Q41" si="70">P36-O36</f>
        <v>-10744.897435897437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18165.447615384619</v>
      </c>
      <c r="U36" s="47">
        <f>H36+L36+P36</f>
        <v>0</v>
      </c>
      <c r="V36" s="230">
        <f t="shared" ref="V36:V41" si="74">U36-R36</f>
        <v>-19743.589743589746</v>
      </c>
      <c r="W36" s="231">
        <f>U36-S36</f>
        <v>-19743.589743589746</v>
      </c>
      <c r="X36" s="227">
        <f t="shared" ref="X36:X41" si="75">U36-T36</f>
        <v>-18165.447615384619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0</v>
      </c>
      <c r="AB36" s="227">
        <f t="shared" ref="AB36:AB41" si="78">AA36-Z36</f>
        <v>-8520.4577777777795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-22010.336341880342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40175.783957264961</v>
      </c>
      <c r="AU36" s="234">
        <f t="shared" si="92"/>
        <v>0</v>
      </c>
      <c r="AV36" s="149">
        <f t="shared" ref="AV36:AV41" si="93">AU36-AR36</f>
        <v>-40769.230769230773</v>
      </c>
      <c r="AW36" s="231">
        <f>AU36-AS36</f>
        <v>-40769.230769230773</v>
      </c>
      <c r="AX36" s="235">
        <f t="shared" ref="AX36:AX41" si="94">AU36-AT36</f>
        <v>-40175.783957264961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57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75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0</v>
      </c>
      <c r="I37" s="227">
        <f t="shared" si="66"/>
        <v>-431.97008547008545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0</v>
      </c>
      <c r="M37" s="227">
        <f t="shared" si="68"/>
        <v>-118.9664188034188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0</v>
      </c>
      <c r="Q37" s="227">
        <f t="shared" si="70"/>
        <v>-261.20905128205129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380.17547008547012</v>
      </c>
      <c r="U37" s="239">
        <f>H37+L37+P37</f>
        <v>0</v>
      </c>
      <c r="V37" s="239">
        <f t="shared" si="74"/>
        <v>-1025.6410256410259</v>
      </c>
      <c r="W37" s="240">
        <f t="shared" ref="W37:W65" si="142">U37-S37</f>
        <v>-1025.6410256410256</v>
      </c>
      <c r="X37" s="241">
        <f t="shared" si="75"/>
        <v>-380.17547008547012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0</v>
      </c>
      <c r="AB37" s="227">
        <f t="shared" si="78"/>
        <v>-205.86516239316239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-676.39699145299141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1056.5724615384615</v>
      </c>
      <c r="AU37" s="234">
        <f t="shared" si="92"/>
        <v>0</v>
      </c>
      <c r="AV37" s="149">
        <f t="shared" si="93"/>
        <v>-2307.6923076923081</v>
      </c>
      <c r="AW37" s="240">
        <f t="shared" ref="AW37:AW65" si="144">AU37-AS37</f>
        <v>-2307.6923076923076</v>
      </c>
      <c r="AX37" s="235">
        <f t="shared" si="94"/>
        <v>-1056.5724615384615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-427.35042735042737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57"/>
      <c r="CT37" s="140">
        <f t="shared" si="116"/>
        <v>897.43589743589746</v>
      </c>
      <c r="CU37" s="234">
        <f t="shared" si="116"/>
        <v>0</v>
      </c>
      <c r="CV37" s="149">
        <f t="shared" si="117"/>
        <v>0</v>
      </c>
      <c r="CW37" s="975"/>
      <c r="CX37" s="235">
        <f t="shared" si="118"/>
        <v>-897.43589743589746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38" t="s">
        <v>124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0</v>
      </c>
      <c r="M38" s="243">
        <f t="shared" si="68"/>
        <v>-54.142735042735048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0</v>
      </c>
      <c r="Q38" s="243">
        <f t="shared" si="70"/>
        <v>-1438.5384615384617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0</v>
      </c>
      <c r="V38" s="47">
        <f t="shared" si="74"/>
        <v>-20170.940170940172</v>
      </c>
      <c r="W38" s="141">
        <f t="shared" si="142"/>
        <v>-27059.829059829062</v>
      </c>
      <c r="X38" s="142">
        <f t="shared" si="75"/>
        <v>-1492.6811965811967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0</v>
      </c>
      <c r="AB38" s="243">
        <f t="shared" si="78"/>
        <v>-4025.5333333333333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-20313.68717948718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0</v>
      </c>
      <c r="AV38" s="149">
        <f t="shared" si="93"/>
        <v>-73675.213675213687</v>
      </c>
      <c r="AW38" s="141">
        <f t="shared" si="144"/>
        <v>-90307.692307692312</v>
      </c>
      <c r="AX38" s="235">
        <f t="shared" si="94"/>
        <v>-21806.368376068378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57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75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38" t="s">
        <v>121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0</v>
      </c>
      <c r="Q39" s="243">
        <f t="shared" si="70"/>
        <v>-33.230769230769234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0</v>
      </c>
      <c r="V39" s="47">
        <f t="shared" si="74"/>
        <v>-11247.863247863248</v>
      </c>
      <c r="W39" s="141">
        <f>U39-S39</f>
        <v>-14700.854700854701</v>
      </c>
      <c r="X39" s="142">
        <f t="shared" si="75"/>
        <v>-33.230769230769234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0</v>
      </c>
      <c r="AB39" s="243">
        <f t="shared" si="78"/>
        <v>-516.77692307692314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-4378.2495726495727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0</v>
      </c>
      <c r="AV39" s="149">
        <f t="shared" si="93"/>
        <v>-34820.51282051282</v>
      </c>
      <c r="AW39" s="141">
        <f>AU39-AS39</f>
        <v>-48888.888888888891</v>
      </c>
      <c r="AX39" s="235">
        <f t="shared" si="94"/>
        <v>-4411.4803418803422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57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75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5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0</v>
      </c>
      <c r="I40" s="243">
        <f t="shared" si="66"/>
        <v>-62027.775692307696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0</v>
      </c>
      <c r="M40" s="243">
        <f t="shared" si="68"/>
        <v>-70953.846153846156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0</v>
      </c>
      <c r="Q40" s="243">
        <f t="shared" si="70"/>
        <v>-71248.097982905994</v>
      </c>
      <c r="R40" s="228">
        <f t="shared" si="71"/>
        <v>174871.79487179487</v>
      </c>
      <c r="S40" s="229">
        <f t="shared" si="72"/>
        <v>190000</v>
      </c>
      <c r="T40" s="151">
        <f t="shared" si="73"/>
        <v>142201.94413675216</v>
      </c>
      <c r="U40" s="47">
        <f>H40+L40+P40</f>
        <v>0</v>
      </c>
      <c r="V40" s="47">
        <f t="shared" si="74"/>
        <v>-174871.79487179487</v>
      </c>
      <c r="W40" s="141">
        <f t="shared" si="142"/>
        <v>-190000</v>
      </c>
      <c r="X40" s="142">
        <f t="shared" si="75"/>
        <v>-142201.94413675216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0</v>
      </c>
      <c r="AB40" s="243">
        <f t="shared" si="78"/>
        <v>-70830.389264957252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-212009.13725641023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354211.08139316237</v>
      </c>
      <c r="AU40" s="234">
        <f t="shared" si="92"/>
        <v>0</v>
      </c>
      <c r="AV40" s="149">
        <f t="shared" si="93"/>
        <v>-373846.15384615387</v>
      </c>
      <c r="AW40" s="141">
        <f t="shared" si="144"/>
        <v>-396923.07692307694</v>
      </c>
      <c r="AX40" s="235">
        <f t="shared" si="94"/>
        <v>-354211.08139316237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57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75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103" t="s">
        <v>54</v>
      </c>
      <c r="D41" s="1104"/>
      <c r="E41" s="786"/>
      <c r="F41" s="68">
        <f>F120/1.17</f>
        <v>54529.914529914531</v>
      </c>
      <c r="G41" s="230">
        <f>G120/1.17</f>
        <v>62459.745777777782</v>
      </c>
      <c r="H41" s="230">
        <f>H120/1.17</f>
        <v>0</v>
      </c>
      <c r="I41" s="243">
        <f t="shared" si="66"/>
        <v>-62459.745777777782</v>
      </c>
      <c r="J41" s="68">
        <f>J120/1.17</f>
        <v>60683.760683760687</v>
      </c>
      <c r="K41" s="230">
        <f>K120/1.17</f>
        <v>71072.812572649578</v>
      </c>
      <c r="L41" s="230">
        <f>L120/1.17</f>
        <v>0</v>
      </c>
      <c r="M41" s="243">
        <f t="shared" si="68"/>
        <v>-71072.812572649578</v>
      </c>
      <c r="N41" s="68">
        <f>N120/1.17</f>
        <v>60683.760683760687</v>
      </c>
      <c r="O41" s="230">
        <f>O120/1.17</f>
        <v>71509.307034188038</v>
      </c>
      <c r="P41" s="230">
        <f>P120/1.17</f>
        <v>0</v>
      </c>
      <c r="Q41" s="243">
        <f t="shared" si="70"/>
        <v>-71509.307034188038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142582.11960683763</v>
      </c>
      <c r="U41" s="129">
        <f>U37+U40</f>
        <v>0</v>
      </c>
      <c r="V41" s="47">
        <f t="shared" si="74"/>
        <v>-175897.43589743591</v>
      </c>
      <c r="W41" s="141">
        <f t="shared" si="142"/>
        <v>-191025.64102564103</v>
      </c>
      <c r="X41" s="142">
        <f t="shared" si="75"/>
        <v>-142582.11960683763</v>
      </c>
      <c r="Y41" s="68">
        <f>Y120/1.17</f>
        <v>60683.760683760687</v>
      </c>
      <c r="Z41" s="230">
        <f t="shared" si="77"/>
        <v>71036.254427350417</v>
      </c>
      <c r="AA41" s="230">
        <f>AA120/1.17</f>
        <v>0</v>
      </c>
      <c r="AB41" s="243">
        <f t="shared" si="78"/>
        <v>-71036.254427350417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-212685.53424786325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355267.65385470085</v>
      </c>
      <c r="AU41" s="234">
        <f t="shared" si="92"/>
        <v>0</v>
      </c>
      <c r="AV41" s="149">
        <f t="shared" si="93"/>
        <v>-376153.84615384613</v>
      </c>
      <c r="AW41" s="141">
        <f t="shared" si="144"/>
        <v>-399230.76923076925</v>
      </c>
      <c r="AX41" s="235">
        <f t="shared" si="94"/>
        <v>-355267.65385470085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-151282.05128205128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58"/>
      <c r="CT41" s="76">
        <f t="shared" si="157"/>
        <v>320000</v>
      </c>
      <c r="CU41" s="234">
        <f t="shared" si="157"/>
        <v>0</v>
      </c>
      <c r="CV41" s="149">
        <f t="shared" si="117"/>
        <v>0</v>
      </c>
      <c r="CW41" s="975"/>
      <c r="CX41" s="235">
        <f t="shared" si="118"/>
        <v>-320000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06"/>
    </row>
    <row r="42" spans="1:152" s="64" customFormat="1" ht="20.100000000000001" customHeight="1">
      <c r="A42" s="44"/>
      <c r="B42" s="44"/>
      <c r="C42" s="245"/>
      <c r="D42" s="818"/>
      <c r="E42" s="832"/>
      <c r="F42" s="247"/>
      <c r="G42" s="248"/>
      <c r="H42" s="248"/>
      <c r="I42" s="80">
        <f>H43/G43</f>
        <v>0</v>
      </c>
      <c r="J42" s="247"/>
      <c r="K42" s="248"/>
      <c r="L42" s="248"/>
      <c r="M42" s="80">
        <f>L43/K43</f>
        <v>0</v>
      </c>
      <c r="N42" s="247"/>
      <c r="O42" s="248"/>
      <c r="P42" s="248"/>
      <c r="Q42" s="80">
        <f>P43/O43</f>
        <v>0</v>
      </c>
      <c r="R42" s="250"/>
      <c r="S42" s="251"/>
      <c r="T42" s="252"/>
      <c r="U42" s="81"/>
      <c r="V42" s="160">
        <f>U43/R43</f>
        <v>0</v>
      </c>
      <c r="W42" s="86">
        <f>U43/S43</f>
        <v>0</v>
      </c>
      <c r="X42" s="80">
        <f>U43/T43</f>
        <v>0</v>
      </c>
      <c r="Y42" s="247"/>
      <c r="Z42" s="248"/>
      <c r="AA42" s="248"/>
      <c r="AB42" s="80">
        <f>AA43/Z43</f>
        <v>0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>
        <f>AN43/AM43</f>
        <v>0</v>
      </c>
      <c r="AR42" s="250"/>
      <c r="AS42" s="257"/>
      <c r="AT42" s="258"/>
      <c r="AU42" s="93"/>
      <c r="AV42" s="94">
        <f>AU43/AR43</f>
        <v>0</v>
      </c>
      <c r="AW42" s="86">
        <f>AU43/AS43</f>
        <v>0</v>
      </c>
      <c r="AX42" s="259">
        <f>AU43/AT43</f>
        <v>0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0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59"/>
      <c r="CT42" s="260"/>
      <c r="CU42" s="93"/>
      <c r="CV42" s="94" t="e">
        <f>CU43/CR43</f>
        <v>#DIV/0!</v>
      </c>
      <c r="CW42" s="94"/>
      <c r="CX42" s="259">
        <f>CU43/CT43</f>
        <v>0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0</v>
      </c>
      <c r="I43" s="109">
        <f t="shared" ref="I43:I48" si="160">H43-G43</f>
        <v>-70185.21952136753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0</v>
      </c>
      <c r="M43" s="109">
        <f t="shared" ref="M43:M48" si="163">L43-K43</f>
        <v>-78493.362752136745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0</v>
      </c>
      <c r="Q43" s="109">
        <f t="shared" ref="Q43:Q48" si="166">P43-O43</f>
        <v>-82254.204470085475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160747.56722222222</v>
      </c>
      <c r="U43" s="114">
        <f t="shared" ref="U43:U48" si="170">H43+L43+P43</f>
        <v>0</v>
      </c>
      <c r="V43" s="110">
        <f t="shared" ref="V43:V48" si="171">U43-R43</f>
        <v>-195641.02564102566</v>
      </c>
      <c r="W43" s="108">
        <f t="shared" si="142"/>
        <v>-210769.23076923078</v>
      </c>
      <c r="X43" s="109">
        <f t="shared" ref="X43:X48" si="172">U43-T43</f>
        <v>-160747.56722222222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0</v>
      </c>
      <c r="AB43" s="109">
        <f t="shared" ref="AB43:AB48" si="175">AA43-Z43</f>
        <v>-79556.712205128191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-234695.87058974357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395443.43781196582</v>
      </c>
      <c r="AU43" s="120">
        <f t="shared" ref="AU43:AU48" si="190">U43+AN43</f>
        <v>0</v>
      </c>
      <c r="AV43" s="121">
        <f t="shared" ref="AV43:AV48" si="191">AU43-AR43</f>
        <v>-416923.07692307699</v>
      </c>
      <c r="AW43" s="108">
        <f t="shared" si="144"/>
        <v>-440000</v>
      </c>
      <c r="AX43" s="122">
        <f t="shared" ref="AX43:AX48" si="192">AU43-AT43</f>
        <v>-395443.43781196582</v>
      </c>
      <c r="AY43" s="96">
        <f>AR43/6</f>
        <v>69487.179487179499</v>
      </c>
      <c r="AZ43" s="97">
        <f>AS43/6</f>
        <v>73333.333333333328</v>
      </c>
      <c r="BA43" s="97">
        <f>AU43/6</f>
        <v>0</v>
      </c>
      <c r="BB43" s="123">
        <f>BA43/AY43</f>
        <v>0</v>
      </c>
      <c r="BC43" s="98">
        <f>BA43-AY43</f>
        <v>-69487.179487179499</v>
      </c>
      <c r="BD43" s="98">
        <f>BA43-AZ43</f>
        <v>-73333.333333333328</v>
      </c>
      <c r="BE43" s="98">
        <f>AX43/6</f>
        <v>-65907.239635327642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-162393.16239316241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54"/>
      <c r="CT43" s="124">
        <f t="shared" ref="CT43:CT48" si="216">BT43+CM43</f>
        <v>344786.32478632475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-344786.32478632475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-57464.387464387459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07"/>
    </row>
    <row r="44" spans="1:152" s="266" customFormat="1" ht="20.100000000000001" customHeight="1">
      <c r="A44" s="125"/>
      <c r="B44" s="125"/>
      <c r="C44" s="262" t="s">
        <v>24</v>
      </c>
      <c r="D44" s="820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0</v>
      </c>
      <c r="I44" s="191">
        <f t="shared" si="160"/>
        <v>-15820.717948717951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0</v>
      </c>
      <c r="M44" s="191">
        <f t="shared" si="163"/>
        <v>-10490.940170940172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0</v>
      </c>
      <c r="Q44" s="191">
        <f t="shared" si="166"/>
        <v>-10690.583760683761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21181.523931623931</v>
      </c>
      <c r="U44" s="133">
        <f t="shared" si="170"/>
        <v>0</v>
      </c>
      <c r="V44" s="47">
        <f t="shared" si="171"/>
        <v>-34444.444444444445</v>
      </c>
      <c r="W44" s="141">
        <f t="shared" si="142"/>
        <v>-25641.025641025644</v>
      </c>
      <c r="X44" s="191">
        <f t="shared" si="172"/>
        <v>-21181.523931623931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0</v>
      </c>
      <c r="AB44" s="191">
        <f t="shared" si="175"/>
        <v>-18570.859829059831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-37782.45128205129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58963.975213675221</v>
      </c>
      <c r="AU44" s="59">
        <f t="shared" si="190"/>
        <v>0</v>
      </c>
      <c r="AV44" s="149">
        <f t="shared" si="191"/>
        <v>-65170.940170940172</v>
      </c>
      <c r="AW44" s="141">
        <f t="shared" si="144"/>
        <v>-65170.940170940172</v>
      </c>
      <c r="AX44" s="150">
        <f t="shared" si="192"/>
        <v>-58963.975213675221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0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0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0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0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0</v>
      </c>
      <c r="I45" s="191">
        <f t="shared" si="160"/>
        <v>-205304.21153846153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0</v>
      </c>
      <c r="M45" s="191">
        <f t="shared" si="163"/>
        <v>-220663.58974358975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0</v>
      </c>
      <c r="Q45" s="191">
        <f t="shared" si="166"/>
        <v>-159827.00341880345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380490.5931623932</v>
      </c>
      <c r="U45" s="133">
        <f t="shared" si="170"/>
        <v>0</v>
      </c>
      <c r="V45" s="47">
        <f t="shared" si="171"/>
        <v>-461282.05128205125</v>
      </c>
      <c r="W45" s="141">
        <f t="shared" si="142"/>
        <v>-517948.717948718</v>
      </c>
      <c r="X45" s="191">
        <f t="shared" si="172"/>
        <v>-380490.5931623932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0</v>
      </c>
      <c r="AB45" s="191">
        <f t="shared" si="175"/>
        <v>-170057.2811965812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-364929.07606837607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937309.71123076929</v>
      </c>
      <c r="AU45" s="59">
        <f t="shared" si="190"/>
        <v>191890.04199999999</v>
      </c>
      <c r="AV45" s="149">
        <f t="shared" si="191"/>
        <v>-631827.90671794873</v>
      </c>
      <c r="AW45" s="141">
        <f t="shared" si="144"/>
        <v>-696785.17167521373</v>
      </c>
      <c r="AX45" s="150">
        <f t="shared" si="192"/>
        <v>-745419.66923076927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0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0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0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0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0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3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0</v>
      </c>
      <c r="I47" s="270">
        <f t="shared" si="160"/>
        <v>-7369.3247863247871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0</v>
      </c>
      <c r="M47" s="270">
        <f t="shared" si="163"/>
        <v>-8040.1709401709404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0</v>
      </c>
      <c r="Q47" s="270">
        <f t="shared" si="166"/>
        <v>-7012.8418803418808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15053.01282051282</v>
      </c>
      <c r="U47" s="192">
        <f t="shared" si="170"/>
        <v>0</v>
      </c>
      <c r="V47" s="47">
        <f t="shared" si="171"/>
        <v>-24333.333333333336</v>
      </c>
      <c r="W47" s="141">
        <f t="shared" si="142"/>
        <v>-25982.905982905984</v>
      </c>
      <c r="X47" s="191">
        <f t="shared" si="172"/>
        <v>-15053.01282051282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0</v>
      </c>
      <c r="AB47" s="270">
        <f t="shared" si="175"/>
        <v>-8136.5213675213672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-21452.393162393164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36505.405982905984</v>
      </c>
      <c r="AU47" s="272">
        <f t="shared" si="190"/>
        <v>0</v>
      </c>
      <c r="AV47" s="234">
        <f t="shared" si="191"/>
        <v>-43461.538461538468</v>
      </c>
      <c r="AW47" s="141">
        <f t="shared" si="144"/>
        <v>-43461.538461538461</v>
      </c>
      <c r="AX47" s="235">
        <f t="shared" si="192"/>
        <v>-36505.405982905984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1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75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3"/>
      <c r="F48" s="269">
        <f t="shared" si="158"/>
        <v>0</v>
      </c>
      <c r="G48" s="197">
        <f t="shared" si="159"/>
        <v>197799.19914529915</v>
      </c>
      <c r="H48" s="197">
        <f t="shared" si="158"/>
        <v>0</v>
      </c>
      <c r="I48" s="142">
        <f t="shared" si="160"/>
        <v>-197799.19914529915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0</v>
      </c>
      <c r="M48" s="142">
        <f t="shared" si="163"/>
        <v>-211329.91452991453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0</v>
      </c>
      <c r="Q48" s="142">
        <f t="shared" si="166"/>
        <v>-151742.78034188037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363072.6948717949</v>
      </c>
      <c r="U48" s="273">
        <f t="shared" si="170"/>
        <v>0</v>
      </c>
      <c r="V48" s="47">
        <f t="shared" si="171"/>
        <v>-300940.17094017094</v>
      </c>
      <c r="W48" s="141">
        <f t="shared" si="142"/>
        <v>-491965.811965812</v>
      </c>
      <c r="X48" s="142">
        <f t="shared" si="172"/>
        <v>-363072.6948717949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0</v>
      </c>
      <c r="AB48" s="142">
        <f t="shared" si="175"/>
        <v>-161929.31538461539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-533475.9615384615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896548.6564102564</v>
      </c>
      <c r="AU48" s="272">
        <f t="shared" si="190"/>
        <v>0</v>
      </c>
      <c r="AV48" s="234">
        <f t="shared" si="191"/>
        <v>-644247.86324786325</v>
      </c>
      <c r="AW48" s="141">
        <f t="shared" si="144"/>
        <v>-845213.67521367525</v>
      </c>
      <c r="AX48" s="235">
        <f t="shared" si="192"/>
        <v>-896548.6564102564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0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1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75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3"/>
      <c r="F49" s="46"/>
      <c r="G49" s="197"/>
      <c r="H49" s="197"/>
      <c r="I49" s="80">
        <f>H50/G50</f>
        <v>0</v>
      </c>
      <c r="J49" s="46"/>
      <c r="K49" s="197"/>
      <c r="L49" s="197"/>
      <c r="M49" s="80">
        <f>L50/K50</f>
        <v>0</v>
      </c>
      <c r="N49" s="46"/>
      <c r="O49" s="197"/>
      <c r="P49" s="197"/>
      <c r="Q49" s="80">
        <f>P50/O50</f>
        <v>0</v>
      </c>
      <c r="R49" s="198"/>
      <c r="S49" s="275"/>
      <c r="T49" s="275"/>
      <c r="U49" s="276"/>
      <c r="V49" s="160">
        <f>U50/R50</f>
        <v>0</v>
      </c>
      <c r="W49" s="86">
        <f>U50/S50</f>
        <v>0</v>
      </c>
      <c r="X49" s="80">
        <f>U50/T50</f>
        <v>0</v>
      </c>
      <c r="Y49" s="46"/>
      <c r="Z49" s="197"/>
      <c r="AA49" s="197"/>
      <c r="AB49" s="80">
        <f>AA50/Z50</f>
        <v>0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0.32272037594793151</v>
      </c>
      <c r="AR49" s="204"/>
      <c r="AS49" s="279"/>
      <c r="AT49" s="205"/>
      <c r="AU49" s="205"/>
      <c r="AV49" s="94">
        <f>AU50/AR50</f>
        <v>0.21587629724999999</v>
      </c>
      <c r="AW49" s="86">
        <f>AU50/AS50</f>
        <v>0.20117504403225805</v>
      </c>
      <c r="AX49" s="206">
        <f>AU50/AT50</f>
        <v>0.19260775890290505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56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0</v>
      </c>
      <c r="I50" s="109">
        <f>H50-G50</f>
        <v>-221124.9294871795</v>
      </c>
      <c r="J50" s="107">
        <f>J129/1.17</f>
        <v>170940.17094017094</v>
      </c>
      <c r="K50" s="110">
        <f>K129/1.17</f>
        <v>231154.52991452991</v>
      </c>
      <c r="L50" s="110">
        <f>L129/1.17</f>
        <v>0</v>
      </c>
      <c r="M50" s="109">
        <f>L50-K50</f>
        <v>-231154.52991452991</v>
      </c>
      <c r="N50" s="107">
        <f>N129/1.17</f>
        <v>170940.17094017094</v>
      </c>
      <c r="O50" s="110">
        <f>O129/1.17</f>
        <v>170517.58717948719</v>
      </c>
      <c r="P50" s="110">
        <f>P129/1.17</f>
        <v>0</v>
      </c>
      <c r="Q50" s="109">
        <f>P50-O50</f>
        <v>-170517.58717948719</v>
      </c>
      <c r="R50" s="111">
        <f>F50+J50+N50</f>
        <v>495726.49572649569</v>
      </c>
      <c r="S50" s="110">
        <f>S129/1.17</f>
        <v>543589.74358974362</v>
      </c>
      <c r="T50" s="110">
        <f>H50+K50+O50</f>
        <v>401672.1170940171</v>
      </c>
      <c r="U50" s="114">
        <f>H50+L50+P50</f>
        <v>0</v>
      </c>
      <c r="V50" s="110">
        <f>U50-R50</f>
        <v>-495726.49572649569</v>
      </c>
      <c r="W50" s="108">
        <f t="shared" si="142"/>
        <v>-543589.74358974362</v>
      </c>
      <c r="X50" s="109">
        <f>U50-T50</f>
        <v>-401672.1170940171</v>
      </c>
      <c r="Y50" s="107">
        <f>Y129/1.17</f>
        <v>145299.14529914531</v>
      </c>
      <c r="Z50" s="110">
        <f>Z129/1.17</f>
        <v>188628.14102564103</v>
      </c>
      <c r="AA50" s="110">
        <f>AA129/1.17</f>
        <v>0</v>
      </c>
      <c r="AB50" s="109">
        <f>AA50-Z50</f>
        <v>-188628.14102564103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-402711.52735042735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996273.68644444447</v>
      </c>
      <c r="AU50" s="120">
        <f t="shared" si="248"/>
        <v>191890.04199999999</v>
      </c>
      <c r="AV50" s="121">
        <f>AU50-AR50</f>
        <v>-696998.84688888886</v>
      </c>
      <c r="AW50" s="108">
        <f t="shared" si="144"/>
        <v>-761956.11184615386</v>
      </c>
      <c r="AX50" s="122">
        <f>AU50-AT50</f>
        <v>-804383.64444444445</v>
      </c>
      <c r="AY50" s="96">
        <f>AR50/6</f>
        <v>148148.14814814815</v>
      </c>
      <c r="AZ50" s="97">
        <f>AS50/6</f>
        <v>158974.35897435897</v>
      </c>
      <c r="BA50" s="97">
        <f>AU50/6</f>
        <v>31981.673666666666</v>
      </c>
      <c r="BB50" s="123">
        <f>BA50/AY50</f>
        <v>0.21587629724999999</v>
      </c>
      <c r="BC50" s="98">
        <f>BA50-AY50</f>
        <v>-116166.47448148148</v>
      </c>
      <c r="BD50" s="98">
        <f>BA50-AZ50</f>
        <v>-126992.6853076923</v>
      </c>
      <c r="BE50" s="98">
        <f>AX50/6</f>
        <v>-134063.94074074074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54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07"/>
    </row>
    <row r="51" spans="1:152" ht="20.100000000000001" customHeight="1">
      <c r="A51" s="125"/>
      <c r="B51" s="125"/>
      <c r="C51" s="281"/>
      <c r="D51" s="825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0</v>
      </c>
      <c r="I51" s="191">
        <f>H51-G51</f>
        <v>-54233.472623931622</v>
      </c>
      <c r="J51" s="72">
        <f>J132/1.17</f>
        <v>38105.128205128211</v>
      </c>
      <c r="K51" s="47">
        <f>K132/1.17</f>
        <v>40258.974358974359</v>
      </c>
      <c r="L51" s="47">
        <f>L132/1.17</f>
        <v>0</v>
      </c>
      <c r="M51" s="191">
        <f>L51-K51</f>
        <v>-40258.974358974359</v>
      </c>
      <c r="N51" s="72">
        <f>N132/1.17</f>
        <v>38105.128205128211</v>
      </c>
      <c r="O51" s="47">
        <f>O132/1.17</f>
        <v>48672.649572649578</v>
      </c>
      <c r="P51" s="47">
        <f>P132/1.17</f>
        <v>0</v>
      </c>
      <c r="Q51" s="191">
        <f>P51-O51</f>
        <v>-48672.649572649578</v>
      </c>
      <c r="R51" s="147">
        <f>F51+J51+N51</f>
        <v>114315.38461538462</v>
      </c>
      <c r="S51" s="208">
        <f>S132/1.17</f>
        <v>114315.38461538462</v>
      </c>
      <c r="T51" s="208">
        <f>H51+K51+O51</f>
        <v>88931.623931623937</v>
      </c>
      <c r="U51" s="192">
        <f>H51+L51+P51</f>
        <v>0</v>
      </c>
      <c r="V51" s="47">
        <f>U51-R51</f>
        <v>-114315.38461538462</v>
      </c>
      <c r="W51" s="141">
        <f t="shared" si="142"/>
        <v>-114315.38461538462</v>
      </c>
      <c r="X51" s="191">
        <f>U51-T51</f>
        <v>-88931.623931623937</v>
      </c>
      <c r="Y51" s="72">
        <f>Y132/1.17</f>
        <v>38105.128205128211</v>
      </c>
      <c r="Z51" s="47">
        <f>Z132/1.17</f>
        <v>44897.198290598295</v>
      </c>
      <c r="AA51" s="47">
        <f>AA132/1.17</f>
        <v>0</v>
      </c>
      <c r="AB51" s="191">
        <f>AA51-Z51</f>
        <v>-44897.198290598295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-153181.97098615387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242113.59491777781</v>
      </c>
      <c r="AU51" s="272">
        <f t="shared" si="248"/>
        <v>0</v>
      </c>
      <c r="AV51" s="149">
        <f>AU51-AR51</f>
        <v>-228630.76923076925</v>
      </c>
      <c r="AW51" s="141">
        <f t="shared" si="144"/>
        <v>-228630.76923076925</v>
      </c>
      <c r="AX51" s="150">
        <f>AU51-AT51</f>
        <v>-242113.59491777781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1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0</v>
      </c>
      <c r="M52" s="191">
        <f>L52-K52</f>
        <v>-61919.658119658125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123028.23492307693</v>
      </c>
      <c r="V52" s="129">
        <f>U52-R52</f>
        <v>-9023.0471282051294</v>
      </c>
      <c r="W52" s="128">
        <f t="shared" si="142"/>
        <v>-78912.790717948723</v>
      </c>
      <c r="X52" s="48">
        <f>U52-T52</f>
        <v>-61919.658119658125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246695.14792307693</v>
      </c>
      <c r="AV52" s="284">
        <f>AU52-AR52</f>
        <v>-74671.518743589753</v>
      </c>
      <c r="AW52" s="128">
        <f t="shared" si="144"/>
        <v>-157186.90335897438</v>
      </c>
      <c r="AX52" s="285">
        <f>AU52-AT52</f>
        <v>-134337.1905892308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0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0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0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9"/>
      <c r="E53" s="893" t="s">
        <v>156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0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0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0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0.55741734383850783</v>
      </c>
      <c r="J54" s="46"/>
      <c r="K54" s="173"/>
      <c r="L54" s="173"/>
      <c r="M54" s="80">
        <f>L55/K55</f>
        <v>0</v>
      </c>
      <c r="N54" s="46"/>
      <c r="O54" s="173"/>
      <c r="P54" s="173"/>
      <c r="Q54" s="80">
        <f>P55/O55</f>
        <v>0.52925859489307536</v>
      </c>
      <c r="R54" s="198"/>
      <c r="S54" s="200"/>
      <c r="T54" s="200"/>
      <c r="U54" s="84"/>
      <c r="V54" s="160">
        <f>U55/R55</f>
        <v>0.49937045700071814</v>
      </c>
      <c r="W54" s="86">
        <f>U55/S55</f>
        <v>0.38901420155667266</v>
      </c>
      <c r="X54" s="80">
        <f>U55/T55</f>
        <v>0.44920568095859109</v>
      </c>
      <c r="Y54" s="46"/>
      <c r="Z54" s="173"/>
      <c r="AA54" s="173"/>
      <c r="AB54" s="80">
        <f>AA55/Z55</f>
        <v>0.54885004689142414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0.35407616413551229</v>
      </c>
      <c r="AR54" s="287"/>
      <c r="AS54" s="279"/>
      <c r="AT54" s="288"/>
      <c r="AU54" s="180"/>
      <c r="AV54" s="94">
        <f>AU55/AR55</f>
        <v>0.4485387236770334</v>
      </c>
      <c r="AW54" s="86">
        <f>AU55/AS55</f>
        <v>0.39002394880006486</v>
      </c>
      <c r="AX54" s="289">
        <f>AU55/AT55</f>
        <v>0.39588663696343479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68305.157999999996</v>
      </c>
      <c r="I55" s="109">
        <f>H55-G55</f>
        <v>-54233.472623931622</v>
      </c>
      <c r="J55" s="107">
        <f>J141/1.17</f>
        <v>82122.222222222234</v>
      </c>
      <c r="K55" s="110">
        <f>K51+K52</f>
        <v>102178.63247863248</v>
      </c>
      <c r="L55" s="110">
        <f>L51+L52</f>
        <v>0</v>
      </c>
      <c r="M55" s="109">
        <f>L55-K55</f>
        <v>-102178.63247863248</v>
      </c>
      <c r="N55" s="107">
        <f>N51+N52</f>
        <v>82122.222222222234</v>
      </c>
      <c r="O55" s="110">
        <f>O51+O52</f>
        <v>103395.7264957265</v>
      </c>
      <c r="P55" s="110">
        <f>P51+P52</f>
        <v>54723.076923076929</v>
      </c>
      <c r="Q55" s="109">
        <f>P55-O55</f>
        <v>-48672.64957264957</v>
      </c>
      <c r="R55" s="111">
        <f>R52+R51+R53</f>
        <v>246366.66666666669</v>
      </c>
      <c r="S55" s="110">
        <f>S51+S52</f>
        <v>316256.41025641025</v>
      </c>
      <c r="T55" s="110">
        <f>H55+K55+O55</f>
        <v>273879.51697435899</v>
      </c>
      <c r="U55" s="114">
        <f>U52+U51+U53</f>
        <v>123028.23492307693</v>
      </c>
      <c r="V55" s="110">
        <f>U55-R55</f>
        <v>-123338.43174358975</v>
      </c>
      <c r="W55" s="108">
        <f t="shared" si="142"/>
        <v>-193228.17533333332</v>
      </c>
      <c r="X55" s="109">
        <f>U55-T55</f>
        <v>-150851.28205128206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54620.042000000001</v>
      </c>
      <c r="AB55" s="109">
        <f>AA55-Z55</f>
        <v>-44897.198290598302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-225599.50345572649</v>
      </c>
      <c r="AR55" s="111">
        <f>AR52+AR51+AR53</f>
        <v>549997.43589743599</v>
      </c>
      <c r="AS55" s="108">
        <f>AS51+AS52</f>
        <v>632512.8205128205</v>
      </c>
      <c r="AT55" s="120">
        <f>T55+AM55</f>
        <v>623145.93343008542</v>
      </c>
      <c r="AU55" s="120">
        <f>AU52+AU51+AU53</f>
        <v>246695.14792307693</v>
      </c>
      <c r="AV55" s="121">
        <f>AU55-AR55</f>
        <v>-303302.28797435906</v>
      </c>
      <c r="AW55" s="108">
        <f t="shared" si="144"/>
        <v>-385817.67258974357</v>
      </c>
      <c r="AX55" s="122">
        <f>AU55-AT55</f>
        <v>-376450.78550700849</v>
      </c>
      <c r="AY55" s="96">
        <f>AR55/6</f>
        <v>91666.239316239327</v>
      </c>
      <c r="AZ55" s="97">
        <f>AS55/6</f>
        <v>105418.80341880342</v>
      </c>
      <c r="BA55" s="97">
        <f>AU55/6</f>
        <v>41115.857987179486</v>
      </c>
      <c r="BB55" s="123">
        <f>BA55/AY55</f>
        <v>0.4485387236770334</v>
      </c>
      <c r="BC55" s="98">
        <f>BA55-AY55</f>
        <v>-50550.381329059841</v>
      </c>
      <c r="BD55" s="98">
        <f>BA55-AZ55</f>
        <v>-64302.945431623935</v>
      </c>
      <c r="BE55" s="98">
        <f>AX55/6</f>
        <v>-62741.797584501415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54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07"/>
    </row>
    <row r="56" spans="1:152" ht="20.100000000000001" hidden="1" customHeight="1">
      <c r="A56" s="66"/>
      <c r="B56" s="66"/>
      <c r="C56" s="190"/>
      <c r="D56" s="826" t="s">
        <v>71</v>
      </c>
      <c r="E56" s="830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6" t="s">
        <v>73</v>
      </c>
      <c r="E57" s="831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5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0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0</v>
      </c>
      <c r="R58" s="198"/>
      <c r="S58" s="291"/>
      <c r="T58" s="200"/>
      <c r="U58" s="84"/>
      <c r="V58" s="160">
        <f>U59/R59</f>
        <v>0.23880219286204532</v>
      </c>
      <c r="W58" s="86">
        <f>U59/S59</f>
        <v>0.23880219286204529</v>
      </c>
      <c r="X58" s="80">
        <f>U59/T59</f>
        <v>0.75364698935592178</v>
      </c>
      <c r="Y58" s="46"/>
      <c r="Z58" s="173"/>
      <c r="AA58" s="173"/>
      <c r="AB58" s="80">
        <f>AA59/Z59</f>
        <v>0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>
        <f>AN59/AM59</f>
        <v>0</v>
      </c>
      <c r="AR58" s="204"/>
      <c r="AS58" s="199"/>
      <c r="AT58" s="205">
        <f>T58+AM58</f>
        <v>0</v>
      </c>
      <c r="AU58" s="162"/>
      <c r="AV58" s="94">
        <f>AU59/AR59</f>
        <v>0.14942443418509771</v>
      </c>
      <c r="AW58" s="86">
        <f>AU59/AS59</f>
        <v>0.14942443418509768</v>
      </c>
      <c r="AX58" s="206">
        <f>AU59/AT59</f>
        <v>0.10455615154287112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56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0</v>
      </c>
      <c r="I59" s="109">
        <f>H59-G59</f>
        <v>-1435.6752136752139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0</v>
      </c>
      <c r="Q59" s="109">
        <f>P59-O59</f>
        <v>-583.24786324786328</v>
      </c>
      <c r="R59" s="111">
        <f>F59+J59+N59</f>
        <v>7471.7948717948711</v>
      </c>
      <c r="S59" s="112">
        <f>S148/1.17</f>
        <v>7471.7948717948721</v>
      </c>
      <c r="T59" s="110">
        <f>H59+K59+O59</f>
        <v>2367.5288632478632</v>
      </c>
      <c r="U59" s="114">
        <f>H59+L59+P59</f>
        <v>1784.2809999999999</v>
      </c>
      <c r="V59" s="110">
        <f>U59-R59</f>
        <v>-5687.5138717948712</v>
      </c>
      <c r="W59" s="108">
        <f t="shared" si="142"/>
        <v>-5687.5138717948721</v>
      </c>
      <c r="X59" s="109">
        <f>U59-T59</f>
        <v>-583.24786324786328</v>
      </c>
      <c r="Y59" s="107">
        <f>Y148/1.17</f>
        <v>1489.7435897435898</v>
      </c>
      <c r="Z59" s="110">
        <f>Z148/1.17</f>
        <v>5545.3675213675215</v>
      </c>
      <c r="AA59" s="110">
        <f>AA148/1.17</f>
        <v>0</v>
      </c>
      <c r="AB59" s="109">
        <f>AA59-Z59</f>
        <v>-5545.3675213675215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-14697.760683760684</v>
      </c>
      <c r="AR59" s="111">
        <f>SUM(R59,AK59)</f>
        <v>11941.025641025641</v>
      </c>
      <c r="AS59" s="112">
        <f>AS148/1.17</f>
        <v>11941.025641025642</v>
      </c>
      <c r="AT59" s="120">
        <f>T59+AM59</f>
        <v>17065.289547008546</v>
      </c>
      <c r="AU59" s="120">
        <f>U59+AN59</f>
        <v>1784.2809999999999</v>
      </c>
      <c r="AV59" s="121">
        <f>AU59-AR59</f>
        <v>-10156.744641025642</v>
      </c>
      <c r="AW59" s="108">
        <f t="shared" si="144"/>
        <v>-10156.744641025642</v>
      </c>
      <c r="AX59" s="122">
        <f>AU59-AT59</f>
        <v>-15281.008547008547</v>
      </c>
      <c r="AY59" s="96">
        <f>AR59/6</f>
        <v>1990.1709401709402</v>
      </c>
      <c r="AZ59" s="97">
        <f>AS59/6</f>
        <v>1990.1709401709404</v>
      </c>
      <c r="BA59" s="97">
        <f>AU59/6</f>
        <v>297.38016666666664</v>
      </c>
      <c r="BB59" s="123">
        <f>BA59/AY59</f>
        <v>0.14942443418509768</v>
      </c>
      <c r="BC59" s="98">
        <f>BA59-AY59</f>
        <v>-1692.7907735042736</v>
      </c>
      <c r="BD59" s="98">
        <f>BA59-AZ59</f>
        <v>-1692.7907735042738</v>
      </c>
      <c r="BE59" s="98">
        <f>AX59/6</f>
        <v>-2546.834757834758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54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07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56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54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07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0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0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0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6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0</v>
      </c>
      <c r="I63" s="109">
        <f>H63-G63</f>
        <v>-119.65811965811966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0</v>
      </c>
      <c r="Q63" s="109">
        <f>P63-O63</f>
        <v>-12.820512820512821</v>
      </c>
      <c r="R63" s="111">
        <f>F63+J63+N63</f>
        <v>0</v>
      </c>
      <c r="S63" s="112">
        <f>S153/1.17</f>
        <v>0</v>
      </c>
      <c r="T63" s="110">
        <f>H63+K63+O63</f>
        <v>12.820512820512821</v>
      </c>
      <c r="U63" s="114">
        <f>H63+L63+P63</f>
        <v>0</v>
      </c>
      <c r="V63" s="110">
        <f>U63-R63</f>
        <v>0</v>
      </c>
      <c r="W63" s="108">
        <f t="shared" si="142"/>
        <v>0</v>
      </c>
      <c r="X63" s="109">
        <f>U63-T63</f>
        <v>-12.820512820512821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192.30769230769232</v>
      </c>
      <c r="AU63" s="120">
        <f>U63+AN63</f>
        <v>0</v>
      </c>
      <c r="AV63" s="121">
        <f>AU63-AR63</f>
        <v>0</v>
      </c>
      <c r="AW63" s="108">
        <f t="shared" si="144"/>
        <v>0</v>
      </c>
      <c r="AX63" s="122">
        <f>AU63-AT63</f>
        <v>-192.30769230769232</v>
      </c>
      <c r="AY63" s="96">
        <f>AR63/6</f>
        <v>0</v>
      </c>
      <c r="AZ63" s="97">
        <f>AS63/6</f>
        <v>0</v>
      </c>
      <c r="BA63" s="97">
        <f>AU63/6</f>
        <v>0</v>
      </c>
      <c r="BB63" s="123" t="e">
        <f>BA63/AY63</f>
        <v>#DIV/0!</v>
      </c>
      <c r="BC63" s="98">
        <f>BA63-AY63</f>
        <v>0</v>
      </c>
      <c r="BD63" s="98">
        <f>BA63-AZ63</f>
        <v>0</v>
      </c>
      <c r="BE63" s="98">
        <f>AX63/6</f>
        <v>-32.051282051282051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4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7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0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0</v>
      </c>
      <c r="Y64" s="46"/>
      <c r="Z64" s="173"/>
      <c r="AA64" s="173"/>
      <c r="AB64" s="80">
        <f>AA65/Z65</f>
        <v>0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>
        <f>AN65/AM65</f>
        <v>0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>
        <f>AU65/AT65</f>
        <v>0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56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0</v>
      </c>
      <c r="Q65" s="109">
        <f>P65-O65</f>
        <v>-246.66666666666671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-246.66666666666671</v>
      </c>
      <c r="Y65" s="107">
        <f>Y156/1.17</f>
        <v>565.81196581196582</v>
      </c>
      <c r="Z65" s="110">
        <f>Z156/1.17</f>
        <v>150.76923076923077</v>
      </c>
      <c r="AA65" s="110">
        <f>AA156/1.17</f>
        <v>0</v>
      </c>
      <c r="AB65" s="109">
        <f>AA65-Z65</f>
        <v>-150.76923076923077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-2520.8547008547012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-2767.5213675213677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-461.25356125356126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54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07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0.16735493629671921</v>
      </c>
      <c r="J66" s="69"/>
      <c r="K66" s="173"/>
      <c r="L66" s="173"/>
      <c r="M66" s="80">
        <f>L67/K67</f>
        <v>8.5877874533237877E-3</v>
      </c>
      <c r="N66" s="69"/>
      <c r="O66" s="173"/>
      <c r="P66" s="173"/>
      <c r="Q66" s="80">
        <f>P67/O67</f>
        <v>0.15679230725639121</v>
      </c>
      <c r="R66" s="198"/>
      <c r="S66" s="291"/>
      <c r="T66" s="200"/>
      <c r="U66" s="201"/>
      <c r="V66" s="160">
        <f>U67/R67</f>
        <v>0.13650501616665614</v>
      </c>
      <c r="W66" s="86">
        <f>U67/S67</f>
        <v>0.11973863132722012</v>
      </c>
      <c r="X66" s="80">
        <f>U67/T67</f>
        <v>0.15354734339452294</v>
      </c>
      <c r="Y66" s="69"/>
      <c r="Z66" s="173"/>
      <c r="AA66" s="173"/>
      <c r="AB66" s="80">
        <f>AA67/Z67</f>
        <v>0.14964628549291251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0.2674430378852109</v>
      </c>
      <c r="AR66" s="204"/>
      <c r="AS66" s="199"/>
      <c r="AT66" s="205"/>
      <c r="AU66" s="162"/>
      <c r="AV66" s="94">
        <f>AU67/AR67</f>
        <v>0.24000394530894323</v>
      </c>
      <c r="AW66" s="86">
        <f>AU67/AS67</f>
        <v>0.22001652959458912</v>
      </c>
      <c r="AX66" s="206">
        <f>AU67/AT67</f>
        <v>0.22043386278371052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9.0182143226314834E-2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56"/>
      <c r="CT66" s="209"/>
      <c r="CU66" s="162"/>
      <c r="CV66" s="94" t="e">
        <f>CU67/CR67</f>
        <v>#DIV/0!</v>
      </c>
      <c r="CW66" s="94"/>
      <c r="CX66" s="206">
        <f>CU67/CT67</f>
        <v>3.7715845318232202E-2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74">
        <f>H43+H50+H61+H55+H59+H63+H65</f>
        <v>69764.087999999989</v>
      </c>
      <c r="I67" s="212">
        <f>H67-G67</f>
        <v>-347098.95496581198</v>
      </c>
      <c r="J67" s="210">
        <f>J43+J50+J61+J55+J59+J63+J65</f>
        <v>324029.05982905987</v>
      </c>
      <c r="K67" s="874">
        <f>K43+K50+K61+K55+K59+K63+K65</f>
        <v>415393.83914529916</v>
      </c>
      <c r="L67" s="874">
        <f>L43+L50+L61+L55+L59+L63+L65</f>
        <v>3567.3139999999999</v>
      </c>
      <c r="M67" s="212">
        <f>L67-K67</f>
        <v>-411826.52514529915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56209.524923076926</v>
      </c>
      <c r="Q67" s="212">
        <f>P67-O67</f>
        <v>-302287.17626495729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843654.62833333318</v>
      </c>
      <c r="U67" s="213">
        <f>U43+U50+U61+U55+U59+U63+U65</f>
        <v>129540.92692307693</v>
      </c>
      <c r="V67" s="213">
        <f>U67-R67</f>
        <v>-819441.97905982914</v>
      </c>
      <c r="W67" s="211">
        <f>U67-S67</f>
        <v>-952323.17564102553</v>
      </c>
      <c r="X67" s="212">
        <f>U67-T67</f>
        <v>-714113.70141025621</v>
      </c>
      <c r="Y67" s="210">
        <f>Y43+Y50+Y61+Y55+Y59+Y63+Y65</f>
        <v>317839.31623931625</v>
      </c>
      <c r="Z67" s="878">
        <f>Z43+Z50+Z61+Z55+Z59+Z63+Z65</f>
        <v>374877.16327350429</v>
      </c>
      <c r="AA67" s="878">
        <f>AA43+AA50+AA61+AA55+AA59+AA63+AA65</f>
        <v>56098.974999999999</v>
      </c>
      <c r="AB67" s="212">
        <f>AA67-Z67</f>
        <v>-318778.18827350432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-879350.59157538484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2044039.9049087176</v>
      </c>
      <c r="AU67" s="293">
        <f>AU43+AU50+AU61+AU55+AU59+AU63+AU65</f>
        <v>450575.61192307697</v>
      </c>
      <c r="AV67" s="217">
        <f>AU67-AR67</f>
        <v>-1426791.9094444448</v>
      </c>
      <c r="AW67" s="211">
        <f>AU67-AS67</f>
        <v>-1597341.4820940173</v>
      </c>
      <c r="AX67" s="294">
        <f>AU67-AT67</f>
        <v>-1593464.2929856407</v>
      </c>
      <c r="AY67" s="96">
        <f>AR67/6</f>
        <v>312894.58689458697</v>
      </c>
      <c r="AZ67" s="97">
        <f>AS67/6</f>
        <v>341319.51566951571</v>
      </c>
      <c r="BA67" s="97">
        <f>AU67/6</f>
        <v>75095.935320512828</v>
      </c>
      <c r="BB67" s="123">
        <f>BA67/AY67</f>
        <v>0.2400039453089432</v>
      </c>
      <c r="BC67" s="98">
        <f>BA67-AY67</f>
        <v>-237798.65157407415</v>
      </c>
      <c r="BD67" s="98">
        <f>BA67-AZ67</f>
        <v>-266223.58034900285</v>
      </c>
      <c r="BE67" s="98">
        <f>AX67/6</f>
        <v>-265577.38216427347</v>
      </c>
      <c r="BF67" s="210">
        <f>BF43+BF50+BF61+BF55+BF59+BF63+BF65</f>
        <v>0</v>
      </c>
      <c r="BG67" s="874">
        <f>BG43+BG50+BG61+BG55+BG59+BG63+BG65</f>
        <v>125099.30376923078</v>
      </c>
      <c r="BH67" s="874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-767420.61965811986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1"/>
      <c r="CT67" s="295">
        <f>CT43+CT50+CT61+CT55+CT59+CT63+CT65</f>
        <v>2016859.8200085473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-1940792.2470085472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-323465.37450142455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07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9">
        <f>AM67/3</f>
        <v>400128.42552512832</v>
      </c>
      <c r="AN68" s="879">
        <f>AN67/3</f>
        <v>107011.56166666666</v>
      </c>
      <c r="AO68" s="10"/>
      <c r="AP68" s="10"/>
      <c r="AS68" s="219"/>
      <c r="AT68" s="4">
        <f>AT67/6</f>
        <v>340673.31748478627</v>
      </c>
      <c r="AU68" s="4">
        <f>AU67/6</f>
        <v>75095.935320512828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84">
        <f ca="1">NOW()</f>
        <v>43105.392881597225</v>
      </c>
      <c r="BC69" s="1084"/>
      <c r="BD69" s="1084"/>
      <c r="BE69" s="1084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84">
        <f ca="1">NOW()</f>
        <v>43105.392881597225</v>
      </c>
      <c r="DA69" s="1084"/>
      <c r="DB69" s="1084"/>
      <c r="DC69" s="1084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84">
        <f ca="1">NOW()</f>
        <v>43105.392881597225</v>
      </c>
      <c r="EU69" s="1084"/>
    </row>
    <row r="70" spans="1:152" s="20" customFormat="1" ht="20.100000000000001" customHeight="1" thickBot="1">
      <c r="A70" s="15"/>
      <c r="B70" s="16"/>
      <c r="C70" s="16"/>
      <c r="D70" s="823"/>
      <c r="E70" s="17"/>
      <c r="F70" s="1088" t="str">
        <f>F3</f>
        <v>17/3</v>
      </c>
      <c r="G70" s="1086"/>
      <c r="H70" s="1086"/>
      <c r="I70" s="1087">
        <v>0</v>
      </c>
      <c r="J70" s="1088" t="str">
        <f>J3</f>
        <v>17/4</v>
      </c>
      <c r="K70" s="1085"/>
      <c r="L70" s="1086"/>
      <c r="M70" s="1087">
        <v>0</v>
      </c>
      <c r="N70" s="1088" t="str">
        <f>N3</f>
        <v>17/5</v>
      </c>
      <c r="O70" s="1085"/>
      <c r="P70" s="1086"/>
      <c r="Q70" s="1087">
        <v>0</v>
      </c>
      <c r="R70" s="1088" t="str">
        <f>R3</f>
        <v>17/3-17/5累計</v>
      </c>
      <c r="S70" s="1086"/>
      <c r="T70" s="1085"/>
      <c r="U70" s="1086"/>
      <c r="V70" s="1085"/>
      <c r="W70" s="1085"/>
      <c r="X70" s="1087"/>
      <c r="Y70" s="1088" t="str">
        <f>Y3</f>
        <v>17/6</v>
      </c>
      <c r="Z70" s="1085"/>
      <c r="AA70" s="1086"/>
      <c r="AB70" s="1087">
        <v>0</v>
      </c>
      <c r="AC70" s="1088" t="str">
        <f>AC3</f>
        <v>17/7</v>
      </c>
      <c r="AD70" s="1085"/>
      <c r="AE70" s="1086"/>
      <c r="AF70" s="1087">
        <v>0</v>
      </c>
      <c r="AG70" s="1088" t="str">
        <f>AG3</f>
        <v>17/8</v>
      </c>
      <c r="AH70" s="1085"/>
      <c r="AI70" s="1086"/>
      <c r="AJ70" s="1087">
        <v>0</v>
      </c>
      <c r="AK70" s="1088" t="str">
        <f>AK3</f>
        <v>17/6-17/8累計</v>
      </c>
      <c r="AL70" s="1085"/>
      <c r="AM70" s="1085"/>
      <c r="AN70" s="1086"/>
      <c r="AO70" s="1085"/>
      <c r="AP70" s="1085"/>
      <c r="AQ70" s="1087"/>
      <c r="AR70" s="1096" t="str">
        <f>AR3</f>
        <v>17/上(17/3-17/8)累計</v>
      </c>
      <c r="AS70" s="1097"/>
      <c r="AT70" s="1097"/>
      <c r="AU70" s="1097"/>
      <c r="AV70" s="1097"/>
      <c r="AW70" s="1097"/>
      <c r="AX70" s="1098"/>
      <c r="AY70" s="18"/>
      <c r="AZ70" s="754"/>
      <c r="BA70" s="19"/>
      <c r="BF70" s="1088" t="str">
        <f>BF3</f>
        <v>17/9</v>
      </c>
      <c r="BG70" s="1086"/>
      <c r="BH70" s="1086"/>
      <c r="BI70" s="1087">
        <v>0</v>
      </c>
      <c r="BJ70" s="1088" t="str">
        <f>BJ3</f>
        <v>17/10</v>
      </c>
      <c r="BK70" s="1085"/>
      <c r="BL70" s="1086"/>
      <c r="BM70" s="1087">
        <v>0</v>
      </c>
      <c r="BN70" s="1088" t="str">
        <f>BN3</f>
        <v>17/11</v>
      </c>
      <c r="BO70" s="1085"/>
      <c r="BP70" s="1086"/>
      <c r="BQ70" s="1087">
        <v>0</v>
      </c>
      <c r="BR70" s="1088" t="str">
        <f>BR3</f>
        <v>17/9-17/11累計</v>
      </c>
      <c r="BS70" s="1085"/>
      <c r="BT70" s="1085"/>
      <c r="BU70" s="1086"/>
      <c r="BV70" s="1085"/>
      <c r="BW70" s="1085"/>
      <c r="BX70" s="1087"/>
      <c r="BY70" s="1088" t="str">
        <f>BY3</f>
        <v>17/12</v>
      </c>
      <c r="BZ70" s="1085"/>
      <c r="CA70" s="1086"/>
      <c r="CB70" s="1087">
        <v>0</v>
      </c>
      <c r="CC70" s="1094" t="str">
        <f>CC3</f>
        <v>18/1</v>
      </c>
      <c r="CD70" s="1086"/>
      <c r="CE70" s="1086"/>
      <c r="CF70" s="1095">
        <v>0</v>
      </c>
      <c r="CG70" s="1088" t="str">
        <f>CG3</f>
        <v>18/2</v>
      </c>
      <c r="CH70" s="1085"/>
      <c r="CI70" s="1086"/>
      <c r="CJ70" s="1087">
        <v>0</v>
      </c>
      <c r="CK70" s="1088" t="str">
        <f>CK3</f>
        <v>17/12-18/2累計</v>
      </c>
      <c r="CL70" s="1085"/>
      <c r="CM70" s="1085"/>
      <c r="CN70" s="1086"/>
      <c r="CO70" s="1085"/>
      <c r="CP70" s="1085"/>
      <c r="CQ70" s="1087"/>
      <c r="CR70" s="1096" t="str">
        <f>CR3</f>
        <v>17/下(17/12-18/2)累計</v>
      </c>
      <c r="CS70" s="1097"/>
      <c r="CT70" s="1097"/>
      <c r="CU70" s="1097"/>
      <c r="CV70" s="1097"/>
      <c r="CW70" s="1097"/>
      <c r="CX70" s="1098"/>
      <c r="CY70" s="18"/>
      <c r="CZ70" s="19"/>
      <c r="DB70" s="1000"/>
      <c r="DC70" s="909"/>
      <c r="DD70" s="1089" t="str">
        <f>DD3</f>
        <v>18/3</v>
      </c>
      <c r="DE70" s="1089"/>
      <c r="DF70" s="1089"/>
      <c r="DG70" s="1090">
        <v>0</v>
      </c>
      <c r="DH70" s="1088" t="str">
        <f>DH3</f>
        <v>18/4</v>
      </c>
      <c r="DI70" s="1085"/>
      <c r="DJ70" s="1086"/>
      <c r="DK70" s="1087">
        <v>0</v>
      </c>
      <c r="DL70" s="1088" t="str">
        <f>DL3</f>
        <v>18/5</v>
      </c>
      <c r="DM70" s="1085"/>
      <c r="DN70" s="1086"/>
      <c r="DO70" s="1087">
        <v>0</v>
      </c>
      <c r="DP70" s="1088" t="str">
        <f>DP3</f>
        <v>18/3-18/5累計</v>
      </c>
      <c r="DQ70" s="1085"/>
      <c r="DR70" s="1086"/>
      <c r="DS70" s="1085"/>
      <c r="DT70" s="1087"/>
      <c r="DU70" s="1088" t="str">
        <f>DU3</f>
        <v>18/6</v>
      </c>
      <c r="DV70" s="1085"/>
      <c r="DW70" s="1086"/>
      <c r="DX70" s="1087">
        <v>0</v>
      </c>
      <c r="DY70" s="1094" t="str">
        <f>DY3</f>
        <v>18/7</v>
      </c>
      <c r="DZ70" s="1086"/>
      <c r="EA70" s="1086"/>
      <c r="EB70" s="1095">
        <v>0</v>
      </c>
      <c r="EC70" s="1088" t="str">
        <f>EC3</f>
        <v>18/8</v>
      </c>
      <c r="ED70" s="1085"/>
      <c r="EE70" s="1086"/>
      <c r="EF70" s="1087">
        <v>0</v>
      </c>
      <c r="EG70" s="1088" t="str">
        <f>EG3</f>
        <v>18/6-18/8累計</v>
      </c>
      <c r="EH70" s="1085"/>
      <c r="EI70" s="1086"/>
      <c r="EJ70" s="1085"/>
      <c r="EK70" s="1087"/>
      <c r="EL70" s="1096" t="str">
        <f>EL3</f>
        <v>18/下(18/6-18/8)累計</v>
      </c>
      <c r="EM70" s="1097"/>
      <c r="EN70" s="1097"/>
      <c r="EO70" s="1097"/>
      <c r="EP70" s="1098"/>
      <c r="EQ70" s="18"/>
      <c r="ER70" s="19"/>
      <c r="EV70" s="910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前回計画</v>
      </c>
      <c r="H71" s="306" t="str">
        <f>H4</f>
        <v>実績</v>
      </c>
      <c r="I71" s="309" t="s">
        <v>21</v>
      </c>
      <c r="J71" s="304" t="s">
        <v>0</v>
      </c>
      <c r="K71" s="305" t="str">
        <f>K4</f>
        <v>前回計画</v>
      </c>
      <c r="L71" s="1055" t="str">
        <f>L4</f>
        <v>今回計画</v>
      </c>
      <c r="M71" s="309" t="s">
        <v>21</v>
      </c>
      <c r="N71" s="304" t="s">
        <v>0</v>
      </c>
      <c r="O71" s="305" t="str">
        <f>O4</f>
        <v>前回計画</v>
      </c>
      <c r="P71" s="1055" t="str">
        <f>P4</f>
        <v>今回計画</v>
      </c>
      <c r="Q71" s="309" t="s">
        <v>135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305" t="str">
        <f>Z4</f>
        <v>前回計画</v>
      </c>
      <c r="AA71" s="1055" t="str">
        <f>AA4</f>
        <v>今回計画</v>
      </c>
      <c r="AB71" s="309" t="s">
        <v>137</v>
      </c>
      <c r="AC71" s="304" t="s">
        <v>0</v>
      </c>
      <c r="AD71" s="305" t="str">
        <f>AD4</f>
        <v>前回計画</v>
      </c>
      <c r="AE71" s="1055" t="str">
        <f>AE4</f>
        <v>今回計画</v>
      </c>
      <c r="AF71" s="309" t="s">
        <v>21</v>
      </c>
      <c r="AG71" s="304" t="s">
        <v>0</v>
      </c>
      <c r="AH71" s="305" t="str">
        <f>AH4</f>
        <v>前回計画</v>
      </c>
      <c r="AI71" s="1055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33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33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33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33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33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33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176</v>
      </c>
      <c r="CP71" s="34"/>
      <c r="CQ71" s="312" t="s">
        <v>86</v>
      </c>
      <c r="CR71" s="28" t="str">
        <f>CR4</f>
        <v>レビュー</v>
      </c>
      <c r="CS71" s="946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85" t="str">
        <f>DE4</f>
        <v>計画</v>
      </c>
      <c r="DF71" s="908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09" t="s">
        <v>56</v>
      </c>
      <c r="D72" s="1110"/>
      <c r="E72" s="464"/>
      <c r="F72" s="314">
        <v>7000</v>
      </c>
      <c r="G72" s="315">
        <v>17866</v>
      </c>
      <c r="H72" s="316"/>
      <c r="I72" s="319">
        <f>H72-G72</f>
        <v>-17866</v>
      </c>
      <c r="J72" s="314">
        <v>7700</v>
      </c>
      <c r="K72" s="315">
        <v>6780.8155200000001</v>
      </c>
      <c r="L72" s="1056"/>
      <c r="M72" s="317">
        <f>L72-K72</f>
        <v>-6780.8155200000001</v>
      </c>
      <c r="N72" s="314">
        <v>8400</v>
      </c>
      <c r="O72" s="315">
        <v>7761</v>
      </c>
      <c r="P72" s="1056"/>
      <c r="Q72" s="317">
        <f>P72-O72</f>
        <v>-7761</v>
      </c>
      <c r="R72" s="798">
        <f>F72+J72+N72</f>
        <v>23100</v>
      </c>
      <c r="S72" s="799">
        <v>23100</v>
      </c>
      <c r="T72" s="800">
        <f>H72+K72+O72</f>
        <v>14541.81552</v>
      </c>
      <c r="U72" s="801">
        <f>H72+L72+P72</f>
        <v>0</v>
      </c>
      <c r="V72" s="801">
        <f>U72-R72</f>
        <v>-23100</v>
      </c>
      <c r="W72" s="71">
        <f>U72-S72</f>
        <v>-23100</v>
      </c>
      <c r="X72" s="322">
        <f>U72-T72</f>
        <v>-14541.81552</v>
      </c>
      <c r="Y72" s="314">
        <v>8400</v>
      </c>
      <c r="Z72" s="315">
        <v>9248.2200799999991</v>
      </c>
      <c r="AA72" s="1056"/>
      <c r="AB72" s="319">
        <f>AA72-Z72</f>
        <v>-9248.2200799999991</v>
      </c>
      <c r="AC72" s="314">
        <v>8400</v>
      </c>
      <c r="AD72" s="315">
        <v>7161.13076</v>
      </c>
      <c r="AE72" s="1056"/>
      <c r="AF72" s="317">
        <f>AE72-AD72</f>
        <v>-7161.13076</v>
      </c>
      <c r="AG72" s="314">
        <v>7800</v>
      </c>
      <c r="AH72" s="315">
        <v>7800</v>
      </c>
      <c r="AI72" s="1056"/>
      <c r="AJ72" s="317">
        <f>AI72-AH72</f>
        <v>-7800</v>
      </c>
      <c r="AK72" s="802">
        <f>Y72+AC72+AG72</f>
        <v>24600</v>
      </c>
      <c r="AL72" s="799">
        <v>24600</v>
      </c>
      <c r="AM72" s="803">
        <f t="shared" ref="AM72:AN75" si="257">Z72+AD72+AH72</f>
        <v>24209.350839999999</v>
      </c>
      <c r="AN72" s="801">
        <f t="shared" si="257"/>
        <v>0</v>
      </c>
      <c r="AO72" s="800">
        <f>AN72-AK72</f>
        <v>-24600</v>
      </c>
      <c r="AP72" s="71">
        <f>AN72-AL72</f>
        <v>-24600</v>
      </c>
      <c r="AQ72" s="322">
        <f>AN72-AM72</f>
        <v>-24209.350839999999</v>
      </c>
      <c r="AR72" s="479">
        <f t="shared" ref="AR72:AS75" si="258">AK72+R72</f>
        <v>47700</v>
      </c>
      <c r="AS72" s="804">
        <f t="shared" si="258"/>
        <v>47700</v>
      </c>
      <c r="AT72" s="805">
        <f>T72+AM72</f>
        <v>38751.166360000003</v>
      </c>
      <c r="AU72" s="806">
        <f>SUM(U72,AN72)</f>
        <v>0</v>
      </c>
      <c r="AV72" s="796">
        <f>AU72-AR72</f>
        <v>-47700</v>
      </c>
      <c r="AW72" s="71">
        <f>AU72-AS72</f>
        <v>-47700</v>
      </c>
      <c r="AX72" s="235">
        <f>AU72-AT72</f>
        <v>-38751.166360000003</v>
      </c>
      <c r="AY72" s="62"/>
      <c r="AZ72" s="63"/>
      <c r="BA72" s="63"/>
      <c r="BF72" s="1034"/>
      <c r="BG72" s="424"/>
      <c r="BH72" s="427"/>
      <c r="BI72" s="426">
        <f>BH72-BG72</f>
        <v>0</v>
      </c>
      <c r="BJ72" s="1034"/>
      <c r="BK72" s="424">
        <v>5500</v>
      </c>
      <c r="BL72" s="427"/>
      <c r="BM72" s="426">
        <f>BL72-BK72</f>
        <v>-5500</v>
      </c>
      <c r="BN72" s="1034"/>
      <c r="BO72" s="424">
        <v>6000</v>
      </c>
      <c r="BP72" s="427"/>
      <c r="BQ72" s="810">
        <f>BP72-BO72</f>
        <v>-6000</v>
      </c>
      <c r="BR72" s="814">
        <f>BF72+BJ72+BN72</f>
        <v>0</v>
      </c>
      <c r="BS72" s="795"/>
      <c r="BT72" s="795">
        <f t="shared" ref="BT72:BU75" si="259">BG72+BK72+BO72</f>
        <v>11500</v>
      </c>
      <c r="BU72" s="53">
        <f t="shared" si="259"/>
        <v>0</v>
      </c>
      <c r="BV72" s="53">
        <f>BU72-BR72</f>
        <v>0</v>
      </c>
      <c r="BW72" s="813"/>
      <c r="BX72" s="232">
        <f>BU72-BT72</f>
        <v>-11500</v>
      </c>
      <c r="BY72" s="1034"/>
      <c r="BZ72" s="424">
        <v>7000</v>
      </c>
      <c r="CA72" s="427"/>
      <c r="CB72" s="426">
        <f>CA72-BZ72</f>
        <v>-7000</v>
      </c>
      <c r="CC72" s="1034"/>
      <c r="CD72" s="424">
        <v>5000</v>
      </c>
      <c r="CE72" s="427"/>
      <c r="CF72" s="426">
        <f>CE72-CD72</f>
        <v>-5000</v>
      </c>
      <c r="CG72" s="1034"/>
      <c r="CH72" s="424">
        <v>4000</v>
      </c>
      <c r="CI72" s="427"/>
      <c r="CJ72" s="426">
        <f>CI72-CH72</f>
        <v>-4000</v>
      </c>
      <c r="CK72" s="814">
        <f>BY72+CC72+CG72</f>
        <v>0</v>
      </c>
      <c r="CL72" s="942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0"/>
      <c r="CQ72" s="322">
        <f>CN72-CM72</f>
        <v>-16000</v>
      </c>
      <c r="CR72" s="228">
        <f>CK72+BR72</f>
        <v>0</v>
      </c>
      <c r="CS72" s="957"/>
      <c r="CT72" s="65">
        <f>BT72+CM72</f>
        <v>27500</v>
      </c>
      <c r="CU72" s="324">
        <f>SUM(BU72,CN72)</f>
        <v>0</v>
      </c>
      <c r="CV72" s="325">
        <f>CU72-CR72</f>
        <v>0</v>
      </c>
      <c r="CW72" s="796"/>
      <c r="CX72" s="235">
        <f>CU72-CT72</f>
        <v>-27500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0">
        <f>DN72-DM72</f>
        <v>-6300</v>
      </c>
      <c r="DP72" s="814">
        <f t="shared" ref="DP72:DR75" si="261">DD72+DH72+DL72</f>
        <v>21000</v>
      </c>
      <c r="DQ72" s="795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14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2" t="s">
        <v>123</v>
      </c>
      <c r="E73" s="791"/>
      <c r="F73" s="423">
        <v>5500</v>
      </c>
      <c r="G73" s="424">
        <v>0</v>
      </c>
      <c r="H73" s="425"/>
      <c r="I73" s="426"/>
      <c r="J73" s="423">
        <v>9050</v>
      </c>
      <c r="K73" s="424">
        <v>171.71199999999999</v>
      </c>
      <c r="L73" s="1057"/>
      <c r="M73" s="810">
        <f>L73-K73</f>
        <v>-171.71199999999999</v>
      </c>
      <c r="N73" s="423">
        <v>9050</v>
      </c>
      <c r="O73" s="424">
        <v>2042.9970000000001</v>
      </c>
      <c r="P73" s="1057"/>
      <c r="Q73" s="810">
        <f>P73-O73</f>
        <v>-2042.9970000000001</v>
      </c>
      <c r="R73" s="811">
        <f>F73+J73+N73</f>
        <v>23600</v>
      </c>
      <c r="S73" s="812">
        <v>31660</v>
      </c>
      <c r="T73" s="795">
        <f>H73+K73+O73</f>
        <v>2214.7089999999998</v>
      </c>
      <c r="U73" s="53">
        <f>H73+L73+P73</f>
        <v>0</v>
      </c>
      <c r="V73" s="53">
        <f>U73-R73</f>
        <v>-23600</v>
      </c>
      <c r="W73" s="813">
        <f>U73-S73</f>
        <v>-31660</v>
      </c>
      <c r="X73" s="232">
        <f>U73-T73</f>
        <v>-2214.7089999999998</v>
      </c>
      <c r="Y73" s="423">
        <v>18100</v>
      </c>
      <c r="Z73" s="424">
        <v>6884.0439999999999</v>
      </c>
      <c r="AA73" s="1057"/>
      <c r="AB73" s="426">
        <f>AA73-Z73</f>
        <v>-6884.0439999999999</v>
      </c>
      <c r="AC73" s="423">
        <v>20800</v>
      </c>
      <c r="AD73" s="424">
        <v>5869.692</v>
      </c>
      <c r="AE73" s="1057"/>
      <c r="AF73" s="810">
        <f>AE73-AD73</f>
        <v>-5869.692</v>
      </c>
      <c r="AG73" s="423">
        <v>23700</v>
      </c>
      <c r="AH73" s="424">
        <v>12500</v>
      </c>
      <c r="AI73" s="1057"/>
      <c r="AJ73" s="810">
        <f>AI73-AH73</f>
        <v>-12500</v>
      </c>
      <c r="AK73" s="814">
        <f>Y73+AC73+AG73</f>
        <v>62600</v>
      </c>
      <c r="AL73" s="812">
        <v>74000</v>
      </c>
      <c r="AM73" s="795">
        <f t="shared" si="257"/>
        <v>25253.736000000001</v>
      </c>
      <c r="AN73" s="53">
        <f t="shared" si="257"/>
        <v>0</v>
      </c>
      <c r="AO73" s="795">
        <f>AN73-AK73</f>
        <v>-62600</v>
      </c>
      <c r="AP73" s="813">
        <f>AN73-AL73</f>
        <v>-74000</v>
      </c>
      <c r="AQ73" s="232">
        <f>AN73-AM73</f>
        <v>-25253.736000000001</v>
      </c>
      <c r="AR73" s="228">
        <f t="shared" si="258"/>
        <v>86200</v>
      </c>
      <c r="AS73" s="230">
        <f t="shared" si="258"/>
        <v>105660</v>
      </c>
      <c r="AT73" s="815">
        <f>T73+AM73</f>
        <v>27468.445</v>
      </c>
      <c r="AU73" s="324">
        <f>SUM(U73,AN73)</f>
        <v>0</v>
      </c>
      <c r="AV73" s="816">
        <f>AU73-AR73</f>
        <v>-86200</v>
      </c>
      <c r="AW73" s="813">
        <f>AU73-AS73</f>
        <v>-105660</v>
      </c>
      <c r="AX73" s="372">
        <f>AU73-AT73</f>
        <v>-27468.445</v>
      </c>
      <c r="AY73" s="62"/>
      <c r="AZ73" s="63"/>
      <c r="BA73" s="63"/>
      <c r="BF73" s="1034"/>
      <c r="BG73" s="424"/>
      <c r="BH73" s="427"/>
      <c r="BI73" s="426"/>
      <c r="BJ73" s="1034"/>
      <c r="BK73" s="424">
        <v>12000</v>
      </c>
      <c r="BL73" s="427"/>
      <c r="BM73" s="426"/>
      <c r="BN73" s="1034"/>
      <c r="BO73" s="424">
        <v>15000</v>
      </c>
      <c r="BP73" s="427"/>
      <c r="BQ73" s="810"/>
      <c r="BR73" s="814">
        <f>BF73+BJ73+BN73</f>
        <v>0</v>
      </c>
      <c r="BS73" s="795"/>
      <c r="BT73" s="795">
        <f t="shared" si="259"/>
        <v>27000</v>
      </c>
      <c r="BU73" s="53">
        <f t="shared" si="259"/>
        <v>0</v>
      </c>
      <c r="BV73" s="53">
        <f>BU73-BR73</f>
        <v>0</v>
      </c>
      <c r="BW73" s="813"/>
      <c r="BX73" s="232"/>
      <c r="BY73" s="1034"/>
      <c r="BZ73" s="424">
        <v>20000</v>
      </c>
      <c r="CA73" s="427"/>
      <c r="CB73" s="426"/>
      <c r="CC73" s="1034"/>
      <c r="CD73" s="887">
        <v>16000</v>
      </c>
      <c r="CE73" s="427"/>
      <c r="CF73" s="426"/>
      <c r="CG73" s="1034"/>
      <c r="CH73" s="424">
        <v>11000</v>
      </c>
      <c r="CI73" s="427"/>
      <c r="CJ73" s="426"/>
      <c r="CK73" s="814">
        <f>BY73+CC73+CG73</f>
        <v>0</v>
      </c>
      <c r="CL73" s="942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0"/>
      <c r="CQ73" s="322">
        <f>CN73-CM73</f>
        <v>-47000</v>
      </c>
      <c r="CR73" s="228">
        <f>CK73+BR73</f>
        <v>0</v>
      </c>
      <c r="CS73" s="957"/>
      <c r="CT73" s="65">
        <f>BT73+CM73</f>
        <v>74000</v>
      </c>
      <c r="CU73" s="324">
        <f>SUM(BU73,CN73)</f>
        <v>0</v>
      </c>
      <c r="CV73" s="816">
        <f>CU73-CR73</f>
        <v>0</v>
      </c>
      <c r="CW73" s="816"/>
      <c r="CX73" s="372">
        <f>CU73-CT73</f>
        <v>-74000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0"/>
      <c r="DP73" s="814">
        <f t="shared" si="261"/>
        <v>61500</v>
      </c>
      <c r="DQ73" s="795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89">
        <v>16000</v>
      </c>
      <c r="DZ73" s="887"/>
      <c r="EA73" s="427"/>
      <c r="EB73" s="426"/>
      <c r="EC73" s="423">
        <v>10000</v>
      </c>
      <c r="ED73" s="424"/>
      <c r="EE73" s="427"/>
      <c r="EF73" s="426"/>
      <c r="EG73" s="814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16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2" t="s">
        <v>121</v>
      </c>
      <c r="E74" s="797"/>
      <c r="F74" s="423">
        <v>3860</v>
      </c>
      <c r="G74" s="424">
        <v>0</v>
      </c>
      <c r="H74" s="425"/>
      <c r="I74" s="426"/>
      <c r="J74" s="423">
        <v>4650</v>
      </c>
      <c r="K74" s="424">
        <v>0</v>
      </c>
      <c r="L74" s="1057"/>
      <c r="M74" s="810">
        <f>L74-K74</f>
        <v>0</v>
      </c>
      <c r="N74" s="423">
        <v>4650</v>
      </c>
      <c r="O74" s="424">
        <v>38.880000000000003</v>
      </c>
      <c r="P74" s="1057"/>
      <c r="Q74" s="810">
        <f>P74-O74</f>
        <v>-38.880000000000003</v>
      </c>
      <c r="R74" s="811">
        <f>F74+J74+N74</f>
        <v>13160</v>
      </c>
      <c r="S74" s="812">
        <v>17200</v>
      </c>
      <c r="T74" s="795">
        <f>H74+K74+O74</f>
        <v>38.880000000000003</v>
      </c>
      <c r="U74" s="53">
        <f>H74+L74+P74</f>
        <v>0</v>
      </c>
      <c r="V74" s="53">
        <f>U74-R74</f>
        <v>-13160</v>
      </c>
      <c r="W74" s="813">
        <f>U74-S74</f>
        <v>-17200</v>
      </c>
      <c r="X74" s="232">
        <f>U74-T74</f>
        <v>-38.880000000000003</v>
      </c>
      <c r="Y74" s="423">
        <v>7600</v>
      </c>
      <c r="Z74" s="424">
        <v>259.34899999999999</v>
      </c>
      <c r="AA74" s="1057"/>
      <c r="AB74" s="426">
        <f>AA74-Z74</f>
        <v>-259.34899999999999</v>
      </c>
      <c r="AC74" s="423">
        <v>9200</v>
      </c>
      <c r="AD74" s="424">
        <v>563.59299999999996</v>
      </c>
      <c r="AE74" s="1057"/>
      <c r="AF74" s="810">
        <f>AE74-AD74</f>
        <v>-563.59299999999996</v>
      </c>
      <c r="AG74" s="423">
        <v>10780</v>
      </c>
      <c r="AH74" s="424">
        <v>4000</v>
      </c>
      <c r="AI74" s="1057"/>
      <c r="AJ74" s="810">
        <f>AI74-AH74</f>
        <v>-4000</v>
      </c>
      <c r="AK74" s="814">
        <f>Y74+AC74+AG74</f>
        <v>27580</v>
      </c>
      <c r="AL74" s="812">
        <v>40000</v>
      </c>
      <c r="AM74" s="795">
        <f t="shared" si="257"/>
        <v>4822.942</v>
      </c>
      <c r="AN74" s="53">
        <f t="shared" si="257"/>
        <v>0</v>
      </c>
      <c r="AO74" s="795">
        <f>AN74-AK74</f>
        <v>-27580</v>
      </c>
      <c r="AP74" s="813">
        <f>AN74-AL74</f>
        <v>-40000</v>
      </c>
      <c r="AQ74" s="232">
        <f>AN74-AM74</f>
        <v>-4822.942</v>
      </c>
      <c r="AR74" s="228">
        <f t="shared" si="258"/>
        <v>40740</v>
      </c>
      <c r="AS74" s="230">
        <f t="shared" si="258"/>
        <v>57200</v>
      </c>
      <c r="AT74" s="815">
        <f>T74+AM74</f>
        <v>4861.8220000000001</v>
      </c>
      <c r="AU74" s="324">
        <f>SUM(U74,AN74)</f>
        <v>0</v>
      </c>
      <c r="AV74" s="816">
        <f>AU74-AR74</f>
        <v>-40740</v>
      </c>
      <c r="AW74" s="53">
        <f>AU74-AS74</f>
        <v>-57200</v>
      </c>
      <c r="AX74" s="610">
        <f>AU74-AT74</f>
        <v>-4861.8220000000001</v>
      </c>
      <c r="AY74" s="62"/>
      <c r="AZ74" s="63"/>
      <c r="BA74" s="63"/>
      <c r="BF74" s="1035"/>
      <c r="BG74" s="315"/>
      <c r="BH74" s="318"/>
      <c r="BI74" s="807"/>
      <c r="BJ74" s="1035"/>
      <c r="BK74" s="315">
        <v>1300</v>
      </c>
      <c r="BL74" s="318"/>
      <c r="BM74" s="807"/>
      <c r="BN74" s="1035"/>
      <c r="BO74" s="315">
        <v>1900</v>
      </c>
      <c r="BP74" s="318"/>
      <c r="BQ74" s="808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1"/>
      <c r="BY74" s="1035"/>
      <c r="BZ74" s="315">
        <v>2500</v>
      </c>
      <c r="CA74" s="318"/>
      <c r="CB74" s="807"/>
      <c r="CC74" s="1035"/>
      <c r="CD74" s="315">
        <v>2500</v>
      </c>
      <c r="CE74" s="318"/>
      <c r="CF74" s="807"/>
      <c r="CG74" s="1035"/>
      <c r="CH74" s="315">
        <v>1700</v>
      </c>
      <c r="CI74" s="318"/>
      <c r="CJ74" s="807"/>
      <c r="CK74" s="50">
        <f>BY74+CC74+CG74</f>
        <v>0</v>
      </c>
      <c r="CL74" s="943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0"/>
      <c r="CQ74" s="322">
        <f>CN74-CM74</f>
        <v>-6700</v>
      </c>
      <c r="CR74" s="228">
        <f>CK74+BR74</f>
        <v>0</v>
      </c>
      <c r="CS74" s="957"/>
      <c r="CT74" s="65">
        <f>BT74+CM74</f>
        <v>9900</v>
      </c>
      <c r="CU74" s="58">
        <f>SUM(BU74,CN74)</f>
        <v>0</v>
      </c>
      <c r="CV74" s="324">
        <f>CU74-CR74</f>
        <v>0</v>
      </c>
      <c r="CW74" s="796"/>
      <c r="CX74" s="610">
        <f>CU74-CT74</f>
        <v>-9900</v>
      </c>
      <c r="CY74" s="137"/>
      <c r="CZ74" s="63"/>
      <c r="DD74" s="888">
        <v>7000</v>
      </c>
      <c r="DE74" s="315"/>
      <c r="DF74" s="318"/>
      <c r="DG74" s="807"/>
      <c r="DH74" s="888">
        <v>9000</v>
      </c>
      <c r="DI74" s="315">
        <v>9000</v>
      </c>
      <c r="DJ74" s="318"/>
      <c r="DK74" s="807"/>
      <c r="DL74" s="888">
        <v>8900</v>
      </c>
      <c r="DM74" s="315">
        <v>9000</v>
      </c>
      <c r="DN74" s="318"/>
      <c r="DO74" s="808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1"/>
      <c r="DU74" s="888">
        <v>9000</v>
      </c>
      <c r="DV74" s="315"/>
      <c r="DW74" s="318"/>
      <c r="DX74" s="807"/>
      <c r="DY74" s="888">
        <v>7000</v>
      </c>
      <c r="DZ74" s="315"/>
      <c r="EA74" s="318"/>
      <c r="EB74" s="807"/>
      <c r="EC74" s="888">
        <v>4400</v>
      </c>
      <c r="ED74" s="315"/>
      <c r="EE74" s="318"/>
      <c r="EF74" s="807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103" t="s">
        <v>54</v>
      </c>
      <c r="D75" s="1104"/>
      <c r="E75" s="788"/>
      <c r="F75" s="374">
        <v>63800</v>
      </c>
      <c r="G75" s="461">
        <f>G77-G72</f>
        <v>85293.527000000002</v>
      </c>
      <c r="H75" s="462"/>
      <c r="I75" s="807">
        <f>H75-G75</f>
        <v>-85293.527000000002</v>
      </c>
      <c r="J75" s="374">
        <v>71000</v>
      </c>
      <c r="K75" s="461">
        <v>85279.44084000001</v>
      </c>
      <c r="L75" s="1058"/>
      <c r="M75" s="808">
        <f>L75-K75</f>
        <v>-85279.44084000001</v>
      </c>
      <c r="N75" s="374">
        <v>71000</v>
      </c>
      <c r="O75" s="461">
        <v>83598.676529999997</v>
      </c>
      <c r="P75" s="1058"/>
      <c r="Q75" s="808">
        <f>P75-O75</f>
        <v>-83598.676529999997</v>
      </c>
      <c r="R75" s="320">
        <f>F75+J75+N75</f>
        <v>205800</v>
      </c>
      <c r="S75" s="321">
        <v>223500</v>
      </c>
      <c r="T75" s="51">
        <f>H75+K75+O75</f>
        <v>168878.11736999999</v>
      </c>
      <c r="U75" s="323">
        <f>H75+L75+P75</f>
        <v>0</v>
      </c>
      <c r="V75" s="323">
        <f>U75-R75</f>
        <v>-205800</v>
      </c>
      <c r="W75" s="817">
        <f t="shared" ref="W75:W108" si="263">U75-S75</f>
        <v>-223500</v>
      </c>
      <c r="X75" s="244">
        <f>U75-T75</f>
        <v>-168878.11736999999</v>
      </c>
      <c r="Y75" s="374">
        <v>71000</v>
      </c>
      <c r="Z75" s="461">
        <v>101383.30992</v>
      </c>
      <c r="AA75" s="1058"/>
      <c r="AB75" s="807">
        <f>AA75-Z75</f>
        <v>-101383.30992</v>
      </c>
      <c r="AC75" s="374">
        <v>78100</v>
      </c>
      <c r="AD75" s="461">
        <v>85387.95342999998</v>
      </c>
      <c r="AE75" s="1058"/>
      <c r="AF75" s="807">
        <f>AE75-AD75</f>
        <v>-85387.95342999998</v>
      </c>
      <c r="AG75" s="374">
        <v>85200</v>
      </c>
      <c r="AH75" s="461">
        <v>80000</v>
      </c>
      <c r="AI75" s="1058"/>
      <c r="AJ75" s="807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0</v>
      </c>
      <c r="AO75" s="51">
        <f>AN75-AK75</f>
        <v>-234300</v>
      </c>
      <c r="AP75" s="817">
        <f t="shared" ref="AP75:AP108" si="264">AN75-AL75</f>
        <v>-243600</v>
      </c>
      <c r="AQ75" s="244">
        <f>AN75-AM75</f>
        <v>-266771.26334999996</v>
      </c>
      <c r="AR75" s="809">
        <f t="shared" si="258"/>
        <v>440100</v>
      </c>
      <c r="AS75" s="323">
        <f t="shared" si="258"/>
        <v>467100</v>
      </c>
      <c r="AT75" s="871">
        <f>T75+AM75</f>
        <v>435649.38071999996</v>
      </c>
      <c r="AU75" s="421">
        <f>SUM(U75,AN75)</f>
        <v>0</v>
      </c>
      <c r="AV75" s="328">
        <f>AU75-AR75</f>
        <v>-440100</v>
      </c>
      <c r="AW75" s="817">
        <f t="shared" ref="AW75:AW108" si="265">AU75-AS75</f>
        <v>-467100</v>
      </c>
      <c r="AX75" s="235">
        <f>AU75-AT75</f>
        <v>-435649.38071999996</v>
      </c>
      <c r="AY75" s="74"/>
      <c r="AZ75" s="75"/>
      <c r="BA75" s="75"/>
      <c r="BF75" s="1036"/>
      <c r="BG75" s="326"/>
      <c r="BH75" s="872"/>
      <c r="BI75" s="319">
        <f>BH75-BG75</f>
        <v>0</v>
      </c>
      <c r="BJ75" s="1036"/>
      <c r="BK75" s="326">
        <v>83000</v>
      </c>
      <c r="BL75" s="872"/>
      <c r="BM75" s="319">
        <f>BL75-BK75</f>
        <v>-83000</v>
      </c>
      <c r="BN75" s="1036"/>
      <c r="BO75" s="326">
        <v>85000</v>
      </c>
      <c r="BP75" s="872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36"/>
      <c r="BZ75" s="326">
        <v>86500</v>
      </c>
      <c r="CA75" s="872"/>
      <c r="CB75" s="319">
        <f>CA75-BZ75</f>
        <v>-86500</v>
      </c>
      <c r="CC75" s="1036"/>
      <c r="CD75" s="326">
        <v>59300</v>
      </c>
      <c r="CE75" s="872"/>
      <c r="CF75" s="319">
        <f>CE75-CD75</f>
        <v>-59300</v>
      </c>
      <c r="CG75" s="1036"/>
      <c r="CH75" s="326">
        <v>37400</v>
      </c>
      <c r="CI75" s="872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58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2"/>
      <c r="DG75" s="319">
        <f>DF75-DE75</f>
        <v>0</v>
      </c>
      <c r="DH75" s="269">
        <v>93000</v>
      </c>
      <c r="DI75" s="326">
        <v>93000</v>
      </c>
      <c r="DJ75" s="872"/>
      <c r="DK75" s="319">
        <f>DJ75-DI75</f>
        <v>-93000</v>
      </c>
      <c r="DL75" s="269">
        <v>85000</v>
      </c>
      <c r="DM75" s="326">
        <v>85000</v>
      </c>
      <c r="DN75" s="872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2"/>
      <c r="DX75" s="319">
        <f>DW75-DV75</f>
        <v>0</v>
      </c>
      <c r="DY75" s="269">
        <v>59300</v>
      </c>
      <c r="DZ75" s="326"/>
      <c r="EA75" s="872"/>
      <c r="EB75" s="319">
        <f>EA75-DZ75</f>
        <v>0</v>
      </c>
      <c r="EC75" s="269">
        <v>37300</v>
      </c>
      <c r="ED75" s="326"/>
      <c r="EE75" s="872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7"/>
      <c r="E76" s="838"/>
      <c r="F76" s="331"/>
      <c r="G76" s="332"/>
      <c r="H76" s="333"/>
      <c r="I76" s="334">
        <f>H77/G77</f>
        <v>0</v>
      </c>
      <c r="J76" s="331"/>
      <c r="K76" s="332"/>
      <c r="L76" s="1059"/>
      <c r="M76" s="334">
        <f>L77/K77</f>
        <v>0</v>
      </c>
      <c r="N76" s="331"/>
      <c r="O76" s="332"/>
      <c r="P76" s="1059"/>
      <c r="Q76" s="334">
        <f>P77/O77</f>
        <v>0</v>
      </c>
      <c r="R76" s="336"/>
      <c r="S76" s="337"/>
      <c r="T76" s="338"/>
      <c r="U76" s="81"/>
      <c r="V76" s="339">
        <f>U77/R77</f>
        <v>0</v>
      </c>
      <c r="W76" s="86">
        <f>U77/S77</f>
        <v>0</v>
      </c>
      <c r="X76" s="80">
        <f>U77/T77</f>
        <v>0</v>
      </c>
      <c r="Y76" s="331"/>
      <c r="Z76" s="332"/>
      <c r="AA76" s="1059"/>
      <c r="AB76" s="334">
        <f>AA77/Z77</f>
        <v>0</v>
      </c>
      <c r="AC76" s="331"/>
      <c r="AD76" s="332"/>
      <c r="AE76" s="1059"/>
      <c r="AF76" s="341">
        <f>AE77/AD77</f>
        <v>0</v>
      </c>
      <c r="AG76" s="331"/>
      <c r="AH76" s="332"/>
      <c r="AI76" s="1059"/>
      <c r="AJ76" s="341">
        <f>AI77/AH77</f>
        <v>0</v>
      </c>
      <c r="AK76" s="342"/>
      <c r="AL76" s="337"/>
      <c r="AM76" s="338"/>
      <c r="AN76" s="81"/>
      <c r="AO76" s="343">
        <f>AN77/AK77</f>
        <v>0</v>
      </c>
      <c r="AP76" s="86">
        <f>AN77/AL77</f>
        <v>0</v>
      </c>
      <c r="AQ76" s="256">
        <f>AN77/AM77</f>
        <v>0</v>
      </c>
      <c r="AR76" s="344"/>
      <c r="AS76" s="345"/>
      <c r="AT76" s="346"/>
      <c r="AU76" s="347"/>
      <c r="AV76" s="348">
        <f>AU77/AR77</f>
        <v>0</v>
      </c>
      <c r="AW76" s="86">
        <f>AU77/AS77</f>
        <v>0</v>
      </c>
      <c r="AX76" s="206">
        <f>AU77/AT77</f>
        <v>0</v>
      </c>
      <c r="AY76" s="349"/>
      <c r="AZ76" s="350"/>
      <c r="BA76" s="350"/>
      <c r="BF76" s="1037"/>
      <c r="BG76" s="332"/>
      <c r="BH76" s="335"/>
      <c r="BI76" s="334" t="e">
        <f>BH77/BG77</f>
        <v>#DIV/0!</v>
      </c>
      <c r="BJ76" s="1037"/>
      <c r="BK76" s="332"/>
      <c r="BL76" s="335"/>
      <c r="BM76" s="334">
        <f>BL77/BK77</f>
        <v>0</v>
      </c>
      <c r="BN76" s="1037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0</v>
      </c>
      <c r="BY76" s="1037"/>
      <c r="BZ76" s="332"/>
      <c r="CA76" s="335"/>
      <c r="CB76" s="334">
        <f>CA77/BZ77</f>
        <v>0</v>
      </c>
      <c r="CC76" s="1037"/>
      <c r="CD76" s="332"/>
      <c r="CE76" s="335"/>
      <c r="CF76" s="341">
        <f>CE77/CD77</f>
        <v>0</v>
      </c>
      <c r="CG76" s="1037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62"/>
      <c r="CT76" s="346"/>
      <c r="CU76" s="347"/>
      <c r="CV76" s="348" t="e">
        <f>CU77/CR77</f>
        <v>#DIV/0!</v>
      </c>
      <c r="CW76" s="348"/>
      <c r="CX76" s="206">
        <f>CU77/CT77</f>
        <v>0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357">
        <f>H72+H75</f>
        <v>0</v>
      </c>
      <c r="I77" s="358">
        <f>H77-G77</f>
        <v>-103159.527</v>
      </c>
      <c r="J77" s="355">
        <f>J72+J75</f>
        <v>78700</v>
      </c>
      <c r="K77" s="356">
        <f>K72+K75</f>
        <v>92060.256360000014</v>
      </c>
      <c r="L77" s="1060">
        <f>L72+L75</f>
        <v>0</v>
      </c>
      <c r="M77" s="358">
        <f>L77-K77</f>
        <v>-92060.256360000014</v>
      </c>
      <c r="N77" s="355">
        <f>N72+N75</f>
        <v>79400</v>
      </c>
      <c r="O77" s="356">
        <f>O72+O75</f>
        <v>91359.676529999997</v>
      </c>
      <c r="P77" s="1060">
        <f>P72+P75</f>
        <v>0</v>
      </c>
      <c r="Q77" s="358">
        <f>P77-O77</f>
        <v>-91359.676529999997</v>
      </c>
      <c r="R77" s="360">
        <f>F77+J77+N77</f>
        <v>228900</v>
      </c>
      <c r="S77" s="361">
        <f>S72+S75</f>
        <v>246600</v>
      </c>
      <c r="T77" s="112">
        <f>H77+K77+O77</f>
        <v>183419.93289</v>
      </c>
      <c r="U77" s="113">
        <f>H77+L77+P77</f>
        <v>0</v>
      </c>
      <c r="V77" s="110">
        <f>U77-R77</f>
        <v>-228900</v>
      </c>
      <c r="W77" s="108">
        <f t="shared" si="263"/>
        <v>-246600</v>
      </c>
      <c r="X77" s="117">
        <f>U77-T77</f>
        <v>-183419.93289</v>
      </c>
      <c r="Y77" s="355">
        <f>Y72+Y75</f>
        <v>79400</v>
      </c>
      <c r="Z77" s="356">
        <f>Z72+Z75</f>
        <v>110631.53</v>
      </c>
      <c r="AA77" s="1060">
        <f>AA72+AA75</f>
        <v>0</v>
      </c>
      <c r="AB77" s="358">
        <f>AA77-Z77</f>
        <v>-110631.53</v>
      </c>
      <c r="AC77" s="355">
        <f>AC72+AC75</f>
        <v>86500</v>
      </c>
      <c r="AD77" s="356">
        <f>AD72+AD75</f>
        <v>92549.08418999998</v>
      </c>
      <c r="AE77" s="1060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0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0</v>
      </c>
      <c r="AO77" s="186">
        <f>AN77-AK77</f>
        <v>-258900</v>
      </c>
      <c r="AP77" s="108">
        <f t="shared" si="264"/>
        <v>-268200</v>
      </c>
      <c r="AQ77" s="55">
        <f>AN77-AM77</f>
        <v>-290980.61418999999</v>
      </c>
      <c r="AR77" s="130">
        <f>SUM(R77,AK77)</f>
        <v>487800</v>
      </c>
      <c r="AS77" s="132">
        <f>AS72+AS75</f>
        <v>514800</v>
      </c>
      <c r="AT77" s="140">
        <f>T77+AM77</f>
        <v>474400.54707999999</v>
      </c>
      <c r="AU77" s="187">
        <f>SUM(U77,AN77)</f>
        <v>0</v>
      </c>
      <c r="AV77" s="188">
        <f>AU77-AR77</f>
        <v>-487800</v>
      </c>
      <c r="AW77" s="108">
        <f t="shared" si="265"/>
        <v>-514800</v>
      </c>
      <c r="AX77" s="362">
        <f>AU77-AT77</f>
        <v>-474400.54707999999</v>
      </c>
      <c r="AY77" s="137">
        <f>AR77/6</f>
        <v>81300</v>
      </c>
      <c r="AZ77" s="97">
        <f>AS77/6</f>
        <v>85800</v>
      </c>
      <c r="BA77" s="138">
        <f>AU77/6</f>
        <v>0</v>
      </c>
      <c r="BB77" s="363">
        <f>BA77/AY77</f>
        <v>0</v>
      </c>
      <c r="BC77" s="6">
        <f>BA77-AY77</f>
        <v>-81300</v>
      </c>
      <c r="BD77" s="98">
        <f>BA77-AZ77</f>
        <v>-85800</v>
      </c>
      <c r="BE77" s="6">
        <f>AX77/6</f>
        <v>-79066.75784666666</v>
      </c>
      <c r="BF77" s="1038">
        <f>BF72+BF75</f>
        <v>0</v>
      </c>
      <c r="BG77" s="356">
        <f>BG72+BG75</f>
        <v>0</v>
      </c>
      <c r="BH77" s="359">
        <f>BH72+BH75</f>
        <v>0</v>
      </c>
      <c r="BI77" s="358">
        <f>BH77-BG77</f>
        <v>0</v>
      </c>
      <c r="BJ77" s="1038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38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0</v>
      </c>
      <c r="BV77" s="110">
        <f>BU77-BR77</f>
        <v>0</v>
      </c>
      <c r="BW77" s="108"/>
      <c r="BX77" s="117">
        <f>BU77-BT77</f>
        <v>-179500</v>
      </c>
      <c r="BY77" s="1038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38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38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0</v>
      </c>
      <c r="CV77" s="188">
        <f>CU77-CR77</f>
        <v>0</v>
      </c>
      <c r="CW77" s="188"/>
      <c r="CX77" s="362">
        <f>CU77-CT77</f>
        <v>-378700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-63116.666666666664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24" t="s">
        <v>65</v>
      </c>
      <c r="E78" s="829"/>
      <c r="F78" s="268">
        <v>8980</v>
      </c>
      <c r="G78" s="365">
        <v>10588.91</v>
      </c>
      <c r="H78" s="366"/>
      <c r="I78" s="319">
        <f>H78-G78</f>
        <v>-10588.91</v>
      </c>
      <c r="J78" s="268">
        <v>9740</v>
      </c>
      <c r="K78" s="365">
        <v>12093</v>
      </c>
      <c r="L78" s="1061"/>
      <c r="M78" s="317">
        <f>L78-K78</f>
        <v>-12093</v>
      </c>
      <c r="N78" s="268">
        <v>9750</v>
      </c>
      <c r="O78" s="365">
        <v>8460.3160000000007</v>
      </c>
      <c r="P78" s="1061"/>
      <c r="Q78" s="317">
        <f>P78-O78</f>
        <v>-8460.3160000000007</v>
      </c>
      <c r="R78" s="369">
        <f>F78+J78+N78</f>
        <v>28470</v>
      </c>
      <c r="S78" s="370">
        <v>30400</v>
      </c>
      <c r="T78" s="144">
        <f>H78+K78+O78</f>
        <v>20553.315999999999</v>
      </c>
      <c r="U78" s="145">
        <f>H78+L78+P78</f>
        <v>0</v>
      </c>
      <c r="V78" s="47">
        <f>U78-R78</f>
        <v>-28470</v>
      </c>
      <c r="W78" s="141">
        <f t="shared" si="263"/>
        <v>-30400</v>
      </c>
      <c r="X78" s="142">
        <f>U78-T78</f>
        <v>-20553.315999999999</v>
      </c>
      <c r="Y78" s="268">
        <v>8300</v>
      </c>
      <c r="Z78" s="365">
        <v>8263.83</v>
      </c>
      <c r="AA78" s="1061"/>
      <c r="AB78" s="319">
        <f>ROUND(AB81*0.95*0.02,-1)</f>
        <v>-4780</v>
      </c>
      <c r="AC78" s="268">
        <v>7700</v>
      </c>
      <c r="AD78" s="365">
        <v>6792.8739999999998</v>
      </c>
      <c r="AE78" s="1061"/>
      <c r="AF78" s="367">
        <f>ROUND(AF81*0.95*0.02,-1)</f>
        <v>-3820</v>
      </c>
      <c r="AG78" s="268">
        <v>6380</v>
      </c>
      <c r="AH78" s="365">
        <v>5130</v>
      </c>
      <c r="AI78" s="1061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-20186.703999999998</v>
      </c>
      <c r="AR78" s="143">
        <f>AK78+R78</f>
        <v>50850</v>
      </c>
      <c r="AS78" s="323">
        <f>AL78+S78</f>
        <v>50850</v>
      </c>
      <c r="AT78" s="371">
        <f>T78+AM78</f>
        <v>40740.019999999997</v>
      </c>
      <c r="AU78" s="148">
        <f>SUM(U78,AN78)</f>
        <v>0</v>
      </c>
      <c r="AV78" s="193">
        <f>AU78-AR78</f>
        <v>-50850</v>
      </c>
      <c r="AW78" s="141">
        <f t="shared" si="265"/>
        <v>-50850</v>
      </c>
      <c r="AX78" s="372">
        <f>AU78-AT78</f>
        <v>-40740.019999999997</v>
      </c>
      <c r="AY78" s="137"/>
      <c r="AZ78" s="138"/>
      <c r="BA78" s="138"/>
      <c r="BF78" s="1039"/>
      <c r="BG78" s="365"/>
      <c r="BH78" s="368"/>
      <c r="BI78" s="367">
        <f>BH78-BG78</f>
        <v>0</v>
      </c>
      <c r="BJ78" s="1039"/>
      <c r="BK78" s="365">
        <f>ROUND(BJ78*0.85,-1)</f>
        <v>0</v>
      </c>
      <c r="BL78" s="368"/>
      <c r="BM78" s="367">
        <f>BL78-BK78</f>
        <v>0</v>
      </c>
      <c r="BN78" s="1039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39"/>
      <c r="BZ78" s="365">
        <v>8900</v>
      </c>
      <c r="CA78" s="368"/>
      <c r="CB78" s="367">
        <v>0</v>
      </c>
      <c r="CC78" s="1039"/>
      <c r="CD78" s="365">
        <v>9000</v>
      </c>
      <c r="CE78" s="368"/>
      <c r="CF78" s="367">
        <v>0</v>
      </c>
      <c r="CG78" s="1039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55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24" t="s">
        <v>66</v>
      </c>
      <c r="E79" s="829"/>
      <c r="F79" s="268">
        <v>159130</v>
      </c>
      <c r="G79" s="365">
        <v>237283.83</v>
      </c>
      <c r="H79" s="366"/>
      <c r="I79" s="774">
        <f>H79-G79</f>
        <v>-237283.83</v>
      </c>
      <c r="J79" s="268">
        <v>176050</v>
      </c>
      <c r="K79" s="365">
        <v>286156</v>
      </c>
      <c r="L79" s="1061"/>
      <c r="M79" s="753">
        <f>L79-K79</f>
        <v>-286156</v>
      </c>
      <c r="N79" s="268">
        <v>176050</v>
      </c>
      <c r="O79" s="365">
        <v>270180.77389999997</v>
      </c>
      <c r="P79" s="1061"/>
      <c r="Q79" s="753">
        <f>P79-O79</f>
        <v>-270180.77389999997</v>
      </c>
      <c r="R79" s="369">
        <f>F79+J79+N79</f>
        <v>511230</v>
      </c>
      <c r="S79" s="370">
        <v>575600</v>
      </c>
      <c r="T79" s="144">
        <f>H79+K79+O79</f>
        <v>556336.77389999991</v>
      </c>
      <c r="U79" s="145">
        <f>H79+L79+P79</f>
        <v>0</v>
      </c>
      <c r="V79" s="47">
        <f>U79-R79</f>
        <v>-511230</v>
      </c>
      <c r="W79" s="141">
        <f t="shared" si="263"/>
        <v>-575600</v>
      </c>
      <c r="X79" s="142">
        <f>U79-T79</f>
        <v>-556336.77389999991</v>
      </c>
      <c r="Y79" s="268">
        <v>148000</v>
      </c>
      <c r="Z79" s="365">
        <v>227038.13800000001</v>
      </c>
      <c r="AA79" s="1061"/>
      <c r="AB79" s="774">
        <f>ROUND(AB81*0.95*0.98,-1)</f>
        <v>-234060</v>
      </c>
      <c r="AC79" s="268">
        <v>140000</v>
      </c>
      <c r="AD79" s="365">
        <v>184582.50210000001</v>
      </c>
      <c r="AE79" s="1061"/>
      <c r="AF79" s="367">
        <f>ROUND(AF81*0.95*0.98,-1)</f>
        <v>-187050</v>
      </c>
      <c r="AG79" s="268">
        <v>113670</v>
      </c>
      <c r="AH79" s="365">
        <v>165870</v>
      </c>
      <c r="AI79" s="1061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-577490.64009999996</v>
      </c>
      <c r="AR79" s="143">
        <f>AK79+R79</f>
        <v>912900</v>
      </c>
      <c r="AS79" s="323">
        <f>AL79+S79</f>
        <v>988900</v>
      </c>
      <c r="AT79" s="371">
        <f>T79+AM79</f>
        <v>1133827.4139999999</v>
      </c>
      <c r="AU79" s="148">
        <f>SUM(U79,AN79)</f>
        <v>0</v>
      </c>
      <c r="AV79" s="193">
        <f>AU79-AR79</f>
        <v>-912900</v>
      </c>
      <c r="AW79" s="141">
        <f t="shared" si="265"/>
        <v>-988900</v>
      </c>
      <c r="AX79" s="372">
        <f>AU79-AT79</f>
        <v>-1133827.4139999999</v>
      </c>
      <c r="AY79" s="137"/>
      <c r="AZ79" s="138"/>
      <c r="BA79" s="138"/>
      <c r="BF79" s="1039"/>
      <c r="BG79" s="365"/>
      <c r="BH79" s="368"/>
      <c r="BI79" s="367">
        <f>BH79-BG79</f>
        <v>0</v>
      </c>
      <c r="BJ79" s="1039"/>
      <c r="BK79" s="365">
        <f>ROUND(BJ79*0.85,-1)</f>
        <v>0</v>
      </c>
      <c r="BL79" s="368"/>
      <c r="BM79" s="367">
        <f>BL79-BK79</f>
        <v>0</v>
      </c>
      <c r="BN79" s="1039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39"/>
      <c r="BZ79" s="365">
        <v>182050</v>
      </c>
      <c r="CA79" s="368"/>
      <c r="CB79" s="367">
        <v>0</v>
      </c>
      <c r="CC79" s="1039"/>
      <c r="CD79" s="365">
        <v>185000</v>
      </c>
      <c r="CE79" s="368"/>
      <c r="CF79" s="367">
        <v>0</v>
      </c>
      <c r="CG79" s="1039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55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376"/>
      <c r="I80" s="377">
        <f>H81/G81</f>
        <v>0</v>
      </c>
      <c r="J80" s="374"/>
      <c r="K80" s="375"/>
      <c r="L80" s="1062"/>
      <c r="M80" s="377">
        <f>L81/K81</f>
        <v>0</v>
      </c>
      <c r="N80" s="374"/>
      <c r="O80" s="375"/>
      <c r="P80" s="1062"/>
      <c r="Q80" s="377">
        <f>P81/O81</f>
        <v>0</v>
      </c>
      <c r="R80" s="379"/>
      <c r="S80" s="380"/>
      <c r="T80" s="381"/>
      <c r="U80" s="100"/>
      <c r="V80" s="339">
        <f>U81/R81</f>
        <v>0</v>
      </c>
      <c r="W80" s="86">
        <f>U81/S81</f>
        <v>0</v>
      </c>
      <c r="X80" s="80">
        <f>U81/T81</f>
        <v>0</v>
      </c>
      <c r="Y80" s="374"/>
      <c r="Z80" s="375"/>
      <c r="AA80" s="1062"/>
      <c r="AB80" s="377">
        <f>AA81/Z81</f>
        <v>0</v>
      </c>
      <c r="AC80" s="374"/>
      <c r="AD80" s="375"/>
      <c r="AE80" s="1062"/>
      <c r="AF80" s="382">
        <f>AE81/AD81</f>
        <v>0</v>
      </c>
      <c r="AG80" s="374"/>
      <c r="AH80" s="375"/>
      <c r="AI80" s="1062"/>
      <c r="AJ80" s="382">
        <f>AI81/AH81</f>
        <v>0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>
        <f>AN81/AM81</f>
        <v>0</v>
      </c>
      <c r="AR80" s="204"/>
      <c r="AS80" s="383"/>
      <c r="AT80" s="209"/>
      <c r="AU80" s="162"/>
      <c r="AV80" s="348">
        <f>AU81/AR81</f>
        <v>0</v>
      </c>
      <c r="AW80" s="86">
        <f>AU81/AS81</f>
        <v>0</v>
      </c>
      <c r="AX80" s="384">
        <f>AU81/AT81</f>
        <v>0</v>
      </c>
      <c r="AY80" s="137"/>
      <c r="AZ80" s="138"/>
      <c r="BA80" s="138"/>
      <c r="BF80" s="1040"/>
      <c r="BG80" s="375"/>
      <c r="BH80" s="378"/>
      <c r="BI80" s="377" t="e">
        <f>BH81/BG81</f>
        <v>#DIV/0!</v>
      </c>
      <c r="BJ80" s="1040"/>
      <c r="BK80" s="375"/>
      <c r="BL80" s="378"/>
      <c r="BM80" s="377">
        <f>BL81/BK81</f>
        <v>0</v>
      </c>
      <c r="BN80" s="1040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0"/>
      <c r="BZ80" s="375"/>
      <c r="CA80" s="378"/>
      <c r="CB80" s="334">
        <f>CA81/BZ81</f>
        <v>0</v>
      </c>
      <c r="CC80" s="1040"/>
      <c r="CD80" s="375"/>
      <c r="CE80" s="378"/>
      <c r="CF80" s="382">
        <f>CE81/CD81</f>
        <v>0</v>
      </c>
      <c r="CG80" s="1040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56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386"/>
      <c r="I81" s="358">
        <f>H81-G81</f>
        <v>-271480.777</v>
      </c>
      <c r="J81" s="355">
        <v>200000</v>
      </c>
      <c r="K81" s="385">
        <v>308709</v>
      </c>
      <c r="L81" s="1063"/>
      <c r="M81" s="358">
        <f>L81-K81</f>
        <v>-308709</v>
      </c>
      <c r="N81" s="355">
        <v>200000</v>
      </c>
      <c r="O81" s="385">
        <v>300435.35590000002</v>
      </c>
      <c r="P81" s="1063"/>
      <c r="Q81" s="358">
        <f>P81-O81</f>
        <v>-300435.35590000002</v>
      </c>
      <c r="R81" s="360">
        <f>F81+J81+N81</f>
        <v>580000</v>
      </c>
      <c r="S81" s="361">
        <v>636000</v>
      </c>
      <c r="T81" s="112">
        <f>H81+K81+O81</f>
        <v>609144.35590000008</v>
      </c>
      <c r="U81" s="114">
        <f>H81+L81+P81</f>
        <v>0</v>
      </c>
      <c r="V81" s="110">
        <f>U81-R81</f>
        <v>-580000</v>
      </c>
      <c r="W81" s="108">
        <f t="shared" si="263"/>
        <v>-636000</v>
      </c>
      <c r="X81" s="117">
        <f>U81-T81</f>
        <v>-609144.35590000008</v>
      </c>
      <c r="Y81" s="355">
        <v>170000</v>
      </c>
      <c r="Z81" s="385">
        <v>251402.05600000001</v>
      </c>
      <c r="AA81" s="1063"/>
      <c r="AB81" s="358">
        <f>AA81-Z81</f>
        <v>-251402.05600000001</v>
      </c>
      <c r="AC81" s="355">
        <v>160000</v>
      </c>
      <c r="AD81" s="385">
        <v>200913.18410000001</v>
      </c>
      <c r="AE81" s="1063"/>
      <c r="AF81" s="358">
        <f>AE81-AD81</f>
        <v>-200913.18410000001</v>
      </c>
      <c r="AG81" s="355">
        <v>130000</v>
      </c>
      <c r="AH81" s="385">
        <v>180000</v>
      </c>
      <c r="AI81" s="1063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-632315.24010000005</v>
      </c>
      <c r="AR81" s="130">
        <f>SUM(R81,AK81)</f>
        <v>1040000</v>
      </c>
      <c r="AS81" s="323">
        <f>AL81+S81</f>
        <v>1116000</v>
      </c>
      <c r="AT81" s="140">
        <f>T81+AM81</f>
        <v>1241459.5960000001</v>
      </c>
      <c r="AU81" s="187">
        <f>SUM(U81,AN81)</f>
        <v>0</v>
      </c>
      <c r="AV81" s="188">
        <f t="shared" ref="AV81:AV91" si="273">AU81-AR81</f>
        <v>-1040000</v>
      </c>
      <c r="AW81" s="108">
        <f t="shared" si="265"/>
        <v>-1116000</v>
      </c>
      <c r="AX81" s="362">
        <f>AU81-AT81</f>
        <v>-1241459.5960000001</v>
      </c>
      <c r="AY81" s="137">
        <f>AR81/6</f>
        <v>173333.33333333334</v>
      </c>
      <c r="AZ81" s="97">
        <f>AS81/6</f>
        <v>186000</v>
      </c>
      <c r="BA81" s="138">
        <f>AU81/6</f>
        <v>0</v>
      </c>
      <c r="BB81" s="363">
        <f>BA81/AY81</f>
        <v>0</v>
      </c>
      <c r="BC81" s="6">
        <f>BA81-AY81</f>
        <v>-173333.33333333334</v>
      </c>
      <c r="BD81" s="98">
        <f>BA81-AZ81</f>
        <v>-186000</v>
      </c>
      <c r="BE81" s="6">
        <f>AX81/6</f>
        <v>-206909.93266666669</v>
      </c>
      <c r="BF81" s="1038"/>
      <c r="BG81" s="385"/>
      <c r="BH81" s="387"/>
      <c r="BI81" s="358">
        <f>BH81-BG81</f>
        <v>0</v>
      </c>
      <c r="BJ81" s="1038"/>
      <c r="BK81" s="385">
        <v>120000</v>
      </c>
      <c r="BL81" s="387"/>
      <c r="BM81" s="358">
        <f>BL81-BK81</f>
        <v>-120000</v>
      </c>
      <c r="BN81" s="1038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38"/>
      <c r="BZ81" s="385">
        <v>210000</v>
      </c>
      <c r="CA81" s="387"/>
      <c r="CB81" s="358">
        <f>CA81-BZ81</f>
        <v>-210000</v>
      </c>
      <c r="CC81" s="1038"/>
      <c r="CD81" s="385">
        <v>214000</v>
      </c>
      <c r="CE81" s="387"/>
      <c r="CF81" s="358">
        <f>CE81-CD81</f>
        <v>-214000</v>
      </c>
      <c r="CG81" s="1038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34" t="s">
        <v>50</v>
      </c>
      <c r="E82" s="839"/>
      <c r="F82" s="331">
        <v>300</v>
      </c>
      <c r="G82" s="390">
        <v>459</v>
      </c>
      <c r="H82" s="391"/>
      <c r="I82" s="392">
        <f t="shared" ref="I82:I89" si="292">H82-G82</f>
        <v>-459</v>
      </c>
      <c r="J82" s="331">
        <v>300</v>
      </c>
      <c r="K82" s="390">
        <v>323</v>
      </c>
      <c r="L82" s="1064"/>
      <c r="M82" s="392">
        <f t="shared" ref="M82:M89" si="293">L82-K82</f>
        <v>-323</v>
      </c>
      <c r="N82" s="331">
        <v>300</v>
      </c>
      <c r="O82" s="390">
        <v>529</v>
      </c>
      <c r="P82" s="1064"/>
      <c r="Q82" s="392">
        <f t="shared" ref="Q82:Q89" si="294">P82-O82</f>
        <v>-529</v>
      </c>
      <c r="R82" s="394">
        <f>F82+J82+N82</f>
        <v>900</v>
      </c>
      <c r="S82" s="395">
        <f>300*3</f>
        <v>900</v>
      </c>
      <c r="T82" s="396">
        <f>H82+K82+O82</f>
        <v>852</v>
      </c>
      <c r="U82" s="397">
        <f>H82+L82+P82</f>
        <v>0</v>
      </c>
      <c r="V82" s="398">
        <f t="shared" ref="V82:V91" si="295">U82-R82</f>
        <v>-900</v>
      </c>
      <c r="W82" s="398">
        <f t="shared" si="263"/>
        <v>-900</v>
      </c>
      <c r="X82" s="398">
        <f t="shared" ref="X82:X91" si="296">U82-T82</f>
        <v>-852</v>
      </c>
      <c r="Y82" s="331">
        <v>300</v>
      </c>
      <c r="Z82" s="390">
        <v>403</v>
      </c>
      <c r="AA82" s="1064"/>
      <c r="AB82" s="392">
        <f t="shared" ref="AB82:AB91" si="297">AA82-Z82</f>
        <v>-403</v>
      </c>
      <c r="AC82" s="331">
        <v>300</v>
      </c>
      <c r="AD82" s="390">
        <v>333</v>
      </c>
      <c r="AE82" s="1064"/>
      <c r="AF82" s="392">
        <f t="shared" ref="AF82:AF89" si="298">AE82-AD82</f>
        <v>-333</v>
      </c>
      <c r="AG82" s="331">
        <v>300</v>
      </c>
      <c r="AH82" s="390">
        <v>400</v>
      </c>
      <c r="AI82" s="1064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0</v>
      </c>
      <c r="AO82" s="398">
        <f t="shared" si="272"/>
        <v>-900</v>
      </c>
      <c r="AP82" s="398">
        <f t="shared" si="264"/>
        <v>-900</v>
      </c>
      <c r="AQ82" s="203">
        <f>AN84/AM84</f>
        <v>0</v>
      </c>
      <c r="AR82" s="399">
        <f>SUM(R82,AK82)</f>
        <v>1800</v>
      </c>
      <c r="AS82" s="383">
        <f>AL82+S82</f>
        <v>1800</v>
      </c>
      <c r="AT82" s="401">
        <f>T82+AM82</f>
        <v>1988</v>
      </c>
      <c r="AU82" s="402">
        <f>SUM(U82,AN82)</f>
        <v>0</v>
      </c>
      <c r="AV82" s="402">
        <f t="shared" si="273"/>
        <v>-1800</v>
      </c>
      <c r="AW82" s="398">
        <f t="shared" si="265"/>
        <v>-1800</v>
      </c>
      <c r="AX82" s="206">
        <f>AU84/AT84</f>
        <v>0</v>
      </c>
      <c r="AY82" s="349"/>
      <c r="AZ82" s="350"/>
      <c r="BA82" s="350"/>
      <c r="BF82" s="1037"/>
      <c r="BG82" s="390"/>
      <c r="BH82" s="393"/>
      <c r="BI82" s="392">
        <f t="shared" ref="BI82:BI89" si="299">BH82-BG82</f>
        <v>0</v>
      </c>
      <c r="BJ82" s="1037"/>
      <c r="BK82" s="390">
        <v>320</v>
      </c>
      <c r="BL82" s="393"/>
      <c r="BM82" s="392">
        <f t="shared" ref="BM82:BM89" si="300">BL82-BK82</f>
        <v>-320</v>
      </c>
      <c r="BN82" s="1037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37"/>
      <c r="BZ82" s="390">
        <v>390</v>
      </c>
      <c r="CA82" s="393"/>
      <c r="CB82" s="392">
        <f t="shared" ref="CB82:CB91" si="301">CA82-BZ82</f>
        <v>-390</v>
      </c>
      <c r="CC82" s="1037"/>
      <c r="CD82" s="390">
        <v>390</v>
      </c>
      <c r="CE82" s="393"/>
      <c r="CF82" s="392">
        <f t="shared" ref="CF82:CF89" si="302">CE82-CD82</f>
        <v>-390</v>
      </c>
      <c r="CG82" s="1037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45"/>
      <c r="CQ82" s="203">
        <f>CN84/CM84</f>
        <v>0</v>
      </c>
      <c r="CR82" s="399">
        <f>SUM(BR82,CK82)</f>
        <v>0</v>
      </c>
      <c r="CS82" s="963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76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5" t="s">
        <v>82</v>
      </c>
      <c r="E83" s="840"/>
      <c r="F83" s="336">
        <f>F84/F82</f>
        <v>148.61000000000001</v>
      </c>
      <c r="G83" s="403">
        <f>G84/G82</f>
        <v>158.35294117647058</v>
      </c>
      <c r="H83" s="404"/>
      <c r="I83" s="405">
        <f t="shared" si="292"/>
        <v>-158.35294117647058</v>
      </c>
      <c r="J83" s="336">
        <f>J84/J82</f>
        <v>148.61000000000001</v>
      </c>
      <c r="K83" s="403">
        <f>K84/K82</f>
        <v>152.89164086687308</v>
      </c>
      <c r="L83" s="1065"/>
      <c r="M83" s="405">
        <f t="shared" si="293"/>
        <v>-152.89164086687308</v>
      </c>
      <c r="N83" s="336">
        <f>N84/N82</f>
        <v>148.61000000000001</v>
      </c>
      <c r="O83" s="403">
        <f>O84/O82</f>
        <v>139.9867674858223</v>
      </c>
      <c r="P83" s="1065"/>
      <c r="Q83" s="405">
        <f t="shared" si="294"/>
        <v>-139.9867674858223</v>
      </c>
      <c r="R83" s="407">
        <f>R84/R82</f>
        <v>148.61000000000001</v>
      </c>
      <c r="S83" s="408">
        <f>S84/S82</f>
        <v>148.61000000000001</v>
      </c>
      <c r="T83" s="409">
        <f>T84/T82</f>
        <v>144.87910798122067</v>
      </c>
      <c r="U83" s="398" t="e">
        <f>U84/U82</f>
        <v>#DIV/0!</v>
      </c>
      <c r="V83" s="398" t="e">
        <f t="shared" si="295"/>
        <v>#DIV/0!</v>
      </c>
      <c r="W83" s="398" t="e">
        <f t="shared" si="263"/>
        <v>#DIV/0!</v>
      </c>
      <c r="X83" s="398" t="e">
        <f t="shared" si="296"/>
        <v>#DIV/0!</v>
      </c>
      <c r="Y83" s="336">
        <f>Y84/Y82</f>
        <v>148.61000000000001</v>
      </c>
      <c r="Z83" s="403">
        <f>Z84/Z82</f>
        <v>147.70223325062034</v>
      </c>
      <c r="AA83" s="1065"/>
      <c r="AB83" s="405">
        <f t="shared" si="297"/>
        <v>-147.70223325062034</v>
      </c>
      <c r="AC83" s="336">
        <f>AC84/AC82</f>
        <v>148.61000000000001</v>
      </c>
      <c r="AD83" s="403">
        <f>AD84/AD82</f>
        <v>164.48498498498498</v>
      </c>
      <c r="AE83" s="1065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65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 t="e">
        <f>AN84/AN82</f>
        <v>#DIV/0!</v>
      </c>
      <c r="AO83" s="398" t="e">
        <f t="shared" si="272"/>
        <v>#DIV/0!</v>
      </c>
      <c r="AP83" s="398" t="e">
        <f t="shared" si="264"/>
        <v>#DIV/0!</v>
      </c>
      <c r="AQ83" s="398" t="e">
        <f>AN83-AM83</f>
        <v>#DIV/0!</v>
      </c>
      <c r="AR83" s="410">
        <f>AR84/AR82</f>
        <v>148.61000000000001</v>
      </c>
      <c r="AS83" s="411">
        <f>AS84/AS82</f>
        <v>148.61000000000001</v>
      </c>
      <c r="AT83" s="412">
        <f>AT84/AT82</f>
        <v>147.25075452716297</v>
      </c>
      <c r="AU83" s="402" t="e">
        <f>AU84/AU82</f>
        <v>#DIV/0!</v>
      </c>
      <c r="AV83" s="402" t="e">
        <f t="shared" si="273"/>
        <v>#DIV/0!</v>
      </c>
      <c r="AW83" s="398" t="e">
        <f t="shared" si="265"/>
        <v>#DIV/0!</v>
      </c>
      <c r="AX83" s="402" t="e">
        <f>AU83-AT83</f>
        <v>#DIV/0!</v>
      </c>
      <c r="AY83" s="349"/>
      <c r="AZ83" s="350"/>
      <c r="BA83" s="350"/>
      <c r="BF83" s="1041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41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41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41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41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41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5" t="s">
        <v>39</v>
      </c>
      <c r="E84" s="481"/>
      <c r="F84" s="264">
        <v>44583</v>
      </c>
      <c r="G84" s="414">
        <v>72684</v>
      </c>
      <c r="H84" s="415"/>
      <c r="I84" s="418">
        <f t="shared" si="292"/>
        <v>-72684</v>
      </c>
      <c r="J84" s="264">
        <v>44583</v>
      </c>
      <c r="K84" s="414">
        <v>49384</v>
      </c>
      <c r="L84" s="1066"/>
      <c r="M84" s="418">
        <f t="shared" si="293"/>
        <v>-49384</v>
      </c>
      <c r="N84" s="264">
        <v>44583</v>
      </c>
      <c r="O84" s="414">
        <v>74053</v>
      </c>
      <c r="P84" s="1066"/>
      <c r="Q84" s="418">
        <f t="shared" si="294"/>
        <v>-74053</v>
      </c>
      <c r="R84" s="419">
        <f>F84+J84+N84</f>
        <v>133749</v>
      </c>
      <c r="S84" s="420">
        <f>44583*3</f>
        <v>133749</v>
      </c>
      <c r="T84" s="131">
        <f>H84+K84+O84</f>
        <v>123437</v>
      </c>
      <c r="U84" s="133">
        <f>H84+L84+P84</f>
        <v>0</v>
      </c>
      <c r="V84" s="129">
        <f t="shared" si="295"/>
        <v>-133749</v>
      </c>
      <c r="W84" s="128">
        <f t="shared" si="263"/>
        <v>-133749</v>
      </c>
      <c r="X84" s="55">
        <f t="shared" si="296"/>
        <v>-123437</v>
      </c>
      <c r="Y84" s="264">
        <v>44583</v>
      </c>
      <c r="Z84" s="414">
        <v>59524</v>
      </c>
      <c r="AA84" s="1066"/>
      <c r="AB84" s="418">
        <f t="shared" si="297"/>
        <v>-59524</v>
      </c>
      <c r="AC84" s="264">
        <v>44583</v>
      </c>
      <c r="AD84" s="414">
        <v>54773.5</v>
      </c>
      <c r="AE84" s="1066"/>
      <c r="AF84" s="418">
        <f t="shared" si="298"/>
        <v>-54773.5</v>
      </c>
      <c r="AG84" s="264">
        <v>44583</v>
      </c>
      <c r="AH84" s="414">
        <v>55000</v>
      </c>
      <c r="AI84" s="1066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0</v>
      </c>
      <c r="AO84" s="134">
        <f t="shared" si="272"/>
        <v>-133749</v>
      </c>
      <c r="AP84" s="128">
        <f t="shared" si="264"/>
        <v>-133749</v>
      </c>
      <c r="AQ84" s="241">
        <f>AN84-AM84</f>
        <v>-169297.5</v>
      </c>
      <c r="AR84" s="130">
        <f>SUM(R84,AK84)</f>
        <v>267498</v>
      </c>
      <c r="AS84" s="323">
        <f>AL84+S84</f>
        <v>267498</v>
      </c>
      <c r="AT84" s="140">
        <f>T84+AM84</f>
        <v>292734.5</v>
      </c>
      <c r="AU84" s="168">
        <f>SUM(U84,AN84)</f>
        <v>0</v>
      </c>
      <c r="AV84" s="421">
        <f t="shared" si="273"/>
        <v>-267498</v>
      </c>
      <c r="AW84" s="128">
        <f t="shared" si="265"/>
        <v>-267498</v>
      </c>
      <c r="AX84" s="362">
        <f>AU84-AT84</f>
        <v>-292734.5</v>
      </c>
      <c r="AY84" s="137"/>
      <c r="AZ84" s="138"/>
      <c r="BA84" s="138"/>
      <c r="BF84" s="1042"/>
      <c r="BG84" s="414"/>
      <c r="BH84" s="417"/>
      <c r="BI84" s="418">
        <f t="shared" si="299"/>
        <v>0</v>
      </c>
      <c r="BJ84" s="1042"/>
      <c r="BK84" s="414">
        <f>50000</f>
        <v>50000</v>
      </c>
      <c r="BL84" s="417"/>
      <c r="BM84" s="418">
        <f t="shared" si="300"/>
        <v>-50000</v>
      </c>
      <c r="BN84" s="1042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42"/>
      <c r="BZ84" s="414">
        <f>60000</f>
        <v>60000</v>
      </c>
      <c r="CA84" s="417"/>
      <c r="CB84" s="418">
        <f t="shared" si="301"/>
        <v>-60000</v>
      </c>
      <c r="CC84" s="1042"/>
      <c r="CD84" s="414">
        <f>60000</f>
        <v>60000</v>
      </c>
      <c r="CE84" s="417"/>
      <c r="CF84" s="418">
        <f t="shared" si="302"/>
        <v>-60000</v>
      </c>
      <c r="CG84" s="1042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5" t="s">
        <v>49</v>
      </c>
      <c r="E85" s="840"/>
      <c r="F85" s="336">
        <v>317</v>
      </c>
      <c r="G85" s="390">
        <v>452</v>
      </c>
      <c r="H85" s="391"/>
      <c r="I85" s="392">
        <f t="shared" si="292"/>
        <v>-452</v>
      </c>
      <c r="J85" s="336">
        <v>317</v>
      </c>
      <c r="K85" s="390">
        <v>547</v>
      </c>
      <c r="L85" s="1064"/>
      <c r="M85" s="392">
        <f t="shared" si="293"/>
        <v>-547</v>
      </c>
      <c r="N85" s="336">
        <v>317</v>
      </c>
      <c r="O85" s="390">
        <v>621</v>
      </c>
      <c r="P85" s="1064"/>
      <c r="Q85" s="392">
        <f t="shared" si="294"/>
        <v>-621</v>
      </c>
      <c r="R85" s="394">
        <f>F85+J85+N85</f>
        <v>951</v>
      </c>
      <c r="S85" s="395">
        <f>600*3</f>
        <v>1800</v>
      </c>
      <c r="T85" s="396">
        <f>H85+K85+O85</f>
        <v>1168</v>
      </c>
      <c r="U85" s="398">
        <f>H85+L85+P85</f>
        <v>0</v>
      </c>
      <c r="V85" s="398">
        <f t="shared" si="295"/>
        <v>-951</v>
      </c>
      <c r="W85" s="398">
        <f t="shared" si="263"/>
        <v>-1800</v>
      </c>
      <c r="X85" s="398">
        <f t="shared" si="296"/>
        <v>-1168</v>
      </c>
      <c r="Y85" s="336">
        <v>450</v>
      </c>
      <c r="Z85" s="390">
        <v>556</v>
      </c>
      <c r="AA85" s="1064"/>
      <c r="AB85" s="392">
        <f t="shared" si="297"/>
        <v>-556</v>
      </c>
      <c r="AC85" s="336">
        <v>450</v>
      </c>
      <c r="AD85" s="390">
        <v>489</v>
      </c>
      <c r="AE85" s="1064"/>
      <c r="AF85" s="392">
        <f t="shared" si="298"/>
        <v>-489</v>
      </c>
      <c r="AG85" s="336">
        <v>450</v>
      </c>
      <c r="AH85" s="390">
        <v>500</v>
      </c>
      <c r="AI85" s="1064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>
        <f>AN87/AM87</f>
        <v>0</v>
      </c>
      <c r="AR85" s="410">
        <f>SUM(R85,AK85)</f>
        <v>2301</v>
      </c>
      <c r="AS85" s="383">
        <f>AL85+S85</f>
        <v>3600</v>
      </c>
      <c r="AT85" s="401">
        <f>T85+AM85</f>
        <v>2713</v>
      </c>
      <c r="AU85" s="402">
        <f>SUM(U85,AN85)</f>
        <v>0</v>
      </c>
      <c r="AV85" s="402">
        <f t="shared" si="273"/>
        <v>-2301</v>
      </c>
      <c r="AW85" s="398">
        <f t="shared" si="265"/>
        <v>-3600</v>
      </c>
      <c r="AX85" s="206">
        <f>AU87/AT87</f>
        <v>0</v>
      </c>
      <c r="AY85" s="349"/>
      <c r="AZ85" s="350"/>
      <c r="BA85" s="350"/>
      <c r="BF85" s="1041"/>
      <c r="BG85" s="390"/>
      <c r="BH85" s="393"/>
      <c r="BI85" s="392">
        <f t="shared" si="299"/>
        <v>0</v>
      </c>
      <c r="BJ85" s="1041"/>
      <c r="BK85" s="390">
        <v>610</v>
      </c>
      <c r="BL85" s="393"/>
      <c r="BM85" s="392">
        <f t="shared" si="300"/>
        <v>-610</v>
      </c>
      <c r="BN85" s="1041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41"/>
      <c r="BZ85" s="390">
        <v>600</v>
      </c>
      <c r="CA85" s="393"/>
      <c r="CB85" s="392">
        <f t="shared" si="301"/>
        <v>-600</v>
      </c>
      <c r="CC85" s="1041"/>
      <c r="CD85" s="390">
        <v>570</v>
      </c>
      <c r="CE85" s="393"/>
      <c r="CF85" s="392">
        <f t="shared" si="302"/>
        <v>-570</v>
      </c>
      <c r="CG85" s="1041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45"/>
      <c r="CQ85" s="203">
        <f>CN87/CM87</f>
        <v>0</v>
      </c>
      <c r="CR85" s="410">
        <f>SUM(BR85,CK85)</f>
        <v>0</v>
      </c>
      <c r="CS85" s="963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76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5" t="s">
        <v>83</v>
      </c>
      <c r="E86" s="840"/>
      <c r="F86" s="336">
        <f>F87/F85</f>
        <v>179.81072555205049</v>
      </c>
      <c r="G86" s="403">
        <f>G87/G85</f>
        <v>153.75221238938053</v>
      </c>
      <c r="H86" s="404" t="e">
        <f>H87/H85</f>
        <v>#DIV/0!</v>
      </c>
      <c r="I86" s="405" t="e">
        <f t="shared" si="292"/>
        <v>#DIV/0!</v>
      </c>
      <c r="J86" s="336">
        <f>J87/J85</f>
        <v>179.81072555205049</v>
      </c>
      <c r="K86" s="403">
        <f>K87/K85</f>
        <v>197.37294332723948</v>
      </c>
      <c r="L86" s="1065" t="e">
        <f>L87/L85</f>
        <v>#DIV/0!</v>
      </c>
      <c r="M86" s="405" t="e">
        <f t="shared" si="293"/>
        <v>#DIV/0!</v>
      </c>
      <c r="N86" s="336">
        <f>N87/N85</f>
        <v>179.81072555205049</v>
      </c>
      <c r="O86" s="403">
        <f>O87/O85</f>
        <v>163.34460547504025</v>
      </c>
      <c r="P86" s="1065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179.28082191780823</v>
      </c>
      <c r="U86" s="398" t="e">
        <f>U87/U85</f>
        <v>#DIV/0!</v>
      </c>
      <c r="V86" s="398" t="e">
        <f t="shared" si="295"/>
        <v>#DIV/0!</v>
      </c>
      <c r="W86" s="398" t="e">
        <f t="shared" si="263"/>
        <v>#DIV/0!</v>
      </c>
      <c r="X86" s="398" t="e">
        <f t="shared" si="296"/>
        <v>#DIV/0!</v>
      </c>
      <c r="Y86" s="336">
        <f>Y87/Y85</f>
        <v>151.85111111111112</v>
      </c>
      <c r="Z86" s="403">
        <f>Z87/Z85</f>
        <v>166.36510791366908</v>
      </c>
      <c r="AA86" s="1065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03">
        <f>AD87/AD85</f>
        <v>154.32229038854808</v>
      </c>
      <c r="AE86" s="1065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65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168.58186509399189</v>
      </c>
      <c r="AU86" s="402" t="e">
        <f>AU87/AU85</f>
        <v>#DIV/0!</v>
      </c>
      <c r="AV86" s="402" t="e">
        <f t="shared" si="273"/>
        <v>#DIV/0!</v>
      </c>
      <c r="AW86" s="398" t="e">
        <f t="shared" si="265"/>
        <v>#DIV/0!</v>
      </c>
      <c r="AX86" s="402" t="e">
        <f>AU86-AT86</f>
        <v>#DIV/0!</v>
      </c>
      <c r="AY86" s="349"/>
      <c r="AZ86" s="350"/>
      <c r="BA86" s="350"/>
      <c r="BF86" s="1041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41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41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41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41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41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5" t="s">
        <v>38</v>
      </c>
      <c r="E87" s="481"/>
      <c r="F87" s="264">
        <v>57000</v>
      </c>
      <c r="G87" s="414">
        <v>69496</v>
      </c>
      <c r="H87" s="415"/>
      <c r="I87" s="418">
        <f t="shared" si="292"/>
        <v>-69496</v>
      </c>
      <c r="J87" s="264">
        <v>57000</v>
      </c>
      <c r="K87" s="414">
        <v>107963</v>
      </c>
      <c r="L87" s="1066"/>
      <c r="M87" s="418">
        <f t="shared" si="293"/>
        <v>-107963</v>
      </c>
      <c r="N87" s="264">
        <v>57000</v>
      </c>
      <c r="O87" s="414">
        <v>101437</v>
      </c>
      <c r="P87" s="1066"/>
      <c r="Q87" s="418">
        <f t="shared" si="294"/>
        <v>-101437</v>
      </c>
      <c r="R87" s="419">
        <f>F87+J87+N87</f>
        <v>171000</v>
      </c>
      <c r="S87" s="420">
        <f>87260*3</f>
        <v>261780</v>
      </c>
      <c r="T87" s="131">
        <f>H87+K87+O87</f>
        <v>209400</v>
      </c>
      <c r="U87" s="133">
        <f>H87+L87+P87</f>
        <v>0</v>
      </c>
      <c r="V87" s="129">
        <f t="shared" si="295"/>
        <v>-171000</v>
      </c>
      <c r="W87" s="128">
        <f t="shared" si="263"/>
        <v>-261780</v>
      </c>
      <c r="X87" s="55">
        <f t="shared" si="296"/>
        <v>-209400</v>
      </c>
      <c r="Y87" s="264">
        <v>68333</v>
      </c>
      <c r="Z87" s="414">
        <v>92499</v>
      </c>
      <c r="AA87" s="1066"/>
      <c r="AB87" s="418">
        <f t="shared" si="297"/>
        <v>-92499</v>
      </c>
      <c r="AC87" s="264">
        <v>68333</v>
      </c>
      <c r="AD87" s="414">
        <v>75463.600000000006</v>
      </c>
      <c r="AE87" s="1066"/>
      <c r="AF87" s="418">
        <f t="shared" si="298"/>
        <v>-75463.600000000006</v>
      </c>
      <c r="AG87" s="264">
        <v>68333</v>
      </c>
      <c r="AH87" s="414">
        <v>80000</v>
      </c>
      <c r="AI87" s="1066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-247962.6</v>
      </c>
      <c r="AR87" s="130">
        <f>SUM(R87,AK87)</f>
        <v>375999</v>
      </c>
      <c r="AS87" s="323">
        <f>AL87+S87</f>
        <v>523560</v>
      </c>
      <c r="AT87" s="140">
        <f>T87+AM87</f>
        <v>457362.6</v>
      </c>
      <c r="AU87" s="168">
        <f>SUM(U87,AN87)</f>
        <v>0</v>
      </c>
      <c r="AV87" s="169">
        <f t="shared" si="273"/>
        <v>-375999</v>
      </c>
      <c r="AW87" s="128">
        <f t="shared" si="265"/>
        <v>-523560</v>
      </c>
      <c r="AX87" s="362">
        <f>AU87-AT87</f>
        <v>-457362.6</v>
      </c>
      <c r="AY87" s="137"/>
      <c r="AZ87" s="138"/>
      <c r="BA87" s="138"/>
      <c r="BF87" s="1042"/>
      <c r="BG87" s="414"/>
      <c r="BH87" s="417"/>
      <c r="BI87" s="418">
        <f t="shared" si="299"/>
        <v>0</v>
      </c>
      <c r="BJ87" s="1042"/>
      <c r="BK87" s="414">
        <f>92000</f>
        <v>92000</v>
      </c>
      <c r="BL87" s="417"/>
      <c r="BM87" s="418">
        <f t="shared" si="300"/>
        <v>-92000</v>
      </c>
      <c r="BN87" s="1042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42"/>
      <c r="BZ87" s="414">
        <f>96000</f>
        <v>96000</v>
      </c>
      <c r="CA87" s="417"/>
      <c r="CB87" s="418">
        <f t="shared" si="301"/>
        <v>-96000</v>
      </c>
      <c r="CC87" s="1042"/>
      <c r="CD87" s="414">
        <f>93000</f>
        <v>93000</v>
      </c>
      <c r="CE87" s="417"/>
      <c r="CF87" s="418">
        <f t="shared" si="302"/>
        <v>-93000</v>
      </c>
      <c r="CG87" s="1042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5"/>
      <c r="E88" s="916" t="s">
        <v>157</v>
      </c>
      <c r="F88" s="336"/>
      <c r="G88" s="403"/>
      <c r="H88" s="404"/>
      <c r="I88" s="405"/>
      <c r="J88" s="336"/>
      <c r="K88" s="403"/>
      <c r="L88" s="1065"/>
      <c r="M88" s="405"/>
      <c r="N88" s="336"/>
      <c r="O88" s="403"/>
      <c r="P88" s="1065"/>
      <c r="Q88" s="405"/>
      <c r="R88" s="407"/>
      <c r="S88" s="408"/>
      <c r="T88" s="409"/>
      <c r="U88" s="398"/>
      <c r="V88" s="345"/>
      <c r="W88" s="485"/>
      <c r="X88" s="453"/>
      <c r="Y88" s="336"/>
      <c r="Z88" s="403"/>
      <c r="AA88" s="1065"/>
      <c r="AB88" s="405"/>
      <c r="AC88" s="336"/>
      <c r="AD88" s="403"/>
      <c r="AE88" s="1065"/>
      <c r="AF88" s="405"/>
      <c r="AG88" s="336"/>
      <c r="AH88" s="403"/>
      <c r="AI88" s="1065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41"/>
      <c r="BG88" s="403"/>
      <c r="BH88" s="406"/>
      <c r="BI88" s="405"/>
      <c r="BJ88" s="1041"/>
      <c r="BK88" s="403">
        <v>210</v>
      </c>
      <c r="BL88" s="406"/>
      <c r="BM88" s="405"/>
      <c r="BN88" s="1041"/>
      <c r="BO88" s="403">
        <v>220</v>
      </c>
      <c r="BP88" s="406"/>
      <c r="BQ88" s="917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41"/>
      <c r="BZ88" s="403">
        <v>335</v>
      </c>
      <c r="CA88" s="406"/>
      <c r="CB88" s="405"/>
      <c r="CC88" s="1041"/>
      <c r="CD88" s="403">
        <v>335</v>
      </c>
      <c r="CE88" s="406"/>
      <c r="CF88" s="405"/>
      <c r="CG88" s="1041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3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7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2"/>
      <c r="D89" s="281"/>
      <c r="E89" s="900" t="s">
        <v>156</v>
      </c>
      <c r="F89" s="889"/>
      <c r="G89" s="887"/>
      <c r="H89" s="896"/>
      <c r="I89" s="895">
        <f t="shared" si="292"/>
        <v>0</v>
      </c>
      <c r="J89" s="889"/>
      <c r="K89" s="887"/>
      <c r="L89" s="1067"/>
      <c r="M89" s="895">
        <f t="shared" si="293"/>
        <v>0</v>
      </c>
      <c r="N89" s="889"/>
      <c r="O89" s="887"/>
      <c r="P89" s="1067"/>
      <c r="Q89" s="895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17">
        <f t="shared" si="263"/>
        <v>0</v>
      </c>
      <c r="X89" s="244">
        <f t="shared" si="296"/>
        <v>0</v>
      </c>
      <c r="Y89" s="889"/>
      <c r="Z89" s="887"/>
      <c r="AA89" s="1067"/>
      <c r="AB89" s="895">
        <f t="shared" si="297"/>
        <v>0</v>
      </c>
      <c r="AC89" s="889"/>
      <c r="AD89" s="887"/>
      <c r="AE89" s="1067"/>
      <c r="AF89" s="895">
        <f t="shared" si="298"/>
        <v>0</v>
      </c>
      <c r="AG89" s="889"/>
      <c r="AH89" s="887"/>
      <c r="AI89" s="1067"/>
      <c r="AJ89" s="895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17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17">
        <f t="shared" si="265"/>
        <v>0</v>
      </c>
      <c r="AX89" s="362">
        <f>AU89-AT89</f>
        <v>0</v>
      </c>
      <c r="AY89" s="434"/>
      <c r="AZ89" s="435"/>
      <c r="BA89" s="435"/>
      <c r="BF89" s="1043"/>
      <c r="BG89" s="887"/>
      <c r="BH89" s="890"/>
      <c r="BI89" s="895">
        <f t="shared" si="299"/>
        <v>0</v>
      </c>
      <c r="BJ89" s="1043"/>
      <c r="BK89" s="887">
        <v>18450</v>
      </c>
      <c r="BL89" s="890"/>
      <c r="BM89" s="895">
        <f t="shared" si="300"/>
        <v>-18450</v>
      </c>
      <c r="BN89" s="1043"/>
      <c r="BO89" s="887">
        <v>19500</v>
      </c>
      <c r="BP89" s="890"/>
      <c r="BQ89" s="895">
        <f t="shared" si="274"/>
        <v>-19500</v>
      </c>
      <c r="BR89" s="431">
        <f>BF89+BJ89+BN89</f>
        <v>0</v>
      </c>
      <c r="BS89" s="941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17"/>
      <c r="BX89" s="244">
        <f t="shared" si="276"/>
        <v>-37950</v>
      </c>
      <c r="BY89" s="1043"/>
      <c r="BZ89" s="887">
        <f>18700+9775</f>
        <v>28475</v>
      </c>
      <c r="CA89" s="890"/>
      <c r="CB89" s="895">
        <f t="shared" si="301"/>
        <v>-28475</v>
      </c>
      <c r="CC89" s="1043"/>
      <c r="CD89" s="887">
        <f>18700+9775</f>
        <v>28475</v>
      </c>
      <c r="CE89" s="890"/>
      <c r="CF89" s="895">
        <f t="shared" si="302"/>
        <v>-28475</v>
      </c>
      <c r="CG89" s="1043"/>
      <c r="CH89" s="887">
        <v>11125</v>
      </c>
      <c r="CI89" s="890"/>
      <c r="CJ89" s="895">
        <f t="shared" si="277"/>
        <v>-11125</v>
      </c>
      <c r="CK89" s="431">
        <f>BY89+CC89+CG89</f>
        <v>0</v>
      </c>
      <c r="CL89" s="941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89"/>
      <c r="DE89" s="887"/>
      <c r="DF89" s="890"/>
      <c r="DG89" s="895">
        <f>DF89-DE89</f>
        <v>0</v>
      </c>
      <c r="DH89" s="889"/>
      <c r="DI89" s="887"/>
      <c r="DJ89" s="890"/>
      <c r="DK89" s="895">
        <f>DJ89-DI89</f>
        <v>0</v>
      </c>
      <c r="DL89" s="889"/>
      <c r="DM89" s="887"/>
      <c r="DN89" s="890"/>
      <c r="DO89" s="895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89"/>
      <c r="DV89" s="887"/>
      <c r="DW89" s="890"/>
      <c r="DX89" s="895">
        <f>DW89-DV89</f>
        <v>0</v>
      </c>
      <c r="DY89" s="889"/>
      <c r="DZ89" s="887"/>
      <c r="EA89" s="890"/>
      <c r="EB89" s="895">
        <f>EA89-DZ89</f>
        <v>0</v>
      </c>
      <c r="EC89" s="889"/>
      <c r="ED89" s="887"/>
      <c r="EE89" s="890"/>
      <c r="EF89" s="895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105" t="s">
        <v>48</v>
      </c>
      <c r="C90" s="1106"/>
      <c r="D90" s="1106"/>
      <c r="E90" s="788"/>
      <c r="F90" s="331">
        <f>F82+F85</f>
        <v>617</v>
      </c>
      <c r="G90" s="390">
        <f>G82+G85</f>
        <v>911</v>
      </c>
      <c r="H90" s="391">
        <f>H82+H85</f>
        <v>0</v>
      </c>
      <c r="I90" s="392">
        <f>H90-G90</f>
        <v>-911</v>
      </c>
      <c r="J90" s="331">
        <f>J82+J85</f>
        <v>617</v>
      </c>
      <c r="K90" s="390">
        <f>K82+K85</f>
        <v>870</v>
      </c>
      <c r="L90" s="1064">
        <f>L82+L85</f>
        <v>0</v>
      </c>
      <c r="M90" s="392">
        <f>L90-K90</f>
        <v>-870</v>
      </c>
      <c r="N90" s="331">
        <f>N82+N85</f>
        <v>617</v>
      </c>
      <c r="O90" s="390">
        <f>O82+O85</f>
        <v>1150</v>
      </c>
      <c r="P90" s="1064">
        <f>P82+P85</f>
        <v>0</v>
      </c>
      <c r="Q90" s="392">
        <f>P90-O90</f>
        <v>-1150</v>
      </c>
      <c r="R90" s="394">
        <f>F90+J90+N90</f>
        <v>1851</v>
      </c>
      <c r="S90" s="395">
        <f>S82+S85</f>
        <v>2700</v>
      </c>
      <c r="T90" s="396">
        <f>H90+K90+O90</f>
        <v>2020</v>
      </c>
      <c r="U90" s="437">
        <f>H90+L90+P90</f>
        <v>0</v>
      </c>
      <c r="V90" s="438">
        <f t="shared" si="295"/>
        <v>-1851</v>
      </c>
      <c r="W90" s="439">
        <f t="shared" si="263"/>
        <v>-2700</v>
      </c>
      <c r="X90" s="440">
        <f t="shared" si="296"/>
        <v>-2020</v>
      </c>
      <c r="Y90" s="331">
        <f>Y82+Y85</f>
        <v>750</v>
      </c>
      <c r="Z90" s="390">
        <f>Z82+Z85</f>
        <v>959</v>
      </c>
      <c r="AA90" s="1064">
        <f>AA82+AA85</f>
        <v>0</v>
      </c>
      <c r="AB90" s="392">
        <f t="shared" si="297"/>
        <v>-959</v>
      </c>
      <c r="AC90" s="331">
        <f>AC82+AC85</f>
        <v>750</v>
      </c>
      <c r="AD90" s="390">
        <f>AD82+AD85</f>
        <v>822</v>
      </c>
      <c r="AE90" s="1064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64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0</v>
      </c>
      <c r="AO90" s="441">
        <f t="shared" si="272"/>
        <v>-2250</v>
      </c>
      <c r="AP90" s="439">
        <f t="shared" si="264"/>
        <v>-2700</v>
      </c>
      <c r="AQ90" s="440">
        <f>AN90-AM90</f>
        <v>-2681</v>
      </c>
      <c r="AR90" s="399">
        <f>SUM(R90,AK90)</f>
        <v>4101</v>
      </c>
      <c r="AS90" s="437">
        <f>AS82+AS85</f>
        <v>5400</v>
      </c>
      <c r="AT90" s="442">
        <f>T90+AM90</f>
        <v>4701</v>
      </c>
      <c r="AU90" s="443">
        <f>SUM(U90,AN90)</f>
        <v>0</v>
      </c>
      <c r="AV90" s="444">
        <f t="shared" si="273"/>
        <v>-4101</v>
      </c>
      <c r="AW90" s="439">
        <f t="shared" si="265"/>
        <v>-5400</v>
      </c>
      <c r="AX90" s="445">
        <f>AU90-AT90</f>
        <v>-4701</v>
      </c>
      <c r="AY90" s="349"/>
      <c r="AZ90" s="350"/>
      <c r="BA90" s="350"/>
      <c r="BF90" s="1037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37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37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37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37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37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64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7"/>
      <c r="E91" s="788"/>
      <c r="F91" s="336">
        <f>F93/F90</f>
        <v>164.64019448946516</v>
      </c>
      <c r="G91" s="403">
        <f>G93/G90</f>
        <v>156.0702524698134</v>
      </c>
      <c r="H91" s="404" t="e">
        <f>H93/H90</f>
        <v>#DIV/0!</v>
      </c>
      <c r="I91" s="405" t="e">
        <f>H91-G91</f>
        <v>#DIV/0!</v>
      </c>
      <c r="J91" s="336">
        <f>J93/J90</f>
        <v>164.64019448946516</v>
      </c>
      <c r="K91" s="403">
        <f>K93/K90</f>
        <v>180.85862068965517</v>
      </c>
      <c r="L91" s="1065" t="e">
        <f>L93/L90</f>
        <v>#DIV/0!</v>
      </c>
      <c r="M91" s="405" t="e">
        <f>L91-K91</f>
        <v>#DIV/0!</v>
      </c>
      <c r="N91" s="336">
        <f>N93/N90</f>
        <v>164.64019448946516</v>
      </c>
      <c r="O91" s="403">
        <f>O93/O90</f>
        <v>152.6</v>
      </c>
      <c r="P91" s="1065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164.77079207920792</v>
      </c>
      <c r="U91" s="398" t="e">
        <f>U93/U90</f>
        <v>#DIV/0!</v>
      </c>
      <c r="V91" s="398" t="e">
        <f t="shared" si="295"/>
        <v>#DIV/0!</v>
      </c>
      <c r="W91" s="398" t="e">
        <f t="shared" si="263"/>
        <v>#DIV/0!</v>
      </c>
      <c r="X91" s="398" t="e">
        <f t="shared" si="296"/>
        <v>#DIV/0!</v>
      </c>
      <c r="Y91" s="336">
        <f>Y93/Y90</f>
        <v>150.55466666666666</v>
      </c>
      <c r="Z91" s="403">
        <f>Z93/Z90</f>
        <v>158.52241918665277</v>
      </c>
      <c r="AA91" s="1065" t="e">
        <f>AA93/AA90</f>
        <v>#DIV/0!</v>
      </c>
      <c r="AB91" s="405" t="e">
        <f t="shared" si="297"/>
        <v>#DIV/0!</v>
      </c>
      <c r="AC91" s="336">
        <f>AC93/AC90</f>
        <v>150.55466666666666</v>
      </c>
      <c r="AD91" s="403">
        <f>AD93/AD90</f>
        <v>158.43929440389294</v>
      </c>
      <c r="AE91" s="1065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65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 t="e">
        <f>AN93/AN90</f>
        <v>#DIV/0!</v>
      </c>
      <c r="AO91" s="398" t="e">
        <f t="shared" si="272"/>
        <v>#DIV/0!</v>
      </c>
      <c r="AP91" s="398" t="e">
        <f t="shared" si="264"/>
        <v>#DIV/0!</v>
      </c>
      <c r="AQ91" s="398" t="e">
        <f>AN91-AM91</f>
        <v>#DIV/0!</v>
      </c>
      <c r="AR91" s="410">
        <f>AR93/AR90</f>
        <v>156.91221653255303</v>
      </c>
      <c r="AS91" s="411">
        <f>AS93/AS90</f>
        <v>146.49222222222221</v>
      </c>
      <c r="AT91" s="412">
        <f>AT93/AT90</f>
        <v>159.56117847266538</v>
      </c>
      <c r="AU91" s="402" t="e">
        <f>AU93/AU90</f>
        <v>#DIV/0!</v>
      </c>
      <c r="AV91" s="402" t="e">
        <f t="shared" si="273"/>
        <v>#DIV/0!</v>
      </c>
      <c r="AW91" s="398" t="e">
        <f t="shared" si="265"/>
        <v>#DIV/0!</v>
      </c>
      <c r="AX91" s="402" t="e">
        <f>AU91-AT91</f>
        <v>#DIV/0!</v>
      </c>
      <c r="AY91" s="349"/>
      <c r="AZ91" s="350"/>
      <c r="BA91" s="350"/>
      <c r="BF91" s="1041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41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41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41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41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41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376"/>
      <c r="I92" s="377">
        <f>H93/G93</f>
        <v>0</v>
      </c>
      <c r="J92" s="374"/>
      <c r="K92" s="375"/>
      <c r="L92" s="1062"/>
      <c r="M92" s="377">
        <f>L93/K93</f>
        <v>0</v>
      </c>
      <c r="N92" s="374"/>
      <c r="O92" s="375"/>
      <c r="P92" s="1062"/>
      <c r="Q92" s="377">
        <f>P93/O93</f>
        <v>0</v>
      </c>
      <c r="R92" s="379"/>
      <c r="S92" s="380"/>
      <c r="T92" s="381"/>
      <c r="U92" s="100"/>
      <c r="V92" s="339">
        <f>U93/R93</f>
        <v>0</v>
      </c>
      <c r="W92" s="161">
        <f>U93/S93</f>
        <v>0</v>
      </c>
      <c r="X92" s="80">
        <f>U93/T93</f>
        <v>0</v>
      </c>
      <c r="Y92" s="374"/>
      <c r="Z92" s="375"/>
      <c r="AA92" s="1062"/>
      <c r="AB92" s="377">
        <f>AA93/Z93</f>
        <v>0</v>
      </c>
      <c r="AC92" s="374"/>
      <c r="AD92" s="375"/>
      <c r="AE92" s="1062"/>
      <c r="AF92" s="382">
        <f>AE93/AD93</f>
        <v>0</v>
      </c>
      <c r="AG92" s="374"/>
      <c r="AH92" s="375"/>
      <c r="AI92" s="1062"/>
      <c r="AJ92" s="382">
        <f>AI93/AH93</f>
        <v>0</v>
      </c>
      <c r="AK92" s="287"/>
      <c r="AL92" s="380"/>
      <c r="AM92" s="381"/>
      <c r="AN92" s="100"/>
      <c r="AO92" s="343">
        <f>AN93/AK93</f>
        <v>0</v>
      </c>
      <c r="AP92" s="161">
        <f>AN93/AL93</f>
        <v>0</v>
      </c>
      <c r="AQ92" s="256">
        <f>AN93/AM93</f>
        <v>0</v>
      </c>
      <c r="AR92" s="204"/>
      <c r="AS92" s="383"/>
      <c r="AT92" s="209"/>
      <c r="AU92" s="162"/>
      <c r="AV92" s="94">
        <f>AU93/AR93</f>
        <v>0</v>
      </c>
      <c r="AW92" s="161">
        <f>AU93/AS93</f>
        <v>0</v>
      </c>
      <c r="AX92" s="384">
        <f>AU93/AT93</f>
        <v>0</v>
      </c>
      <c r="AY92" s="137"/>
      <c r="AZ92" s="138"/>
      <c r="BA92" s="5"/>
      <c r="BF92" s="1040"/>
      <c r="BG92" s="375"/>
      <c r="BH92" s="378"/>
      <c r="BI92" s="377" t="e">
        <f>BH93/BG93</f>
        <v>#DIV/0!</v>
      </c>
      <c r="BJ92" s="1040"/>
      <c r="BK92" s="375"/>
      <c r="BL92" s="378"/>
      <c r="BM92" s="377">
        <f>BL93/BK93</f>
        <v>0</v>
      </c>
      <c r="BN92" s="1040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0"/>
      <c r="BZ92" s="375"/>
      <c r="CA92" s="378"/>
      <c r="CB92" s="377">
        <f>CA93/BZ93</f>
        <v>0</v>
      </c>
      <c r="CC92" s="1040"/>
      <c r="CD92" s="375"/>
      <c r="CE92" s="378"/>
      <c r="CF92" s="382">
        <f>CE93/CD93</f>
        <v>0</v>
      </c>
      <c r="CG92" s="1040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56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357">
        <f>H84+H87+H89</f>
        <v>0</v>
      </c>
      <c r="I93" s="358">
        <f>H93-G93</f>
        <v>-142180</v>
      </c>
      <c r="J93" s="355">
        <f>J84+J87+J89</f>
        <v>101583</v>
      </c>
      <c r="K93" s="448">
        <f>K84+K87+K89</f>
        <v>157347</v>
      </c>
      <c r="L93" s="1060">
        <f>L84+L87+L89</f>
        <v>0</v>
      </c>
      <c r="M93" s="358">
        <f>L93-K93</f>
        <v>-157347</v>
      </c>
      <c r="N93" s="355">
        <f>N84+N87+N89</f>
        <v>101583</v>
      </c>
      <c r="O93" s="448">
        <f>O84+O87+O89</f>
        <v>175490</v>
      </c>
      <c r="P93" s="1060">
        <f>P84+P87+P89</f>
        <v>0</v>
      </c>
      <c r="Q93" s="358">
        <f>P93-O93</f>
        <v>-175490</v>
      </c>
      <c r="R93" s="360">
        <f>F93+J93+N93</f>
        <v>304749</v>
      </c>
      <c r="S93" s="361">
        <f>S84+S87+S89</f>
        <v>395529</v>
      </c>
      <c r="T93" s="112">
        <f>H93+K93+O93</f>
        <v>332837</v>
      </c>
      <c r="U93" s="114">
        <f>H93+L93+P93</f>
        <v>0</v>
      </c>
      <c r="V93" s="110">
        <f>U93-R93</f>
        <v>-304749</v>
      </c>
      <c r="W93" s="108">
        <f t="shared" si="263"/>
        <v>-395529</v>
      </c>
      <c r="X93" s="117">
        <f>U93-T93</f>
        <v>-332837</v>
      </c>
      <c r="Y93" s="355">
        <f>Y84+Y87+Y89</f>
        <v>112916</v>
      </c>
      <c r="Z93" s="448">
        <f>Z84+Z87+Z89</f>
        <v>152023</v>
      </c>
      <c r="AA93" s="1060">
        <f>AA84+AA87+AA89</f>
        <v>0</v>
      </c>
      <c r="AB93" s="358">
        <f t="shared" ref="AB93:AB100" si="310">AA93-Z93</f>
        <v>-152023</v>
      </c>
      <c r="AC93" s="355">
        <f>AC84+AC87+AC89</f>
        <v>112916</v>
      </c>
      <c r="AD93" s="448">
        <f>AD84+AD87+AD89</f>
        <v>130237.1</v>
      </c>
      <c r="AE93" s="1060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0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0</v>
      </c>
      <c r="AO93" s="186">
        <f>AN93-AK93</f>
        <v>-338748</v>
      </c>
      <c r="AP93" s="108">
        <f t="shared" si="264"/>
        <v>-395529</v>
      </c>
      <c r="AQ93" s="55">
        <f>AN93-AM93</f>
        <v>-417260.1</v>
      </c>
      <c r="AR93" s="130">
        <f>SUM(R93,AK93)</f>
        <v>643497</v>
      </c>
      <c r="AS93" s="132">
        <f>AS84+AS87+AS89</f>
        <v>791058</v>
      </c>
      <c r="AT93" s="140">
        <f>T93+AM93</f>
        <v>750097.1</v>
      </c>
      <c r="AU93" s="120">
        <f>SUM(U93,AN93)</f>
        <v>0</v>
      </c>
      <c r="AV93" s="188">
        <f>AU93-AR93</f>
        <v>-643497</v>
      </c>
      <c r="AW93" s="108">
        <f t="shared" si="265"/>
        <v>-791058</v>
      </c>
      <c r="AX93" s="362">
        <f>AU93-AT93</f>
        <v>-750097.1</v>
      </c>
      <c r="AY93" s="137">
        <f>AR93/6</f>
        <v>107249.5</v>
      </c>
      <c r="AZ93" s="97">
        <f>AS93/6</f>
        <v>131843</v>
      </c>
      <c r="BA93" s="138">
        <f>AU93/6</f>
        <v>0</v>
      </c>
      <c r="BB93" s="363">
        <f>BA93/AY93</f>
        <v>0</v>
      </c>
      <c r="BC93" s="6">
        <f>BA93-AY93</f>
        <v>-107249.5</v>
      </c>
      <c r="BD93" s="98">
        <f>BA93-AZ93</f>
        <v>-131843</v>
      </c>
      <c r="BE93" s="6">
        <f>AX93/6</f>
        <v>-125016.18333333333</v>
      </c>
      <c r="BF93" s="1038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38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38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38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38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38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36" t="s">
        <v>69</v>
      </c>
      <c r="E94" s="841"/>
      <c r="F94" s="331">
        <v>0</v>
      </c>
      <c r="G94" s="390"/>
      <c r="H94" s="391"/>
      <c r="I94" s="392">
        <f>H94-G94</f>
        <v>0</v>
      </c>
      <c r="J94" s="331"/>
      <c r="K94" s="390"/>
      <c r="L94" s="1064"/>
      <c r="M94" s="392">
        <f>L94-K94</f>
        <v>0</v>
      </c>
      <c r="N94" s="331"/>
      <c r="O94" s="390"/>
      <c r="P94" s="1064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390"/>
      <c r="AA94" s="1064"/>
      <c r="AB94" s="392">
        <f t="shared" si="310"/>
        <v>0</v>
      </c>
      <c r="AC94" s="331"/>
      <c r="AD94" s="390"/>
      <c r="AE94" s="1064"/>
      <c r="AF94" s="392">
        <f t="shared" si="311"/>
        <v>0</v>
      </c>
      <c r="AG94" s="331"/>
      <c r="AH94" s="390"/>
      <c r="AI94" s="1064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37"/>
      <c r="BG94" s="390"/>
      <c r="BH94" s="393"/>
      <c r="BI94" s="392">
        <f>BH94-BG94</f>
        <v>0</v>
      </c>
      <c r="BJ94" s="1037"/>
      <c r="BK94" s="390"/>
      <c r="BL94" s="393"/>
      <c r="BM94" s="392">
        <f>BL94-BK94</f>
        <v>0</v>
      </c>
      <c r="BN94" s="1037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37"/>
      <c r="BZ94" s="390"/>
      <c r="CA94" s="393"/>
      <c r="CB94" s="392">
        <f t="shared" si="313"/>
        <v>0</v>
      </c>
      <c r="CC94" s="1037"/>
      <c r="CD94" s="390"/>
      <c r="CE94" s="393"/>
      <c r="CF94" s="392">
        <f t="shared" si="314"/>
        <v>0</v>
      </c>
      <c r="CG94" s="1037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3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7" t="s">
        <v>70</v>
      </c>
      <c r="E95" s="830"/>
      <c r="F95" s="264"/>
      <c r="G95" s="414"/>
      <c r="H95" s="415"/>
      <c r="I95" s="457">
        <f>H95-G95</f>
        <v>0</v>
      </c>
      <c r="J95" s="264"/>
      <c r="K95" s="414"/>
      <c r="L95" s="1066"/>
      <c r="M95" s="457">
        <f>L95-K95</f>
        <v>0</v>
      </c>
      <c r="N95" s="264"/>
      <c r="O95" s="414"/>
      <c r="P95" s="1066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414"/>
      <c r="AA95" s="1066"/>
      <c r="AB95" s="457">
        <f t="shared" si="310"/>
        <v>0</v>
      </c>
      <c r="AC95" s="264"/>
      <c r="AD95" s="414"/>
      <c r="AE95" s="1066"/>
      <c r="AF95" s="457">
        <f t="shared" si="311"/>
        <v>0</v>
      </c>
      <c r="AG95" s="264"/>
      <c r="AH95" s="414"/>
      <c r="AI95" s="1066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42"/>
      <c r="BG95" s="414"/>
      <c r="BH95" s="417"/>
      <c r="BI95" s="457">
        <f>BH95-BG95</f>
        <v>0</v>
      </c>
      <c r="BJ95" s="1042"/>
      <c r="BK95" s="414"/>
      <c r="BL95" s="417"/>
      <c r="BM95" s="457">
        <f>BL95-BK95</f>
        <v>0</v>
      </c>
      <c r="BN95" s="1042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42"/>
      <c r="BZ95" s="414"/>
      <c r="CA95" s="417"/>
      <c r="CB95" s="457">
        <f t="shared" si="313"/>
        <v>0</v>
      </c>
      <c r="CC95" s="1042"/>
      <c r="CD95" s="414"/>
      <c r="CE95" s="417"/>
      <c r="CF95" s="457">
        <f t="shared" si="314"/>
        <v>0</v>
      </c>
      <c r="CG95" s="1042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391"/>
      <c r="I96" s="392"/>
      <c r="J96" s="331"/>
      <c r="K96" s="390"/>
      <c r="L96" s="1064"/>
      <c r="M96" s="392"/>
      <c r="N96" s="331"/>
      <c r="O96" s="390"/>
      <c r="P96" s="1064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390"/>
      <c r="AA96" s="1064"/>
      <c r="AB96" s="392">
        <f t="shared" si="310"/>
        <v>0</v>
      </c>
      <c r="AC96" s="331"/>
      <c r="AD96" s="390"/>
      <c r="AE96" s="1064"/>
      <c r="AF96" s="392">
        <f t="shared" si="311"/>
        <v>0</v>
      </c>
      <c r="AG96" s="331"/>
      <c r="AH96" s="390"/>
      <c r="AI96" s="1064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37"/>
      <c r="BG96" s="390"/>
      <c r="BH96" s="393"/>
      <c r="BI96" s="392"/>
      <c r="BJ96" s="1037"/>
      <c r="BK96" s="390"/>
      <c r="BL96" s="393"/>
      <c r="BM96" s="392"/>
      <c r="BN96" s="1037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37"/>
      <c r="BZ96" s="390"/>
      <c r="CA96" s="393"/>
      <c r="CB96" s="392">
        <f t="shared" si="313"/>
        <v>0</v>
      </c>
      <c r="CC96" s="1037"/>
      <c r="CD96" s="390"/>
      <c r="CE96" s="393"/>
      <c r="CF96" s="392">
        <f t="shared" si="314"/>
        <v>0</v>
      </c>
      <c r="CG96" s="1037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4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7" t="s">
        <v>118</v>
      </c>
      <c r="E97" s="830"/>
      <c r="F97" s="264"/>
      <c r="G97" s="461"/>
      <c r="H97" s="462"/>
      <c r="I97" s="457">
        <f>H97-G97</f>
        <v>0</v>
      </c>
      <c r="J97" s="264"/>
      <c r="K97" s="461"/>
      <c r="L97" s="1058"/>
      <c r="M97" s="457">
        <f>L97-K97</f>
        <v>0</v>
      </c>
      <c r="N97" s="264"/>
      <c r="O97" s="461"/>
      <c r="P97" s="1058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461"/>
      <c r="AA97" s="1058"/>
      <c r="AB97" s="457">
        <f t="shared" si="310"/>
        <v>0</v>
      </c>
      <c r="AC97" s="264"/>
      <c r="AD97" s="461"/>
      <c r="AE97" s="1058"/>
      <c r="AF97" s="457">
        <f t="shared" si="311"/>
        <v>0</v>
      </c>
      <c r="AG97" s="264"/>
      <c r="AH97" s="461"/>
      <c r="AI97" s="1058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42"/>
      <c r="BG97" s="461"/>
      <c r="BH97" s="463"/>
      <c r="BI97" s="457">
        <f>BH97-BG97</f>
        <v>0</v>
      </c>
      <c r="BJ97" s="1042"/>
      <c r="BK97" s="461"/>
      <c r="BL97" s="463"/>
      <c r="BM97" s="457">
        <f>BL97-BK97</f>
        <v>0</v>
      </c>
      <c r="BN97" s="1042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42"/>
      <c r="BZ97" s="461"/>
      <c r="CA97" s="463"/>
      <c r="CB97" s="457">
        <f t="shared" si="313"/>
        <v>0</v>
      </c>
      <c r="CC97" s="1042"/>
      <c r="CD97" s="461"/>
      <c r="CE97" s="463"/>
      <c r="CF97" s="457">
        <f t="shared" si="314"/>
        <v>0</v>
      </c>
      <c r="CG97" s="1042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1" t="s">
        <v>43</v>
      </c>
      <c r="E98" s="464"/>
      <c r="F98" s="331">
        <f>F94+F96</f>
        <v>0</v>
      </c>
      <c r="G98" s="390">
        <f>G94+G96</f>
        <v>0</v>
      </c>
      <c r="H98" s="391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1064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1064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390">
        <f>Z94+Z96</f>
        <v>0</v>
      </c>
      <c r="AA98" s="1064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1064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64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37">
        <f>BF94+BF96</f>
        <v>0</v>
      </c>
      <c r="BG98" s="390">
        <f>BG94+BG96</f>
        <v>0</v>
      </c>
      <c r="BH98" s="393"/>
      <c r="BI98" s="392">
        <f>BH98-BG98</f>
        <v>0</v>
      </c>
      <c r="BJ98" s="1037">
        <f>BJ94+BJ96</f>
        <v>0</v>
      </c>
      <c r="BK98" s="390">
        <f>BK94+BK96</f>
        <v>0</v>
      </c>
      <c r="BL98" s="393"/>
      <c r="BM98" s="392">
        <f>BL98-BK98</f>
        <v>0</v>
      </c>
      <c r="BN98" s="1037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37">
        <f>BY94+BY96</f>
        <v>0</v>
      </c>
      <c r="BZ98" s="390">
        <f>BZ94+BZ96</f>
        <v>0</v>
      </c>
      <c r="CA98" s="393"/>
      <c r="CB98" s="465">
        <f t="shared" si="313"/>
        <v>0</v>
      </c>
      <c r="CC98" s="1037">
        <f>CC94+CC96</f>
        <v>0</v>
      </c>
      <c r="CD98" s="390">
        <f>CD94+CD96</f>
        <v>0</v>
      </c>
      <c r="CE98" s="393"/>
      <c r="CF98" s="392">
        <f t="shared" si="314"/>
        <v>0</v>
      </c>
      <c r="CG98" s="1037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4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468"/>
      <c r="I99" s="377">
        <f>H100/G100</f>
        <v>0</v>
      </c>
      <c r="J99" s="336"/>
      <c r="K99" s="467"/>
      <c r="L99" s="1068"/>
      <c r="M99" s="377" t="e">
        <f>L100/K100</f>
        <v>#DIV/0!</v>
      </c>
      <c r="N99" s="336"/>
      <c r="O99" s="467"/>
      <c r="P99" s="1068"/>
      <c r="Q99" s="377">
        <f>P100/O100</f>
        <v>0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0</v>
      </c>
      <c r="Y99" s="336"/>
      <c r="Z99" s="467"/>
      <c r="AA99" s="1068"/>
      <c r="AB99" s="377">
        <f>AA100/Z100</f>
        <v>0</v>
      </c>
      <c r="AC99" s="336"/>
      <c r="AD99" s="467"/>
      <c r="AE99" s="1068"/>
      <c r="AF99" s="470" t="e">
        <f>AE100/AD100</f>
        <v>#DIV/0!</v>
      </c>
      <c r="AG99" s="336"/>
      <c r="AH99" s="467"/>
      <c r="AI99" s="10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</v>
      </c>
      <c r="AY99" s="137"/>
      <c r="AZ99" s="138"/>
      <c r="BA99" s="5"/>
      <c r="BF99" s="1041"/>
      <c r="BG99" s="467"/>
      <c r="BH99" s="469"/>
      <c r="BI99" s="377" t="e">
        <f>BH100/BG100</f>
        <v>#DIV/0!</v>
      </c>
      <c r="BJ99" s="1041"/>
      <c r="BK99" s="467"/>
      <c r="BL99" s="469"/>
      <c r="BM99" s="377">
        <f>BL100/BK100</f>
        <v>0</v>
      </c>
      <c r="BN99" s="1041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41"/>
      <c r="BZ99" s="467"/>
      <c r="CA99" s="469"/>
      <c r="CB99" s="377">
        <f>CA100/BZ100</f>
        <v>0</v>
      </c>
      <c r="CC99" s="1041"/>
      <c r="CD99" s="467"/>
      <c r="CE99" s="469"/>
      <c r="CF99" s="470" t="e">
        <f>CE100/CD100</f>
        <v>#DIV/0!</v>
      </c>
      <c r="CG99" s="1041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56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357">
        <v>0</v>
      </c>
      <c r="I100" s="358"/>
      <c r="J100" s="355"/>
      <c r="K100" s="448">
        <f>K95+K97</f>
        <v>0</v>
      </c>
      <c r="L100" s="1060">
        <v>0</v>
      </c>
      <c r="M100" s="358"/>
      <c r="N100" s="355"/>
      <c r="O100" s="448">
        <v>5680</v>
      </c>
      <c r="P100" s="1060">
        <v>0</v>
      </c>
      <c r="Q100" s="358">
        <f>P100-O100</f>
        <v>-5680</v>
      </c>
      <c r="R100" s="419">
        <f>F100+J100+N100</f>
        <v>0</v>
      </c>
      <c r="S100" s="420">
        <v>0</v>
      </c>
      <c r="T100" s="134">
        <f>H100+K100+O100</f>
        <v>5680</v>
      </c>
      <c r="U100" s="133">
        <f>H100+L100+P100</f>
        <v>0</v>
      </c>
      <c r="V100" s="129">
        <f>U100-R100</f>
        <v>0</v>
      </c>
      <c r="W100" s="128">
        <f t="shared" si="263"/>
        <v>0</v>
      </c>
      <c r="X100" s="117">
        <f>U100-T100</f>
        <v>-5680</v>
      </c>
      <c r="Y100" s="355"/>
      <c r="Z100" s="448">
        <v>290.3</v>
      </c>
      <c r="AA100" s="1060">
        <v>0</v>
      </c>
      <c r="AB100" s="358">
        <f t="shared" si="310"/>
        <v>-290.3</v>
      </c>
      <c r="AC100" s="355"/>
      <c r="AD100" s="448">
        <v>0</v>
      </c>
      <c r="AE100" s="1060">
        <v>0</v>
      </c>
      <c r="AF100" s="358">
        <f>AE100-AD100</f>
        <v>0</v>
      </c>
      <c r="AG100" s="355"/>
      <c r="AH100" s="385">
        <v>246</v>
      </c>
      <c r="AI100" s="1060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-536.29999999999995</v>
      </c>
      <c r="AR100" s="130">
        <f>SUM(R100,AK100)</f>
        <v>0</v>
      </c>
      <c r="AS100" s="132">
        <f>AL100+S100</f>
        <v>0</v>
      </c>
      <c r="AT100" s="140">
        <f>T100+AM100</f>
        <v>6216.3</v>
      </c>
      <c r="AU100" s="187">
        <f>SUM(U100,AN100)</f>
        <v>0</v>
      </c>
      <c r="AV100" s="188">
        <f>AU100-AR100</f>
        <v>0</v>
      </c>
      <c r="AW100" s="128">
        <f t="shared" si="265"/>
        <v>0</v>
      </c>
      <c r="AX100" s="362">
        <f>AU100-AT100</f>
        <v>-6216.3</v>
      </c>
      <c r="AY100" s="137">
        <f>AR100/6</f>
        <v>0</v>
      </c>
      <c r="AZ100" s="97">
        <f>AS100/6</f>
        <v>0</v>
      </c>
      <c r="BA100" s="138">
        <f>AU100/6</f>
        <v>0</v>
      </c>
      <c r="BB100" s="363" t="e">
        <f>BA100/AY100</f>
        <v>#DIV/0!</v>
      </c>
      <c r="BC100" s="6">
        <f>BA100-AY100</f>
        <v>0</v>
      </c>
      <c r="BD100" s="98">
        <f>BA100-AZ100</f>
        <v>0</v>
      </c>
      <c r="BE100" s="6">
        <f>AX100/6</f>
        <v>-1036.05</v>
      </c>
      <c r="BF100" s="1038">
        <f>BF95+BF97</f>
        <v>0</v>
      </c>
      <c r="BG100" s="385">
        <v>0</v>
      </c>
      <c r="BH100" s="387"/>
      <c r="BI100" s="358">
        <f>BH100-BG100</f>
        <v>0</v>
      </c>
      <c r="BJ100" s="1038">
        <f>BJ95+BJ97</f>
        <v>0</v>
      </c>
      <c r="BK100" s="385">
        <v>99</v>
      </c>
      <c r="BL100" s="387"/>
      <c r="BM100" s="358">
        <f>BL100-BK100</f>
        <v>-99</v>
      </c>
      <c r="BN100" s="1038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38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38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38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474"/>
      <c r="I101" s="334">
        <f>H102/G102</f>
        <v>0</v>
      </c>
      <c r="J101" s="269"/>
      <c r="K101" s="473"/>
      <c r="L101" s="1069"/>
      <c r="M101" s="334">
        <f>L102/K102</f>
        <v>0</v>
      </c>
      <c r="N101" s="269"/>
      <c r="O101" s="473"/>
      <c r="P101" s="1069"/>
      <c r="Q101" s="334">
        <f>P102/O102</f>
        <v>0</v>
      </c>
      <c r="R101" s="269"/>
      <c r="S101" s="476"/>
      <c r="T101" s="477"/>
      <c r="U101" s="84"/>
      <c r="V101" s="339">
        <f>U102/R102</f>
        <v>0</v>
      </c>
      <c r="W101" s="86">
        <f>U102/S102</f>
        <v>0</v>
      </c>
      <c r="X101" s="80">
        <f>U102/T102</f>
        <v>0</v>
      </c>
      <c r="Y101" s="269"/>
      <c r="Z101" s="473"/>
      <c r="AA101" s="1069"/>
      <c r="AB101" s="334">
        <f>AA102/Z102</f>
        <v>0</v>
      </c>
      <c r="AC101" s="269"/>
      <c r="AD101" s="473"/>
      <c r="AE101" s="1069"/>
      <c r="AF101" s="341">
        <f>AE102/AD102</f>
        <v>0</v>
      </c>
      <c r="AG101" s="269"/>
      <c r="AH101" s="473"/>
      <c r="AI101" s="1069"/>
      <c r="AJ101" s="341">
        <f>AI102/AH102</f>
        <v>0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>
        <f>AN102/AM102</f>
        <v>0</v>
      </c>
      <c r="AR101" s="479"/>
      <c r="AS101" s="197"/>
      <c r="AT101" s="480"/>
      <c r="AU101" s="162"/>
      <c r="AV101" s="348">
        <f>AU102/AR102</f>
        <v>0</v>
      </c>
      <c r="AW101" s="86">
        <f>AU102/AS102</f>
        <v>0</v>
      </c>
      <c r="AX101" s="206">
        <f>AU102/AT102</f>
        <v>0</v>
      </c>
      <c r="AY101" s="137"/>
      <c r="AZ101" s="138"/>
      <c r="BA101" s="138"/>
      <c r="BF101" s="1036"/>
      <c r="BG101" s="473"/>
      <c r="BH101" s="475"/>
      <c r="BI101" s="334" t="e">
        <f>BH102/BG102</f>
        <v>#DIV/0!</v>
      </c>
      <c r="BJ101" s="1036"/>
      <c r="BK101" s="473"/>
      <c r="BL101" s="475"/>
      <c r="BM101" s="334">
        <f>BL102/BK102</f>
        <v>0</v>
      </c>
      <c r="BN101" s="1036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36"/>
      <c r="BZ101" s="473"/>
      <c r="CA101" s="475"/>
      <c r="CB101" s="334">
        <f>CA102/BZ102</f>
        <v>0</v>
      </c>
      <c r="CC101" s="1036"/>
      <c r="CD101" s="473"/>
      <c r="CE101" s="475"/>
      <c r="CF101" s="341">
        <f>CE102/CD102</f>
        <v>0</v>
      </c>
      <c r="CG101" s="1036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65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357"/>
      <c r="I102" s="358">
        <f>H102-G102</f>
        <v>-2125.5</v>
      </c>
      <c r="J102" s="355">
        <v>1417</v>
      </c>
      <c r="K102" s="448">
        <v>2285.442</v>
      </c>
      <c r="L102" s="1060"/>
      <c r="M102" s="358">
        <f>L102-K102</f>
        <v>-2285.442</v>
      </c>
      <c r="N102" s="355">
        <v>1585</v>
      </c>
      <c r="O102" s="448">
        <v>1863.5250000000001</v>
      </c>
      <c r="P102" s="1060"/>
      <c r="Q102" s="358">
        <f>P102-O102</f>
        <v>-1863.5250000000001</v>
      </c>
      <c r="R102" s="360">
        <f>F102+J102+N102</f>
        <v>4419</v>
      </c>
      <c r="S102" s="361">
        <v>4419</v>
      </c>
      <c r="T102" s="112">
        <f>H102+K102+O102</f>
        <v>4148.9670000000006</v>
      </c>
      <c r="U102" s="114">
        <f>H102+L102+P102</f>
        <v>0</v>
      </c>
      <c r="V102" s="110">
        <f>U102-R102</f>
        <v>-4419</v>
      </c>
      <c r="W102" s="108">
        <f t="shared" si="263"/>
        <v>-4419</v>
      </c>
      <c r="X102" s="117">
        <f>U102-T102</f>
        <v>-4148.9670000000006</v>
      </c>
      <c r="Y102" s="355">
        <v>1651</v>
      </c>
      <c r="Z102" s="448">
        <v>2075.5</v>
      </c>
      <c r="AA102" s="1060"/>
      <c r="AB102" s="358">
        <f>AA102-Z102</f>
        <v>-2075.5</v>
      </c>
      <c r="AC102" s="355">
        <v>1639</v>
      </c>
      <c r="AD102" s="448">
        <v>2911.1689999999999</v>
      </c>
      <c r="AE102" s="1060"/>
      <c r="AF102" s="358">
        <f>AE102-AD102</f>
        <v>-2911.1689999999999</v>
      </c>
      <c r="AG102" s="355">
        <v>1557</v>
      </c>
      <c r="AH102" s="448">
        <v>1656</v>
      </c>
      <c r="AI102" s="1060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-6642.6689999999999</v>
      </c>
      <c r="AR102" s="135">
        <f>SUM(R102,AK102)</f>
        <v>9266</v>
      </c>
      <c r="AS102" s="132">
        <f>AL102+S102</f>
        <v>9266</v>
      </c>
      <c r="AT102" s="140">
        <f>T102+AM102</f>
        <v>10791.636</v>
      </c>
      <c r="AU102" s="120">
        <f>SUM(U102,AN102)</f>
        <v>0</v>
      </c>
      <c r="AV102" s="188">
        <f>AU102-AR102</f>
        <v>-9266</v>
      </c>
      <c r="AW102" s="108">
        <f t="shared" si="265"/>
        <v>-9266</v>
      </c>
      <c r="AX102" s="362">
        <f>AU102-AT102</f>
        <v>-10791.636</v>
      </c>
      <c r="AY102" s="137">
        <f>AR102/6</f>
        <v>1544.3333333333333</v>
      </c>
      <c r="AZ102" s="97">
        <f>AS102/6</f>
        <v>1544.3333333333333</v>
      </c>
      <c r="BA102" s="138">
        <f>AU102/6</f>
        <v>0</v>
      </c>
      <c r="BB102" s="482">
        <f>BA102/AY102</f>
        <v>0</v>
      </c>
      <c r="BC102" s="6">
        <f>BA102-AY102</f>
        <v>-1544.3333333333333</v>
      </c>
      <c r="BD102" s="98">
        <f>BA102-AZ102</f>
        <v>-1544.3333333333333</v>
      </c>
      <c r="BE102" s="6">
        <f>AX102/6</f>
        <v>-1798.606</v>
      </c>
      <c r="BF102" s="1038"/>
      <c r="BG102" s="448"/>
      <c r="BH102" s="359"/>
      <c r="BI102" s="358">
        <f>BH102-BG102</f>
        <v>0</v>
      </c>
      <c r="BJ102" s="1038"/>
      <c r="BK102" s="448">
        <v>1706</v>
      </c>
      <c r="BL102" s="359"/>
      <c r="BM102" s="358">
        <f>BL102-BK102</f>
        <v>-1706</v>
      </c>
      <c r="BN102" s="1038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38"/>
      <c r="BZ102" s="448">
        <v>1938</v>
      </c>
      <c r="CA102" s="359"/>
      <c r="CB102" s="358">
        <f>CA102-BZ102</f>
        <v>-1938</v>
      </c>
      <c r="CC102" s="1038"/>
      <c r="CD102" s="448">
        <v>2118</v>
      </c>
      <c r="CE102" s="359"/>
      <c r="CF102" s="358">
        <f>CE102-CD102</f>
        <v>-2118</v>
      </c>
      <c r="CG102" s="1038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0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404"/>
      <c r="I103" s="405"/>
      <c r="J103" s="336"/>
      <c r="K103" s="403"/>
      <c r="L103" s="1065"/>
      <c r="M103" s="405"/>
      <c r="N103" s="336"/>
      <c r="O103" s="403"/>
      <c r="P103" s="1065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03"/>
      <c r="AA103" s="1065"/>
      <c r="AB103" s="405"/>
      <c r="AC103" s="336"/>
      <c r="AD103" s="403">
        <v>7</v>
      </c>
      <c r="AE103" s="1065"/>
      <c r="AF103" s="405"/>
      <c r="AG103" s="336"/>
      <c r="AH103" s="403"/>
      <c r="AI103" s="1065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41"/>
      <c r="BG103" s="403"/>
      <c r="BH103" s="406"/>
      <c r="BI103" s="405"/>
      <c r="BJ103" s="1041"/>
      <c r="BK103" s="403"/>
      <c r="BL103" s="406"/>
      <c r="BM103" s="405"/>
      <c r="BN103" s="1041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41"/>
      <c r="BZ103" s="403"/>
      <c r="CA103" s="406"/>
      <c r="CB103" s="405"/>
      <c r="CC103" s="1041"/>
      <c r="CD103" s="403"/>
      <c r="CE103" s="406"/>
      <c r="CF103" s="405"/>
      <c r="CG103" s="1041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6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376"/>
      <c r="I104" s="377">
        <f>H105/G105</f>
        <v>0</v>
      </c>
      <c r="J104" s="374"/>
      <c r="K104" s="375"/>
      <c r="L104" s="1062"/>
      <c r="M104" s="377">
        <f>L105/K105</f>
        <v>0</v>
      </c>
      <c r="N104" s="374"/>
      <c r="O104" s="375"/>
      <c r="P104" s="1062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0</v>
      </c>
      <c r="Y104" s="374"/>
      <c r="Z104" s="375"/>
      <c r="AA104" s="1062"/>
      <c r="AB104" s="377" t="e">
        <f>AA105/Z105</f>
        <v>#DIV/0!</v>
      </c>
      <c r="AC104" s="374"/>
      <c r="AD104" s="375"/>
      <c r="AE104" s="1062"/>
      <c r="AF104" s="382">
        <f>AE105/AD105</f>
        <v>0</v>
      </c>
      <c r="AG104" s="374"/>
      <c r="AH104" s="375"/>
      <c r="AI104" s="1062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</v>
      </c>
      <c r="AY104" s="137"/>
      <c r="AZ104" s="138"/>
      <c r="BA104" s="138"/>
      <c r="BF104" s="1040"/>
      <c r="BG104" s="375"/>
      <c r="BH104" s="378"/>
      <c r="BI104" s="377" t="e">
        <f>BH105/BG105</f>
        <v>#DIV/0!</v>
      </c>
      <c r="BJ104" s="1040"/>
      <c r="BK104" s="375"/>
      <c r="BL104" s="378"/>
      <c r="BM104" s="377" t="e">
        <f>BL105/BK105</f>
        <v>#DIV/0!</v>
      </c>
      <c r="BN104" s="1040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0"/>
      <c r="BZ104" s="375"/>
      <c r="CA104" s="378"/>
      <c r="CB104" s="377" t="e">
        <f>CA105/BZ105</f>
        <v>#DIV/0!</v>
      </c>
      <c r="CC104" s="1040"/>
      <c r="CD104" s="375"/>
      <c r="CE104" s="378"/>
      <c r="CF104" s="382" t="e">
        <f>CE105/CD105</f>
        <v>#DIV/0!</v>
      </c>
      <c r="CG104" s="1040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5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357"/>
      <c r="I105" s="358">
        <f>H105-G105</f>
        <v>-140</v>
      </c>
      <c r="J105" s="355"/>
      <c r="K105" s="448">
        <v>15</v>
      </c>
      <c r="L105" s="1060"/>
      <c r="M105" s="358">
        <f>L105-K105</f>
        <v>-15</v>
      </c>
      <c r="N105" s="355"/>
      <c r="O105" s="448">
        <v>0</v>
      </c>
      <c r="P105" s="1060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</v>
      </c>
      <c r="U105" s="114">
        <f>H105+L105+P105</f>
        <v>0</v>
      </c>
      <c r="V105" s="110">
        <f>U105-R105</f>
        <v>0</v>
      </c>
      <c r="W105" s="108">
        <f t="shared" si="263"/>
        <v>0</v>
      </c>
      <c r="X105" s="117">
        <f>U105-T105</f>
        <v>-15</v>
      </c>
      <c r="Y105" s="355"/>
      <c r="Z105" s="448">
        <v>0</v>
      </c>
      <c r="AA105" s="1060"/>
      <c r="AB105" s="358">
        <f>AA105-Z105</f>
        <v>0</v>
      </c>
      <c r="AC105" s="355"/>
      <c r="AD105" s="448">
        <v>210</v>
      </c>
      <c r="AE105" s="1060"/>
      <c r="AF105" s="358">
        <f>AE105-AD105</f>
        <v>-210</v>
      </c>
      <c r="AG105" s="355"/>
      <c r="AH105" s="448">
        <v>90</v>
      </c>
      <c r="AI105" s="1060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315</v>
      </c>
      <c r="AU105" s="120">
        <f>SUM(U105,AN105)</f>
        <v>0</v>
      </c>
      <c r="AV105" s="188">
        <f>AU105-AR105</f>
        <v>0</v>
      </c>
      <c r="AW105" s="108">
        <f t="shared" si="265"/>
        <v>0</v>
      </c>
      <c r="AX105" s="362">
        <f>AU105-AT105</f>
        <v>-315</v>
      </c>
      <c r="AY105" s="137">
        <f>AR105/6</f>
        <v>0</v>
      </c>
      <c r="AZ105" s="97">
        <f>AS105/6</f>
        <v>0</v>
      </c>
      <c r="BA105" s="138">
        <f>AU105/6</f>
        <v>0</v>
      </c>
      <c r="BB105" s="482" t="e">
        <f>BA105/AY105</f>
        <v>#DIV/0!</v>
      </c>
      <c r="BC105" s="6">
        <f>BA105-AY105</f>
        <v>0</v>
      </c>
      <c r="BD105" s="98">
        <f>BA105-AZ105</f>
        <v>0</v>
      </c>
      <c r="BE105" s="6">
        <f>AX105/6</f>
        <v>-52.5</v>
      </c>
      <c r="BF105" s="1038"/>
      <c r="BG105" s="448"/>
      <c r="BH105" s="359"/>
      <c r="BI105" s="358">
        <f>BH105-BG105</f>
        <v>0</v>
      </c>
      <c r="BJ105" s="1038"/>
      <c r="BK105" s="448">
        <v>0</v>
      </c>
      <c r="BL105" s="359"/>
      <c r="BM105" s="358">
        <f>BL105-BK105</f>
        <v>0</v>
      </c>
      <c r="BN105" s="1038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38"/>
      <c r="BZ105" s="448">
        <v>0</v>
      </c>
      <c r="CA105" s="359"/>
      <c r="CB105" s="358">
        <f>CA105-BZ105</f>
        <v>0</v>
      </c>
      <c r="CC105" s="1038"/>
      <c r="CD105" s="448">
        <v>0</v>
      </c>
      <c r="CE105" s="359"/>
      <c r="CF105" s="358">
        <f>CE105-CD105</f>
        <v>0</v>
      </c>
      <c r="CG105" s="1038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0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8" t="s">
        <v>155</v>
      </c>
      <c r="C106" s="981"/>
      <c r="D106" s="330"/>
      <c r="E106" s="484"/>
      <c r="F106" s="982"/>
      <c r="G106" s="983"/>
      <c r="H106" s="993"/>
      <c r="I106" s="985"/>
      <c r="J106" s="982"/>
      <c r="K106" s="983"/>
      <c r="L106" s="1070"/>
      <c r="M106" s="985"/>
      <c r="N106" s="982"/>
      <c r="O106" s="983"/>
      <c r="P106" s="1070"/>
      <c r="Q106" s="985"/>
      <c r="R106" s="986"/>
      <c r="S106" s="987"/>
      <c r="T106" s="997"/>
      <c r="U106" s="989"/>
      <c r="V106" s="990"/>
      <c r="W106" s="991"/>
      <c r="X106" s="992"/>
      <c r="Y106" s="982"/>
      <c r="Z106" s="983"/>
      <c r="AA106" s="1070"/>
      <c r="AB106" s="985"/>
      <c r="AC106" s="982"/>
      <c r="AD106" s="983"/>
      <c r="AE106" s="1070"/>
      <c r="AF106" s="985"/>
      <c r="AG106" s="982"/>
      <c r="AH106" s="983"/>
      <c r="AI106" s="1070"/>
      <c r="AJ106" s="985"/>
      <c r="AK106" s="994"/>
      <c r="AL106" s="987"/>
      <c r="AM106" s="997"/>
      <c r="AN106" s="989"/>
      <c r="AO106" s="988"/>
      <c r="AP106" s="991"/>
      <c r="AQ106" s="453"/>
      <c r="AR106" s="486"/>
      <c r="AS106" s="411"/>
      <c r="AT106" s="487"/>
      <c r="AU106" s="454"/>
      <c r="AV106" s="999"/>
      <c r="AW106" s="991"/>
      <c r="AX106" s="445"/>
      <c r="AY106" s="349"/>
      <c r="AZ106" s="590"/>
      <c r="BA106" s="350"/>
      <c r="BB106" s="488"/>
      <c r="BD106" s="995"/>
      <c r="BF106" s="1044"/>
      <c r="BG106" s="983"/>
      <c r="BH106" s="996"/>
      <c r="BI106" s="985"/>
      <c r="BJ106" s="1044"/>
      <c r="BK106" s="983">
        <v>200</v>
      </c>
      <c r="BL106" s="996"/>
      <c r="BM106" s="985"/>
      <c r="BN106" s="1044"/>
      <c r="BO106" s="983">
        <v>200</v>
      </c>
      <c r="BP106" s="996"/>
      <c r="BQ106" s="985"/>
      <c r="BR106" s="994"/>
      <c r="BS106" s="997"/>
      <c r="BT106" s="997"/>
      <c r="BU106" s="989"/>
      <c r="BV106" s="990"/>
      <c r="BW106" s="991"/>
      <c r="BX106" s="992"/>
      <c r="BY106" s="1044"/>
      <c r="BZ106" s="983">
        <v>200</v>
      </c>
      <c r="CA106" s="996"/>
      <c r="CB106" s="985"/>
      <c r="CC106" s="1044"/>
      <c r="CD106" s="983">
        <v>120</v>
      </c>
      <c r="CE106" s="996"/>
      <c r="CF106" s="985"/>
      <c r="CG106" s="1044"/>
      <c r="CH106" s="983">
        <v>80</v>
      </c>
      <c r="CI106" s="996"/>
      <c r="CJ106" s="985"/>
      <c r="CK106" s="994"/>
      <c r="CL106" s="997"/>
      <c r="CM106" s="997"/>
      <c r="CN106" s="989"/>
      <c r="CO106" s="988"/>
      <c r="CP106" s="988"/>
      <c r="CQ106" s="453"/>
      <c r="CR106" s="486"/>
      <c r="CS106" s="966"/>
      <c r="CT106" s="487"/>
      <c r="CU106" s="454"/>
      <c r="CV106" s="999"/>
      <c r="CW106" s="999"/>
      <c r="CX106" s="445"/>
      <c r="CY106" s="349"/>
      <c r="CZ106" s="350"/>
      <c r="DA106" s="488"/>
      <c r="DD106" s="982"/>
      <c r="DE106" s="983"/>
      <c r="DF106" s="996"/>
      <c r="DG106" s="985"/>
      <c r="DH106" s="982"/>
      <c r="DI106" s="983"/>
      <c r="DJ106" s="996"/>
      <c r="DK106" s="985"/>
      <c r="DL106" s="982"/>
      <c r="DM106" s="983"/>
      <c r="DN106" s="996"/>
      <c r="DO106" s="985"/>
      <c r="DP106" s="994"/>
      <c r="DQ106" s="997"/>
      <c r="DR106" s="989"/>
      <c r="DS106" s="990"/>
      <c r="DT106" s="992"/>
      <c r="DU106" s="982"/>
      <c r="DV106" s="983"/>
      <c r="DW106" s="996"/>
      <c r="DX106" s="985"/>
      <c r="DY106" s="982"/>
      <c r="DZ106" s="983"/>
      <c r="EA106" s="996"/>
      <c r="EB106" s="985"/>
      <c r="EC106" s="982"/>
      <c r="ED106" s="983"/>
      <c r="EE106" s="996"/>
      <c r="EF106" s="985"/>
      <c r="EG106" s="994"/>
      <c r="EH106" s="997"/>
      <c r="EI106" s="989"/>
      <c r="EJ106" s="988"/>
      <c r="EK106" s="453"/>
      <c r="EL106" s="486"/>
      <c r="EM106" s="487"/>
      <c r="EN106" s="454"/>
      <c r="EO106" s="999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376"/>
      <c r="I107" s="377">
        <f>H108/G108</f>
        <v>0</v>
      </c>
      <c r="J107" s="374"/>
      <c r="K107" s="375"/>
      <c r="L107" s="1062"/>
      <c r="M107" s="377">
        <f>L108/K108</f>
        <v>0</v>
      </c>
      <c r="N107" s="374"/>
      <c r="O107" s="375"/>
      <c r="P107" s="1062"/>
      <c r="Q107" s="377">
        <f>P108/O108</f>
        <v>0</v>
      </c>
      <c r="R107" s="374"/>
      <c r="S107" s="490"/>
      <c r="T107" s="70"/>
      <c r="U107" s="100"/>
      <c r="V107" s="339">
        <f>U108/R108</f>
        <v>0</v>
      </c>
      <c r="W107" s="161">
        <f>U108/S108</f>
        <v>0</v>
      </c>
      <c r="X107" s="80">
        <f>U108/T108</f>
        <v>0</v>
      </c>
      <c r="Y107" s="374"/>
      <c r="Z107" s="375"/>
      <c r="AA107" s="1062"/>
      <c r="AB107" s="377" t="e">
        <f>AA108/Z108</f>
        <v>#DIV/0!</v>
      </c>
      <c r="AC107" s="374"/>
      <c r="AD107" s="375"/>
      <c r="AE107" s="1062"/>
      <c r="AF107" s="382">
        <f>AE108/AD108</f>
        <v>0</v>
      </c>
      <c r="AG107" s="374"/>
      <c r="AH107" s="375"/>
      <c r="AI107" s="1062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0</v>
      </c>
      <c r="AW107" s="161">
        <f>AU108/AS108</f>
        <v>0</v>
      </c>
      <c r="AX107" s="384">
        <f>AU108/AT108</f>
        <v>0</v>
      </c>
      <c r="AY107" s="137"/>
      <c r="AZ107" s="138"/>
      <c r="BA107" s="138"/>
      <c r="BF107" s="1040"/>
      <c r="BG107" s="375"/>
      <c r="BH107" s="378"/>
      <c r="BI107" s="377" t="e">
        <f>BH108/BG108</f>
        <v>#DIV/0!</v>
      </c>
      <c r="BJ107" s="1040"/>
      <c r="BK107" s="375"/>
      <c r="BL107" s="378"/>
      <c r="BM107" s="377">
        <f>BL108/BK108</f>
        <v>0</v>
      </c>
      <c r="BN107" s="1040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0"/>
      <c r="BZ107" s="375"/>
      <c r="CA107" s="378"/>
      <c r="CB107" s="382">
        <f>CA108/BZ108</f>
        <v>0</v>
      </c>
      <c r="CC107" s="1040"/>
      <c r="CD107" s="375"/>
      <c r="CE107" s="378"/>
      <c r="CF107" s="382">
        <f>CE108/CD108</f>
        <v>0</v>
      </c>
      <c r="CG107" s="1040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65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357"/>
      <c r="I108" s="358">
        <f>H108-G108</f>
        <v>-194</v>
      </c>
      <c r="J108" s="355">
        <v>99</v>
      </c>
      <c r="K108" s="448">
        <v>387.5</v>
      </c>
      <c r="L108" s="1060"/>
      <c r="M108" s="358">
        <f>L108-K108</f>
        <v>-387.5</v>
      </c>
      <c r="N108" s="355">
        <v>99</v>
      </c>
      <c r="O108" s="448">
        <v>262.5</v>
      </c>
      <c r="P108" s="1060"/>
      <c r="Q108" s="358">
        <f>P108-O108</f>
        <v>-262.5</v>
      </c>
      <c r="R108" s="360">
        <f>F108+J108+N108</f>
        <v>297</v>
      </c>
      <c r="S108" s="361">
        <v>297</v>
      </c>
      <c r="T108" s="112">
        <f>H108+K108+O108</f>
        <v>650</v>
      </c>
      <c r="U108" s="114">
        <f>H108+L108+P108</f>
        <v>0</v>
      </c>
      <c r="V108" s="110">
        <f>U108-R108</f>
        <v>-297</v>
      </c>
      <c r="W108" s="108">
        <f t="shared" si="263"/>
        <v>-297</v>
      </c>
      <c r="X108" s="117">
        <f>U108-T108</f>
        <v>-650</v>
      </c>
      <c r="Y108" s="355">
        <v>150</v>
      </c>
      <c r="Z108" s="448">
        <v>0</v>
      </c>
      <c r="AA108" s="1060"/>
      <c r="AB108" s="358">
        <f>AA108-Z108</f>
        <v>0</v>
      </c>
      <c r="AC108" s="355">
        <v>150</v>
      </c>
      <c r="AD108" s="448">
        <v>796</v>
      </c>
      <c r="AE108" s="1060"/>
      <c r="AF108" s="358">
        <f>AE108-AD108</f>
        <v>-796</v>
      </c>
      <c r="AG108" s="355">
        <v>150</v>
      </c>
      <c r="AH108" s="448">
        <v>4500</v>
      </c>
      <c r="AI108" s="1060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5946</v>
      </c>
      <c r="AU108" s="120">
        <f>SUM(U108,AN108)</f>
        <v>0</v>
      </c>
      <c r="AV108" s="188">
        <f>AU108-AR108</f>
        <v>-747</v>
      </c>
      <c r="AW108" s="108">
        <f t="shared" si="265"/>
        <v>-747</v>
      </c>
      <c r="AX108" s="362">
        <f>AU108-AT108</f>
        <v>-5946</v>
      </c>
      <c r="AY108" s="137">
        <f>AR108/6</f>
        <v>124.5</v>
      </c>
      <c r="AZ108" s="97">
        <f>AS108/6</f>
        <v>124.5</v>
      </c>
      <c r="BA108" s="138">
        <f>AU108/6</f>
        <v>0</v>
      </c>
      <c r="BB108" s="482">
        <f>BA108/AY108</f>
        <v>0</v>
      </c>
      <c r="BC108" s="6">
        <f>BA108-AY108</f>
        <v>-124.5</v>
      </c>
      <c r="BD108" s="98">
        <f>BA108-AZ108</f>
        <v>-124.5</v>
      </c>
      <c r="BE108" s="6">
        <f>AX108/6</f>
        <v>-991</v>
      </c>
      <c r="BF108" s="1038"/>
      <c r="BG108" s="448"/>
      <c r="BH108" s="359"/>
      <c r="BI108" s="358">
        <f>BH108-BG108</f>
        <v>0</v>
      </c>
      <c r="BJ108" s="1038"/>
      <c r="BK108" s="448">
        <v>19000</v>
      </c>
      <c r="BL108" s="359"/>
      <c r="BM108" s="358">
        <f>BL108-BK108</f>
        <v>-19000</v>
      </c>
      <c r="BN108" s="1038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38"/>
      <c r="BZ108" s="448">
        <v>19000</v>
      </c>
      <c r="CA108" s="359"/>
      <c r="CB108" s="358">
        <f>CA108-BZ108</f>
        <v>-19000</v>
      </c>
      <c r="CC108" s="1038"/>
      <c r="CD108" s="448">
        <v>11400</v>
      </c>
      <c r="CE108" s="359"/>
      <c r="CF108" s="358">
        <f>CE108-CD108</f>
        <v>-11400</v>
      </c>
      <c r="CG108" s="1038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0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376"/>
      <c r="I109" s="377">
        <f>H110/G110</f>
        <v>0</v>
      </c>
      <c r="J109" s="374"/>
      <c r="K109" s="375"/>
      <c r="L109" s="1062"/>
      <c r="M109" s="377">
        <f>L110/K110</f>
        <v>0</v>
      </c>
      <c r="N109" s="374"/>
      <c r="O109" s="375"/>
      <c r="P109" s="1062"/>
      <c r="Q109" s="377">
        <f>P110/O110</f>
        <v>0</v>
      </c>
      <c r="R109" s="379"/>
      <c r="S109" s="380"/>
      <c r="T109" s="381"/>
      <c r="U109" s="194"/>
      <c r="V109" s="339">
        <f>U110/R110</f>
        <v>0</v>
      </c>
      <c r="W109" s="86">
        <f>U110/S110</f>
        <v>0</v>
      </c>
      <c r="X109" s="80">
        <f>U110/T110</f>
        <v>0</v>
      </c>
      <c r="Y109" s="374"/>
      <c r="Z109" s="375"/>
      <c r="AA109" s="1062"/>
      <c r="AB109" s="377">
        <f>AA110/Z110</f>
        <v>0</v>
      </c>
      <c r="AC109" s="374"/>
      <c r="AD109" s="375"/>
      <c r="AE109" s="1062"/>
      <c r="AF109" s="382">
        <f>AE110/AD110</f>
        <v>0</v>
      </c>
      <c r="AG109" s="374"/>
      <c r="AH109" s="375"/>
      <c r="AI109" s="1062"/>
      <c r="AJ109" s="382">
        <f>AI110/AH110</f>
        <v>0</v>
      </c>
      <c r="AK109" s="287"/>
      <c r="AL109" s="380"/>
      <c r="AM109" s="381"/>
      <c r="AN109" s="194"/>
      <c r="AO109" s="343">
        <f>AN110/AK110</f>
        <v>0</v>
      </c>
      <c r="AP109" s="86">
        <f>AN110/AL110</f>
        <v>0</v>
      </c>
      <c r="AQ109" s="256">
        <f>AN110/AM110</f>
        <v>0</v>
      </c>
      <c r="AR109" s="204"/>
      <c r="AS109" s="383"/>
      <c r="AT109" s="209"/>
      <c r="AU109" s="162"/>
      <c r="AV109" s="348">
        <f>AU110/AR110</f>
        <v>0</v>
      </c>
      <c r="AW109" s="86">
        <f>AU110/AS110</f>
        <v>0</v>
      </c>
      <c r="AX109" s="206">
        <f>AU110/AT110</f>
        <v>0</v>
      </c>
      <c r="AY109" s="137"/>
      <c r="AZ109" s="138"/>
      <c r="BA109" s="138"/>
      <c r="BF109" s="1040"/>
      <c r="BG109" s="375"/>
      <c r="BH109" s="378"/>
      <c r="BI109" s="377" t="e">
        <f>BH110/BG110</f>
        <v>#DIV/0!</v>
      </c>
      <c r="BJ109" s="1040"/>
      <c r="BK109" s="375"/>
      <c r="BL109" s="378"/>
      <c r="BM109" s="377">
        <f>BL110/BK110</f>
        <v>0</v>
      </c>
      <c r="BN109" s="1040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0</v>
      </c>
      <c r="BY109" s="1040"/>
      <c r="BZ109" s="375"/>
      <c r="CA109" s="378"/>
      <c r="CB109" s="334">
        <f>CA110/BZ110</f>
        <v>0</v>
      </c>
      <c r="CC109" s="1040"/>
      <c r="CD109" s="375"/>
      <c r="CE109" s="378"/>
      <c r="CF109" s="382">
        <f>CE110/CD110</f>
        <v>0</v>
      </c>
      <c r="CG109" s="1040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56"/>
      <c r="CT109" s="209"/>
      <c r="CU109" s="162"/>
      <c r="CV109" s="348" t="e">
        <f>CU110/CR110</f>
        <v>#DIV/0!</v>
      </c>
      <c r="CW109" s="348"/>
      <c r="CX109" s="206">
        <f>CU110/CT110</f>
        <v>0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494">
        <f t="shared" ref="H110" si="329">H77+H81+H93+H100+H102+H105+H108</f>
        <v>0</v>
      </c>
      <c r="I110" s="495">
        <f>H110-G110</f>
        <v>-525214.804</v>
      </c>
      <c r="J110" s="492">
        <f>J77+J81+J93+J100+J102+J105+J108</f>
        <v>381799</v>
      </c>
      <c r="K110" s="493">
        <f>K77+K81+K93+K100+K102+K105+K108</f>
        <v>560804.19836000004</v>
      </c>
      <c r="L110" s="1071">
        <f t="shared" ref="L110" si="330">L77+L81+L93+L100+L102+L105+L108</f>
        <v>0</v>
      </c>
      <c r="M110" s="495">
        <f>L110-K110</f>
        <v>-560804.19836000004</v>
      </c>
      <c r="N110" s="492">
        <f>N77+N81+N93+N100+N102+N105+N108</f>
        <v>382667</v>
      </c>
      <c r="O110" s="493">
        <f>O77+O81+O93+O100+O102+O105+O108</f>
        <v>575091.05743000004</v>
      </c>
      <c r="P110" s="1071">
        <f t="shared" ref="P110" si="331">P77+P81+P93+P100+P102+P105+P108</f>
        <v>0</v>
      </c>
      <c r="Q110" s="495">
        <f>P110-O110</f>
        <v>-575091.05743000004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1135895.2557900001</v>
      </c>
      <c r="U110" s="213">
        <f>U77+U81+U93+U100+U102+U105+U108</f>
        <v>0</v>
      </c>
      <c r="V110" s="213">
        <f>U110-R110</f>
        <v>-1118365</v>
      </c>
      <c r="W110" s="211">
        <f>U110-S110</f>
        <v>-1282845</v>
      </c>
      <c r="X110" s="216">
        <f>U110-T110</f>
        <v>-1135895.2557900001</v>
      </c>
      <c r="Y110" s="492">
        <f t="shared" ref="Y110:AO110" si="332">Y77+Y81+Y93+Y100+Y102+Y105+Y108</f>
        <v>364117</v>
      </c>
      <c r="Z110" s="493">
        <f t="shared" si="332"/>
        <v>516422.386</v>
      </c>
      <c r="AA110" s="1071">
        <f t="shared" si="332"/>
        <v>0</v>
      </c>
      <c r="AB110" s="495">
        <f t="shared" si="332"/>
        <v>-516422.386</v>
      </c>
      <c r="AC110" s="492">
        <f t="shared" si="332"/>
        <v>361205</v>
      </c>
      <c r="AD110" s="493">
        <f t="shared" si="332"/>
        <v>427616.53729000001</v>
      </c>
      <c r="AE110" s="1071">
        <f t="shared" ref="AE110" si="333">AE77+AE81+AE93+AE100+AE102+AE105+AE108</f>
        <v>0</v>
      </c>
      <c r="AF110" s="495">
        <f t="shared" si="332"/>
        <v>-427616.53729000001</v>
      </c>
      <c r="AG110" s="492">
        <f t="shared" si="332"/>
        <v>337623</v>
      </c>
      <c r="AH110" s="493">
        <f t="shared" si="332"/>
        <v>409292</v>
      </c>
      <c r="AI110" s="1071">
        <f t="shared" si="332"/>
        <v>0</v>
      </c>
      <c r="AJ110" s="495">
        <f t="shared" si="332"/>
        <v>-409292</v>
      </c>
      <c r="AK110" s="210">
        <f t="shared" si="332"/>
        <v>1062945</v>
      </c>
      <c r="AL110" s="497">
        <f t="shared" si="332"/>
        <v>1149026</v>
      </c>
      <c r="AM110" s="215">
        <f t="shared" si="332"/>
        <v>1353330.9232900001</v>
      </c>
      <c r="AN110" s="213">
        <f t="shared" si="332"/>
        <v>0</v>
      </c>
      <c r="AO110" s="215">
        <f t="shared" si="332"/>
        <v>-1062945</v>
      </c>
      <c r="AP110" s="211">
        <f>AN110-AL110</f>
        <v>-1149026</v>
      </c>
      <c r="AQ110" s="499">
        <f t="shared" ref="AQ110:AV110" si="334">AQ77+AQ81+AQ93+AQ100+AQ102+AQ105+AQ108</f>
        <v>-1353330.9232900001</v>
      </c>
      <c r="AR110" s="500">
        <f t="shared" si="334"/>
        <v>2181310</v>
      </c>
      <c r="AS110" s="213">
        <f t="shared" si="334"/>
        <v>2431871</v>
      </c>
      <c r="AT110" s="501">
        <f t="shared" si="334"/>
        <v>2489226.1790799997</v>
      </c>
      <c r="AU110" s="293">
        <f t="shared" si="334"/>
        <v>0</v>
      </c>
      <c r="AV110" s="217">
        <f t="shared" si="334"/>
        <v>-2181310</v>
      </c>
      <c r="AW110" s="211">
        <f>AU110-AS110</f>
        <v>-2431871</v>
      </c>
      <c r="AX110" s="502">
        <f>AX77+AX81+AX93+AX100+AX102+AX105+AX108</f>
        <v>-2489226.1790799997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0</v>
      </c>
      <c r="BB110" s="363">
        <f>BA110/AY110</f>
        <v>0</v>
      </c>
      <c r="BC110" s="6">
        <f>BA110-AY110</f>
        <v>-363551.66666666669</v>
      </c>
      <c r="BD110" s="98">
        <f>BA110-AZ110</f>
        <v>-405311.83333333331</v>
      </c>
      <c r="BE110" s="6">
        <f>AX110/6</f>
        <v>-414871.02984666661</v>
      </c>
      <c r="BF110" s="1045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0</v>
      </c>
      <c r="BI110" s="495">
        <f>BH110-BG110</f>
        <v>0</v>
      </c>
      <c r="BJ110" s="1045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45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-796154</v>
      </c>
      <c r="BY110" s="1045">
        <f>BY77+BY81+BY93+BY100+BY102+BY105+BY108</f>
        <v>0</v>
      </c>
      <c r="BZ110" s="493">
        <f t="shared" ref="BZ110" si="335">BZ77+BZ81+BZ93+BZ100+BZ102+BZ105+BZ108</f>
        <v>480585</v>
      </c>
      <c r="CA110" s="496">
        <f t="shared" ref="CA110:CX110" si="336">CA77+CA81+CA93+CA100+CA102+CA105+CA108</f>
        <v>0</v>
      </c>
      <c r="CB110" s="495">
        <f t="shared" si="336"/>
        <v>-480438</v>
      </c>
      <c r="CC110" s="1045">
        <f>CC77+CC81+CC93+CC100+CC102+CC105+CC108</f>
        <v>0</v>
      </c>
      <c r="CD110" s="493">
        <f t="shared" ref="CD110:CI110" si="337">CD77+CD81+CD93+CD100+CD102+CD105+CD108</f>
        <v>444818</v>
      </c>
      <c r="CE110" s="496">
        <f t="shared" si="337"/>
        <v>0</v>
      </c>
      <c r="CF110" s="495">
        <f t="shared" si="337"/>
        <v>-444818</v>
      </c>
      <c r="CG110" s="1045">
        <f>CG77+CG81+CG93+CG100+CG102+CG105+CG108</f>
        <v>0</v>
      </c>
      <c r="CH110" s="493">
        <f t="shared" si="337"/>
        <v>332065</v>
      </c>
      <c r="CI110" s="496">
        <f t="shared" si="337"/>
        <v>0</v>
      </c>
      <c r="CJ110" s="495">
        <f t="shared" si="336"/>
        <v>-332065</v>
      </c>
      <c r="CK110" s="210">
        <f t="shared" si="336"/>
        <v>0</v>
      </c>
      <c r="CL110" s="215"/>
      <c r="CM110" s="215">
        <f t="shared" si="336"/>
        <v>1257468</v>
      </c>
      <c r="CN110" s="213">
        <f t="shared" si="336"/>
        <v>0</v>
      </c>
      <c r="CO110" s="215">
        <f t="shared" si="336"/>
        <v>0</v>
      </c>
      <c r="CP110" s="215"/>
      <c r="CQ110" s="499">
        <f t="shared" si="336"/>
        <v>-1257468</v>
      </c>
      <c r="CR110" s="500">
        <f t="shared" si="336"/>
        <v>0</v>
      </c>
      <c r="CS110" s="967"/>
      <c r="CT110" s="501">
        <f t="shared" si="336"/>
        <v>2053622</v>
      </c>
      <c r="CU110" s="293">
        <f t="shared" si="336"/>
        <v>0</v>
      </c>
      <c r="CV110" s="217">
        <f t="shared" si="336"/>
        <v>0</v>
      </c>
      <c r="CW110" s="217"/>
      <c r="CX110" s="502">
        <f t="shared" si="336"/>
        <v>-2053622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-342270.33333333331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8">DU77+DU81+DU93+DU100+DU102+DU105+DU108</f>
        <v>439963</v>
      </c>
      <c r="DV110" s="493">
        <f t="shared" si="338"/>
        <v>0</v>
      </c>
      <c r="DW110" s="496">
        <f t="shared" si="338"/>
        <v>0</v>
      </c>
      <c r="DX110" s="495">
        <f t="shared" si="338"/>
        <v>0</v>
      </c>
      <c r="DY110" s="492">
        <f t="shared" si="338"/>
        <v>374643</v>
      </c>
      <c r="DZ110" s="493">
        <f t="shared" si="338"/>
        <v>0</v>
      </c>
      <c r="EA110" s="496">
        <f t="shared" si="338"/>
        <v>0</v>
      </c>
      <c r="EB110" s="495">
        <f t="shared" si="338"/>
        <v>0</v>
      </c>
      <c r="EC110" s="492">
        <f t="shared" si="338"/>
        <v>356290</v>
      </c>
      <c r="ED110" s="493">
        <f t="shared" si="338"/>
        <v>0</v>
      </c>
      <c r="EE110" s="496">
        <f t="shared" si="338"/>
        <v>0</v>
      </c>
      <c r="EF110" s="495">
        <f t="shared" si="338"/>
        <v>0</v>
      </c>
      <c r="EG110" s="210">
        <f t="shared" si="338"/>
        <v>1170896</v>
      </c>
      <c r="EH110" s="215">
        <f t="shared" si="338"/>
        <v>0</v>
      </c>
      <c r="EI110" s="213">
        <f t="shared" si="338"/>
        <v>0</v>
      </c>
      <c r="EJ110" s="215">
        <f t="shared" si="338"/>
        <v>-1170896</v>
      </c>
      <c r="EK110" s="499">
        <f t="shared" si="338"/>
        <v>0</v>
      </c>
      <c r="EL110" s="500">
        <f t="shared" si="338"/>
        <v>2447312</v>
      </c>
      <c r="EM110" s="501">
        <f t="shared" si="338"/>
        <v>1200110</v>
      </c>
      <c r="EN110" s="293">
        <f t="shared" si="338"/>
        <v>0</v>
      </c>
      <c r="EO110" s="217">
        <f t="shared" si="338"/>
        <v>-2447312</v>
      </c>
      <c r="EP110" s="502">
        <f t="shared" si="338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378631.75193000003</v>
      </c>
      <c r="U111" s="10">
        <f>U110/3</f>
        <v>0</v>
      </c>
      <c r="V111" s="10">
        <f>V110/3</f>
        <v>-372788.33333333331</v>
      </c>
      <c r="W111" s="10"/>
      <c r="X111" s="10">
        <f>X110/3</f>
        <v>-378631.75193000003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0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414871.02984666661</v>
      </c>
      <c r="AU111" s="10">
        <f>AU110/6</f>
        <v>0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0</v>
      </c>
      <c r="BV111" s="10">
        <f>BV110/3</f>
        <v>0</v>
      </c>
      <c r="BW111" s="10"/>
      <c r="BX111" s="10">
        <f>BX110/3</f>
        <v>-265384.66666666669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84">
        <f ca="1">NOW()</f>
        <v>43105.392881597225</v>
      </c>
      <c r="DA112" s="1084"/>
      <c r="DB112" s="1084"/>
      <c r="DC112" s="1084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3"/>
      <c r="E113" s="17"/>
      <c r="F113" s="1088" t="str">
        <f>F3</f>
        <v>17/3</v>
      </c>
      <c r="G113" s="1086"/>
      <c r="H113" s="1086"/>
      <c r="I113" s="1087">
        <v>0</v>
      </c>
      <c r="J113" s="1088" t="str">
        <f>J3</f>
        <v>17/4</v>
      </c>
      <c r="K113" s="1085"/>
      <c r="L113" s="1086"/>
      <c r="M113" s="1087">
        <v>0</v>
      </c>
      <c r="N113" s="1088" t="str">
        <f>N3</f>
        <v>17/5</v>
      </c>
      <c r="O113" s="1085"/>
      <c r="P113" s="1086"/>
      <c r="Q113" s="1087">
        <v>0</v>
      </c>
      <c r="R113" s="1088" t="str">
        <f>R3</f>
        <v>17/3-17/5累計</v>
      </c>
      <c r="S113" s="1085"/>
      <c r="T113" s="1085"/>
      <c r="U113" s="1086"/>
      <c r="V113" s="1085"/>
      <c r="W113" s="1085"/>
      <c r="X113" s="1087"/>
      <c r="Y113" s="1088" t="str">
        <f>Y3</f>
        <v>17/6</v>
      </c>
      <c r="Z113" s="1085"/>
      <c r="AA113" s="1086"/>
      <c r="AB113" s="1087">
        <v>0</v>
      </c>
      <c r="AC113" s="1088" t="str">
        <f>AC3</f>
        <v>17/7</v>
      </c>
      <c r="AD113" s="1085"/>
      <c r="AE113" s="1086"/>
      <c r="AF113" s="1087">
        <v>0</v>
      </c>
      <c r="AG113" s="1088" t="str">
        <f>AG3</f>
        <v>17/8</v>
      </c>
      <c r="AH113" s="1085"/>
      <c r="AI113" s="1085"/>
      <c r="AJ113" s="1087">
        <v>0</v>
      </c>
      <c r="AK113" s="1088" t="str">
        <f>AK3</f>
        <v>17/6-17/8累計</v>
      </c>
      <c r="AL113" s="1085"/>
      <c r="AM113" s="1085"/>
      <c r="AN113" s="1086"/>
      <c r="AO113" s="1085"/>
      <c r="AP113" s="1085"/>
      <c r="AQ113" s="1087"/>
      <c r="AR113" s="1096" t="str">
        <f>AR3</f>
        <v>17/上(17/3-17/8)累計</v>
      </c>
      <c r="AS113" s="1097"/>
      <c r="AT113" s="1097"/>
      <c r="AU113" s="1097"/>
      <c r="AV113" s="1097"/>
      <c r="AW113" s="1097"/>
      <c r="AX113" s="1098"/>
      <c r="AY113" s="18"/>
      <c r="AZ113" s="754"/>
      <c r="BA113" s="19"/>
      <c r="BF113" s="1088" t="str">
        <f>BF3</f>
        <v>17/9</v>
      </c>
      <c r="BG113" s="1086"/>
      <c r="BH113" s="1086"/>
      <c r="BI113" s="1087">
        <v>0</v>
      </c>
      <c r="BJ113" s="1088" t="str">
        <f>BJ3</f>
        <v>17/10</v>
      </c>
      <c r="BK113" s="1085"/>
      <c r="BL113" s="1086"/>
      <c r="BM113" s="1087">
        <v>0</v>
      </c>
      <c r="BN113" s="1088" t="str">
        <f>BN3</f>
        <v>17/11</v>
      </c>
      <c r="BO113" s="1085"/>
      <c r="BP113" s="1086"/>
      <c r="BQ113" s="1087">
        <v>0</v>
      </c>
      <c r="BR113" s="1088" t="str">
        <f>BR3</f>
        <v>17/9-17/11累計</v>
      </c>
      <c r="BS113" s="1085"/>
      <c r="BT113" s="1085"/>
      <c r="BU113" s="1086"/>
      <c r="BV113" s="1085"/>
      <c r="BW113" s="1085"/>
      <c r="BX113" s="1087"/>
      <c r="BY113" s="1088" t="str">
        <f>BY3</f>
        <v>17/12</v>
      </c>
      <c r="BZ113" s="1085"/>
      <c r="CA113" s="1086"/>
      <c r="CB113" s="1087">
        <v>0</v>
      </c>
      <c r="CC113" s="1088" t="str">
        <f>CC3</f>
        <v>18/1</v>
      </c>
      <c r="CD113" s="1085"/>
      <c r="CE113" s="1086"/>
      <c r="CF113" s="1087">
        <v>0</v>
      </c>
      <c r="CG113" s="1088" t="str">
        <f>CG3</f>
        <v>18/2</v>
      </c>
      <c r="CH113" s="1085"/>
      <c r="CI113" s="1086"/>
      <c r="CJ113" s="1087">
        <v>0</v>
      </c>
      <c r="CK113" s="1088" t="str">
        <f>CK3</f>
        <v>17/12-18/2累計</v>
      </c>
      <c r="CL113" s="1085"/>
      <c r="CM113" s="1085"/>
      <c r="CN113" s="1086"/>
      <c r="CO113" s="1085"/>
      <c r="CP113" s="1085"/>
      <c r="CQ113" s="1087"/>
      <c r="CR113" s="1096" t="str">
        <f>CR3</f>
        <v>17/下(17/12-18/2)累計</v>
      </c>
      <c r="CS113" s="1097"/>
      <c r="CT113" s="1097"/>
      <c r="CU113" s="1097"/>
      <c r="CV113" s="1097"/>
      <c r="CW113" s="1097"/>
      <c r="CX113" s="1098"/>
      <c r="CY113" s="18"/>
      <c r="CZ113" s="19"/>
      <c r="DB113" s="1000"/>
      <c r="DC113" s="909"/>
      <c r="DD113" s="1089" t="str">
        <f>DD3</f>
        <v>18/3</v>
      </c>
      <c r="DE113" s="1089"/>
      <c r="DF113" s="1089"/>
      <c r="DG113" s="1090">
        <v>0</v>
      </c>
      <c r="DH113" s="1088" t="str">
        <f>DH3</f>
        <v>18/4</v>
      </c>
      <c r="DI113" s="1085"/>
      <c r="DJ113" s="1086"/>
      <c r="DK113" s="1087">
        <v>0</v>
      </c>
      <c r="DL113" s="1088" t="str">
        <f>DL3</f>
        <v>18/5</v>
      </c>
      <c r="DM113" s="1085"/>
      <c r="DN113" s="1086"/>
      <c r="DO113" s="1087">
        <v>0</v>
      </c>
      <c r="DP113" s="1088" t="str">
        <f>DP3</f>
        <v>18/3-18/5累計</v>
      </c>
      <c r="DQ113" s="1085"/>
      <c r="DR113" s="1086"/>
      <c r="DS113" s="1085"/>
      <c r="DT113" s="1087"/>
      <c r="DU113" s="1088" t="str">
        <f>DU3</f>
        <v>18/6</v>
      </c>
      <c r="DV113" s="1085"/>
      <c r="DW113" s="1086"/>
      <c r="DX113" s="1087">
        <v>0</v>
      </c>
      <c r="DY113" s="1088" t="str">
        <f>DY3</f>
        <v>18/7</v>
      </c>
      <c r="DZ113" s="1085"/>
      <c r="EA113" s="1086"/>
      <c r="EB113" s="1087">
        <v>0</v>
      </c>
      <c r="EC113" s="1088" t="str">
        <f>EC3</f>
        <v>18/8</v>
      </c>
      <c r="ED113" s="1085"/>
      <c r="EE113" s="1086"/>
      <c r="EF113" s="1087">
        <v>0</v>
      </c>
      <c r="EG113" s="1088" t="str">
        <f>EG3</f>
        <v>18/6-18/8累計</v>
      </c>
      <c r="EH113" s="1085"/>
      <c r="EI113" s="1086"/>
      <c r="EJ113" s="1085"/>
      <c r="EK113" s="1087"/>
      <c r="EL113" s="1091" t="str">
        <f>EL3</f>
        <v>18/下(18/6-18/8)累計</v>
      </c>
      <c r="EM113" s="1092"/>
      <c r="EN113" s="1092"/>
      <c r="EO113" s="1092"/>
      <c r="EP113" s="1093"/>
      <c r="EQ113" s="18"/>
      <c r="ER113" s="19"/>
      <c r="ES113" s="19"/>
      <c r="ET113" s="19"/>
      <c r="EU113" s="19"/>
      <c r="EV113" s="1007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前回計画</v>
      </c>
      <c r="H114" s="306" t="str">
        <f>H4</f>
        <v>実績</v>
      </c>
      <c r="I114" s="505" t="s">
        <v>18</v>
      </c>
      <c r="J114" s="503" t="s">
        <v>0</v>
      </c>
      <c r="K114" s="305" t="str">
        <f>K4</f>
        <v>前回計画</v>
      </c>
      <c r="L114" s="1055" t="str">
        <f>L4</f>
        <v>今回計画</v>
      </c>
      <c r="M114" s="505" t="s">
        <v>18</v>
      </c>
      <c r="N114" s="503" t="s">
        <v>0</v>
      </c>
      <c r="O114" s="305" t="str">
        <f>O4</f>
        <v>前回計画</v>
      </c>
      <c r="P114" s="1055" t="str">
        <f>P4</f>
        <v>今回計画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305" t="str">
        <f>Z4</f>
        <v>前回計画</v>
      </c>
      <c r="AA114" s="1055" t="str">
        <f>AA4</f>
        <v>今回計画</v>
      </c>
      <c r="AB114" s="505" t="s">
        <v>18</v>
      </c>
      <c r="AC114" s="503" t="s">
        <v>0</v>
      </c>
      <c r="AD114" s="305" t="str">
        <f>AD4</f>
        <v>前回計画</v>
      </c>
      <c r="AE114" s="1055" t="str">
        <f>AE4</f>
        <v>今回計画</v>
      </c>
      <c r="AF114" s="309" t="s">
        <v>180</v>
      </c>
      <c r="AG114" s="304" t="s">
        <v>0</v>
      </c>
      <c r="AH114" s="305" t="str">
        <f>AH4</f>
        <v>前回計画</v>
      </c>
      <c r="AI114" s="1055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46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46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46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46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46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46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7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85" t="str">
        <f>DE4</f>
        <v>計画</v>
      </c>
      <c r="DF114" s="911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8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8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9" t="str">
        <f>EM35</f>
        <v>前回見通</v>
      </c>
      <c r="EN114" s="1010" t="str">
        <f>EN4</f>
        <v>今回見通</v>
      </c>
      <c r="EO114" s="1011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2"/>
      <c r="ET114" s="5" t="s">
        <v>74</v>
      </c>
      <c r="EU114" s="5" t="s">
        <v>75</v>
      </c>
      <c r="EV114" s="1012"/>
    </row>
    <row r="115" spans="1:152" s="436" customFormat="1" ht="20.100000000000001" customHeight="1">
      <c r="A115" s="422"/>
      <c r="B115" s="506"/>
      <c r="C115" s="1107" t="s">
        <v>56</v>
      </c>
      <c r="D115" s="1112"/>
      <c r="E115" s="246"/>
      <c r="F115" s="314">
        <v>7000</v>
      </c>
      <c r="G115" s="507">
        <v>9038.8042800000003</v>
      </c>
      <c r="H115" s="854"/>
      <c r="I115" s="508">
        <f t="shared" ref="I115:I120" si="339">H115-G115</f>
        <v>-9038.8042800000003</v>
      </c>
      <c r="J115" s="314">
        <v>7700</v>
      </c>
      <c r="K115" s="507">
        <v>8682.0437099999999</v>
      </c>
      <c r="L115" s="1072"/>
      <c r="M115" s="508">
        <f t="shared" ref="M115:M120" si="340">L115-K115</f>
        <v>-8682.0437099999999</v>
      </c>
      <c r="N115" s="314">
        <v>8400</v>
      </c>
      <c r="O115" s="507">
        <v>12571.53</v>
      </c>
      <c r="P115" s="1072"/>
      <c r="Q115" s="508">
        <f t="shared" ref="Q115:Q120" si="341">P115-O115</f>
        <v>-12571.53</v>
      </c>
      <c r="R115" s="268">
        <f t="shared" ref="R115:R120" si="342">F115+J115+N115</f>
        <v>23100</v>
      </c>
      <c r="S115" s="510">
        <v>23100</v>
      </c>
      <c r="T115" s="146">
        <f t="shared" ref="T115:T120" si="343">H115+K115+O115</f>
        <v>21253.573710000001</v>
      </c>
      <c r="U115" s="47">
        <f t="shared" ref="U115:U120" si="344">H115+L115+P115</f>
        <v>0</v>
      </c>
      <c r="V115" s="47">
        <f t="shared" ref="V115:V120" si="345">U115-R115</f>
        <v>-23100</v>
      </c>
      <c r="W115" s="49">
        <f>U115-S115</f>
        <v>-23100</v>
      </c>
      <c r="X115" s="270">
        <f t="shared" ref="X115:X120" si="346">U115-T115</f>
        <v>-21253.573710000001</v>
      </c>
      <c r="Y115" s="314">
        <v>8400</v>
      </c>
      <c r="Z115" s="507">
        <v>9968.9356000000007</v>
      </c>
      <c r="AA115" s="1072"/>
      <c r="AB115" s="508">
        <f t="shared" ref="AB115:AB120" si="347">AA115-Z115</f>
        <v>-9968.9356000000007</v>
      </c>
      <c r="AC115" s="314">
        <v>8400</v>
      </c>
      <c r="AD115" s="507">
        <v>8983.1579199999978</v>
      </c>
      <c r="AE115" s="1072"/>
      <c r="AF115" s="508">
        <f t="shared" ref="AF115:AF120" si="348">AE115-AD115</f>
        <v>-8983.1579199999978</v>
      </c>
      <c r="AG115" s="314">
        <v>7800</v>
      </c>
      <c r="AH115" s="507">
        <v>6800</v>
      </c>
      <c r="AI115" s="1072"/>
      <c r="AJ115" s="508">
        <f t="shared" ref="AJ115:AJ120" si="349">AI115-AH115</f>
        <v>-6800</v>
      </c>
      <c r="AK115" s="72">
        <f t="shared" ref="AK115:AK120" si="350">Y115+AC115+AG115</f>
        <v>24600</v>
      </c>
      <c r="AL115" s="510">
        <v>24600</v>
      </c>
      <c r="AM115" s="146">
        <f t="shared" ref="AM115:AN120" si="351">Z115+AD115+AH115</f>
        <v>25752.093519999999</v>
      </c>
      <c r="AN115" s="47">
        <f t="shared" si="351"/>
        <v>0</v>
      </c>
      <c r="AO115" s="146">
        <f t="shared" ref="AO115:AO120" si="352">AN115-AK115</f>
        <v>-24600</v>
      </c>
      <c r="AP115" s="49">
        <f>AN115-AL115</f>
        <v>-24600</v>
      </c>
      <c r="AQ115" s="270">
        <f t="shared" ref="AQ115:AQ120" si="353">AN115-AM115</f>
        <v>-25752.093519999999</v>
      </c>
      <c r="AR115" s="72">
        <f t="shared" ref="AR115:AR120" si="354">SUM(R115,AK115)</f>
        <v>47700</v>
      </c>
      <c r="AS115" s="47">
        <f>AL115+S115</f>
        <v>47700</v>
      </c>
      <c r="AT115" s="511">
        <f t="shared" ref="AT115:AT120" si="355">T115+AM115</f>
        <v>47005.667229999999</v>
      </c>
      <c r="AU115" s="327">
        <f t="shared" ref="AU115:AU120" si="356">SUM(U115,AN115)</f>
        <v>0</v>
      </c>
      <c r="AV115" s="193">
        <f t="shared" ref="AV115:AV120" si="357">AU115-AR115</f>
        <v>-47700</v>
      </c>
      <c r="AW115" s="49">
        <f>AU115-AS115</f>
        <v>-47700</v>
      </c>
      <c r="AX115" s="235">
        <f t="shared" ref="AX115:AX120" si="358">AU115-AT115</f>
        <v>-47005.667229999999</v>
      </c>
      <c r="AY115" s="512"/>
      <c r="AZ115" s="513"/>
      <c r="BA115" s="513"/>
      <c r="BF115" s="1047"/>
      <c r="BG115" s="507"/>
      <c r="BH115" s="509"/>
      <c r="BI115" s="508">
        <f t="shared" ref="BI115:BI120" si="359">BH115-BG115</f>
        <v>0</v>
      </c>
      <c r="BJ115" s="1047"/>
      <c r="BK115" s="507">
        <v>5500</v>
      </c>
      <c r="BL115" s="509"/>
      <c r="BM115" s="508">
        <f t="shared" ref="BM115:BM120" si="360">BL115-BK115</f>
        <v>-5500</v>
      </c>
      <c r="BN115" s="1047"/>
      <c r="BO115" s="507">
        <v>7500</v>
      </c>
      <c r="BP115" s="509"/>
      <c r="BQ115" s="508">
        <f t="shared" ref="BQ115:BQ120" si="361">BP115-BO115</f>
        <v>-7500</v>
      </c>
      <c r="BR115" s="72">
        <f t="shared" ref="BR115:BR120" si="362">BF115+BJ115+BN115</f>
        <v>0</v>
      </c>
      <c r="BS115" s="146"/>
      <c r="BT115" s="146">
        <f t="shared" ref="BT115:BU117" si="363">BG115+BK115+BO115</f>
        <v>13000</v>
      </c>
      <c r="BU115" s="47">
        <f t="shared" si="363"/>
        <v>0</v>
      </c>
      <c r="BV115" s="47">
        <f t="shared" ref="BV115:BV120" si="364">BU115-BR115</f>
        <v>0</v>
      </c>
      <c r="BW115" s="49"/>
      <c r="BX115" s="270">
        <f t="shared" ref="BX115:BX120" si="365">BU115-BT115</f>
        <v>-13000</v>
      </c>
      <c r="BY115" s="1047"/>
      <c r="BZ115" s="507">
        <v>7000</v>
      </c>
      <c r="CA115" s="509"/>
      <c r="CB115" s="508">
        <f>CA115-BZ115</f>
        <v>-7000</v>
      </c>
      <c r="CC115" s="1047"/>
      <c r="CD115" s="507">
        <v>5000</v>
      </c>
      <c r="CE115" s="509"/>
      <c r="CF115" s="508">
        <f>CE115-CD115</f>
        <v>-5000</v>
      </c>
      <c r="CG115" s="1047"/>
      <c r="CH115" s="507">
        <v>4000</v>
      </c>
      <c r="CI115" s="509"/>
      <c r="CJ115" s="508">
        <f>CI115-CH115</f>
        <v>-4000</v>
      </c>
      <c r="CK115" s="72">
        <f t="shared" ref="CK115:CK120" si="366">BY115+CC115+CG115</f>
        <v>0</v>
      </c>
      <c r="CL115" s="146"/>
      <c r="CM115" s="146">
        <f t="shared" ref="CM115:CN117" si="367">BZ115+CD115+CH115</f>
        <v>16000</v>
      </c>
      <c r="CN115" s="47">
        <f t="shared" si="367"/>
        <v>0</v>
      </c>
      <c r="CO115" s="146">
        <f t="shared" ref="CO115:CO120" si="368">CN115-CK115</f>
        <v>0</v>
      </c>
      <c r="CP115" s="477"/>
      <c r="CQ115" s="270">
        <f t="shared" ref="CQ115:CQ120" si="369">CN115-CM115</f>
        <v>-16000</v>
      </c>
      <c r="CR115" s="72">
        <f t="shared" ref="CR115:CR120" si="370">SUM(BR115,CK115)</f>
        <v>0</v>
      </c>
      <c r="CS115" s="567"/>
      <c r="CT115" s="511">
        <f t="shared" ref="CT115:CT120" si="371">BT115+CM115</f>
        <v>29000</v>
      </c>
      <c r="CU115" s="327">
        <f t="shared" ref="CU115:CU120" si="372">SUM(BU115,CN115)</f>
        <v>0</v>
      </c>
      <c r="CV115" s="193">
        <f t="shared" ref="CV115:CV120" si="373">CU115-CR115</f>
        <v>0</v>
      </c>
      <c r="CW115" s="521"/>
      <c r="CX115" s="235">
        <f t="shared" ref="CX115:CX120" si="374">CU115-CT115</f>
        <v>-29000</v>
      </c>
      <c r="CY115" s="137"/>
      <c r="CZ115" s="513"/>
      <c r="DD115" s="314">
        <v>8200</v>
      </c>
      <c r="DE115" s="507">
        <v>8200</v>
      </c>
      <c r="DF115" s="775"/>
      <c r="DG115" s="508">
        <f t="shared" ref="DG115:DG120" si="375">DF115-DE115</f>
        <v>-8200</v>
      </c>
      <c r="DH115" s="314">
        <v>6500</v>
      </c>
      <c r="DI115" s="507">
        <v>6500</v>
      </c>
      <c r="DJ115" s="775"/>
      <c r="DK115" s="508">
        <f t="shared" ref="DK115:DK120" si="376">DJ115-DI115</f>
        <v>-6500</v>
      </c>
      <c r="DL115" s="314">
        <v>6300</v>
      </c>
      <c r="DM115" s="507">
        <v>6300</v>
      </c>
      <c r="DN115" s="775">
        <v>6300</v>
      </c>
      <c r="DO115" s="508">
        <f t="shared" ref="DO115:DO120" si="377">DN115-DM115</f>
        <v>0</v>
      </c>
      <c r="DP115" s="72">
        <f t="shared" ref="DP115:DP120" si="378">DD115+DH115+DL115</f>
        <v>21000</v>
      </c>
      <c r="DQ115" s="146">
        <f t="shared" ref="DQ115:DQ120" si="379">DE115+DI115+DM115</f>
        <v>21000</v>
      </c>
      <c r="DR115" s="47">
        <f t="shared" ref="DR115:DR120" si="380">DF115+DJ115+DN115</f>
        <v>6300</v>
      </c>
      <c r="DS115" s="47">
        <f t="shared" ref="DS115:DS120" si="381">DR115-DP115</f>
        <v>-14700</v>
      </c>
      <c r="DT115" s="270">
        <f t="shared" ref="DT115:DT120" si="382">DR115-DQ115</f>
        <v>-14700</v>
      </c>
      <c r="DU115" s="314">
        <v>6300</v>
      </c>
      <c r="DV115" s="507"/>
      <c r="DW115" s="775"/>
      <c r="DX115" s="508">
        <f>DW115-DV115</f>
        <v>0</v>
      </c>
      <c r="DY115" s="314">
        <v>5500</v>
      </c>
      <c r="DZ115" s="507"/>
      <c r="EA115" s="775"/>
      <c r="EB115" s="508">
        <f>EA115-DZ115</f>
        <v>0</v>
      </c>
      <c r="EC115" s="314">
        <v>3500</v>
      </c>
      <c r="ED115" s="507"/>
      <c r="EE115" s="775"/>
      <c r="EF115" s="508">
        <f>EE115-ED115</f>
        <v>0</v>
      </c>
      <c r="EG115" s="72">
        <f t="shared" ref="EG115:EG120" si="383">DU115+DY115+EC115</f>
        <v>15300</v>
      </c>
      <c r="EH115" s="146">
        <f t="shared" ref="EH115:EH120" si="384">DV115+DZ115+ED115</f>
        <v>0</v>
      </c>
      <c r="EI115" s="47">
        <f t="shared" ref="EI115:EI120" si="385">DW115+EA115+EE115</f>
        <v>0</v>
      </c>
      <c r="EJ115" s="146">
        <f t="shared" ref="EJ115:EJ120" si="386">EI115-EG115</f>
        <v>-15300</v>
      </c>
      <c r="EK115" s="270">
        <f t="shared" ref="EK115:EK120" si="387">EI115-EH115</f>
        <v>0</v>
      </c>
      <c r="EL115" s="72">
        <f t="shared" ref="EL115:EL120" si="388">SUM(DP115,EG115)</f>
        <v>36300</v>
      </c>
      <c r="EM115" s="686">
        <f t="shared" ref="EM115:EM120" si="389">DQ115+EH115</f>
        <v>21000</v>
      </c>
      <c r="EN115" s="327">
        <f t="shared" ref="EN115:EN120" si="390">SUM(DR115,EI115)</f>
        <v>6300</v>
      </c>
      <c r="EO115" s="193">
        <f t="shared" ref="EO115:EO120" si="391">EN115-EL115</f>
        <v>-30000</v>
      </c>
      <c r="EP115" s="235">
        <f t="shared" ref="EP115:EP120" si="392">EN115-EM115</f>
        <v>-14700</v>
      </c>
      <c r="EQ115" s="137"/>
      <c r="ER115" s="513"/>
      <c r="ES115" s="1013"/>
      <c r="ET115" s="1013"/>
      <c r="EU115" s="1013"/>
      <c r="EV115" s="1013"/>
    </row>
    <row r="116" spans="1:152" s="5" customFormat="1" ht="20.100000000000001" customHeight="1">
      <c r="A116" s="66"/>
      <c r="B116" s="67"/>
      <c r="C116" s="66"/>
      <c r="D116" s="785" t="s">
        <v>55</v>
      </c>
      <c r="E116" s="838"/>
      <c r="F116" s="269">
        <v>400</v>
      </c>
      <c r="G116" s="326">
        <v>505.40499999999997</v>
      </c>
      <c r="H116" s="855"/>
      <c r="I116" s="508">
        <f t="shared" si="339"/>
        <v>-505.40499999999997</v>
      </c>
      <c r="J116" s="269">
        <v>400</v>
      </c>
      <c r="K116" s="326">
        <v>139.19071</v>
      </c>
      <c r="L116" s="1073"/>
      <c r="M116" s="508">
        <f t="shared" si="340"/>
        <v>-139.19071</v>
      </c>
      <c r="N116" s="269">
        <v>400</v>
      </c>
      <c r="O116" s="326">
        <v>305.61458999999996</v>
      </c>
      <c r="P116" s="1073"/>
      <c r="Q116" s="508">
        <f t="shared" si="341"/>
        <v>-305.61458999999996</v>
      </c>
      <c r="R116" s="268">
        <f t="shared" si="342"/>
        <v>1200</v>
      </c>
      <c r="S116" s="510">
        <v>1200</v>
      </c>
      <c r="T116" s="146">
        <f t="shared" si="343"/>
        <v>444.80529999999999</v>
      </c>
      <c r="U116" s="47">
        <f t="shared" si="344"/>
        <v>0</v>
      </c>
      <c r="V116" s="47">
        <f t="shared" si="345"/>
        <v>-1200</v>
      </c>
      <c r="W116" s="49">
        <f t="shared" ref="W116:W158" si="393">U116-S116</f>
        <v>-1200</v>
      </c>
      <c r="X116" s="270">
        <f t="shared" si="346"/>
        <v>-444.80529999999999</v>
      </c>
      <c r="Y116" s="269">
        <v>500</v>
      </c>
      <c r="Z116" s="326">
        <v>240.86223999999999</v>
      </c>
      <c r="AA116" s="1073"/>
      <c r="AB116" s="508">
        <f t="shared" si="347"/>
        <v>-240.86223999999999</v>
      </c>
      <c r="AC116" s="269">
        <v>500</v>
      </c>
      <c r="AD116" s="326">
        <v>300.52224000000001</v>
      </c>
      <c r="AE116" s="1073"/>
      <c r="AF116" s="508">
        <f t="shared" si="348"/>
        <v>-300.52224000000001</v>
      </c>
      <c r="AG116" s="269">
        <v>500</v>
      </c>
      <c r="AH116" s="326">
        <v>250</v>
      </c>
      <c r="AI116" s="1073"/>
      <c r="AJ116" s="508">
        <f t="shared" si="349"/>
        <v>-250</v>
      </c>
      <c r="AK116" s="72">
        <f t="shared" si="350"/>
        <v>1500</v>
      </c>
      <c r="AL116" s="510">
        <v>1500</v>
      </c>
      <c r="AM116" s="146">
        <f t="shared" si="351"/>
        <v>791.38447999999994</v>
      </c>
      <c r="AN116" s="47">
        <f t="shared" si="351"/>
        <v>0</v>
      </c>
      <c r="AO116" s="146">
        <f t="shared" si="352"/>
        <v>-1500</v>
      </c>
      <c r="AP116" s="49">
        <f t="shared" ref="AP116:AP158" si="394">AN116-AL116</f>
        <v>-1500</v>
      </c>
      <c r="AQ116" s="270">
        <f t="shared" si="353"/>
        <v>-791.38447999999994</v>
      </c>
      <c r="AR116" s="72">
        <f t="shared" si="354"/>
        <v>2700</v>
      </c>
      <c r="AS116" s="47">
        <f>AL116+S116</f>
        <v>2700</v>
      </c>
      <c r="AT116" s="511">
        <f t="shared" si="355"/>
        <v>1236.1897799999999</v>
      </c>
      <c r="AU116" s="327">
        <f t="shared" si="356"/>
        <v>0</v>
      </c>
      <c r="AV116" s="193">
        <f t="shared" si="357"/>
        <v>-2700</v>
      </c>
      <c r="AW116" s="49">
        <f t="shared" ref="AW116:AW158" si="395">AU116-AS116</f>
        <v>-2700</v>
      </c>
      <c r="AX116" s="235">
        <f t="shared" si="358"/>
        <v>-1236.1897799999999</v>
      </c>
      <c r="AY116" s="74"/>
      <c r="AZ116" s="75"/>
      <c r="BA116" s="75"/>
      <c r="BF116" s="1036"/>
      <c r="BG116" s="326"/>
      <c r="BH116" s="872"/>
      <c r="BI116" s="508">
        <f t="shared" si="359"/>
        <v>0</v>
      </c>
      <c r="BJ116" s="1036"/>
      <c r="BK116" s="326">
        <v>250</v>
      </c>
      <c r="BL116" s="872"/>
      <c r="BM116" s="508">
        <f t="shared" si="360"/>
        <v>-250</v>
      </c>
      <c r="BN116" s="1036"/>
      <c r="BO116" s="326">
        <v>250</v>
      </c>
      <c r="BP116" s="872"/>
      <c r="BQ116" s="508">
        <f t="shared" si="361"/>
        <v>-250</v>
      </c>
      <c r="BR116" s="72">
        <f t="shared" si="362"/>
        <v>0</v>
      </c>
      <c r="BS116" s="146"/>
      <c r="BT116" s="146">
        <f t="shared" si="363"/>
        <v>500</v>
      </c>
      <c r="BU116" s="47">
        <f t="shared" si="363"/>
        <v>0</v>
      </c>
      <c r="BV116" s="47">
        <f t="shared" si="364"/>
        <v>0</v>
      </c>
      <c r="BW116" s="49"/>
      <c r="BX116" s="270">
        <f t="shared" si="365"/>
        <v>-500</v>
      </c>
      <c r="BY116" s="1036"/>
      <c r="BZ116" s="326">
        <v>250</v>
      </c>
      <c r="CA116" s="872"/>
      <c r="CB116" s="508">
        <f>CA116-BZ116</f>
        <v>-250</v>
      </c>
      <c r="CC116" s="1036"/>
      <c r="CD116" s="326">
        <v>150</v>
      </c>
      <c r="CE116" s="872"/>
      <c r="CF116" s="508">
        <f>CE116-CD116</f>
        <v>-150</v>
      </c>
      <c r="CG116" s="1036"/>
      <c r="CH116" s="326">
        <v>150</v>
      </c>
      <c r="CI116" s="872"/>
      <c r="CJ116" s="508">
        <f>CI116-CH116</f>
        <v>-150</v>
      </c>
      <c r="CK116" s="72">
        <f t="shared" si="366"/>
        <v>0</v>
      </c>
      <c r="CL116" s="146"/>
      <c r="CM116" s="146">
        <f t="shared" si="367"/>
        <v>550</v>
      </c>
      <c r="CN116" s="47">
        <f t="shared" si="367"/>
        <v>0</v>
      </c>
      <c r="CO116" s="146">
        <f t="shared" si="368"/>
        <v>0</v>
      </c>
      <c r="CP116" s="477"/>
      <c r="CQ116" s="270">
        <f t="shared" si="369"/>
        <v>-550</v>
      </c>
      <c r="CR116" s="72">
        <f t="shared" si="370"/>
        <v>0</v>
      </c>
      <c r="CS116" s="567"/>
      <c r="CT116" s="511">
        <f t="shared" si="371"/>
        <v>1050</v>
      </c>
      <c r="CU116" s="327">
        <f t="shared" si="372"/>
        <v>0</v>
      </c>
      <c r="CV116" s="193">
        <f t="shared" si="373"/>
        <v>0</v>
      </c>
      <c r="CW116" s="521"/>
      <c r="CX116" s="235">
        <f t="shared" si="374"/>
        <v>-1050</v>
      </c>
      <c r="CY116" s="137"/>
      <c r="CZ116" s="75"/>
      <c r="DD116" s="269">
        <v>250</v>
      </c>
      <c r="DE116" s="326">
        <v>250</v>
      </c>
      <c r="DF116" s="762"/>
      <c r="DG116" s="508">
        <f t="shared" si="375"/>
        <v>-250</v>
      </c>
      <c r="DH116" s="269">
        <v>250</v>
      </c>
      <c r="DI116" s="326">
        <v>250</v>
      </c>
      <c r="DJ116" s="762"/>
      <c r="DK116" s="508">
        <f t="shared" si="376"/>
        <v>-250</v>
      </c>
      <c r="DL116" s="269">
        <v>250</v>
      </c>
      <c r="DM116" s="326">
        <v>250</v>
      </c>
      <c r="DN116" s="762">
        <v>250</v>
      </c>
      <c r="DO116" s="508">
        <f t="shared" si="377"/>
        <v>0</v>
      </c>
      <c r="DP116" s="72">
        <f t="shared" si="378"/>
        <v>750</v>
      </c>
      <c r="DQ116" s="146">
        <f t="shared" si="379"/>
        <v>750</v>
      </c>
      <c r="DR116" s="47">
        <f t="shared" si="380"/>
        <v>250</v>
      </c>
      <c r="DS116" s="47">
        <f t="shared" si="381"/>
        <v>-500</v>
      </c>
      <c r="DT116" s="270">
        <f t="shared" si="382"/>
        <v>-500</v>
      </c>
      <c r="DU116" s="269">
        <v>240</v>
      </c>
      <c r="DV116" s="326"/>
      <c r="DW116" s="762"/>
      <c r="DX116" s="508">
        <f>DW116-DV116</f>
        <v>0</v>
      </c>
      <c r="DY116" s="269">
        <v>150</v>
      </c>
      <c r="DZ116" s="326"/>
      <c r="EA116" s="762"/>
      <c r="EB116" s="508">
        <f>EA116-DZ116</f>
        <v>0</v>
      </c>
      <c r="EC116" s="269">
        <v>150</v>
      </c>
      <c r="ED116" s="326"/>
      <c r="EE116" s="762"/>
      <c r="EF116" s="508">
        <f>EE116-ED116</f>
        <v>0</v>
      </c>
      <c r="EG116" s="72">
        <f t="shared" si="383"/>
        <v>540</v>
      </c>
      <c r="EH116" s="146">
        <f t="shared" si="384"/>
        <v>0</v>
      </c>
      <c r="EI116" s="47">
        <f t="shared" si="385"/>
        <v>0</v>
      </c>
      <c r="EJ116" s="146">
        <f t="shared" si="386"/>
        <v>-540</v>
      </c>
      <c r="EK116" s="270">
        <f t="shared" si="387"/>
        <v>0</v>
      </c>
      <c r="EL116" s="72">
        <f t="shared" si="388"/>
        <v>1290</v>
      </c>
      <c r="EM116" s="686">
        <f t="shared" si="389"/>
        <v>750</v>
      </c>
      <c r="EN116" s="327">
        <f t="shared" si="390"/>
        <v>250</v>
      </c>
      <c r="EO116" s="193">
        <f t="shared" si="391"/>
        <v>-1040</v>
      </c>
      <c r="EP116" s="235">
        <f t="shared" si="392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38" t="s">
        <v>124</v>
      </c>
      <c r="F117" s="269">
        <v>5500</v>
      </c>
      <c r="G117" s="326"/>
      <c r="H117" s="855"/>
      <c r="I117" s="508">
        <f t="shared" si="339"/>
        <v>0</v>
      </c>
      <c r="J117" s="269">
        <v>9050</v>
      </c>
      <c r="K117" s="326">
        <v>63.347000000000001</v>
      </c>
      <c r="L117" s="1073"/>
      <c r="M117" s="508">
        <f t="shared" si="340"/>
        <v>-63.347000000000001</v>
      </c>
      <c r="N117" s="269">
        <v>9050</v>
      </c>
      <c r="O117" s="326">
        <v>1683.09</v>
      </c>
      <c r="P117" s="1073"/>
      <c r="Q117" s="508">
        <f t="shared" si="341"/>
        <v>-1683.09</v>
      </c>
      <c r="R117" s="268">
        <f t="shared" si="342"/>
        <v>23600</v>
      </c>
      <c r="S117" s="510">
        <v>31660</v>
      </c>
      <c r="T117" s="146">
        <f t="shared" si="343"/>
        <v>1746.4369999999999</v>
      </c>
      <c r="U117" s="47">
        <f t="shared" si="344"/>
        <v>0</v>
      </c>
      <c r="V117" s="47">
        <f t="shared" si="345"/>
        <v>-23600</v>
      </c>
      <c r="W117" s="49">
        <f t="shared" si="393"/>
        <v>-31660</v>
      </c>
      <c r="X117" s="270">
        <f t="shared" si="346"/>
        <v>-1746.4369999999999</v>
      </c>
      <c r="Y117" s="269">
        <v>18100</v>
      </c>
      <c r="Z117" s="326">
        <v>4709.8739999999998</v>
      </c>
      <c r="AA117" s="1073"/>
      <c r="AB117" s="508">
        <f t="shared" si="347"/>
        <v>-4709.8739999999998</v>
      </c>
      <c r="AC117" s="269">
        <v>20800</v>
      </c>
      <c r="AD117" s="326">
        <v>6557.14</v>
      </c>
      <c r="AE117" s="1073"/>
      <c r="AF117" s="508">
        <f t="shared" si="348"/>
        <v>-6557.14</v>
      </c>
      <c r="AG117" s="269">
        <v>23700</v>
      </c>
      <c r="AH117" s="326">
        <v>12500</v>
      </c>
      <c r="AI117" s="1073"/>
      <c r="AJ117" s="508">
        <f t="shared" si="349"/>
        <v>-12500</v>
      </c>
      <c r="AK117" s="72">
        <f t="shared" si="350"/>
        <v>62600</v>
      </c>
      <c r="AL117" s="510">
        <v>74000</v>
      </c>
      <c r="AM117" s="146">
        <f t="shared" si="351"/>
        <v>23767.013999999999</v>
      </c>
      <c r="AN117" s="47">
        <f t="shared" si="351"/>
        <v>0</v>
      </c>
      <c r="AO117" s="146">
        <f t="shared" si="352"/>
        <v>-62600</v>
      </c>
      <c r="AP117" s="49">
        <f t="shared" si="394"/>
        <v>-74000</v>
      </c>
      <c r="AQ117" s="270">
        <f t="shared" si="353"/>
        <v>-23767.013999999999</v>
      </c>
      <c r="AR117" s="72">
        <f t="shared" si="354"/>
        <v>86200</v>
      </c>
      <c r="AS117" s="47">
        <f>AL117+S117</f>
        <v>105660</v>
      </c>
      <c r="AT117" s="511">
        <f t="shared" si="355"/>
        <v>25513.451000000001</v>
      </c>
      <c r="AU117" s="327">
        <f t="shared" si="356"/>
        <v>0</v>
      </c>
      <c r="AV117" s="193">
        <f t="shared" si="357"/>
        <v>-86200</v>
      </c>
      <c r="AW117" s="49">
        <f t="shared" si="395"/>
        <v>-105660</v>
      </c>
      <c r="AX117" s="235">
        <f t="shared" si="358"/>
        <v>-25513.451000000001</v>
      </c>
      <c r="AY117" s="74"/>
      <c r="AZ117" s="75"/>
      <c r="BA117" s="75"/>
      <c r="BF117" s="1036"/>
      <c r="BG117" s="326"/>
      <c r="BH117" s="872"/>
      <c r="BI117" s="508">
        <f t="shared" si="359"/>
        <v>0</v>
      </c>
      <c r="BJ117" s="1036"/>
      <c r="BK117" s="326">
        <v>12000</v>
      </c>
      <c r="BL117" s="872"/>
      <c r="BM117" s="508">
        <f t="shared" si="360"/>
        <v>-12000</v>
      </c>
      <c r="BN117" s="1036"/>
      <c r="BO117" s="326">
        <v>15000</v>
      </c>
      <c r="BP117" s="872"/>
      <c r="BQ117" s="508">
        <f t="shared" si="361"/>
        <v>-15000</v>
      </c>
      <c r="BR117" s="72">
        <f t="shared" si="362"/>
        <v>0</v>
      </c>
      <c r="BS117" s="146"/>
      <c r="BT117" s="146">
        <f t="shared" si="363"/>
        <v>27000</v>
      </c>
      <c r="BU117" s="47">
        <f t="shared" si="363"/>
        <v>0</v>
      </c>
      <c r="BV117" s="47">
        <f t="shared" si="364"/>
        <v>0</v>
      </c>
      <c r="BW117" s="49"/>
      <c r="BX117" s="270">
        <f t="shared" si="365"/>
        <v>-27000</v>
      </c>
      <c r="BY117" s="1036"/>
      <c r="BZ117" s="326">
        <v>20000</v>
      </c>
      <c r="CA117" s="872"/>
      <c r="CB117" s="508">
        <f>CA117-BZ117</f>
        <v>-20000</v>
      </c>
      <c r="CC117" s="1036"/>
      <c r="CD117" s="326">
        <v>16000</v>
      </c>
      <c r="CE117" s="872"/>
      <c r="CF117" s="508">
        <f>CE117-CD117</f>
        <v>-16000</v>
      </c>
      <c r="CG117" s="1036"/>
      <c r="CH117" s="326">
        <v>11000</v>
      </c>
      <c r="CI117" s="872"/>
      <c r="CJ117" s="508">
        <f>CI117-CH117</f>
        <v>-11000</v>
      </c>
      <c r="CK117" s="72">
        <f t="shared" si="366"/>
        <v>0</v>
      </c>
      <c r="CL117" s="146"/>
      <c r="CM117" s="146">
        <f t="shared" si="367"/>
        <v>47000</v>
      </c>
      <c r="CN117" s="47">
        <f t="shared" si="367"/>
        <v>0</v>
      </c>
      <c r="CO117" s="146">
        <f t="shared" si="368"/>
        <v>0</v>
      </c>
      <c r="CP117" s="477"/>
      <c r="CQ117" s="270">
        <f t="shared" si="369"/>
        <v>-47000</v>
      </c>
      <c r="CR117" s="72">
        <f t="shared" si="370"/>
        <v>0</v>
      </c>
      <c r="CS117" s="567"/>
      <c r="CT117" s="511">
        <f t="shared" si="371"/>
        <v>74000</v>
      </c>
      <c r="CU117" s="327">
        <f t="shared" si="372"/>
        <v>0</v>
      </c>
      <c r="CV117" s="193">
        <f t="shared" si="373"/>
        <v>0</v>
      </c>
      <c r="CW117" s="521"/>
      <c r="CX117" s="235">
        <f t="shared" si="374"/>
        <v>-74000</v>
      </c>
      <c r="CY117" s="137"/>
      <c r="CZ117" s="75"/>
      <c r="DD117" s="269">
        <v>18000</v>
      </c>
      <c r="DE117" s="326">
        <v>18000</v>
      </c>
      <c r="DF117" s="762"/>
      <c r="DG117" s="508">
        <f t="shared" si="375"/>
        <v>-18000</v>
      </c>
      <c r="DH117" s="269">
        <v>20000</v>
      </c>
      <c r="DI117" s="326">
        <v>20000</v>
      </c>
      <c r="DJ117" s="762"/>
      <c r="DK117" s="508">
        <f t="shared" si="376"/>
        <v>-20000</v>
      </c>
      <c r="DL117" s="269">
        <v>22000</v>
      </c>
      <c r="DM117" s="326">
        <v>22000</v>
      </c>
      <c r="DN117" s="762">
        <v>22000</v>
      </c>
      <c r="DO117" s="508">
        <f t="shared" si="377"/>
        <v>0</v>
      </c>
      <c r="DP117" s="72">
        <f t="shared" si="378"/>
        <v>60000</v>
      </c>
      <c r="DQ117" s="146">
        <f t="shared" si="379"/>
        <v>60000</v>
      </c>
      <c r="DR117" s="47">
        <f t="shared" si="380"/>
        <v>22000</v>
      </c>
      <c r="DS117" s="47">
        <f t="shared" si="381"/>
        <v>-38000</v>
      </c>
      <c r="DT117" s="270">
        <f t="shared" si="382"/>
        <v>-38000</v>
      </c>
      <c r="DU117" s="269">
        <v>22000</v>
      </c>
      <c r="DV117" s="326"/>
      <c r="DW117" s="762"/>
      <c r="DX117" s="508">
        <f>DW117-DV117</f>
        <v>0</v>
      </c>
      <c r="DY117" s="269">
        <v>16000</v>
      </c>
      <c r="DZ117" s="326"/>
      <c r="EA117" s="762"/>
      <c r="EB117" s="508">
        <f>EA117-DZ117</f>
        <v>0</v>
      </c>
      <c r="EC117" s="269">
        <v>10000</v>
      </c>
      <c r="ED117" s="326"/>
      <c r="EE117" s="762"/>
      <c r="EF117" s="508">
        <f>EE117-ED117</f>
        <v>0</v>
      </c>
      <c r="EG117" s="72">
        <f t="shared" si="383"/>
        <v>48000</v>
      </c>
      <c r="EH117" s="146">
        <f t="shared" si="384"/>
        <v>0</v>
      </c>
      <c r="EI117" s="47">
        <f t="shared" si="385"/>
        <v>0</v>
      </c>
      <c r="EJ117" s="146">
        <f t="shared" si="386"/>
        <v>-48000</v>
      </c>
      <c r="EK117" s="270">
        <f t="shared" si="387"/>
        <v>0</v>
      </c>
      <c r="EL117" s="72">
        <f t="shared" si="388"/>
        <v>108000</v>
      </c>
      <c r="EM117" s="686">
        <f t="shared" si="389"/>
        <v>60000</v>
      </c>
      <c r="EN117" s="327">
        <f t="shared" si="390"/>
        <v>22000</v>
      </c>
      <c r="EO117" s="193">
        <f t="shared" si="391"/>
        <v>-86000</v>
      </c>
      <c r="EP117" s="235">
        <f t="shared" si="392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38" t="s">
        <v>151</v>
      </c>
      <c r="F118" s="269">
        <v>3860</v>
      </c>
      <c r="G118" s="326"/>
      <c r="H118" s="855"/>
      <c r="I118" s="508">
        <f t="shared" si="339"/>
        <v>0</v>
      </c>
      <c r="J118" s="269">
        <v>4650</v>
      </c>
      <c r="K118" s="326">
        <v>0</v>
      </c>
      <c r="L118" s="1073"/>
      <c r="M118" s="508">
        <f t="shared" si="340"/>
        <v>0</v>
      </c>
      <c r="N118" s="269">
        <v>4650</v>
      </c>
      <c r="O118" s="326">
        <v>38.880000000000003</v>
      </c>
      <c r="P118" s="1073"/>
      <c r="Q118" s="508">
        <f t="shared" si="341"/>
        <v>-38.880000000000003</v>
      </c>
      <c r="R118" s="268">
        <f t="shared" si="342"/>
        <v>13160</v>
      </c>
      <c r="S118" s="510">
        <v>17200</v>
      </c>
      <c r="T118" s="146">
        <f t="shared" si="343"/>
        <v>38.880000000000003</v>
      </c>
      <c r="U118" s="47">
        <f>H118+L118+P118</f>
        <v>0</v>
      </c>
      <c r="V118" s="47">
        <f t="shared" si="345"/>
        <v>-13160</v>
      </c>
      <c r="W118" s="49">
        <f>U118-S118</f>
        <v>-17200</v>
      </c>
      <c r="X118" s="270">
        <f t="shared" si="346"/>
        <v>-38.880000000000003</v>
      </c>
      <c r="Y118" s="269">
        <v>7600</v>
      </c>
      <c r="Z118" s="326">
        <v>604.62900000000002</v>
      </c>
      <c r="AA118" s="1073"/>
      <c r="AB118" s="508">
        <f t="shared" si="347"/>
        <v>-604.62900000000002</v>
      </c>
      <c r="AC118" s="269">
        <v>9200</v>
      </c>
      <c r="AD118" s="326">
        <v>517.923</v>
      </c>
      <c r="AE118" s="1073"/>
      <c r="AF118" s="508">
        <f t="shared" si="348"/>
        <v>-517.923</v>
      </c>
      <c r="AG118" s="269">
        <v>10780</v>
      </c>
      <c r="AH118" s="326">
        <v>4000</v>
      </c>
      <c r="AI118" s="1073"/>
      <c r="AJ118" s="508">
        <f t="shared" si="349"/>
        <v>-4000</v>
      </c>
      <c r="AK118" s="72">
        <f t="shared" si="350"/>
        <v>27580</v>
      </c>
      <c r="AL118" s="510">
        <v>40000</v>
      </c>
      <c r="AM118" s="146">
        <f>Z118+AD118+AH118</f>
        <v>5122.5519999999997</v>
      </c>
      <c r="AN118" s="47">
        <f>AA118+AE118+AI118</f>
        <v>0</v>
      </c>
      <c r="AO118" s="146">
        <f t="shared" si="352"/>
        <v>-27580</v>
      </c>
      <c r="AP118" s="49">
        <f>AN118-AL118</f>
        <v>-40000</v>
      </c>
      <c r="AQ118" s="270">
        <f t="shared" si="353"/>
        <v>-5122.5519999999997</v>
      </c>
      <c r="AR118" s="72">
        <f t="shared" si="354"/>
        <v>40740</v>
      </c>
      <c r="AS118" s="47">
        <f>AL118+S118</f>
        <v>57200</v>
      </c>
      <c r="AT118" s="511">
        <f t="shared" si="355"/>
        <v>5161.4319999999998</v>
      </c>
      <c r="AU118" s="327">
        <f t="shared" si="356"/>
        <v>0</v>
      </c>
      <c r="AV118" s="193">
        <f t="shared" si="357"/>
        <v>-40740</v>
      </c>
      <c r="AW118" s="49">
        <f>AU118-AS118</f>
        <v>-57200</v>
      </c>
      <c r="AX118" s="235">
        <f t="shared" si="358"/>
        <v>-5161.4319999999998</v>
      </c>
      <c r="AY118" s="74"/>
      <c r="AZ118" s="75"/>
      <c r="BA118" s="75"/>
      <c r="BF118" s="1036"/>
      <c r="BG118" s="326"/>
      <c r="BH118" s="872"/>
      <c r="BI118" s="508">
        <f t="shared" si="359"/>
        <v>0</v>
      </c>
      <c r="BJ118" s="1036"/>
      <c r="BK118" s="326">
        <v>1300</v>
      </c>
      <c r="BL118" s="872"/>
      <c r="BM118" s="508">
        <f t="shared" si="360"/>
        <v>-1300</v>
      </c>
      <c r="BN118" s="1036"/>
      <c r="BO118" s="326">
        <v>1900</v>
      </c>
      <c r="BP118" s="872"/>
      <c r="BQ118" s="508">
        <f t="shared" si="361"/>
        <v>-1900</v>
      </c>
      <c r="BR118" s="72">
        <f>BF118+BJ118+BN118</f>
        <v>0</v>
      </c>
      <c r="BS118" s="146"/>
      <c r="BT118" s="146">
        <f t="shared" ref="BT118:BU120" si="396">BG118+BK118+BO118</f>
        <v>3200</v>
      </c>
      <c r="BU118" s="47">
        <f t="shared" si="396"/>
        <v>0</v>
      </c>
      <c r="BV118" s="47">
        <f t="shared" si="364"/>
        <v>0</v>
      </c>
      <c r="BW118" s="49"/>
      <c r="BX118" s="270">
        <f t="shared" si="365"/>
        <v>-3200</v>
      </c>
      <c r="BY118" s="1036"/>
      <c r="BZ118" s="326">
        <v>2500</v>
      </c>
      <c r="CA118" s="872"/>
      <c r="CB118" s="508">
        <f>CA118-BZ118</f>
        <v>-2500</v>
      </c>
      <c r="CC118" s="1036"/>
      <c r="CD118" s="326">
        <v>2500</v>
      </c>
      <c r="CE118" s="872"/>
      <c r="CF118" s="508">
        <f>CE118-CD118</f>
        <v>-2500</v>
      </c>
      <c r="CG118" s="1036"/>
      <c r="CH118" s="326">
        <v>1700</v>
      </c>
      <c r="CI118" s="872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7">BZ118+CD118+CH118</f>
        <v>6700</v>
      </c>
      <c r="CN118" s="47">
        <f t="shared" si="397"/>
        <v>0</v>
      </c>
      <c r="CO118" s="146">
        <f t="shared" si="368"/>
        <v>0</v>
      </c>
      <c r="CP118" s="477"/>
      <c r="CQ118" s="270">
        <f t="shared" si="369"/>
        <v>-6700</v>
      </c>
      <c r="CR118" s="72">
        <f t="shared" si="370"/>
        <v>0</v>
      </c>
      <c r="CS118" s="567"/>
      <c r="CT118" s="511">
        <f t="shared" si="371"/>
        <v>9900</v>
      </c>
      <c r="CU118" s="327">
        <f t="shared" si="372"/>
        <v>0</v>
      </c>
      <c r="CV118" s="193">
        <f t="shared" si="373"/>
        <v>0</v>
      </c>
      <c r="CW118" s="521"/>
      <c r="CX118" s="235">
        <f t="shared" si="374"/>
        <v>-9900</v>
      </c>
      <c r="CY118" s="137"/>
      <c r="CZ118" s="75"/>
      <c r="DD118" s="269">
        <v>7000</v>
      </c>
      <c r="DE118" s="326">
        <v>7000</v>
      </c>
      <c r="DF118" s="762"/>
      <c r="DG118" s="508">
        <f t="shared" si="375"/>
        <v>-7000</v>
      </c>
      <c r="DH118" s="269">
        <v>9100</v>
      </c>
      <c r="DI118" s="326">
        <v>9100</v>
      </c>
      <c r="DJ118" s="762"/>
      <c r="DK118" s="508">
        <f t="shared" si="376"/>
        <v>-9100</v>
      </c>
      <c r="DL118" s="269">
        <v>9100</v>
      </c>
      <c r="DM118" s="326">
        <v>9100</v>
      </c>
      <c r="DN118" s="762">
        <v>9100</v>
      </c>
      <c r="DO118" s="508">
        <f t="shared" si="377"/>
        <v>0</v>
      </c>
      <c r="DP118" s="72">
        <f t="shared" si="378"/>
        <v>25200</v>
      </c>
      <c r="DQ118" s="146">
        <f t="shared" si="379"/>
        <v>25200</v>
      </c>
      <c r="DR118" s="47">
        <f t="shared" si="380"/>
        <v>9100</v>
      </c>
      <c r="DS118" s="47">
        <f t="shared" si="381"/>
        <v>-16100</v>
      </c>
      <c r="DT118" s="270">
        <f t="shared" si="382"/>
        <v>-16100</v>
      </c>
      <c r="DU118" s="269">
        <v>9000</v>
      </c>
      <c r="DV118" s="326"/>
      <c r="DW118" s="762"/>
      <c r="DX118" s="508">
        <f>DW118-DV118</f>
        <v>0</v>
      </c>
      <c r="DY118" s="269">
        <v>7000</v>
      </c>
      <c r="DZ118" s="326"/>
      <c r="EA118" s="762"/>
      <c r="EB118" s="508">
        <f>EA118-DZ118</f>
        <v>0</v>
      </c>
      <c r="EC118" s="269">
        <v>4400</v>
      </c>
      <c r="ED118" s="326"/>
      <c r="EE118" s="762"/>
      <c r="EF118" s="508">
        <f>EE118-ED118</f>
        <v>0</v>
      </c>
      <c r="EG118" s="72">
        <f t="shared" si="383"/>
        <v>20400</v>
      </c>
      <c r="EH118" s="146">
        <f t="shared" si="384"/>
        <v>0</v>
      </c>
      <c r="EI118" s="47">
        <f t="shared" si="385"/>
        <v>0</v>
      </c>
      <c r="EJ118" s="146">
        <f t="shared" si="386"/>
        <v>-20400</v>
      </c>
      <c r="EK118" s="270">
        <f t="shared" si="387"/>
        <v>0</v>
      </c>
      <c r="EL118" s="72">
        <f t="shared" si="388"/>
        <v>45600</v>
      </c>
      <c r="EM118" s="686">
        <f t="shared" si="389"/>
        <v>25200</v>
      </c>
      <c r="EN118" s="327">
        <f t="shared" si="390"/>
        <v>9100</v>
      </c>
      <c r="EO118" s="193">
        <f t="shared" si="391"/>
        <v>-36500</v>
      </c>
      <c r="EP118" s="235">
        <f t="shared" si="392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5" t="s">
        <v>30</v>
      </c>
      <c r="E119" s="842"/>
      <c r="F119" s="269">
        <v>63400</v>
      </c>
      <c r="G119" s="326">
        <v>72572.497560000003</v>
      </c>
      <c r="H119" s="855"/>
      <c r="I119" s="508">
        <f t="shared" si="339"/>
        <v>-72572.497560000003</v>
      </c>
      <c r="J119" s="269">
        <v>70600</v>
      </c>
      <c r="K119" s="326">
        <v>83016</v>
      </c>
      <c r="L119" s="1073"/>
      <c r="M119" s="508">
        <f t="shared" si="340"/>
        <v>-83016</v>
      </c>
      <c r="N119" s="269">
        <v>70600</v>
      </c>
      <c r="O119" s="326">
        <v>83360.274640000003</v>
      </c>
      <c r="P119" s="1073"/>
      <c r="Q119" s="508">
        <f t="shared" si="341"/>
        <v>-83360.274640000003</v>
      </c>
      <c r="R119" s="268">
        <f t="shared" si="342"/>
        <v>204600</v>
      </c>
      <c r="S119" s="510">
        <v>222300</v>
      </c>
      <c r="T119" s="146">
        <f t="shared" si="343"/>
        <v>166376.27464000002</v>
      </c>
      <c r="U119" s="47">
        <f t="shared" si="344"/>
        <v>0</v>
      </c>
      <c r="V119" s="47">
        <f t="shared" si="345"/>
        <v>-204600</v>
      </c>
      <c r="W119" s="49">
        <f t="shared" si="393"/>
        <v>-222300</v>
      </c>
      <c r="X119" s="270">
        <f t="shared" si="346"/>
        <v>-166376.27464000002</v>
      </c>
      <c r="Y119" s="269">
        <v>70500</v>
      </c>
      <c r="Z119" s="326">
        <v>82871.555439999982</v>
      </c>
      <c r="AA119" s="1073"/>
      <c r="AB119" s="508">
        <f t="shared" si="347"/>
        <v>-82871.555439999982</v>
      </c>
      <c r="AC119" s="269">
        <v>77600</v>
      </c>
      <c r="AD119" s="326">
        <v>80429.135149999987</v>
      </c>
      <c r="AE119" s="1073"/>
      <c r="AF119" s="508">
        <f t="shared" si="348"/>
        <v>-80429.135149999987</v>
      </c>
      <c r="AG119" s="269">
        <v>84700</v>
      </c>
      <c r="AH119" s="326">
        <v>84750</v>
      </c>
      <c r="AI119" s="1073"/>
      <c r="AJ119" s="508">
        <f t="shared" si="349"/>
        <v>-84750</v>
      </c>
      <c r="AK119" s="72">
        <f t="shared" si="350"/>
        <v>232800</v>
      </c>
      <c r="AL119" s="510">
        <v>242100</v>
      </c>
      <c r="AM119" s="146">
        <f t="shared" si="351"/>
        <v>248050.69058999995</v>
      </c>
      <c r="AN119" s="47">
        <f t="shared" si="351"/>
        <v>0</v>
      </c>
      <c r="AO119" s="146">
        <f t="shared" si="352"/>
        <v>-232800</v>
      </c>
      <c r="AP119" s="49">
        <f t="shared" si="394"/>
        <v>-242100</v>
      </c>
      <c r="AQ119" s="270">
        <f t="shared" si="353"/>
        <v>-248050.69058999995</v>
      </c>
      <c r="AR119" s="72">
        <f t="shared" si="354"/>
        <v>437400</v>
      </c>
      <c r="AS119" s="47">
        <f>AL119+S119</f>
        <v>464400</v>
      </c>
      <c r="AT119" s="511">
        <f t="shared" si="355"/>
        <v>414426.96522999997</v>
      </c>
      <c r="AU119" s="327">
        <f t="shared" si="356"/>
        <v>0</v>
      </c>
      <c r="AV119" s="193">
        <f t="shared" si="357"/>
        <v>-437400</v>
      </c>
      <c r="AW119" s="49">
        <f t="shared" si="395"/>
        <v>-464400</v>
      </c>
      <c r="AX119" s="235">
        <f t="shared" si="358"/>
        <v>-414426.96522999997</v>
      </c>
      <c r="AY119" s="74"/>
      <c r="AZ119" s="75"/>
      <c r="BA119" s="75"/>
      <c r="BF119" s="1036"/>
      <c r="BG119" s="326"/>
      <c r="BH119" s="872"/>
      <c r="BI119" s="508">
        <f t="shared" si="359"/>
        <v>0</v>
      </c>
      <c r="BJ119" s="1036"/>
      <c r="BK119" s="326">
        <v>89750</v>
      </c>
      <c r="BL119" s="872"/>
      <c r="BM119" s="508">
        <f t="shared" si="360"/>
        <v>-89750</v>
      </c>
      <c r="BN119" s="1036"/>
      <c r="BO119" s="326">
        <v>86750</v>
      </c>
      <c r="BP119" s="872"/>
      <c r="BQ119" s="508">
        <f t="shared" si="361"/>
        <v>-86750</v>
      </c>
      <c r="BR119" s="72">
        <f t="shared" si="362"/>
        <v>0</v>
      </c>
      <c r="BS119" s="146"/>
      <c r="BT119" s="146">
        <f t="shared" si="396"/>
        <v>176500</v>
      </c>
      <c r="BU119" s="47">
        <f t="shared" si="396"/>
        <v>0</v>
      </c>
      <c r="BV119" s="47">
        <f t="shared" si="364"/>
        <v>0</v>
      </c>
      <c r="BW119" s="49"/>
      <c r="BX119" s="270">
        <f t="shared" si="365"/>
        <v>-176500</v>
      </c>
      <c r="BY119" s="1036"/>
      <c r="BZ119" s="326">
        <v>86750</v>
      </c>
      <c r="CA119" s="872"/>
      <c r="CB119" s="508">
        <f>CA119-BZ119</f>
        <v>-86750</v>
      </c>
      <c r="CC119" s="1036"/>
      <c r="CD119" s="326">
        <v>72850</v>
      </c>
      <c r="CE119" s="872"/>
      <c r="CF119" s="508">
        <f>CE119-CD119</f>
        <v>-72850</v>
      </c>
      <c r="CG119" s="1036"/>
      <c r="CH119" s="326">
        <v>37250</v>
      </c>
      <c r="CI119" s="872"/>
      <c r="CJ119" s="508">
        <f>CI119-CH119</f>
        <v>-37250</v>
      </c>
      <c r="CK119" s="72">
        <f t="shared" si="366"/>
        <v>0</v>
      </c>
      <c r="CL119" s="146"/>
      <c r="CM119" s="146">
        <f t="shared" si="397"/>
        <v>196850</v>
      </c>
      <c r="CN119" s="47">
        <f t="shared" si="397"/>
        <v>0</v>
      </c>
      <c r="CO119" s="146">
        <f t="shared" si="368"/>
        <v>0</v>
      </c>
      <c r="CP119" s="477"/>
      <c r="CQ119" s="270">
        <f t="shared" si="369"/>
        <v>-196850</v>
      </c>
      <c r="CR119" s="72">
        <f t="shared" si="370"/>
        <v>0</v>
      </c>
      <c r="CS119" s="567"/>
      <c r="CT119" s="511">
        <f t="shared" si="371"/>
        <v>373350</v>
      </c>
      <c r="CU119" s="327">
        <f t="shared" si="372"/>
        <v>0</v>
      </c>
      <c r="CV119" s="193">
        <f t="shared" si="373"/>
        <v>0</v>
      </c>
      <c r="CW119" s="521"/>
      <c r="CX119" s="235">
        <f t="shared" si="374"/>
        <v>-373350</v>
      </c>
      <c r="CY119" s="137"/>
      <c r="CZ119" s="75"/>
      <c r="DD119" s="269">
        <v>91800</v>
      </c>
      <c r="DE119" s="326">
        <v>91750</v>
      </c>
      <c r="DF119" s="762"/>
      <c r="DG119" s="508">
        <f t="shared" si="375"/>
        <v>-91750</v>
      </c>
      <c r="DH119" s="269">
        <v>89850</v>
      </c>
      <c r="DI119" s="326">
        <v>89750</v>
      </c>
      <c r="DJ119" s="762"/>
      <c r="DK119" s="508">
        <f t="shared" si="376"/>
        <v>-89750</v>
      </c>
      <c r="DL119" s="269">
        <v>86850</v>
      </c>
      <c r="DM119" s="326">
        <v>86750</v>
      </c>
      <c r="DN119" s="762">
        <v>86750</v>
      </c>
      <c r="DO119" s="508">
        <f t="shared" si="377"/>
        <v>0</v>
      </c>
      <c r="DP119" s="72">
        <f t="shared" si="378"/>
        <v>268500</v>
      </c>
      <c r="DQ119" s="146">
        <f t="shared" si="379"/>
        <v>268250</v>
      </c>
      <c r="DR119" s="47">
        <f t="shared" si="380"/>
        <v>86750</v>
      </c>
      <c r="DS119" s="47">
        <f t="shared" si="381"/>
        <v>-181750</v>
      </c>
      <c r="DT119" s="270">
        <f t="shared" si="382"/>
        <v>-181500</v>
      </c>
      <c r="DU119" s="269">
        <v>86600</v>
      </c>
      <c r="DV119" s="326"/>
      <c r="DW119" s="762"/>
      <c r="DX119" s="508">
        <f>DW119-DV119</f>
        <v>0</v>
      </c>
      <c r="DY119" s="269">
        <v>72800</v>
      </c>
      <c r="DZ119" s="326"/>
      <c r="EA119" s="762"/>
      <c r="EB119" s="508">
        <f>EA119-DZ119</f>
        <v>0</v>
      </c>
      <c r="EC119" s="269">
        <v>37400</v>
      </c>
      <c r="ED119" s="326"/>
      <c r="EE119" s="762"/>
      <c r="EF119" s="508">
        <f>EE119-ED119</f>
        <v>0</v>
      </c>
      <c r="EG119" s="72">
        <f t="shared" si="383"/>
        <v>196800</v>
      </c>
      <c r="EH119" s="146">
        <f t="shared" si="384"/>
        <v>0</v>
      </c>
      <c r="EI119" s="47">
        <f t="shared" si="385"/>
        <v>0</v>
      </c>
      <c r="EJ119" s="146">
        <f t="shared" si="386"/>
        <v>-196800</v>
      </c>
      <c r="EK119" s="270">
        <f t="shared" si="387"/>
        <v>0</v>
      </c>
      <c r="EL119" s="72">
        <f t="shared" si="388"/>
        <v>465300</v>
      </c>
      <c r="EM119" s="686">
        <f t="shared" si="389"/>
        <v>268250</v>
      </c>
      <c r="EN119" s="327">
        <f t="shared" si="390"/>
        <v>86750</v>
      </c>
      <c r="EO119" s="193">
        <f t="shared" si="391"/>
        <v>-378550</v>
      </c>
      <c r="EP119" s="235">
        <f t="shared" si="392"/>
        <v>-181500</v>
      </c>
      <c r="EQ119" s="137"/>
      <c r="ER119" s="75"/>
    </row>
    <row r="120" spans="1:152" s="5" customFormat="1" ht="20.100000000000001" customHeight="1">
      <c r="A120" s="66"/>
      <c r="B120" s="66"/>
      <c r="C120" s="1099" t="s">
        <v>54</v>
      </c>
      <c r="D120" s="1100"/>
      <c r="E120" s="789"/>
      <c r="F120" s="269">
        <f>F116+F119</f>
        <v>63800</v>
      </c>
      <c r="G120" s="326">
        <f>G116+G119</f>
        <v>73077.902560000002</v>
      </c>
      <c r="H120" s="855">
        <f>H116+H119</f>
        <v>0</v>
      </c>
      <c r="I120" s="508">
        <f t="shared" si="339"/>
        <v>-73077.902560000002</v>
      </c>
      <c r="J120" s="269">
        <f>J116+J119</f>
        <v>71000</v>
      </c>
      <c r="K120" s="326">
        <f>K116+K119</f>
        <v>83155.190709999995</v>
      </c>
      <c r="L120" s="1073">
        <f>L116+L119</f>
        <v>0</v>
      </c>
      <c r="M120" s="508">
        <f t="shared" si="340"/>
        <v>-83155.190709999995</v>
      </c>
      <c r="N120" s="269">
        <f>N116+N119</f>
        <v>71000</v>
      </c>
      <c r="O120" s="326">
        <f>O116+O119</f>
        <v>83665.889230000001</v>
      </c>
      <c r="P120" s="1073">
        <f>P116+P119</f>
        <v>0</v>
      </c>
      <c r="Q120" s="508">
        <f t="shared" si="341"/>
        <v>-83665.889230000001</v>
      </c>
      <c r="R120" s="268">
        <f t="shared" si="342"/>
        <v>205800</v>
      </c>
      <c r="S120" s="510">
        <f>S116+S119</f>
        <v>223500</v>
      </c>
      <c r="T120" s="146">
        <f t="shared" si="343"/>
        <v>166821.07994</v>
      </c>
      <c r="U120" s="47">
        <f t="shared" si="344"/>
        <v>0</v>
      </c>
      <c r="V120" s="47">
        <f t="shared" si="345"/>
        <v>-205800</v>
      </c>
      <c r="W120" s="141">
        <f t="shared" si="393"/>
        <v>-223500</v>
      </c>
      <c r="X120" s="142">
        <f t="shared" si="346"/>
        <v>-166821.07994</v>
      </c>
      <c r="Y120" s="269">
        <f>Y116+Y119</f>
        <v>71000</v>
      </c>
      <c r="Z120" s="326">
        <f>Z116+Z119</f>
        <v>83112.417679999984</v>
      </c>
      <c r="AA120" s="1073">
        <f>AA116+AA119</f>
        <v>0</v>
      </c>
      <c r="AB120" s="508">
        <f t="shared" si="347"/>
        <v>-83112.417679999984</v>
      </c>
      <c r="AC120" s="269">
        <f>AC116+AC119</f>
        <v>78100</v>
      </c>
      <c r="AD120" s="326">
        <f>AD116+AD119</f>
        <v>80729.657389999993</v>
      </c>
      <c r="AE120" s="1073">
        <f>AE116+AE119</f>
        <v>0</v>
      </c>
      <c r="AF120" s="508">
        <f t="shared" si="348"/>
        <v>-80729.657389999993</v>
      </c>
      <c r="AG120" s="269">
        <f>AG116+AG119</f>
        <v>85200</v>
      </c>
      <c r="AH120" s="326">
        <f>AH116+AH119</f>
        <v>85000</v>
      </c>
      <c r="AI120" s="1073">
        <f>AI116+AI119</f>
        <v>0</v>
      </c>
      <c r="AJ120" s="508">
        <f t="shared" si="349"/>
        <v>-85000</v>
      </c>
      <c r="AK120" s="72">
        <f t="shared" si="350"/>
        <v>234300</v>
      </c>
      <c r="AL120" s="510">
        <f>AL116+AL119</f>
        <v>243600</v>
      </c>
      <c r="AM120" s="146">
        <f t="shared" si="351"/>
        <v>248842.07506999996</v>
      </c>
      <c r="AN120" s="47">
        <f t="shared" si="351"/>
        <v>0</v>
      </c>
      <c r="AO120" s="146">
        <f t="shared" si="352"/>
        <v>-234300</v>
      </c>
      <c r="AP120" s="141">
        <f t="shared" si="394"/>
        <v>-243600</v>
      </c>
      <c r="AQ120" s="142">
        <f t="shared" si="353"/>
        <v>-248842.07506999996</v>
      </c>
      <c r="AR120" s="72">
        <f t="shared" si="354"/>
        <v>440100</v>
      </c>
      <c r="AS120" s="47">
        <f>AS116+AS119</f>
        <v>467100</v>
      </c>
      <c r="AT120" s="76">
        <f t="shared" si="355"/>
        <v>415663.15500999999</v>
      </c>
      <c r="AU120" s="327">
        <f t="shared" si="356"/>
        <v>0</v>
      </c>
      <c r="AV120" s="193">
        <f t="shared" si="357"/>
        <v>-440100</v>
      </c>
      <c r="AW120" s="141">
        <f t="shared" si="395"/>
        <v>-467100</v>
      </c>
      <c r="AX120" s="372">
        <f t="shared" si="358"/>
        <v>-415663.15500999999</v>
      </c>
      <c r="AY120" s="74"/>
      <c r="AZ120" s="75"/>
      <c r="BA120" s="75"/>
      <c r="BF120" s="1036">
        <f>BF116+BF119</f>
        <v>0</v>
      </c>
      <c r="BG120" s="326">
        <f>BG116+BG119</f>
        <v>0</v>
      </c>
      <c r="BH120" s="872">
        <f>BH116+BH119</f>
        <v>0</v>
      </c>
      <c r="BI120" s="508">
        <f t="shared" si="359"/>
        <v>0</v>
      </c>
      <c r="BJ120" s="1036">
        <f>BJ116+BJ119</f>
        <v>0</v>
      </c>
      <c r="BK120" s="326">
        <f>BK116+BK119</f>
        <v>90000</v>
      </c>
      <c r="BL120" s="872">
        <f>BL116+BL119</f>
        <v>0</v>
      </c>
      <c r="BM120" s="508">
        <f t="shared" si="360"/>
        <v>-90000</v>
      </c>
      <c r="BN120" s="1036">
        <f>BN116+BN119</f>
        <v>0</v>
      </c>
      <c r="BO120" s="326">
        <f>BO116+BO119</f>
        <v>87000</v>
      </c>
      <c r="BP120" s="872">
        <f>BP116+BP119</f>
        <v>0</v>
      </c>
      <c r="BQ120" s="508">
        <f t="shared" si="361"/>
        <v>-87000</v>
      </c>
      <c r="BR120" s="72">
        <f t="shared" si="362"/>
        <v>0</v>
      </c>
      <c r="BS120" s="146"/>
      <c r="BT120" s="146">
        <f t="shared" si="396"/>
        <v>177000</v>
      </c>
      <c r="BU120" s="47">
        <f t="shared" si="396"/>
        <v>0</v>
      </c>
      <c r="BV120" s="47">
        <f t="shared" si="364"/>
        <v>0</v>
      </c>
      <c r="BW120" s="141"/>
      <c r="BX120" s="142">
        <f t="shared" si="365"/>
        <v>-177000</v>
      </c>
      <c r="BY120" s="1036">
        <f>BY116+BY119</f>
        <v>0</v>
      </c>
      <c r="BZ120" s="326">
        <f>BZ116+BZ119</f>
        <v>87000</v>
      </c>
      <c r="CA120" s="872">
        <f>CA116+CA119</f>
        <v>0</v>
      </c>
      <c r="CB120" s="508"/>
      <c r="CC120" s="1036">
        <f>CC116+CC119</f>
        <v>0</v>
      </c>
      <c r="CD120" s="326">
        <f>CD116+CD119</f>
        <v>73000</v>
      </c>
      <c r="CE120" s="872">
        <f>CE116+CE119</f>
        <v>0</v>
      </c>
      <c r="CF120" s="508"/>
      <c r="CG120" s="1036">
        <f>CG116+CG119</f>
        <v>0</v>
      </c>
      <c r="CH120" s="326">
        <f>CH116+CH119</f>
        <v>37400</v>
      </c>
      <c r="CI120" s="872">
        <f>CI116+CI119</f>
        <v>0</v>
      </c>
      <c r="CJ120" s="508"/>
      <c r="CK120" s="72">
        <f t="shared" si="366"/>
        <v>0</v>
      </c>
      <c r="CL120" s="146"/>
      <c r="CM120" s="146">
        <f t="shared" si="397"/>
        <v>197400</v>
      </c>
      <c r="CN120" s="47">
        <f t="shared" si="397"/>
        <v>0</v>
      </c>
      <c r="CO120" s="146">
        <f t="shared" si="368"/>
        <v>0</v>
      </c>
      <c r="CP120" s="146"/>
      <c r="CQ120" s="142">
        <f t="shared" si="369"/>
        <v>-197400</v>
      </c>
      <c r="CR120" s="72">
        <f t="shared" si="370"/>
        <v>0</v>
      </c>
      <c r="CS120" s="519"/>
      <c r="CT120" s="76">
        <f t="shared" si="371"/>
        <v>374400</v>
      </c>
      <c r="CU120" s="327">
        <f t="shared" si="372"/>
        <v>0</v>
      </c>
      <c r="CV120" s="193">
        <f t="shared" si="373"/>
        <v>0</v>
      </c>
      <c r="CW120" s="193"/>
      <c r="CX120" s="372">
        <f t="shared" si="374"/>
        <v>-374400</v>
      </c>
      <c r="CY120" s="137"/>
      <c r="CZ120" s="75"/>
      <c r="DD120" s="269">
        <f>DD116+DD119</f>
        <v>92050</v>
      </c>
      <c r="DE120" s="326">
        <f>DE116+DE119</f>
        <v>92000</v>
      </c>
      <c r="DF120" s="762">
        <f>DF116+DF119</f>
        <v>0</v>
      </c>
      <c r="DG120" s="508">
        <f t="shared" si="375"/>
        <v>-92000</v>
      </c>
      <c r="DH120" s="269">
        <f>DH116+DH119</f>
        <v>90100</v>
      </c>
      <c r="DI120" s="326">
        <f>DI116+DI119</f>
        <v>90000</v>
      </c>
      <c r="DJ120" s="762">
        <f>DJ116+DJ119</f>
        <v>0</v>
      </c>
      <c r="DK120" s="508">
        <f t="shared" si="376"/>
        <v>-90000</v>
      </c>
      <c r="DL120" s="269">
        <f>DL116+DL119</f>
        <v>87100</v>
      </c>
      <c r="DM120" s="326">
        <f>DM116+DM119</f>
        <v>87000</v>
      </c>
      <c r="DN120" s="762">
        <f>DN116+DN119</f>
        <v>87000</v>
      </c>
      <c r="DO120" s="508">
        <f t="shared" si="377"/>
        <v>0</v>
      </c>
      <c r="DP120" s="72">
        <f t="shared" si="378"/>
        <v>269250</v>
      </c>
      <c r="DQ120" s="146">
        <f t="shared" si="379"/>
        <v>269000</v>
      </c>
      <c r="DR120" s="47">
        <f t="shared" si="380"/>
        <v>87000</v>
      </c>
      <c r="DS120" s="47">
        <f t="shared" si="381"/>
        <v>-182250</v>
      </c>
      <c r="DT120" s="142">
        <f t="shared" si="382"/>
        <v>-182000</v>
      </c>
      <c r="DU120" s="269">
        <f>DU116+DU119</f>
        <v>86840</v>
      </c>
      <c r="DV120" s="326">
        <f>DV116+DV119</f>
        <v>0</v>
      </c>
      <c r="DW120" s="762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2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2">
        <f>EE116+EE119</f>
        <v>0</v>
      </c>
      <c r="EF120" s="508"/>
      <c r="EG120" s="72">
        <f t="shared" si="383"/>
        <v>197340</v>
      </c>
      <c r="EH120" s="146">
        <f t="shared" si="384"/>
        <v>0</v>
      </c>
      <c r="EI120" s="47">
        <f t="shared" si="385"/>
        <v>0</v>
      </c>
      <c r="EJ120" s="146">
        <f t="shared" si="386"/>
        <v>-197340</v>
      </c>
      <c r="EK120" s="142">
        <f t="shared" si="387"/>
        <v>0</v>
      </c>
      <c r="EL120" s="72">
        <f t="shared" si="388"/>
        <v>466590</v>
      </c>
      <c r="EM120" s="1014">
        <f t="shared" si="389"/>
        <v>269000</v>
      </c>
      <c r="EN120" s="327">
        <f t="shared" si="390"/>
        <v>87000</v>
      </c>
      <c r="EO120" s="193">
        <f t="shared" si="391"/>
        <v>-379590</v>
      </c>
      <c r="EP120" s="372">
        <f t="shared" si="392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87"/>
      <c r="E121" s="788"/>
      <c r="F121" s="331"/>
      <c r="G121" s="332"/>
      <c r="H121" s="333"/>
      <c r="I121" s="334">
        <f>H122/G122</f>
        <v>0</v>
      </c>
      <c r="J121" s="331"/>
      <c r="K121" s="332"/>
      <c r="L121" s="1059"/>
      <c r="M121" s="334">
        <f>L122/K122</f>
        <v>0</v>
      </c>
      <c r="N121" s="331"/>
      <c r="O121" s="332"/>
      <c r="P121" s="1059"/>
      <c r="Q121" s="334">
        <f>P122/O122</f>
        <v>0</v>
      </c>
      <c r="R121" s="336"/>
      <c r="S121" s="337"/>
      <c r="T121" s="338"/>
      <c r="U121" s="81"/>
      <c r="V121" s="339">
        <f>U122/R122</f>
        <v>0</v>
      </c>
      <c r="W121" s="86">
        <f>U122/S122</f>
        <v>0</v>
      </c>
      <c r="X121" s="88">
        <f>U122/T122</f>
        <v>0</v>
      </c>
      <c r="Y121" s="331"/>
      <c r="Z121" s="332"/>
      <c r="AA121" s="1059"/>
      <c r="AB121" s="334">
        <f>AA122/Z122</f>
        <v>0</v>
      </c>
      <c r="AC121" s="331"/>
      <c r="AD121" s="332"/>
      <c r="AE121" s="1059"/>
      <c r="AF121" s="514">
        <f>AE122/AD122</f>
        <v>0</v>
      </c>
      <c r="AG121" s="331"/>
      <c r="AH121" s="332"/>
      <c r="AI121" s="1059"/>
      <c r="AJ121" s="514">
        <f>AI122/AH122</f>
        <v>0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>
        <f>AN122/AM122</f>
        <v>0</v>
      </c>
      <c r="AR121" s="342"/>
      <c r="AS121" s="345"/>
      <c r="AT121" s="346"/>
      <c r="AU121" s="515"/>
      <c r="AV121" s="343">
        <f>AU122/AR122</f>
        <v>0</v>
      </c>
      <c r="AW121" s="86">
        <f>AU122/AS122</f>
        <v>0</v>
      </c>
      <c r="AX121" s="516">
        <f>AU122/AT122</f>
        <v>0</v>
      </c>
      <c r="AY121" s="349"/>
      <c r="AZ121" s="350"/>
      <c r="BA121" s="350"/>
      <c r="BF121" s="1037"/>
      <c r="BG121" s="332"/>
      <c r="BH121" s="335"/>
      <c r="BI121" s="334" t="e">
        <f>BH122/BG122</f>
        <v>#DIV/0!</v>
      </c>
      <c r="BJ121" s="1037"/>
      <c r="BK121" s="332"/>
      <c r="BL121" s="335"/>
      <c r="BM121" s="334">
        <f>BL122/BK122</f>
        <v>0</v>
      </c>
      <c r="BN121" s="1037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0</v>
      </c>
      <c r="BY121" s="1037"/>
      <c r="BZ121" s="332"/>
      <c r="CA121" s="335"/>
      <c r="CB121" s="514">
        <f>CA122/BZ122</f>
        <v>0</v>
      </c>
      <c r="CC121" s="1037"/>
      <c r="CD121" s="332"/>
      <c r="CE121" s="335"/>
      <c r="CF121" s="514">
        <f>CE122/CD122</f>
        <v>0</v>
      </c>
      <c r="CG121" s="1037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68"/>
      <c r="CT121" s="346"/>
      <c r="CU121" s="515"/>
      <c r="CV121" s="343" t="e">
        <f>CU122/CR122</f>
        <v>#DIV/0!</v>
      </c>
      <c r="CW121" s="343"/>
      <c r="CX121" s="516">
        <f>CU122/CT122</f>
        <v>0</v>
      </c>
      <c r="CY121" s="137"/>
      <c r="CZ121" s="350"/>
      <c r="DD121" s="331"/>
      <c r="DE121" s="332"/>
      <c r="DF121" s="763"/>
      <c r="DG121" s="334">
        <f>DF122/DE122</f>
        <v>0</v>
      </c>
      <c r="DH121" s="331"/>
      <c r="DI121" s="332"/>
      <c r="DJ121" s="763"/>
      <c r="DK121" s="334">
        <f>DJ122/DI122</f>
        <v>0</v>
      </c>
      <c r="DL121" s="331"/>
      <c r="DM121" s="332"/>
      <c r="DN121" s="763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3"/>
      <c r="DX121" s="514" t="e">
        <f>DW122/DV122</f>
        <v>#DIV/0!</v>
      </c>
      <c r="DY121" s="331"/>
      <c r="DZ121" s="332"/>
      <c r="EA121" s="763"/>
      <c r="EB121" s="514" t="e">
        <f>EA122/DZ122</f>
        <v>#DIV/0!</v>
      </c>
      <c r="EC121" s="331"/>
      <c r="ED121" s="332"/>
      <c r="EE121" s="763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357">
        <f>H120+H115</f>
        <v>0</v>
      </c>
      <c r="I122" s="358">
        <f t="shared" ref="I122:I127" si="398">H122-G122</f>
        <v>-82116.706839999999</v>
      </c>
      <c r="J122" s="355">
        <f>J115+J120</f>
        <v>78700</v>
      </c>
      <c r="K122" s="448">
        <f>K120+K115</f>
        <v>91837.234419999993</v>
      </c>
      <c r="L122" s="1060">
        <f>L120+L115</f>
        <v>0</v>
      </c>
      <c r="M122" s="358">
        <f t="shared" ref="M122:M127" si="399">L122-K122</f>
        <v>-91837.234419999993</v>
      </c>
      <c r="N122" s="355">
        <f>N115+N120</f>
        <v>79400</v>
      </c>
      <c r="O122" s="448">
        <f>O120+O115</f>
        <v>96237.41923</v>
      </c>
      <c r="P122" s="1060">
        <f>P120+P115</f>
        <v>0</v>
      </c>
      <c r="Q122" s="358">
        <f t="shared" ref="Q122:Q127" si="400">P122-O122</f>
        <v>-96237.41923</v>
      </c>
      <c r="R122" s="360">
        <f t="shared" ref="R122:R127" si="401">F122+J122+N122</f>
        <v>228900</v>
      </c>
      <c r="S122" s="361">
        <f>S120+S115</f>
        <v>246600</v>
      </c>
      <c r="T122" s="186">
        <f t="shared" ref="T122:T127" si="402">H122+K122+O122</f>
        <v>188074.65364999999</v>
      </c>
      <c r="U122" s="113">
        <f t="shared" ref="U122:U127" si="403">H122+L122+P122</f>
        <v>0</v>
      </c>
      <c r="V122" s="110">
        <f t="shared" ref="V122:V127" si="404">U122-R122</f>
        <v>-228900</v>
      </c>
      <c r="W122" s="108">
        <f t="shared" si="393"/>
        <v>-246600</v>
      </c>
      <c r="X122" s="117">
        <f t="shared" ref="X122:X127" si="405">U122-T122</f>
        <v>-188074.65364999999</v>
      </c>
      <c r="Y122" s="355">
        <f>Y115+Y120</f>
        <v>79400</v>
      </c>
      <c r="Z122" s="448">
        <f>Z120+Z115</f>
        <v>93081.353279999981</v>
      </c>
      <c r="AA122" s="1060">
        <f>AA120+AA115</f>
        <v>0</v>
      </c>
      <c r="AB122" s="358">
        <f t="shared" ref="AB122:AB127" si="406">AA122-Z122</f>
        <v>-93081.353279999981</v>
      </c>
      <c r="AC122" s="355">
        <f>AC115+AC120</f>
        <v>86500</v>
      </c>
      <c r="AD122" s="448">
        <f>AD120+AD115</f>
        <v>89712.815309999991</v>
      </c>
      <c r="AE122" s="1060">
        <f>AE120+AE115</f>
        <v>0</v>
      </c>
      <c r="AF122" s="358">
        <f t="shared" ref="AF122:AF127" si="407">AE122-AD122</f>
        <v>-89712.815309999991</v>
      </c>
      <c r="AG122" s="355">
        <f>AG115+AG120</f>
        <v>93000</v>
      </c>
      <c r="AH122" s="448">
        <f>AH120+AH115</f>
        <v>91800</v>
      </c>
      <c r="AI122" s="1060">
        <f>AI120+AI115</f>
        <v>0</v>
      </c>
      <c r="AJ122" s="358">
        <f t="shared" ref="AJ122:AJ127" si="408">AI122-AH122</f>
        <v>-91800</v>
      </c>
      <c r="AK122" s="111">
        <f t="shared" ref="AK122:AK127" si="409">Y122+AC122+AG122</f>
        <v>258900</v>
      </c>
      <c r="AL122" s="361">
        <f>AL120+AL115</f>
        <v>268200</v>
      </c>
      <c r="AM122" s="186">
        <f t="shared" ref="AM122:AN127" si="410">Z122+AD122+AH122</f>
        <v>274594.16858999996</v>
      </c>
      <c r="AN122" s="113">
        <f t="shared" si="410"/>
        <v>0</v>
      </c>
      <c r="AO122" s="186">
        <f t="shared" ref="AO122:AO127" si="411">AN122-AK122</f>
        <v>-258900</v>
      </c>
      <c r="AP122" s="108">
        <f t="shared" si="394"/>
        <v>-268200</v>
      </c>
      <c r="AQ122" s="55">
        <f t="shared" ref="AQ122:AQ127" si="412">AN122-AM122</f>
        <v>-274594.16858999996</v>
      </c>
      <c r="AR122" s="130">
        <f t="shared" ref="AR122:AR127" si="413">SUM(R122,AK122)</f>
        <v>487800</v>
      </c>
      <c r="AS122" s="113">
        <f>AS120+AS115</f>
        <v>514800</v>
      </c>
      <c r="AT122" s="511">
        <f t="shared" ref="AT122:AT127" si="414">T122+AM122</f>
        <v>462668.82223999995</v>
      </c>
      <c r="AU122" s="187">
        <f t="shared" ref="AU122:AU127" si="415">SUM(U122,AN122)</f>
        <v>0</v>
      </c>
      <c r="AV122" s="186">
        <f t="shared" ref="AV122:AV127" si="416">AU122-AR122</f>
        <v>-487800</v>
      </c>
      <c r="AW122" s="108">
        <f t="shared" si="395"/>
        <v>-514800</v>
      </c>
      <c r="AX122" s="362">
        <f t="shared" ref="AX122:AX127" si="417">AU122-AT122</f>
        <v>-462668.82223999995</v>
      </c>
      <c r="AY122" s="137">
        <f>AR122/6</f>
        <v>81300</v>
      </c>
      <c r="AZ122" s="97">
        <f>AS122/6</f>
        <v>85800</v>
      </c>
      <c r="BA122" s="138">
        <f>AU122/6</f>
        <v>0</v>
      </c>
      <c r="BB122" s="363">
        <f>BA122/AY122</f>
        <v>0</v>
      </c>
      <c r="BC122" s="6">
        <f>BA122-AY122</f>
        <v>-81300</v>
      </c>
      <c r="BD122" s="98">
        <f>BA122-AZ122</f>
        <v>-85800</v>
      </c>
      <c r="BE122" s="6">
        <f>AX122/6</f>
        <v>-77111.47037333333</v>
      </c>
      <c r="BF122" s="1038">
        <f>BF120+BF115</f>
        <v>0</v>
      </c>
      <c r="BG122" s="448">
        <f>BG120+BG115</f>
        <v>0</v>
      </c>
      <c r="BH122" s="359">
        <f>BH120+BH115</f>
        <v>0</v>
      </c>
      <c r="BI122" s="358">
        <f t="shared" ref="BI122:BI127" si="418">BH122-BG122</f>
        <v>0</v>
      </c>
      <c r="BJ122" s="1038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9">BL122-BK122</f>
        <v>-95500</v>
      </c>
      <c r="BN122" s="1038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20">BP122-BO122</f>
        <v>-94500</v>
      </c>
      <c r="BR122" s="111">
        <f t="shared" ref="BR122:BR127" si="421">BF122+BJ122+BN122</f>
        <v>0</v>
      </c>
      <c r="BS122" s="112"/>
      <c r="BT122" s="186">
        <f t="shared" ref="BT122:BT127" si="422">BG122+BK122+BO122</f>
        <v>190000</v>
      </c>
      <c r="BU122" s="113">
        <f t="shared" ref="BU122:BU127" si="423">BH122+BL122+BP122</f>
        <v>0</v>
      </c>
      <c r="BV122" s="110">
        <f t="shared" ref="BV122:BV127" si="424">BU122-BR122</f>
        <v>0</v>
      </c>
      <c r="BW122" s="108"/>
      <c r="BX122" s="117">
        <f t="shared" ref="BX122:BX127" si="425">BU122-BT122</f>
        <v>-190000</v>
      </c>
      <c r="BY122" s="1038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38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38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6">CI122-CH122</f>
        <v>-41400</v>
      </c>
      <c r="CK122" s="111">
        <f t="shared" ref="CK122:CK127" si="427">BY122+CC122+CG122</f>
        <v>0</v>
      </c>
      <c r="CL122" s="112"/>
      <c r="CM122" s="186">
        <f t="shared" ref="CM122:CM127" si="428">BZ122+CD122+CH122</f>
        <v>213400</v>
      </c>
      <c r="CN122" s="113">
        <f t="shared" ref="CN122:CN127" si="429">CA122+CE122+CI122</f>
        <v>0</v>
      </c>
      <c r="CO122" s="186">
        <f t="shared" ref="CO122:CO127" si="430">CN122-CK122</f>
        <v>0</v>
      </c>
      <c r="CP122" s="186"/>
      <c r="CQ122" s="55">
        <f t="shared" ref="CQ122:CQ127" si="431">CN122-CM122</f>
        <v>-213400</v>
      </c>
      <c r="CR122" s="130">
        <f t="shared" ref="CR122:CR127" si="432">SUM(BR122,CK122)</f>
        <v>0</v>
      </c>
      <c r="CS122" s="540"/>
      <c r="CT122" s="511">
        <f t="shared" ref="CT122:CT127" si="433">BT122+CM122</f>
        <v>403400</v>
      </c>
      <c r="CU122" s="187">
        <f t="shared" ref="CU122:CU127" si="434">SUM(BU122,CN122)</f>
        <v>0</v>
      </c>
      <c r="CV122" s="186">
        <f t="shared" ref="CV122:CV127" si="435">CU122-CR122</f>
        <v>0</v>
      </c>
      <c r="CW122" s="186"/>
      <c r="CX122" s="362">
        <f t="shared" ref="CX122:CX127" si="436">CU122-CT122</f>
        <v>-403400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-67233.333333333328</v>
      </c>
      <c r="DD122" s="355">
        <f>DD115+DD120</f>
        <v>100250</v>
      </c>
      <c r="DE122" s="448">
        <f>DE120+DE115</f>
        <v>100200</v>
      </c>
      <c r="DF122" s="764">
        <f>DF120+DF115</f>
        <v>0</v>
      </c>
      <c r="DG122" s="358">
        <f t="shared" ref="DG122:DG127" si="437">DF122-DE122</f>
        <v>-100200</v>
      </c>
      <c r="DH122" s="355">
        <f>DH115+DH120</f>
        <v>96600</v>
      </c>
      <c r="DI122" s="448">
        <f>DI120+DI115</f>
        <v>96500</v>
      </c>
      <c r="DJ122" s="764">
        <f>DJ120+DJ115</f>
        <v>0</v>
      </c>
      <c r="DK122" s="358">
        <f t="shared" ref="DK122:DK127" si="438">DJ122-DI122</f>
        <v>-96500</v>
      </c>
      <c r="DL122" s="355">
        <f>DL115+DL120</f>
        <v>93400</v>
      </c>
      <c r="DM122" s="448">
        <f>DM120+DM115</f>
        <v>93300</v>
      </c>
      <c r="DN122" s="764">
        <f>DN120+DN115</f>
        <v>93300</v>
      </c>
      <c r="DO122" s="358">
        <f t="shared" ref="DO122:DO127" si="439">DN122-DM122</f>
        <v>0</v>
      </c>
      <c r="DP122" s="111">
        <f t="shared" ref="DP122:DP127" si="440">DD122+DH122+DL122</f>
        <v>290250</v>
      </c>
      <c r="DQ122" s="186">
        <f t="shared" ref="DQ122:DQ127" si="441">DE122+DI122+DM122</f>
        <v>290000</v>
      </c>
      <c r="DR122" s="113">
        <f t="shared" ref="DR122:DR127" si="442">DF122+DJ122+DN122</f>
        <v>93300</v>
      </c>
      <c r="DS122" s="110">
        <f t="shared" ref="DS122:DS127" si="443">DR122-DP122</f>
        <v>-196950</v>
      </c>
      <c r="DT122" s="117">
        <f t="shared" ref="DT122:DT127" si="444">DR122-DQ122</f>
        <v>-196700</v>
      </c>
      <c r="DU122" s="355">
        <f>DU115+DU120</f>
        <v>93140</v>
      </c>
      <c r="DV122" s="448">
        <f>DV120+DV115</f>
        <v>0</v>
      </c>
      <c r="DW122" s="764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4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4">
        <f>EE120+EE115</f>
        <v>0</v>
      </c>
      <c r="EF122" s="358">
        <f t="shared" ref="EF122:EF127" si="445">EE122-ED122</f>
        <v>0</v>
      </c>
      <c r="EG122" s="111">
        <f t="shared" ref="EG122:EG127" si="446">DU122+DY122+EC122</f>
        <v>212640</v>
      </c>
      <c r="EH122" s="186">
        <f t="shared" ref="EH122:EH127" si="447">DV122+DZ122+ED122</f>
        <v>0</v>
      </c>
      <c r="EI122" s="113">
        <f t="shared" ref="EI122:EI127" si="448">DW122+EA122+EE122</f>
        <v>0</v>
      </c>
      <c r="EJ122" s="186">
        <f t="shared" ref="EJ122:EJ127" si="449">EI122-EG122</f>
        <v>-212640</v>
      </c>
      <c r="EK122" s="55">
        <f t="shared" ref="EK122:EK127" si="450">EI122-EH122</f>
        <v>0</v>
      </c>
      <c r="EL122" s="130">
        <f t="shared" ref="EL122:EL127" si="451">SUM(DP122,EG122)</f>
        <v>502890</v>
      </c>
      <c r="EM122" s="686">
        <f t="shared" ref="EM122:EM127" si="452">DQ122+EH122</f>
        <v>290000</v>
      </c>
      <c r="EN122" s="187">
        <f t="shared" ref="EN122:EN127" si="453">SUM(DR122,EI122)</f>
        <v>93300</v>
      </c>
      <c r="EO122" s="186">
        <f t="shared" ref="EO122:EO127" si="454">EN122-EL122</f>
        <v>-409590</v>
      </c>
      <c r="EP122" s="362">
        <f t="shared" ref="EP122:EP127" si="455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0"/>
      <c r="E123" s="263"/>
      <c r="F123" s="268">
        <v>12700</v>
      </c>
      <c r="G123" s="518">
        <v>18510.240000000002</v>
      </c>
      <c r="H123" s="366"/>
      <c r="I123" s="508">
        <f t="shared" si="398"/>
        <v>-18510.240000000002</v>
      </c>
      <c r="J123" s="268">
        <v>13800</v>
      </c>
      <c r="K123" s="518">
        <v>12274.4</v>
      </c>
      <c r="L123" s="1061"/>
      <c r="M123" s="508">
        <f t="shared" si="399"/>
        <v>-12274.4</v>
      </c>
      <c r="N123" s="268">
        <v>13800</v>
      </c>
      <c r="O123" s="518">
        <v>12507.983</v>
      </c>
      <c r="P123" s="1061"/>
      <c r="Q123" s="508">
        <f t="shared" si="400"/>
        <v>-12507.983</v>
      </c>
      <c r="R123" s="419">
        <f t="shared" si="401"/>
        <v>40300</v>
      </c>
      <c r="S123" s="420">
        <v>30000</v>
      </c>
      <c r="T123" s="146">
        <f t="shared" si="402"/>
        <v>24782.383000000002</v>
      </c>
      <c r="U123" s="133">
        <f t="shared" si="403"/>
        <v>0</v>
      </c>
      <c r="V123" s="47">
        <f t="shared" si="404"/>
        <v>-40300</v>
      </c>
      <c r="W123" s="141">
        <f t="shared" si="393"/>
        <v>-30000</v>
      </c>
      <c r="X123" s="191">
        <f t="shared" si="405"/>
        <v>-24782.383000000002</v>
      </c>
      <c r="Y123" s="268">
        <v>12800</v>
      </c>
      <c r="Z123" s="518">
        <v>21727.905999999999</v>
      </c>
      <c r="AA123" s="1061"/>
      <c r="AB123" s="508">
        <f t="shared" si="406"/>
        <v>-21727.905999999999</v>
      </c>
      <c r="AC123" s="268">
        <v>12250</v>
      </c>
      <c r="AD123" s="518">
        <v>10477.562</v>
      </c>
      <c r="AE123" s="1061"/>
      <c r="AF123" s="508">
        <f t="shared" si="407"/>
        <v>-10477.562</v>
      </c>
      <c r="AG123" s="268">
        <v>10900</v>
      </c>
      <c r="AH123" s="518">
        <v>12000</v>
      </c>
      <c r="AI123" s="1061"/>
      <c r="AJ123" s="508">
        <f t="shared" si="408"/>
        <v>-12000</v>
      </c>
      <c r="AK123" s="130">
        <f t="shared" si="409"/>
        <v>35950</v>
      </c>
      <c r="AL123" s="420">
        <v>46250</v>
      </c>
      <c r="AM123" s="146">
        <f t="shared" si="410"/>
        <v>44205.468000000001</v>
      </c>
      <c r="AN123" s="132">
        <f t="shared" si="410"/>
        <v>0</v>
      </c>
      <c r="AO123" s="146">
        <f t="shared" si="411"/>
        <v>-35950</v>
      </c>
      <c r="AP123" s="141">
        <f t="shared" si="394"/>
        <v>-46250</v>
      </c>
      <c r="AQ123" s="191">
        <f t="shared" si="412"/>
        <v>-44205.468000000001</v>
      </c>
      <c r="AR123" s="147">
        <f t="shared" si="413"/>
        <v>76250</v>
      </c>
      <c r="AS123" s="132">
        <f>AL123+S123</f>
        <v>76250</v>
      </c>
      <c r="AT123" s="511">
        <f t="shared" si="414"/>
        <v>68987.850999999995</v>
      </c>
      <c r="AU123" s="272">
        <f t="shared" si="415"/>
        <v>0</v>
      </c>
      <c r="AV123" s="149">
        <f t="shared" si="416"/>
        <v>-76250</v>
      </c>
      <c r="AW123" s="141">
        <f t="shared" si="395"/>
        <v>-76250</v>
      </c>
      <c r="AX123" s="150">
        <f t="shared" si="417"/>
        <v>-68987.850999999995</v>
      </c>
      <c r="AY123" s="137"/>
      <c r="AZ123" s="138"/>
      <c r="BA123" s="138"/>
      <c r="BF123" s="1039"/>
      <c r="BG123" s="518"/>
      <c r="BH123" s="912"/>
      <c r="BI123" s="508">
        <f t="shared" si="418"/>
        <v>0</v>
      </c>
      <c r="BJ123" s="1039"/>
      <c r="BK123" s="518">
        <f>ROUND(120000*0.08,-1)</f>
        <v>9600</v>
      </c>
      <c r="BL123" s="912"/>
      <c r="BM123" s="508">
        <f t="shared" si="419"/>
        <v>-9600</v>
      </c>
      <c r="BN123" s="1039"/>
      <c r="BO123" s="518">
        <f>ROUND(170000*0.08,-1)</f>
        <v>13600</v>
      </c>
      <c r="BP123" s="912"/>
      <c r="BQ123" s="508">
        <f t="shared" si="420"/>
        <v>-13600</v>
      </c>
      <c r="BR123" s="130">
        <f t="shared" si="421"/>
        <v>0</v>
      </c>
      <c r="BS123" s="131"/>
      <c r="BT123" s="146">
        <f t="shared" si="422"/>
        <v>23200</v>
      </c>
      <c r="BU123" s="133">
        <f t="shared" si="423"/>
        <v>0</v>
      </c>
      <c r="BV123" s="47">
        <f t="shared" si="424"/>
        <v>0</v>
      </c>
      <c r="BW123" s="141"/>
      <c r="BX123" s="191">
        <f t="shared" si="425"/>
        <v>-23200</v>
      </c>
      <c r="BY123" s="1039"/>
      <c r="BZ123" s="518">
        <f>ROUND(217000*0.08,-1)</f>
        <v>17360</v>
      </c>
      <c r="CA123" s="368"/>
      <c r="CB123" s="508">
        <v>0</v>
      </c>
      <c r="CC123" s="1039"/>
      <c r="CD123" s="518">
        <f>ROUND(220000*0.08,-1)</f>
        <v>17600</v>
      </c>
      <c r="CE123" s="368"/>
      <c r="CF123" s="508">
        <v>0</v>
      </c>
      <c r="CG123" s="1039"/>
      <c r="CH123" s="518">
        <f>ROUND(150000*0.08,-1)</f>
        <v>12000</v>
      </c>
      <c r="CI123" s="368"/>
      <c r="CJ123" s="508">
        <f t="shared" si="426"/>
        <v>-12000</v>
      </c>
      <c r="CK123" s="130">
        <f t="shared" si="427"/>
        <v>0</v>
      </c>
      <c r="CL123" s="131"/>
      <c r="CM123" s="146">
        <f t="shared" si="428"/>
        <v>46960</v>
      </c>
      <c r="CN123" s="132">
        <f t="shared" si="429"/>
        <v>0</v>
      </c>
      <c r="CO123" s="146">
        <f t="shared" si="430"/>
        <v>0</v>
      </c>
      <c r="CP123" s="146"/>
      <c r="CQ123" s="191">
        <f t="shared" si="431"/>
        <v>-46960</v>
      </c>
      <c r="CR123" s="147">
        <f t="shared" si="432"/>
        <v>0</v>
      </c>
      <c r="CS123" s="950"/>
      <c r="CT123" s="511">
        <f t="shared" si="433"/>
        <v>70160</v>
      </c>
      <c r="CU123" s="272">
        <f t="shared" si="434"/>
        <v>0</v>
      </c>
      <c r="CV123" s="149">
        <f t="shared" si="435"/>
        <v>0</v>
      </c>
      <c r="CW123" s="149"/>
      <c r="CX123" s="150">
        <f t="shared" si="436"/>
        <v>-70160</v>
      </c>
      <c r="CY123" s="137"/>
      <c r="CZ123" s="138"/>
      <c r="DD123" s="268">
        <v>19380</v>
      </c>
      <c r="DE123" s="518">
        <v>19380</v>
      </c>
      <c r="DF123" s="765"/>
      <c r="DG123" s="508">
        <f t="shared" si="437"/>
        <v>-19380</v>
      </c>
      <c r="DH123" s="268">
        <v>10850</v>
      </c>
      <c r="DI123" s="518">
        <v>10850</v>
      </c>
      <c r="DJ123" s="765"/>
      <c r="DK123" s="508">
        <f t="shared" si="438"/>
        <v>-10850</v>
      </c>
      <c r="DL123" s="268">
        <v>13950</v>
      </c>
      <c r="DM123" s="518">
        <v>13950</v>
      </c>
      <c r="DN123" s="765">
        <v>13950</v>
      </c>
      <c r="DO123" s="508">
        <f t="shared" si="439"/>
        <v>0</v>
      </c>
      <c r="DP123" s="130">
        <f t="shared" si="440"/>
        <v>44180</v>
      </c>
      <c r="DQ123" s="146">
        <f t="shared" si="441"/>
        <v>44180</v>
      </c>
      <c r="DR123" s="132">
        <f t="shared" si="442"/>
        <v>13950</v>
      </c>
      <c r="DS123" s="47">
        <f t="shared" si="443"/>
        <v>-30230</v>
      </c>
      <c r="DT123" s="142">
        <f t="shared" si="444"/>
        <v>-30230</v>
      </c>
      <c r="DU123" s="268">
        <v>11720</v>
      </c>
      <c r="DV123" s="518"/>
      <c r="DW123" s="765"/>
      <c r="DX123" s="508">
        <v>0</v>
      </c>
      <c r="DY123" s="268">
        <v>9770</v>
      </c>
      <c r="DZ123" s="518"/>
      <c r="EA123" s="765"/>
      <c r="EB123" s="508">
        <v>0</v>
      </c>
      <c r="EC123" s="268">
        <v>10420</v>
      </c>
      <c r="ED123" s="518"/>
      <c r="EE123" s="765"/>
      <c r="EF123" s="508">
        <f t="shared" si="445"/>
        <v>0</v>
      </c>
      <c r="EG123" s="130">
        <f t="shared" si="446"/>
        <v>31910</v>
      </c>
      <c r="EH123" s="146">
        <f t="shared" si="447"/>
        <v>0</v>
      </c>
      <c r="EI123" s="132">
        <f t="shared" si="448"/>
        <v>0</v>
      </c>
      <c r="EJ123" s="146">
        <f t="shared" si="449"/>
        <v>-31910</v>
      </c>
      <c r="EK123" s="142">
        <f t="shared" si="450"/>
        <v>0</v>
      </c>
      <c r="EL123" s="143">
        <f t="shared" si="451"/>
        <v>76090</v>
      </c>
      <c r="EM123" s="686">
        <f t="shared" si="452"/>
        <v>44180</v>
      </c>
      <c r="EN123" s="148">
        <f t="shared" si="453"/>
        <v>13950</v>
      </c>
      <c r="EO123" s="193">
        <f t="shared" si="454"/>
        <v>-62140</v>
      </c>
      <c r="EP123" s="372">
        <f t="shared" si="455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0"/>
      <c r="E124" s="263"/>
      <c r="F124" s="268">
        <f>180000-F123</f>
        <v>167300</v>
      </c>
      <c r="G124" s="518">
        <v>240205.92749999999</v>
      </c>
      <c r="H124" s="366"/>
      <c r="I124" s="508">
        <f t="shared" si="398"/>
        <v>-240205.92749999999</v>
      </c>
      <c r="J124" s="268">
        <f>200000-J123</f>
        <v>186200</v>
      </c>
      <c r="K124" s="518">
        <v>258176.4</v>
      </c>
      <c r="L124" s="1061"/>
      <c r="M124" s="508">
        <f t="shared" si="399"/>
        <v>-258176.4</v>
      </c>
      <c r="N124" s="268">
        <f>200000-N123</f>
        <v>186200</v>
      </c>
      <c r="O124" s="518">
        <v>186997.59400000001</v>
      </c>
      <c r="P124" s="1061"/>
      <c r="Q124" s="508">
        <f t="shared" si="400"/>
        <v>-186997.59400000001</v>
      </c>
      <c r="R124" s="419">
        <f t="shared" si="401"/>
        <v>539700</v>
      </c>
      <c r="S124" s="420">
        <v>606000</v>
      </c>
      <c r="T124" s="146">
        <f t="shared" si="402"/>
        <v>445173.99400000001</v>
      </c>
      <c r="U124" s="133">
        <f t="shared" si="403"/>
        <v>0</v>
      </c>
      <c r="V124" s="47">
        <f t="shared" si="404"/>
        <v>-539700</v>
      </c>
      <c r="W124" s="141">
        <f t="shared" si="393"/>
        <v>-606000</v>
      </c>
      <c r="X124" s="191">
        <f t="shared" si="405"/>
        <v>-445173.99400000001</v>
      </c>
      <c r="Y124" s="268">
        <f>170000-Y123</f>
        <v>157200</v>
      </c>
      <c r="Z124" s="518">
        <v>198967.019</v>
      </c>
      <c r="AA124" s="1061"/>
      <c r="AB124" s="508">
        <f t="shared" si="406"/>
        <v>-198967.019</v>
      </c>
      <c r="AC124" s="268">
        <f>160000-AC123</f>
        <v>147750</v>
      </c>
      <c r="AD124" s="518">
        <v>224423.584</v>
      </c>
      <c r="AE124" s="1061"/>
      <c r="AF124" s="508">
        <f t="shared" si="407"/>
        <v>-224423.584</v>
      </c>
      <c r="AG124" s="268">
        <f>130000-AG123</f>
        <v>119100</v>
      </c>
      <c r="AH124" s="518">
        <v>228000</v>
      </c>
      <c r="AI124" s="1061"/>
      <c r="AJ124" s="508">
        <f t="shared" si="408"/>
        <v>-228000</v>
      </c>
      <c r="AK124" s="130">
        <f t="shared" si="409"/>
        <v>424050</v>
      </c>
      <c r="AL124" s="420">
        <v>433750</v>
      </c>
      <c r="AM124" s="146">
        <f t="shared" si="410"/>
        <v>651390.603</v>
      </c>
      <c r="AN124" s="132">
        <f t="shared" si="410"/>
        <v>0</v>
      </c>
      <c r="AO124" s="146">
        <f t="shared" si="411"/>
        <v>-424050</v>
      </c>
      <c r="AP124" s="141">
        <f t="shared" si="394"/>
        <v>-433750</v>
      </c>
      <c r="AQ124" s="191">
        <f t="shared" si="412"/>
        <v>-651390.603</v>
      </c>
      <c r="AR124" s="147">
        <f t="shared" si="413"/>
        <v>963750</v>
      </c>
      <c r="AS124" s="132">
        <f>AL124+S124</f>
        <v>1039750</v>
      </c>
      <c r="AT124" s="511">
        <f t="shared" si="414"/>
        <v>1096564.5970000001</v>
      </c>
      <c r="AU124" s="272">
        <f t="shared" si="415"/>
        <v>0</v>
      </c>
      <c r="AV124" s="149">
        <f t="shared" si="416"/>
        <v>-963750</v>
      </c>
      <c r="AW124" s="141">
        <f t="shared" si="395"/>
        <v>-1039750</v>
      </c>
      <c r="AX124" s="150">
        <f t="shared" si="417"/>
        <v>-1096564.5970000001</v>
      </c>
      <c r="AY124" s="137"/>
      <c r="AZ124" s="138"/>
      <c r="BA124" s="138"/>
      <c r="BF124" s="1039"/>
      <c r="BG124" s="518"/>
      <c r="BH124" s="368"/>
      <c r="BI124" s="508">
        <f t="shared" si="418"/>
        <v>0</v>
      </c>
      <c r="BJ124" s="1039"/>
      <c r="BK124" s="518">
        <f>120000-BK123</f>
        <v>110400</v>
      </c>
      <c r="BL124" s="368"/>
      <c r="BM124" s="508">
        <f t="shared" si="419"/>
        <v>-110400</v>
      </c>
      <c r="BN124" s="1039"/>
      <c r="BO124" s="518">
        <f>170000-BO123</f>
        <v>156400</v>
      </c>
      <c r="BP124" s="368"/>
      <c r="BQ124" s="508">
        <f t="shared" si="420"/>
        <v>-156400</v>
      </c>
      <c r="BR124" s="130">
        <f t="shared" si="421"/>
        <v>0</v>
      </c>
      <c r="BS124" s="131"/>
      <c r="BT124" s="146">
        <f t="shared" si="422"/>
        <v>266800</v>
      </c>
      <c r="BU124" s="133">
        <f t="shared" si="423"/>
        <v>0</v>
      </c>
      <c r="BV124" s="47">
        <f t="shared" si="424"/>
        <v>0</v>
      </c>
      <c r="BW124" s="141"/>
      <c r="BX124" s="191">
        <f t="shared" si="425"/>
        <v>-266800</v>
      </c>
      <c r="BY124" s="1039"/>
      <c r="BZ124" s="518">
        <f>217000-BZ123</f>
        <v>199640</v>
      </c>
      <c r="CA124" s="368"/>
      <c r="CB124" s="508">
        <v>0</v>
      </c>
      <c r="CC124" s="1039"/>
      <c r="CD124" s="518">
        <f>220000-CD123</f>
        <v>202400</v>
      </c>
      <c r="CE124" s="368"/>
      <c r="CF124" s="508">
        <v>0</v>
      </c>
      <c r="CG124" s="1039"/>
      <c r="CH124" s="518">
        <f>150000-CH123</f>
        <v>138000</v>
      </c>
      <c r="CI124" s="368"/>
      <c r="CJ124" s="508">
        <f t="shared" si="426"/>
        <v>-138000</v>
      </c>
      <c r="CK124" s="130">
        <f t="shared" si="427"/>
        <v>0</v>
      </c>
      <c r="CL124" s="131"/>
      <c r="CM124" s="146">
        <f t="shared" si="428"/>
        <v>540040</v>
      </c>
      <c r="CN124" s="132">
        <f t="shared" si="429"/>
        <v>0</v>
      </c>
      <c r="CO124" s="146">
        <f t="shared" si="430"/>
        <v>0</v>
      </c>
      <c r="CP124" s="146"/>
      <c r="CQ124" s="191">
        <f t="shared" si="431"/>
        <v>-540040</v>
      </c>
      <c r="CR124" s="147">
        <f t="shared" si="432"/>
        <v>0</v>
      </c>
      <c r="CS124" s="950"/>
      <c r="CT124" s="511">
        <f t="shared" si="433"/>
        <v>806840</v>
      </c>
      <c r="CU124" s="272">
        <f t="shared" si="434"/>
        <v>0</v>
      </c>
      <c r="CV124" s="149">
        <f t="shared" si="435"/>
        <v>0</v>
      </c>
      <c r="CW124" s="149"/>
      <c r="CX124" s="150">
        <f t="shared" si="436"/>
        <v>-806840</v>
      </c>
      <c r="CY124" s="137"/>
      <c r="CZ124" s="138"/>
      <c r="DD124" s="268">
        <v>230620</v>
      </c>
      <c r="DE124" s="518">
        <v>230620</v>
      </c>
      <c r="DF124" s="765"/>
      <c r="DG124" s="508">
        <f t="shared" si="437"/>
        <v>-230620</v>
      </c>
      <c r="DH124" s="268">
        <v>129150</v>
      </c>
      <c r="DI124" s="518">
        <v>129150</v>
      </c>
      <c r="DJ124" s="765"/>
      <c r="DK124" s="508">
        <f t="shared" si="438"/>
        <v>-129150</v>
      </c>
      <c r="DL124" s="268">
        <v>166050</v>
      </c>
      <c r="DM124" s="518">
        <v>166050</v>
      </c>
      <c r="DN124" s="765">
        <v>166050</v>
      </c>
      <c r="DO124" s="508">
        <f t="shared" si="439"/>
        <v>0</v>
      </c>
      <c r="DP124" s="130">
        <f t="shared" si="440"/>
        <v>525820</v>
      </c>
      <c r="DQ124" s="146">
        <f t="shared" si="441"/>
        <v>525820</v>
      </c>
      <c r="DR124" s="132">
        <f t="shared" si="442"/>
        <v>166050</v>
      </c>
      <c r="DS124" s="47">
        <f t="shared" si="443"/>
        <v>-359770</v>
      </c>
      <c r="DT124" s="142">
        <f t="shared" si="444"/>
        <v>-359770</v>
      </c>
      <c r="DU124" s="268">
        <v>168280</v>
      </c>
      <c r="DV124" s="518"/>
      <c r="DW124" s="765"/>
      <c r="DX124" s="508">
        <v>0</v>
      </c>
      <c r="DY124" s="268">
        <v>140230</v>
      </c>
      <c r="DZ124" s="518"/>
      <c r="EA124" s="765"/>
      <c r="EB124" s="508">
        <v>0</v>
      </c>
      <c r="EC124" s="268">
        <v>149580</v>
      </c>
      <c r="ED124" s="518"/>
      <c r="EE124" s="765"/>
      <c r="EF124" s="508">
        <f t="shared" si="445"/>
        <v>0</v>
      </c>
      <c r="EG124" s="130">
        <f t="shared" si="446"/>
        <v>458090</v>
      </c>
      <c r="EH124" s="146">
        <f t="shared" si="447"/>
        <v>0</v>
      </c>
      <c r="EI124" s="132">
        <f t="shared" si="448"/>
        <v>0</v>
      </c>
      <c r="EJ124" s="146">
        <f t="shared" si="449"/>
        <v>-458090</v>
      </c>
      <c r="EK124" s="142">
        <f t="shared" si="450"/>
        <v>0</v>
      </c>
      <c r="EL124" s="143">
        <f t="shared" si="451"/>
        <v>983910</v>
      </c>
      <c r="EM124" s="686">
        <f t="shared" si="452"/>
        <v>525820</v>
      </c>
      <c r="EN124" s="148">
        <f t="shared" si="453"/>
        <v>166050</v>
      </c>
      <c r="EO124" s="193">
        <f t="shared" si="454"/>
        <v>-817860</v>
      </c>
      <c r="EP124" s="372">
        <f t="shared" si="455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0"/>
      <c r="E125" s="263"/>
      <c r="F125" s="268"/>
      <c r="G125" s="518"/>
      <c r="H125" s="366"/>
      <c r="I125" s="508">
        <f t="shared" si="398"/>
        <v>0</v>
      </c>
      <c r="J125" s="268"/>
      <c r="K125" s="518"/>
      <c r="L125" s="1061"/>
      <c r="M125" s="508">
        <f t="shared" si="399"/>
        <v>0</v>
      </c>
      <c r="N125" s="268"/>
      <c r="O125" s="518"/>
      <c r="P125" s="1061"/>
      <c r="Q125" s="508">
        <f t="shared" si="400"/>
        <v>0</v>
      </c>
      <c r="R125" s="419">
        <f t="shared" si="401"/>
        <v>0</v>
      </c>
      <c r="S125" s="420">
        <v>0</v>
      </c>
      <c r="T125" s="146">
        <f t="shared" si="402"/>
        <v>0</v>
      </c>
      <c r="U125" s="133">
        <f t="shared" si="403"/>
        <v>0</v>
      </c>
      <c r="V125" s="47">
        <f t="shared" si="404"/>
        <v>0</v>
      </c>
      <c r="W125" s="141">
        <f t="shared" si="393"/>
        <v>0</v>
      </c>
      <c r="X125" s="191">
        <f t="shared" si="405"/>
        <v>0</v>
      </c>
      <c r="Y125" s="268"/>
      <c r="Z125" s="518"/>
      <c r="AA125" s="1061"/>
      <c r="AB125" s="508">
        <f t="shared" si="406"/>
        <v>0</v>
      </c>
      <c r="AC125" s="268"/>
      <c r="AD125" s="518"/>
      <c r="AE125" s="1061"/>
      <c r="AF125" s="508">
        <f t="shared" si="407"/>
        <v>0</v>
      </c>
      <c r="AG125" s="268"/>
      <c r="AH125" s="518"/>
      <c r="AI125" s="1061"/>
      <c r="AJ125" s="508">
        <f t="shared" si="408"/>
        <v>0</v>
      </c>
      <c r="AK125" s="130">
        <f t="shared" si="409"/>
        <v>0</v>
      </c>
      <c r="AL125" s="420">
        <v>0</v>
      </c>
      <c r="AM125" s="146">
        <f t="shared" si="410"/>
        <v>0</v>
      </c>
      <c r="AN125" s="132">
        <f t="shared" si="410"/>
        <v>0</v>
      </c>
      <c r="AO125" s="146">
        <f t="shared" si="411"/>
        <v>0</v>
      </c>
      <c r="AP125" s="141">
        <f t="shared" si="394"/>
        <v>0</v>
      </c>
      <c r="AQ125" s="191">
        <f t="shared" si="412"/>
        <v>0</v>
      </c>
      <c r="AR125" s="147">
        <f t="shared" si="413"/>
        <v>0</v>
      </c>
      <c r="AS125" s="132">
        <f>AL125+S125</f>
        <v>0</v>
      </c>
      <c r="AT125" s="511">
        <f t="shared" si="414"/>
        <v>0</v>
      </c>
      <c r="AU125" s="272">
        <f t="shared" si="415"/>
        <v>0</v>
      </c>
      <c r="AV125" s="149">
        <f t="shared" si="416"/>
        <v>0</v>
      </c>
      <c r="AW125" s="141">
        <f t="shared" si="395"/>
        <v>0</v>
      </c>
      <c r="AX125" s="150">
        <f t="shared" si="417"/>
        <v>0</v>
      </c>
      <c r="AY125" s="137"/>
      <c r="AZ125" s="138"/>
      <c r="BA125" s="138"/>
      <c r="BF125" s="1039"/>
      <c r="BG125" s="518"/>
      <c r="BH125" s="368"/>
      <c r="BI125" s="508">
        <f t="shared" si="418"/>
        <v>0</v>
      </c>
      <c r="BJ125" s="1039"/>
      <c r="BK125" s="518"/>
      <c r="BL125" s="368"/>
      <c r="BM125" s="508">
        <f t="shared" si="419"/>
        <v>0</v>
      </c>
      <c r="BN125" s="1039"/>
      <c r="BO125" s="518"/>
      <c r="BP125" s="368"/>
      <c r="BQ125" s="508">
        <f t="shared" si="420"/>
        <v>0</v>
      </c>
      <c r="BR125" s="130">
        <f t="shared" si="421"/>
        <v>0</v>
      </c>
      <c r="BS125" s="131"/>
      <c r="BT125" s="146">
        <f t="shared" si="422"/>
        <v>0</v>
      </c>
      <c r="BU125" s="133">
        <f t="shared" si="423"/>
        <v>0</v>
      </c>
      <c r="BV125" s="47">
        <f t="shared" si="424"/>
        <v>0</v>
      </c>
      <c r="BW125" s="141"/>
      <c r="BX125" s="191">
        <f t="shared" si="425"/>
        <v>0</v>
      </c>
      <c r="BY125" s="1039"/>
      <c r="BZ125" s="518"/>
      <c r="CA125" s="368"/>
      <c r="CB125" s="508">
        <f>CA125-BZ125</f>
        <v>0</v>
      </c>
      <c r="CC125" s="1039"/>
      <c r="CD125" s="518"/>
      <c r="CE125" s="368"/>
      <c r="CF125" s="508">
        <f>CE125-CD125</f>
        <v>0</v>
      </c>
      <c r="CG125" s="1039"/>
      <c r="CH125" s="518"/>
      <c r="CI125" s="368"/>
      <c r="CJ125" s="508">
        <f t="shared" si="426"/>
        <v>0</v>
      </c>
      <c r="CK125" s="130">
        <f t="shared" si="427"/>
        <v>0</v>
      </c>
      <c r="CL125" s="131"/>
      <c r="CM125" s="146">
        <f t="shared" si="428"/>
        <v>0</v>
      </c>
      <c r="CN125" s="132">
        <f t="shared" si="429"/>
        <v>0</v>
      </c>
      <c r="CO125" s="146">
        <f t="shared" si="430"/>
        <v>0</v>
      </c>
      <c r="CP125" s="146"/>
      <c r="CQ125" s="191">
        <f t="shared" si="431"/>
        <v>0</v>
      </c>
      <c r="CR125" s="147">
        <f t="shared" si="432"/>
        <v>0</v>
      </c>
      <c r="CS125" s="950"/>
      <c r="CT125" s="511">
        <f t="shared" si="433"/>
        <v>0</v>
      </c>
      <c r="CU125" s="272">
        <f t="shared" si="434"/>
        <v>0</v>
      </c>
      <c r="CV125" s="149">
        <f t="shared" si="435"/>
        <v>0</v>
      </c>
      <c r="CW125" s="149"/>
      <c r="CX125" s="150">
        <f t="shared" si="436"/>
        <v>0</v>
      </c>
      <c r="CY125" s="137"/>
      <c r="CZ125" s="138"/>
      <c r="DD125" s="268"/>
      <c r="DE125" s="518"/>
      <c r="DF125" s="765"/>
      <c r="DG125" s="508">
        <f t="shared" si="437"/>
        <v>0</v>
      </c>
      <c r="DH125" s="268"/>
      <c r="DI125" s="518"/>
      <c r="DJ125" s="765"/>
      <c r="DK125" s="508">
        <f t="shared" si="438"/>
        <v>0</v>
      </c>
      <c r="DL125" s="268"/>
      <c r="DM125" s="518"/>
      <c r="DN125" s="765"/>
      <c r="DO125" s="508">
        <f t="shared" si="439"/>
        <v>0</v>
      </c>
      <c r="DP125" s="130">
        <f t="shared" si="440"/>
        <v>0</v>
      </c>
      <c r="DQ125" s="146">
        <f t="shared" si="441"/>
        <v>0</v>
      </c>
      <c r="DR125" s="132">
        <f t="shared" si="442"/>
        <v>0</v>
      </c>
      <c r="DS125" s="47">
        <f t="shared" si="443"/>
        <v>0</v>
      </c>
      <c r="DT125" s="142">
        <f t="shared" si="444"/>
        <v>0</v>
      </c>
      <c r="DU125" s="268"/>
      <c r="DV125" s="518"/>
      <c r="DW125" s="765"/>
      <c r="DX125" s="508">
        <f>DW125-DV125</f>
        <v>0</v>
      </c>
      <c r="DY125" s="268"/>
      <c r="DZ125" s="518"/>
      <c r="EA125" s="765"/>
      <c r="EB125" s="508">
        <f>EA125-DZ125</f>
        <v>0</v>
      </c>
      <c r="EC125" s="268"/>
      <c r="ED125" s="518"/>
      <c r="EE125" s="765"/>
      <c r="EF125" s="508">
        <f t="shared" si="445"/>
        <v>0</v>
      </c>
      <c r="EG125" s="130">
        <f t="shared" si="446"/>
        <v>0</v>
      </c>
      <c r="EH125" s="146">
        <f t="shared" si="447"/>
        <v>0</v>
      </c>
      <c r="EI125" s="132">
        <f t="shared" si="448"/>
        <v>0</v>
      </c>
      <c r="EJ125" s="146">
        <f t="shared" si="449"/>
        <v>0</v>
      </c>
      <c r="EK125" s="142">
        <f t="shared" si="450"/>
        <v>0</v>
      </c>
      <c r="EL125" s="143">
        <f t="shared" si="451"/>
        <v>0</v>
      </c>
      <c r="EM125" s="686">
        <f t="shared" si="452"/>
        <v>0</v>
      </c>
      <c r="EN125" s="148">
        <f t="shared" si="453"/>
        <v>0</v>
      </c>
      <c r="EO125" s="193">
        <f t="shared" si="454"/>
        <v>0</v>
      </c>
      <c r="EP125" s="372">
        <f t="shared" si="4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855"/>
      <c r="I126" s="508">
        <f t="shared" si="398"/>
        <v>-8622.11</v>
      </c>
      <c r="J126" s="268">
        <f>J78</f>
        <v>9740</v>
      </c>
      <c r="K126" s="326">
        <v>9407</v>
      </c>
      <c r="L126" s="1073"/>
      <c r="M126" s="508">
        <f t="shared" si="399"/>
        <v>-9407</v>
      </c>
      <c r="N126" s="268">
        <f>N78</f>
        <v>9750</v>
      </c>
      <c r="O126" s="326">
        <v>8205.0249999999996</v>
      </c>
      <c r="P126" s="1073"/>
      <c r="Q126" s="508">
        <f t="shared" si="400"/>
        <v>-8205.0249999999996</v>
      </c>
      <c r="R126" s="369">
        <f t="shared" si="401"/>
        <v>28470</v>
      </c>
      <c r="S126" s="370">
        <v>30400</v>
      </c>
      <c r="T126" s="146">
        <f t="shared" si="402"/>
        <v>17612.025000000001</v>
      </c>
      <c r="U126" s="192">
        <f t="shared" si="403"/>
        <v>0</v>
      </c>
      <c r="V126" s="197">
        <f t="shared" si="404"/>
        <v>-28470</v>
      </c>
      <c r="W126" s="49">
        <f t="shared" si="393"/>
        <v>-30400</v>
      </c>
      <c r="X126" s="270">
        <f t="shared" si="405"/>
        <v>-17612.025000000001</v>
      </c>
      <c r="Y126" s="268">
        <f>Y78</f>
        <v>8300</v>
      </c>
      <c r="Z126" s="326">
        <v>9519.73</v>
      </c>
      <c r="AA126" s="1073"/>
      <c r="AB126" s="508">
        <f t="shared" si="406"/>
        <v>-9519.73</v>
      </c>
      <c r="AC126" s="268">
        <f>AC78</f>
        <v>7700</v>
      </c>
      <c r="AD126" s="326">
        <v>8809.57</v>
      </c>
      <c r="AE126" s="1073"/>
      <c r="AF126" s="508">
        <f t="shared" si="407"/>
        <v>-8809.57</v>
      </c>
      <c r="AG126" s="268">
        <f>AG78</f>
        <v>6380</v>
      </c>
      <c r="AH126" s="326">
        <v>6770</v>
      </c>
      <c r="AI126" s="1073"/>
      <c r="AJ126" s="508">
        <f t="shared" si="408"/>
        <v>-6770</v>
      </c>
      <c r="AK126" s="143">
        <f t="shared" si="409"/>
        <v>22380</v>
      </c>
      <c r="AL126" s="370">
        <v>20450</v>
      </c>
      <c r="AM126" s="146">
        <f t="shared" si="410"/>
        <v>25099.3</v>
      </c>
      <c r="AN126" s="145">
        <f t="shared" si="410"/>
        <v>0</v>
      </c>
      <c r="AO126" s="519">
        <f t="shared" si="411"/>
        <v>-22380</v>
      </c>
      <c r="AP126" s="49">
        <f t="shared" si="394"/>
        <v>-20450</v>
      </c>
      <c r="AQ126" s="270">
        <f t="shared" si="412"/>
        <v>-25099.3</v>
      </c>
      <c r="AR126" s="204">
        <f t="shared" si="413"/>
        <v>50850</v>
      </c>
      <c r="AS126" s="132">
        <f>AL126+S126</f>
        <v>50850</v>
      </c>
      <c r="AT126" s="520">
        <f t="shared" si="414"/>
        <v>42711.324999999997</v>
      </c>
      <c r="AU126" s="205">
        <f t="shared" si="415"/>
        <v>0</v>
      </c>
      <c r="AV126" s="521">
        <f t="shared" si="416"/>
        <v>-50850</v>
      </c>
      <c r="AW126" s="49">
        <f t="shared" si="395"/>
        <v>-50850</v>
      </c>
      <c r="AX126" s="235">
        <f t="shared" si="417"/>
        <v>-42711.324999999997</v>
      </c>
      <c r="AY126" s="137"/>
      <c r="AZ126" s="138"/>
      <c r="BA126" s="138"/>
      <c r="BF126" s="1039"/>
      <c r="BG126" s="326"/>
      <c r="BH126" s="872"/>
      <c r="BI126" s="508">
        <f t="shared" si="418"/>
        <v>0</v>
      </c>
      <c r="BJ126" s="1039"/>
      <c r="BK126" s="326">
        <f>BK78</f>
        <v>0</v>
      </c>
      <c r="BL126" s="872"/>
      <c r="BM126" s="508">
        <f t="shared" si="419"/>
        <v>0</v>
      </c>
      <c r="BN126" s="1039"/>
      <c r="BO126" s="326">
        <f>BO78</f>
        <v>0</v>
      </c>
      <c r="BP126" s="872"/>
      <c r="BQ126" s="508">
        <f t="shared" si="420"/>
        <v>0</v>
      </c>
      <c r="BR126" s="143">
        <f t="shared" si="421"/>
        <v>0</v>
      </c>
      <c r="BS126" s="144"/>
      <c r="BT126" s="146">
        <f t="shared" si="422"/>
        <v>0</v>
      </c>
      <c r="BU126" s="192">
        <f t="shared" si="423"/>
        <v>0</v>
      </c>
      <c r="BV126" s="197">
        <f t="shared" si="424"/>
        <v>0</v>
      </c>
      <c r="BW126" s="49"/>
      <c r="BX126" s="270">
        <f t="shared" si="425"/>
        <v>0</v>
      </c>
      <c r="BY126" s="1039"/>
      <c r="BZ126" s="326">
        <v>9000</v>
      </c>
      <c r="CA126" s="872"/>
      <c r="CB126" s="508">
        <f>CA126-BZ126</f>
        <v>-9000</v>
      </c>
      <c r="CC126" s="1039"/>
      <c r="CD126" s="326">
        <v>9000</v>
      </c>
      <c r="CE126" s="872"/>
      <c r="CF126" s="508">
        <f>CE126-CD126</f>
        <v>-9000</v>
      </c>
      <c r="CG126" s="1039"/>
      <c r="CH126" s="326">
        <f>CH78</f>
        <v>6460</v>
      </c>
      <c r="CI126" s="872"/>
      <c r="CJ126" s="508">
        <f t="shared" si="426"/>
        <v>-6460</v>
      </c>
      <c r="CK126" s="143">
        <f t="shared" si="427"/>
        <v>0</v>
      </c>
      <c r="CL126" s="144"/>
      <c r="CM126" s="146">
        <f t="shared" si="428"/>
        <v>24460</v>
      </c>
      <c r="CN126" s="145">
        <f t="shared" si="429"/>
        <v>0</v>
      </c>
      <c r="CO126" s="519">
        <f t="shared" si="430"/>
        <v>0</v>
      </c>
      <c r="CP126" s="477"/>
      <c r="CQ126" s="270">
        <f t="shared" si="431"/>
        <v>-24460</v>
      </c>
      <c r="CR126" s="204">
        <f t="shared" si="432"/>
        <v>0</v>
      </c>
      <c r="CS126" s="956"/>
      <c r="CT126" s="520">
        <f t="shared" si="433"/>
        <v>24460</v>
      </c>
      <c r="CU126" s="205">
        <f t="shared" si="434"/>
        <v>0</v>
      </c>
      <c r="CV126" s="521">
        <f t="shared" si="435"/>
        <v>0</v>
      </c>
      <c r="CW126" s="521"/>
      <c r="CX126" s="235">
        <f t="shared" si="436"/>
        <v>-24460</v>
      </c>
      <c r="CY126" s="137"/>
      <c r="CZ126" s="138"/>
      <c r="DD126" s="268">
        <v>10610</v>
      </c>
      <c r="DE126" s="326">
        <v>10610</v>
      </c>
      <c r="DF126" s="762"/>
      <c r="DG126" s="508">
        <f t="shared" si="437"/>
        <v>-10610</v>
      </c>
      <c r="DH126" s="268">
        <v>5940</v>
      </c>
      <c r="DI126" s="326">
        <v>5940</v>
      </c>
      <c r="DJ126" s="765"/>
      <c r="DK126" s="508">
        <f t="shared" si="438"/>
        <v>-5940</v>
      </c>
      <c r="DL126" s="268">
        <v>7630</v>
      </c>
      <c r="DM126" s="326">
        <v>7630</v>
      </c>
      <c r="DN126" s="762">
        <v>7630</v>
      </c>
      <c r="DO126" s="508">
        <f t="shared" si="439"/>
        <v>0</v>
      </c>
      <c r="DP126" s="143">
        <f t="shared" si="440"/>
        <v>24180</v>
      </c>
      <c r="DQ126" s="146">
        <f t="shared" si="441"/>
        <v>24180</v>
      </c>
      <c r="DR126" s="145">
        <f t="shared" si="442"/>
        <v>7630</v>
      </c>
      <c r="DS126" s="197">
        <f t="shared" si="443"/>
        <v>-16550</v>
      </c>
      <c r="DT126" s="270">
        <f t="shared" si="444"/>
        <v>-16550</v>
      </c>
      <c r="DU126" s="268">
        <v>6309</v>
      </c>
      <c r="DV126" s="326"/>
      <c r="DW126" s="762"/>
      <c r="DX126" s="508">
        <f>DW126-DV126</f>
        <v>0</v>
      </c>
      <c r="DY126" s="268">
        <v>6309</v>
      </c>
      <c r="DZ126" s="326"/>
      <c r="EA126" s="762"/>
      <c r="EB126" s="508">
        <f>EA126-DZ126</f>
        <v>0</v>
      </c>
      <c r="EC126" s="268">
        <v>6309</v>
      </c>
      <c r="ED126" s="326"/>
      <c r="EE126" s="762"/>
      <c r="EF126" s="508">
        <f t="shared" si="445"/>
        <v>0</v>
      </c>
      <c r="EG126" s="143">
        <f t="shared" si="446"/>
        <v>18927</v>
      </c>
      <c r="EH126" s="146">
        <f t="shared" si="447"/>
        <v>0</v>
      </c>
      <c r="EI126" s="145">
        <f t="shared" si="448"/>
        <v>0</v>
      </c>
      <c r="EJ126" s="519">
        <f t="shared" si="449"/>
        <v>-18927</v>
      </c>
      <c r="EK126" s="270">
        <f t="shared" si="450"/>
        <v>0</v>
      </c>
      <c r="EL126" s="287">
        <f t="shared" si="451"/>
        <v>43107</v>
      </c>
      <c r="EM126" s="1015">
        <f t="shared" si="452"/>
        <v>24180</v>
      </c>
      <c r="EN126" s="288">
        <f t="shared" si="453"/>
        <v>7630</v>
      </c>
      <c r="EO126" s="521">
        <f t="shared" si="454"/>
        <v>-35477</v>
      </c>
      <c r="EP126" s="235">
        <f t="shared" si="455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855"/>
      <c r="I127" s="508">
        <f t="shared" si="398"/>
        <v>-231425.06299999999</v>
      </c>
      <c r="J127" s="268">
        <f>J79</f>
        <v>176050</v>
      </c>
      <c r="K127" s="326">
        <v>247256</v>
      </c>
      <c r="L127" s="1073"/>
      <c r="M127" s="508">
        <f t="shared" si="399"/>
        <v>-247256</v>
      </c>
      <c r="N127" s="268">
        <f>N79</f>
        <v>176050</v>
      </c>
      <c r="O127" s="326">
        <v>177539.05300000001</v>
      </c>
      <c r="P127" s="1073"/>
      <c r="Q127" s="508">
        <f t="shared" si="400"/>
        <v>-177539.05300000001</v>
      </c>
      <c r="R127" s="379">
        <f t="shared" si="401"/>
        <v>352100</v>
      </c>
      <c r="S127" s="380">
        <v>575600</v>
      </c>
      <c r="T127" s="70">
        <f t="shared" si="402"/>
        <v>424795.05300000001</v>
      </c>
      <c r="U127" s="273">
        <f t="shared" si="403"/>
        <v>0</v>
      </c>
      <c r="V127" s="47">
        <f t="shared" si="404"/>
        <v>-352100</v>
      </c>
      <c r="W127" s="141">
        <f t="shared" si="393"/>
        <v>-575600</v>
      </c>
      <c r="X127" s="142">
        <f t="shared" si="405"/>
        <v>-424795.05300000001</v>
      </c>
      <c r="Y127" s="268">
        <f>Y79</f>
        <v>148000</v>
      </c>
      <c r="Z127" s="326">
        <v>189457.299</v>
      </c>
      <c r="AA127" s="1073"/>
      <c r="AB127" s="508">
        <f t="shared" si="406"/>
        <v>-189457.299</v>
      </c>
      <c r="AC127" s="268">
        <f>AC79</f>
        <v>140000</v>
      </c>
      <c r="AD127" s="326">
        <v>215879.576</v>
      </c>
      <c r="AE127" s="1073"/>
      <c r="AF127" s="508">
        <f t="shared" si="407"/>
        <v>-215879.576</v>
      </c>
      <c r="AG127" s="268">
        <f>AG79</f>
        <v>113670</v>
      </c>
      <c r="AH127" s="326">
        <v>218830</v>
      </c>
      <c r="AI127" s="1073"/>
      <c r="AJ127" s="508">
        <f t="shared" si="408"/>
        <v>-218830</v>
      </c>
      <c r="AK127" s="287">
        <f t="shared" si="409"/>
        <v>401670</v>
      </c>
      <c r="AL127" s="380">
        <v>413300</v>
      </c>
      <c r="AM127" s="70">
        <f t="shared" si="410"/>
        <v>624166.875</v>
      </c>
      <c r="AN127" s="383">
        <f t="shared" si="410"/>
        <v>0</v>
      </c>
      <c r="AO127" s="47">
        <f t="shared" si="411"/>
        <v>-401670</v>
      </c>
      <c r="AP127" s="141">
        <f t="shared" si="394"/>
        <v>-413300</v>
      </c>
      <c r="AQ127" s="270">
        <f t="shared" si="412"/>
        <v>-624166.875</v>
      </c>
      <c r="AR127" s="147">
        <f t="shared" si="413"/>
        <v>753770</v>
      </c>
      <c r="AS127" s="132">
        <f>AL127+S127</f>
        <v>988900</v>
      </c>
      <c r="AT127" s="76">
        <f t="shared" si="414"/>
        <v>1048961.9280000001</v>
      </c>
      <c r="AU127" s="272">
        <f t="shared" si="415"/>
        <v>0</v>
      </c>
      <c r="AV127" s="327">
        <f t="shared" si="416"/>
        <v>-753770</v>
      </c>
      <c r="AW127" s="141">
        <f t="shared" si="395"/>
        <v>-988900</v>
      </c>
      <c r="AX127" s="235">
        <f t="shared" si="417"/>
        <v>-1048961.9280000001</v>
      </c>
      <c r="AY127" s="137"/>
      <c r="AZ127" s="138"/>
      <c r="BA127" s="138"/>
      <c r="BF127" s="1039"/>
      <c r="BG127" s="326"/>
      <c r="BH127" s="872"/>
      <c r="BI127" s="508">
        <f t="shared" si="418"/>
        <v>0</v>
      </c>
      <c r="BJ127" s="1039"/>
      <c r="BK127" s="326">
        <f>BK79</f>
        <v>0</v>
      </c>
      <c r="BL127" s="872"/>
      <c r="BM127" s="508">
        <f t="shared" si="419"/>
        <v>0</v>
      </c>
      <c r="BN127" s="1039"/>
      <c r="BO127" s="326">
        <f>BO79</f>
        <v>0</v>
      </c>
      <c r="BP127" s="872"/>
      <c r="BQ127" s="508">
        <f t="shared" si="420"/>
        <v>0</v>
      </c>
      <c r="BR127" s="287">
        <f t="shared" si="421"/>
        <v>0</v>
      </c>
      <c r="BS127" s="381"/>
      <c r="BT127" s="70">
        <f t="shared" si="422"/>
        <v>0</v>
      </c>
      <c r="BU127" s="273">
        <f t="shared" si="423"/>
        <v>0</v>
      </c>
      <c r="BV127" s="47">
        <f t="shared" si="424"/>
        <v>0</v>
      </c>
      <c r="BW127" s="141"/>
      <c r="BX127" s="142">
        <f t="shared" si="425"/>
        <v>0</v>
      </c>
      <c r="BY127" s="1039"/>
      <c r="BZ127" s="326">
        <v>188000</v>
      </c>
      <c r="CA127" s="872"/>
      <c r="CB127" s="508">
        <f>CA127-BZ127</f>
        <v>-188000</v>
      </c>
      <c r="CC127" s="1039"/>
      <c r="CD127" s="326">
        <v>190000</v>
      </c>
      <c r="CE127" s="872"/>
      <c r="CF127" s="508">
        <f>CE127-CD127</f>
        <v>-190000</v>
      </c>
      <c r="CG127" s="1039"/>
      <c r="CH127" s="326">
        <f>CH79</f>
        <v>131920</v>
      </c>
      <c r="CI127" s="872"/>
      <c r="CJ127" s="508">
        <f t="shared" si="426"/>
        <v>-131920</v>
      </c>
      <c r="CK127" s="287">
        <f t="shared" si="427"/>
        <v>0</v>
      </c>
      <c r="CL127" s="381"/>
      <c r="CM127" s="70">
        <f t="shared" si="428"/>
        <v>509920</v>
      </c>
      <c r="CN127" s="383">
        <f t="shared" si="429"/>
        <v>0</v>
      </c>
      <c r="CO127" s="47">
        <f t="shared" si="430"/>
        <v>0</v>
      </c>
      <c r="CP127" s="49"/>
      <c r="CQ127" s="270">
        <f t="shared" si="431"/>
        <v>-509920</v>
      </c>
      <c r="CR127" s="147">
        <f t="shared" si="432"/>
        <v>0</v>
      </c>
      <c r="CS127" s="951"/>
      <c r="CT127" s="76">
        <f t="shared" si="433"/>
        <v>509920</v>
      </c>
      <c r="CU127" s="272">
        <f t="shared" si="434"/>
        <v>0</v>
      </c>
      <c r="CV127" s="327">
        <f t="shared" si="435"/>
        <v>0</v>
      </c>
      <c r="CW127" s="521"/>
      <c r="CX127" s="235">
        <f t="shared" si="436"/>
        <v>-509920</v>
      </c>
      <c r="CY127" s="137"/>
      <c r="CZ127" s="138"/>
      <c r="DD127" s="268">
        <v>220020</v>
      </c>
      <c r="DE127" s="326">
        <v>220020</v>
      </c>
      <c r="DF127" s="762"/>
      <c r="DG127" s="508">
        <f t="shared" si="437"/>
        <v>-220020</v>
      </c>
      <c r="DH127" s="268">
        <v>123210</v>
      </c>
      <c r="DI127" s="326">
        <v>123210</v>
      </c>
      <c r="DJ127" s="765"/>
      <c r="DK127" s="508">
        <f t="shared" si="438"/>
        <v>-123210</v>
      </c>
      <c r="DL127" s="268">
        <v>158410</v>
      </c>
      <c r="DM127" s="326">
        <v>158410</v>
      </c>
      <c r="DN127" s="762">
        <v>158410</v>
      </c>
      <c r="DO127" s="508">
        <f t="shared" si="439"/>
        <v>0</v>
      </c>
      <c r="DP127" s="287">
        <f t="shared" si="440"/>
        <v>501640</v>
      </c>
      <c r="DQ127" s="70">
        <f t="shared" si="441"/>
        <v>501640</v>
      </c>
      <c r="DR127" s="383">
        <f t="shared" si="442"/>
        <v>158410</v>
      </c>
      <c r="DS127" s="47">
        <f t="shared" si="443"/>
        <v>-343230</v>
      </c>
      <c r="DT127" s="142">
        <f t="shared" si="444"/>
        <v>-343230</v>
      </c>
      <c r="DU127" s="268">
        <f>DU79</f>
        <v>158300</v>
      </c>
      <c r="DV127" s="326"/>
      <c r="DW127" s="762"/>
      <c r="DX127" s="508">
        <f>DW127-DV127</f>
        <v>0</v>
      </c>
      <c r="DY127" s="268">
        <f>DY79</f>
        <v>131920</v>
      </c>
      <c r="DZ127" s="326"/>
      <c r="EA127" s="762"/>
      <c r="EB127" s="508">
        <f>EA127-DZ127</f>
        <v>0</v>
      </c>
      <c r="EC127" s="268">
        <v>148940</v>
      </c>
      <c r="ED127" s="326"/>
      <c r="EE127" s="762"/>
      <c r="EF127" s="508">
        <f t="shared" si="445"/>
        <v>0</v>
      </c>
      <c r="EG127" s="287">
        <f t="shared" si="446"/>
        <v>439160</v>
      </c>
      <c r="EH127" s="70">
        <f t="shared" si="447"/>
        <v>0</v>
      </c>
      <c r="EI127" s="383">
        <f t="shared" si="448"/>
        <v>0</v>
      </c>
      <c r="EJ127" s="47">
        <f t="shared" si="449"/>
        <v>-439160</v>
      </c>
      <c r="EK127" s="270">
        <f t="shared" si="450"/>
        <v>0</v>
      </c>
      <c r="EL127" s="143">
        <f t="shared" si="451"/>
        <v>940800</v>
      </c>
      <c r="EM127" s="1014">
        <f t="shared" si="452"/>
        <v>501640</v>
      </c>
      <c r="EN127" s="148">
        <f t="shared" si="453"/>
        <v>158410</v>
      </c>
      <c r="EO127" s="327">
        <f t="shared" si="454"/>
        <v>-782390</v>
      </c>
      <c r="EP127" s="235">
        <f t="shared" si="455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87"/>
      <c r="E128" s="788"/>
      <c r="F128" s="331"/>
      <c r="G128" s="523"/>
      <c r="H128" s="856"/>
      <c r="I128" s="334">
        <f>H129/G129</f>
        <v>0</v>
      </c>
      <c r="J128" s="331"/>
      <c r="K128" s="523"/>
      <c r="L128" s="1074"/>
      <c r="M128" s="334">
        <f>L129/K129</f>
        <v>0</v>
      </c>
      <c r="N128" s="331"/>
      <c r="O128" s="523"/>
      <c r="P128" s="1074"/>
      <c r="Q128" s="334">
        <f>P129/O129</f>
        <v>0</v>
      </c>
      <c r="R128" s="394"/>
      <c r="S128" s="395"/>
      <c r="T128" s="396"/>
      <c r="U128" s="84"/>
      <c r="V128" s="339">
        <f>U129/R129</f>
        <v>0</v>
      </c>
      <c r="W128" s="86">
        <f>U129/S129</f>
        <v>0</v>
      </c>
      <c r="X128" s="88">
        <f>U129/T129</f>
        <v>0</v>
      </c>
      <c r="Y128" s="331"/>
      <c r="Z128" s="523"/>
      <c r="AA128" s="1074"/>
      <c r="AB128" s="334">
        <f>AA129/Z129</f>
        <v>0</v>
      </c>
      <c r="AC128" s="331"/>
      <c r="AD128" s="523"/>
      <c r="AE128" s="1074"/>
      <c r="AF128" s="514">
        <f>AE129/AD129</f>
        <v>0</v>
      </c>
      <c r="AG128" s="331"/>
      <c r="AH128" s="523"/>
      <c r="AI128" s="1074"/>
      <c r="AJ128" s="514">
        <f>AI129/AH129</f>
        <v>0</v>
      </c>
      <c r="AK128" s="399"/>
      <c r="AL128" s="395"/>
      <c r="AM128" s="400"/>
      <c r="AN128" s="525"/>
      <c r="AO128" s="343">
        <f>AN129/AK129</f>
        <v>0</v>
      </c>
      <c r="AP128" s="340">
        <f>AN129/AL129</f>
        <v>0</v>
      </c>
      <c r="AQ128" s="203">
        <f>AN129/AM129</f>
        <v>0</v>
      </c>
      <c r="AR128" s="526"/>
      <c r="AS128" s="437"/>
      <c r="AT128" s="527"/>
      <c r="AU128" s="528"/>
      <c r="AV128" s="343">
        <f>AU129/AR129</f>
        <v>0</v>
      </c>
      <c r="AW128" s="86">
        <f>AU129/AS129</f>
        <v>0</v>
      </c>
      <c r="AX128" s="206">
        <f>AU129/AT129</f>
        <v>0</v>
      </c>
      <c r="AY128" s="349"/>
      <c r="AZ128" s="350"/>
      <c r="BA128" s="350"/>
      <c r="BF128" s="1037"/>
      <c r="BG128" s="523"/>
      <c r="BH128" s="524"/>
      <c r="BI128" s="334" t="e">
        <f>BH129/BG129</f>
        <v>#DIV/0!</v>
      </c>
      <c r="BJ128" s="1037"/>
      <c r="BK128" s="523"/>
      <c r="BL128" s="524"/>
      <c r="BM128" s="334">
        <f>BL129/BK129</f>
        <v>0</v>
      </c>
      <c r="BN128" s="1037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37"/>
      <c r="BZ128" s="523"/>
      <c r="CA128" s="524"/>
      <c r="CB128" s="514">
        <f>CA129/BZ129</f>
        <v>0</v>
      </c>
      <c r="CC128" s="1037"/>
      <c r="CD128" s="523"/>
      <c r="CE128" s="524"/>
      <c r="CF128" s="514">
        <f>CE129/CD129</f>
        <v>0</v>
      </c>
      <c r="CG128" s="1037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69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76"/>
      <c r="DG128" s="334">
        <f>DF129/DE129</f>
        <v>0</v>
      </c>
      <c r="DH128" s="331"/>
      <c r="DI128" s="523"/>
      <c r="DJ128" s="776"/>
      <c r="DK128" s="334">
        <f>DJ129/DI129</f>
        <v>0</v>
      </c>
      <c r="DL128" s="331"/>
      <c r="DM128" s="523"/>
      <c r="DN128" s="776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76"/>
      <c r="DX128" s="514" t="e">
        <f>DW129/DV129</f>
        <v>#DIV/0!</v>
      </c>
      <c r="DY128" s="331"/>
      <c r="DZ128" s="523"/>
      <c r="EA128" s="776"/>
      <c r="EB128" s="514" t="e">
        <f>EA129/DZ129</f>
        <v>#DIV/0!</v>
      </c>
      <c r="EC128" s="331"/>
      <c r="ED128" s="523"/>
      <c r="EE128" s="776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6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386">
        <f>H123+H124</f>
        <v>0</v>
      </c>
      <c r="I129" s="358">
        <f>H129-G129</f>
        <v>-258716.16750000001</v>
      </c>
      <c r="J129" s="355">
        <f>J123+J124</f>
        <v>200000</v>
      </c>
      <c r="K129" s="385">
        <f>K123+K124</f>
        <v>270450.8</v>
      </c>
      <c r="L129" s="1063">
        <f>L123+L124</f>
        <v>0</v>
      </c>
      <c r="M129" s="358">
        <f>L129-K129</f>
        <v>-270450.8</v>
      </c>
      <c r="N129" s="355">
        <f>N123+N124</f>
        <v>200000</v>
      </c>
      <c r="O129" s="385">
        <f>O123+O124</f>
        <v>199505.57700000002</v>
      </c>
      <c r="P129" s="1063">
        <f>P123+P124</f>
        <v>0</v>
      </c>
      <c r="Q129" s="358">
        <f>P129-O129</f>
        <v>-199505.57700000002</v>
      </c>
      <c r="R129" s="360">
        <f>F129+J129+N129</f>
        <v>580000</v>
      </c>
      <c r="S129" s="361">
        <v>636000</v>
      </c>
      <c r="T129" s="186">
        <f>H129+K129+O129</f>
        <v>469956.37699999998</v>
      </c>
      <c r="U129" s="114">
        <f>H129+L129+P129</f>
        <v>0</v>
      </c>
      <c r="V129" s="129">
        <f>U129-R129</f>
        <v>-580000</v>
      </c>
      <c r="W129" s="128">
        <f t="shared" si="393"/>
        <v>-636000</v>
      </c>
      <c r="X129" s="55">
        <f>U129-T129</f>
        <v>-469956.37699999998</v>
      </c>
      <c r="Y129" s="355">
        <f>Y123+Y124</f>
        <v>170000</v>
      </c>
      <c r="Z129" s="385">
        <f>Z123+Z124</f>
        <v>220694.92499999999</v>
      </c>
      <c r="AA129" s="1063">
        <f>AA123+AA124</f>
        <v>0</v>
      </c>
      <c r="AB129" s="358">
        <f>AA129-Z129</f>
        <v>-220694.92499999999</v>
      </c>
      <c r="AC129" s="355">
        <f>AC123+AC124</f>
        <v>160000</v>
      </c>
      <c r="AD129" s="385">
        <f>AD123+AD124</f>
        <v>234901.14600000001</v>
      </c>
      <c r="AE129" s="1063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63">
        <f>AI123+AI124</f>
        <v>0</v>
      </c>
      <c r="AJ129" s="358">
        <f t="shared" ref="AJ129:AJ139" si="456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0</v>
      </c>
      <c r="AO129" s="186">
        <f t="shared" ref="AO129:AO139" si="457">AN129-AK129</f>
        <v>-460000</v>
      </c>
      <c r="AP129" s="128">
        <f t="shared" si="394"/>
        <v>-480000</v>
      </c>
      <c r="AQ129" s="55">
        <f>AN129-AM129</f>
        <v>-695596.071</v>
      </c>
      <c r="AR129" s="130">
        <f>SUM(R129,AK129)</f>
        <v>1040000</v>
      </c>
      <c r="AS129" s="113">
        <f>AS123+AS124+AS125</f>
        <v>1116000</v>
      </c>
      <c r="AT129" s="511">
        <f>T129+AM129</f>
        <v>1165552.4479999999</v>
      </c>
      <c r="AU129" s="187">
        <f>SUM(U129,AN129)</f>
        <v>0</v>
      </c>
      <c r="AV129" s="186">
        <f>AU129-AR129</f>
        <v>-1040000</v>
      </c>
      <c r="AW129" s="128">
        <f t="shared" si="395"/>
        <v>-1116000</v>
      </c>
      <c r="AX129" s="362">
        <f t="shared" ref="AX129:AX139" si="458">AU129-AT129</f>
        <v>-1165552.4479999999</v>
      </c>
      <c r="AY129" s="137">
        <f>AR129/6</f>
        <v>173333.33333333334</v>
      </c>
      <c r="AZ129" s="97">
        <f>AS129/6</f>
        <v>186000</v>
      </c>
      <c r="BA129" s="138">
        <f>AU129/6</f>
        <v>0</v>
      </c>
      <c r="BB129" s="363">
        <f>BA129/AY129</f>
        <v>0</v>
      </c>
      <c r="BC129" s="6">
        <f>BA129-AY129</f>
        <v>-173333.33333333334</v>
      </c>
      <c r="BD129" s="98">
        <f>BA129-AZ129</f>
        <v>-186000</v>
      </c>
      <c r="BE129" s="6">
        <f>AX129/6</f>
        <v>-194258.74133333331</v>
      </c>
      <c r="BF129" s="1038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38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38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9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60">BU129-BR129</f>
        <v>0</v>
      </c>
      <c r="BW129" s="128"/>
      <c r="BX129" s="55">
        <f>BU129-BT129</f>
        <v>-290000</v>
      </c>
      <c r="BY129" s="1038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38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38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61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62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3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7">
        <f>DF123+DF124+DF125</f>
        <v>0</v>
      </c>
      <c r="DG129" s="358">
        <f t="shared" ref="DG129:DG135" si="464">DF129-DE129</f>
        <v>-250000</v>
      </c>
      <c r="DH129" s="355">
        <f>DH123+DH124</f>
        <v>140000</v>
      </c>
      <c r="DI129" s="385">
        <f>DI123+DI124+DI125</f>
        <v>140000</v>
      </c>
      <c r="DJ129" s="767">
        <f>DJ123+DJ124+DJ125</f>
        <v>0</v>
      </c>
      <c r="DK129" s="358">
        <f t="shared" ref="DK129:DK135" si="465">DJ129-DI129</f>
        <v>-140000</v>
      </c>
      <c r="DL129" s="355">
        <f>DL123+DL124</f>
        <v>180000</v>
      </c>
      <c r="DM129" s="385">
        <f>DM123+DM124+DM125</f>
        <v>180000</v>
      </c>
      <c r="DN129" s="767">
        <f>DN123+DN124+DN125</f>
        <v>180000</v>
      </c>
      <c r="DO129" s="358">
        <f t="shared" ref="DO129:DO135" si="466">DN129-DM129</f>
        <v>0</v>
      </c>
      <c r="DP129" s="111">
        <f t="shared" ref="DP129:DR130" si="467">DD129+DH129+DL129</f>
        <v>570000</v>
      </c>
      <c r="DQ129" s="108">
        <f t="shared" si="467"/>
        <v>570000</v>
      </c>
      <c r="DR129" s="113">
        <f t="shared" si="467"/>
        <v>180000</v>
      </c>
      <c r="DS129" s="129">
        <f t="shared" ref="DS129:DS135" si="468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7">
        <f>DW123+DW124+DW125</f>
        <v>0</v>
      </c>
      <c r="DX129" s="358">
        <f t="shared" ref="DX129:DX135" si="469">DW129-DV129</f>
        <v>0</v>
      </c>
      <c r="DY129" s="355">
        <f>DY123+DY124</f>
        <v>150000</v>
      </c>
      <c r="DZ129" s="385">
        <f>DZ123+DZ124+DZ125</f>
        <v>0</v>
      </c>
      <c r="EA129" s="767">
        <f>EA123+EA124+EA125</f>
        <v>0</v>
      </c>
      <c r="EB129" s="358">
        <f t="shared" ref="EB129:EB135" si="470">EA129-DZ129</f>
        <v>0</v>
      </c>
      <c r="EC129" s="355">
        <f>EC123+EC124</f>
        <v>160000</v>
      </c>
      <c r="ED129" s="385">
        <f>ED123+ED124+ED125</f>
        <v>0</v>
      </c>
      <c r="EE129" s="767">
        <f>EE123+EE124+EE125</f>
        <v>0</v>
      </c>
      <c r="EF129" s="358">
        <f t="shared" ref="EF129:EF135" si="471">EE129-ED129</f>
        <v>0</v>
      </c>
      <c r="EG129" s="111">
        <f t="shared" ref="EG129:EI130" si="472">DU129+DY129+EC129</f>
        <v>490000</v>
      </c>
      <c r="EH129" s="108">
        <f t="shared" si="472"/>
        <v>0</v>
      </c>
      <c r="EI129" s="113">
        <f t="shared" si="472"/>
        <v>0</v>
      </c>
      <c r="EJ129" s="186">
        <f t="shared" ref="EJ129:EJ135" si="473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4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34" t="s">
        <v>50</v>
      </c>
      <c r="E130" s="839"/>
      <c r="F130" s="331">
        <v>250</v>
      </c>
      <c r="G130" s="390">
        <v>387</v>
      </c>
      <c r="H130" s="391"/>
      <c r="I130" s="392">
        <f t="shared" ref="I130:I137" si="475">H130-G130</f>
        <v>-387</v>
      </c>
      <c r="J130" s="331">
        <v>250</v>
      </c>
      <c r="K130" s="390">
        <v>336</v>
      </c>
      <c r="L130" s="1064"/>
      <c r="M130" s="392">
        <f t="shared" ref="M130:M137" si="476">L130-K130</f>
        <v>-336</v>
      </c>
      <c r="N130" s="331">
        <v>250</v>
      </c>
      <c r="O130" s="390">
        <v>388</v>
      </c>
      <c r="P130" s="1064"/>
      <c r="Q130" s="392">
        <f t="shared" ref="Q130:Q137" si="477">P130-O130</f>
        <v>-388</v>
      </c>
      <c r="R130" s="394">
        <f>F130+J130+N130</f>
        <v>750</v>
      </c>
      <c r="S130" s="395">
        <f>300*3</f>
        <v>900</v>
      </c>
      <c r="T130" s="396">
        <f>H130+K130+O130</f>
        <v>724</v>
      </c>
      <c r="U130" s="397">
        <f>H130+L130+P130</f>
        <v>0</v>
      </c>
      <c r="V130" s="398">
        <f t="shared" ref="V130:V139" si="478">U130-R130</f>
        <v>-750</v>
      </c>
      <c r="W130" s="398">
        <f t="shared" si="393"/>
        <v>-900</v>
      </c>
      <c r="X130" s="398">
        <f t="shared" ref="X130:X139" si="479">U130-T130</f>
        <v>-724</v>
      </c>
      <c r="Y130" s="331">
        <v>350</v>
      </c>
      <c r="Z130" s="390">
        <v>348</v>
      </c>
      <c r="AA130" s="1064"/>
      <c r="AB130" s="392">
        <f t="shared" ref="AB130:AB139" si="480">AA130-Z130</f>
        <v>-348</v>
      </c>
      <c r="AC130" s="331">
        <v>350</v>
      </c>
      <c r="AD130" s="390">
        <v>396</v>
      </c>
      <c r="AE130" s="1064"/>
      <c r="AF130" s="392">
        <f t="shared" ref="AF130:AF137" si="481">AE130-AD130</f>
        <v>-396</v>
      </c>
      <c r="AG130" s="331">
        <v>350</v>
      </c>
      <c r="AH130" s="390">
        <v>440</v>
      </c>
      <c r="AI130" s="1064"/>
      <c r="AJ130" s="392">
        <f t="shared" si="456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0</v>
      </c>
      <c r="AO130" s="530">
        <f t="shared" si="457"/>
        <v>-1050</v>
      </c>
      <c r="AP130" s="398">
        <f t="shared" si="394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1908</v>
      </c>
      <c r="AU130" s="443">
        <f>SUM(U130,AN130)</f>
        <v>0</v>
      </c>
      <c r="AV130" s="459">
        <f t="shared" ref="AV130:AV139" si="482">AU130-AR130</f>
        <v>-1800</v>
      </c>
      <c r="AW130" s="398">
        <f t="shared" si="395"/>
        <v>-1800</v>
      </c>
      <c r="AX130" s="460">
        <f t="shared" si="458"/>
        <v>-1908</v>
      </c>
      <c r="AY130" s="349"/>
      <c r="BF130" s="1037"/>
      <c r="BG130" s="390"/>
      <c r="BH130" s="393"/>
      <c r="BI130" s="392">
        <f t="shared" ref="BI130:BI137" si="483">BH130-BG130</f>
        <v>0</v>
      </c>
      <c r="BJ130" s="1037"/>
      <c r="BK130" s="390">
        <v>300</v>
      </c>
      <c r="BL130" s="393"/>
      <c r="BM130" s="392">
        <f t="shared" ref="BM130:BM137" si="484">BL130-BK130</f>
        <v>-300</v>
      </c>
      <c r="BN130" s="1037"/>
      <c r="BO130" s="390">
        <v>370</v>
      </c>
      <c r="BP130" s="393"/>
      <c r="BQ130" s="392">
        <f t="shared" si="459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60"/>
        <v>0</v>
      </c>
      <c r="BW130" s="485"/>
      <c r="BX130" s="453">
        <f>BU130-BT130</f>
        <v>-670</v>
      </c>
      <c r="BY130" s="1037"/>
      <c r="BZ130" s="390">
        <v>380</v>
      </c>
      <c r="CA130" s="393"/>
      <c r="CB130" s="392">
        <f t="shared" ref="CB130:CB139" si="485">CA130-BZ130</f>
        <v>-380</v>
      </c>
      <c r="CC130" s="1037"/>
      <c r="CD130" s="390">
        <v>375</v>
      </c>
      <c r="CE130" s="393"/>
      <c r="CF130" s="392">
        <f t="shared" ref="CF130:CF139" si="486">CE130-CD130</f>
        <v>-375</v>
      </c>
      <c r="CG130" s="1037"/>
      <c r="CH130" s="390">
        <v>360</v>
      </c>
      <c r="CI130" s="393"/>
      <c r="CJ130" s="392">
        <f t="shared" si="461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62"/>
        <v>0</v>
      </c>
      <c r="CP130" s="338"/>
      <c r="CQ130" s="453"/>
      <c r="CR130" s="399">
        <f>SUM(BR130,CK130)</f>
        <v>0</v>
      </c>
      <c r="CS130" s="964"/>
      <c r="CT130" s="442">
        <f>BT130+CM130</f>
        <v>1785</v>
      </c>
      <c r="CU130" s="443">
        <f>SUM(BU130,CN130)</f>
        <v>0</v>
      </c>
      <c r="CV130" s="459">
        <f t="shared" ref="CV130:CV139" si="487">CU130-CR130</f>
        <v>0</v>
      </c>
      <c r="CW130" s="459"/>
      <c r="CX130" s="460">
        <f t="shared" si="463"/>
        <v>-1785</v>
      </c>
      <c r="CY130" s="137"/>
      <c r="DD130" s="331">
        <v>363</v>
      </c>
      <c r="DE130" s="390">
        <v>360</v>
      </c>
      <c r="DF130" s="768"/>
      <c r="DG130" s="392">
        <f t="shared" si="464"/>
        <v>-360</v>
      </c>
      <c r="DH130" s="331">
        <v>363</v>
      </c>
      <c r="DI130" s="390">
        <v>350</v>
      </c>
      <c r="DJ130" s="768"/>
      <c r="DK130" s="392">
        <f t="shared" si="465"/>
        <v>-350</v>
      </c>
      <c r="DL130" s="331">
        <v>363</v>
      </c>
      <c r="DM130" s="390">
        <v>380</v>
      </c>
      <c r="DN130" s="768">
        <v>380</v>
      </c>
      <c r="DO130" s="392">
        <f t="shared" si="466"/>
        <v>0</v>
      </c>
      <c r="DP130" s="399">
        <f t="shared" si="467"/>
        <v>1089</v>
      </c>
      <c r="DQ130" s="529">
        <f t="shared" si="467"/>
        <v>1090</v>
      </c>
      <c r="DR130" s="437">
        <f t="shared" si="467"/>
        <v>380</v>
      </c>
      <c r="DS130" s="438">
        <f t="shared" si="468"/>
        <v>-709</v>
      </c>
      <c r="DT130" s="453">
        <f>DR130-DQ130</f>
        <v>-710</v>
      </c>
      <c r="DU130" s="331">
        <v>365</v>
      </c>
      <c r="DV130" s="390"/>
      <c r="DW130" s="768"/>
      <c r="DX130" s="392">
        <f t="shared" si="469"/>
        <v>0</v>
      </c>
      <c r="DY130" s="331">
        <v>365</v>
      </c>
      <c r="DZ130" s="390"/>
      <c r="EA130" s="768"/>
      <c r="EB130" s="392">
        <f t="shared" si="470"/>
        <v>0</v>
      </c>
      <c r="EC130" s="331">
        <v>365</v>
      </c>
      <c r="ED130" s="390"/>
      <c r="EE130" s="768"/>
      <c r="EF130" s="392">
        <f t="shared" si="471"/>
        <v>0</v>
      </c>
      <c r="EG130" s="399">
        <f t="shared" si="472"/>
        <v>1095</v>
      </c>
      <c r="EH130" s="529">
        <f t="shared" si="472"/>
        <v>0</v>
      </c>
      <c r="EI130" s="437">
        <f t="shared" si="472"/>
        <v>0</v>
      </c>
      <c r="EJ130" s="530">
        <f t="shared" si="4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8">EN130-EL130</f>
        <v>-1804</v>
      </c>
      <c r="EP130" s="460">
        <f t="shared" si="474"/>
        <v>-710</v>
      </c>
      <c r="EQ130" s="137"/>
    </row>
    <row r="131" spans="1:152" s="351" customFormat="1" ht="20.100000000000001" customHeight="1">
      <c r="A131" s="388"/>
      <c r="B131" s="388"/>
      <c r="C131" s="389"/>
      <c r="D131" s="835" t="s">
        <v>82</v>
      </c>
      <c r="E131" s="840"/>
      <c r="F131" s="336">
        <f>F132/F130</f>
        <v>178.33199999999999</v>
      </c>
      <c r="G131" s="403">
        <f>G132/G130</f>
        <v>163.96166142118864</v>
      </c>
      <c r="H131" s="404" t="e">
        <f>H132/H130</f>
        <v>#DIV/0!</v>
      </c>
      <c r="I131" s="405" t="e">
        <f t="shared" si="475"/>
        <v>#DIV/0!</v>
      </c>
      <c r="J131" s="336">
        <f>J132/J130</f>
        <v>178.33199999999999</v>
      </c>
      <c r="K131" s="403">
        <f>K132/K130</f>
        <v>140.1875</v>
      </c>
      <c r="L131" s="1065" t="e">
        <f>L132/L130</f>
        <v>#DIV/0!</v>
      </c>
      <c r="M131" s="405" t="e">
        <f t="shared" si="476"/>
        <v>#DIV/0!</v>
      </c>
      <c r="N131" s="336">
        <f>N132/N130</f>
        <v>178.33199999999999</v>
      </c>
      <c r="O131" s="403">
        <f>O132/O130</f>
        <v>146.77061855670104</v>
      </c>
      <c r="P131" s="1065" t="e">
        <f>P132/P130</f>
        <v>#DIV/0!</v>
      </c>
      <c r="Q131" s="405" t="e">
        <f t="shared" si="477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143.71546961325967</v>
      </c>
      <c r="U131" s="398" t="e">
        <f>U132/U130</f>
        <v>#DIV/0!</v>
      </c>
      <c r="V131" s="398" t="e">
        <f t="shared" si="478"/>
        <v>#DIV/0!</v>
      </c>
      <c r="W131" s="398" t="e">
        <f t="shared" si="393"/>
        <v>#DIV/0!</v>
      </c>
      <c r="X131" s="398" t="e">
        <f t="shared" si="479"/>
        <v>#DIV/0!</v>
      </c>
      <c r="Y131" s="336">
        <f>Y132/Y130</f>
        <v>127.38</v>
      </c>
      <c r="Z131" s="403">
        <f>Z132/Z130</f>
        <v>150.94747701149427</v>
      </c>
      <c r="AA131" s="1065" t="e">
        <f>AA132/AA130</f>
        <v>#DIV/0!</v>
      </c>
      <c r="AB131" s="405" t="e">
        <f t="shared" si="480"/>
        <v>#DIV/0!</v>
      </c>
      <c r="AC131" s="336">
        <f>AC132/AC130</f>
        <v>127.38</v>
      </c>
      <c r="AD131" s="403">
        <f>AD132/AD130</f>
        <v>155.79086882272728</v>
      </c>
      <c r="AE131" s="1065" t="e">
        <f>AE132/AE130</f>
        <v>#DIV/0!</v>
      </c>
      <c r="AF131" s="405" t="e">
        <f t="shared" si="481"/>
        <v>#DIV/0!</v>
      </c>
      <c r="AG131" s="336">
        <f>AG132/AG130</f>
        <v>127.38</v>
      </c>
      <c r="AH131" s="403">
        <f>AH132/AH130</f>
        <v>147.72727272727272</v>
      </c>
      <c r="AI131" s="1065" t="e">
        <f>AI132/AI130</f>
        <v>#DIV/0!</v>
      </c>
      <c r="AJ131" s="405" t="e">
        <f t="shared" si="456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 t="e">
        <f>AN132/AN130</f>
        <v>#DIV/0!</v>
      </c>
      <c r="AO131" s="398" t="e">
        <f t="shared" si="457"/>
        <v>#DIV/0!</v>
      </c>
      <c r="AP131" s="398" t="e">
        <f t="shared" si="394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148.46588367599583</v>
      </c>
      <c r="AU131" s="402" t="e">
        <f>AU132/AU130</f>
        <v>#DIV/0!</v>
      </c>
      <c r="AV131" s="402" t="e">
        <f t="shared" si="482"/>
        <v>#DIV/0!</v>
      </c>
      <c r="AW131" s="398" t="e">
        <f t="shared" si="395"/>
        <v>#DIV/0!</v>
      </c>
      <c r="AX131" s="402" t="e">
        <f t="shared" si="458"/>
        <v>#DIV/0!</v>
      </c>
      <c r="AY131" s="349"/>
      <c r="AZ131" s="350"/>
      <c r="BA131" s="350"/>
      <c r="BF131" s="1041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3"/>
        <v>#DIV/0!</v>
      </c>
      <c r="BJ131" s="1041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4"/>
        <v>#DIV/0!</v>
      </c>
      <c r="BN131" s="1041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9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60"/>
        <v>#DIV/0!</v>
      </c>
      <c r="BW131" s="398"/>
      <c r="BX131" s="398" t="e">
        <f>BU131-BT131</f>
        <v>#DIV/0!</v>
      </c>
      <c r="BY131" s="1041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5"/>
        <v>#DIV/0!</v>
      </c>
      <c r="CC131" s="1041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6"/>
        <v>#DIV/0!</v>
      </c>
      <c r="CG131" s="1041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61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62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7"/>
        <v>#DIV/0!</v>
      </c>
      <c r="CW131" s="402"/>
      <c r="CX131" s="402" t="e">
        <f t="shared" si="463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69" t="e">
        <f>DF132/DF130</f>
        <v>#DIV/0!</v>
      </c>
      <c r="DG131" s="405" t="e">
        <f t="shared" si="464"/>
        <v>#DIV/0!</v>
      </c>
      <c r="DH131" s="336">
        <f>DH132/DH130</f>
        <v>154.58677685950414</v>
      </c>
      <c r="DI131" s="403">
        <f>DI132/DI130</f>
        <v>155.71428571428572</v>
      </c>
      <c r="DJ131" s="769" t="e">
        <f>DJ132/DJ130</f>
        <v>#DIV/0!</v>
      </c>
      <c r="DK131" s="405" t="e">
        <f t="shared" si="465"/>
        <v>#DIV/0!</v>
      </c>
      <c r="DL131" s="336">
        <f>DL132/DL130</f>
        <v>154.58677685950414</v>
      </c>
      <c r="DM131" s="403">
        <f>DM132/DM130</f>
        <v>152.63157894736841</v>
      </c>
      <c r="DN131" s="769">
        <f>DN132/DN130</f>
        <v>152.63157894736841</v>
      </c>
      <c r="DO131" s="405">
        <f t="shared" si="466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8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69" t="e">
        <f>DW132/DW130</f>
        <v>#DIV/0!</v>
      </c>
      <c r="DX131" s="405" t="e">
        <f t="shared" si="469"/>
        <v>#DIV/0!</v>
      </c>
      <c r="DY131" s="336">
        <f>DY132/DY130</f>
        <v>154.31506849315068</v>
      </c>
      <c r="DZ131" s="403" t="e">
        <f>DZ132/DZ130</f>
        <v>#DIV/0!</v>
      </c>
      <c r="EA131" s="769" t="e">
        <f>EA132/EA130</f>
        <v>#DIV/0!</v>
      </c>
      <c r="EB131" s="405" t="e">
        <f t="shared" si="470"/>
        <v>#DIV/0!</v>
      </c>
      <c r="EC131" s="336">
        <f>EC132/EC130</f>
        <v>154.31506849315068</v>
      </c>
      <c r="ED131" s="403" t="e">
        <f>ED132/ED130</f>
        <v>#DIV/0!</v>
      </c>
      <c r="EE131" s="769" t="e">
        <f>EE132/EE130</f>
        <v>#DIV/0!</v>
      </c>
      <c r="EF131" s="405" t="e">
        <f t="shared" si="4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7">
        <f>EN132/EN130</f>
        <v>152.63157894736841</v>
      </c>
      <c r="EO131" s="1017">
        <f t="shared" si="488"/>
        <v>-1.818970503181049</v>
      </c>
      <c r="EP131" s="1017">
        <f t="shared" si="474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0"/>
      <c r="F132" s="264">
        <v>44583</v>
      </c>
      <c r="G132" s="414">
        <v>63453.162969999998</v>
      </c>
      <c r="H132" s="415"/>
      <c r="I132" s="418">
        <f t="shared" si="475"/>
        <v>-63453.162969999998</v>
      </c>
      <c r="J132" s="264">
        <v>44583</v>
      </c>
      <c r="K132" s="414">
        <v>47103</v>
      </c>
      <c r="L132" s="1066"/>
      <c r="M132" s="418">
        <f t="shared" si="476"/>
        <v>-47103</v>
      </c>
      <c r="N132" s="264">
        <v>44583</v>
      </c>
      <c r="O132" s="414">
        <v>56947</v>
      </c>
      <c r="P132" s="1066"/>
      <c r="Q132" s="418">
        <f t="shared" si="477"/>
        <v>-56947</v>
      </c>
      <c r="R132" s="419">
        <f>F132+J132+N132</f>
        <v>133749</v>
      </c>
      <c r="S132" s="420">
        <f>44583*3</f>
        <v>133749</v>
      </c>
      <c r="T132" s="131">
        <f>H132+K132+O132</f>
        <v>104050</v>
      </c>
      <c r="U132" s="133">
        <f>H132+L132+P132</f>
        <v>0</v>
      </c>
      <c r="V132" s="129">
        <f t="shared" si="478"/>
        <v>-133749</v>
      </c>
      <c r="W132" s="128">
        <f t="shared" si="393"/>
        <v>-133749</v>
      </c>
      <c r="X132" s="55">
        <f t="shared" si="479"/>
        <v>-104050</v>
      </c>
      <c r="Y132" s="264">
        <v>44583</v>
      </c>
      <c r="Z132" s="414">
        <v>52529.722000000002</v>
      </c>
      <c r="AA132" s="1066"/>
      <c r="AB132" s="418">
        <f t="shared" si="480"/>
        <v>-52529.722000000002</v>
      </c>
      <c r="AC132" s="264">
        <v>44583</v>
      </c>
      <c r="AD132" s="414">
        <v>61693.184053800003</v>
      </c>
      <c r="AE132" s="1066"/>
      <c r="AF132" s="418">
        <f t="shared" si="481"/>
        <v>-61693.184053800003</v>
      </c>
      <c r="AG132" s="264">
        <v>44583</v>
      </c>
      <c r="AH132" s="414">
        <v>65000</v>
      </c>
      <c r="AI132" s="1066"/>
      <c r="AJ132" s="418">
        <f t="shared" si="456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0</v>
      </c>
      <c r="AO132" s="134">
        <f t="shared" si="457"/>
        <v>-133749</v>
      </c>
      <c r="AP132" s="128">
        <f t="shared" si="394"/>
        <v>-133749</v>
      </c>
      <c r="AQ132" s="241">
        <f>AN132-AM132</f>
        <v>-179222.90605380002</v>
      </c>
      <c r="AR132" s="130">
        <f>SUM(R132,AK132)</f>
        <v>267498</v>
      </c>
      <c r="AS132" s="132">
        <f>AL132+S132</f>
        <v>267498</v>
      </c>
      <c r="AT132" s="511">
        <f>T132+AM132</f>
        <v>283272.90605380002</v>
      </c>
      <c r="AU132" s="168">
        <f>SUM(U132,AN132)</f>
        <v>0</v>
      </c>
      <c r="AV132" s="169">
        <f t="shared" si="482"/>
        <v>-267498</v>
      </c>
      <c r="AW132" s="128">
        <f t="shared" si="395"/>
        <v>-267498</v>
      </c>
      <c r="AX132" s="362">
        <f t="shared" si="458"/>
        <v>-283272.90605380002</v>
      </c>
      <c r="AY132" s="137"/>
      <c r="BF132" s="1042"/>
      <c r="BG132" s="414"/>
      <c r="BH132" s="417"/>
      <c r="BI132" s="418">
        <f t="shared" si="483"/>
        <v>0</v>
      </c>
      <c r="BJ132" s="1042"/>
      <c r="BK132" s="414">
        <f>51000</f>
        <v>51000</v>
      </c>
      <c r="BL132" s="417"/>
      <c r="BM132" s="418">
        <f t="shared" si="484"/>
        <v>-51000</v>
      </c>
      <c r="BN132" s="1042"/>
      <c r="BO132" s="414">
        <f>56000</f>
        <v>56000</v>
      </c>
      <c r="BP132" s="417"/>
      <c r="BQ132" s="418">
        <f t="shared" si="459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60"/>
        <v>0</v>
      </c>
      <c r="BW132" s="240"/>
      <c r="BX132" s="241">
        <f>BU132-BT132</f>
        <v>-107000</v>
      </c>
      <c r="BY132" s="1042"/>
      <c r="BZ132" s="414">
        <f>58000</f>
        <v>58000</v>
      </c>
      <c r="CA132" s="417"/>
      <c r="CB132" s="418">
        <f t="shared" si="485"/>
        <v>-58000</v>
      </c>
      <c r="CC132" s="1042"/>
      <c r="CD132" s="414">
        <f>58000</f>
        <v>58000</v>
      </c>
      <c r="CE132" s="417"/>
      <c r="CF132" s="418">
        <f t="shared" si="486"/>
        <v>-58000</v>
      </c>
      <c r="CG132" s="1042"/>
      <c r="CH132" s="414">
        <f>55500</f>
        <v>55500</v>
      </c>
      <c r="CI132" s="417"/>
      <c r="CJ132" s="418">
        <f t="shared" si="461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62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7"/>
        <v>0</v>
      </c>
      <c r="CW132" s="169"/>
      <c r="CX132" s="362">
        <f t="shared" si="463"/>
        <v>-278500</v>
      </c>
      <c r="CY132" s="137"/>
      <c r="DD132" s="264">
        <v>56115</v>
      </c>
      <c r="DE132" s="414">
        <v>56000</v>
      </c>
      <c r="DF132" s="770"/>
      <c r="DG132" s="418">
        <f t="shared" si="464"/>
        <v>-56000</v>
      </c>
      <c r="DH132" s="264">
        <v>56115</v>
      </c>
      <c r="DI132" s="414">
        <v>54500</v>
      </c>
      <c r="DJ132" s="770"/>
      <c r="DK132" s="418">
        <f t="shared" si="465"/>
        <v>-54500</v>
      </c>
      <c r="DL132" s="264">
        <v>56115</v>
      </c>
      <c r="DM132" s="414">
        <v>58000</v>
      </c>
      <c r="DN132" s="770">
        <v>58000</v>
      </c>
      <c r="DO132" s="418">
        <f t="shared" si="466"/>
        <v>0</v>
      </c>
      <c r="DP132" s="130">
        <f t="shared" ref="DP132:DR133" si="489">DD132+DH132+DL132</f>
        <v>168345</v>
      </c>
      <c r="DQ132" s="134">
        <f t="shared" si="489"/>
        <v>168500</v>
      </c>
      <c r="DR132" s="132">
        <f t="shared" si="489"/>
        <v>58000</v>
      </c>
      <c r="DS132" s="129">
        <f t="shared" si="468"/>
        <v>-110345</v>
      </c>
      <c r="DT132" s="241">
        <f>DR132-DQ132</f>
        <v>-110500</v>
      </c>
      <c r="DU132" s="264">
        <v>56325</v>
      </c>
      <c r="DV132" s="414"/>
      <c r="DW132" s="770"/>
      <c r="DX132" s="418">
        <f t="shared" si="469"/>
        <v>0</v>
      </c>
      <c r="DY132" s="264">
        <v>56325</v>
      </c>
      <c r="DZ132" s="414"/>
      <c r="EA132" s="770"/>
      <c r="EB132" s="418">
        <f t="shared" si="470"/>
        <v>0</v>
      </c>
      <c r="EC132" s="264">
        <v>56325</v>
      </c>
      <c r="ED132" s="414"/>
      <c r="EE132" s="770"/>
      <c r="EF132" s="418">
        <f t="shared" si="471"/>
        <v>0</v>
      </c>
      <c r="EG132" s="130">
        <f t="shared" ref="EG132:EI133" si="490">DU132+DY132+EC132</f>
        <v>168975</v>
      </c>
      <c r="EH132" s="134">
        <f t="shared" si="490"/>
        <v>0</v>
      </c>
      <c r="EI132" s="132">
        <f t="shared" si="490"/>
        <v>0</v>
      </c>
      <c r="EJ132" s="134">
        <f t="shared" si="473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8"/>
        <v>-279320</v>
      </c>
      <c r="EP132" s="362">
        <f t="shared" si="474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34" t="s">
        <v>49</v>
      </c>
      <c r="E133" s="840"/>
      <c r="F133" s="336">
        <v>267</v>
      </c>
      <c r="G133" s="390">
        <v>486</v>
      </c>
      <c r="H133" s="391"/>
      <c r="I133" s="392">
        <f t="shared" si="475"/>
        <v>-486</v>
      </c>
      <c r="J133" s="336">
        <v>267</v>
      </c>
      <c r="K133" s="390">
        <v>461</v>
      </c>
      <c r="L133" s="1064"/>
      <c r="M133" s="392">
        <f t="shared" si="476"/>
        <v>-461</v>
      </c>
      <c r="N133" s="336">
        <v>267</v>
      </c>
      <c r="O133" s="390">
        <v>451</v>
      </c>
      <c r="P133" s="1064"/>
      <c r="Q133" s="392">
        <f t="shared" si="477"/>
        <v>-451</v>
      </c>
      <c r="R133" s="394">
        <f>F133+J133+N133</f>
        <v>801</v>
      </c>
      <c r="S133" s="395">
        <f>550*3</f>
        <v>1650</v>
      </c>
      <c r="T133" s="396">
        <f>H133+K133+O133</f>
        <v>912</v>
      </c>
      <c r="U133" s="398">
        <f>H133+L133+P133</f>
        <v>0</v>
      </c>
      <c r="V133" s="398">
        <f t="shared" si="478"/>
        <v>-801</v>
      </c>
      <c r="W133" s="398">
        <f t="shared" si="393"/>
        <v>-1650</v>
      </c>
      <c r="X133" s="398">
        <f t="shared" si="479"/>
        <v>-912</v>
      </c>
      <c r="Y133" s="336">
        <v>500</v>
      </c>
      <c r="Z133" s="390">
        <v>408</v>
      </c>
      <c r="AA133" s="1064"/>
      <c r="AB133" s="392">
        <f t="shared" si="480"/>
        <v>-408</v>
      </c>
      <c r="AC133" s="336">
        <v>500</v>
      </c>
      <c r="AD133" s="390">
        <v>547</v>
      </c>
      <c r="AE133" s="1064"/>
      <c r="AF133" s="392">
        <f t="shared" si="481"/>
        <v>-547</v>
      </c>
      <c r="AG133" s="336">
        <v>500</v>
      </c>
      <c r="AH133" s="390">
        <v>520</v>
      </c>
      <c r="AI133" s="1064"/>
      <c r="AJ133" s="392">
        <f t="shared" si="456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0</v>
      </c>
      <c r="AO133" s="338">
        <f t="shared" si="457"/>
        <v>-1500</v>
      </c>
      <c r="AP133" s="398">
        <f t="shared" si="394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2387</v>
      </c>
      <c r="AU133" s="443">
        <f>SUM(U133,AN133)</f>
        <v>0</v>
      </c>
      <c r="AV133" s="459">
        <f t="shared" si="482"/>
        <v>-2301</v>
      </c>
      <c r="AW133" s="398">
        <f t="shared" si="395"/>
        <v>-3300</v>
      </c>
      <c r="AX133" s="460">
        <f t="shared" si="458"/>
        <v>-2387</v>
      </c>
      <c r="AY133" s="349"/>
      <c r="BF133" s="1037"/>
      <c r="BG133" s="390"/>
      <c r="BH133" s="393"/>
      <c r="BI133" s="392">
        <f t="shared" si="483"/>
        <v>0</v>
      </c>
      <c r="BJ133" s="1037"/>
      <c r="BK133" s="390">
        <v>610</v>
      </c>
      <c r="BL133" s="393"/>
      <c r="BM133" s="392">
        <f t="shared" si="484"/>
        <v>-610</v>
      </c>
      <c r="BN133" s="1037"/>
      <c r="BO133" s="390">
        <v>635</v>
      </c>
      <c r="BP133" s="393"/>
      <c r="BQ133" s="392">
        <f t="shared" si="459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60"/>
        <v>0</v>
      </c>
      <c r="BW133" s="485"/>
      <c r="BX133" s="440"/>
      <c r="BY133" s="1037"/>
      <c r="BZ133" s="390">
        <v>650</v>
      </c>
      <c r="CA133" s="393"/>
      <c r="CB133" s="392">
        <f t="shared" si="485"/>
        <v>-650</v>
      </c>
      <c r="CC133" s="1037"/>
      <c r="CD133" s="390">
        <v>640</v>
      </c>
      <c r="CE133" s="393"/>
      <c r="CF133" s="392">
        <f t="shared" si="486"/>
        <v>-640</v>
      </c>
      <c r="CG133" s="1037"/>
      <c r="CH133" s="390">
        <v>560</v>
      </c>
      <c r="CI133" s="393"/>
      <c r="CJ133" s="392">
        <f t="shared" si="461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62"/>
        <v>0</v>
      </c>
      <c r="CP133" s="338"/>
      <c r="CQ133" s="440"/>
      <c r="CR133" s="399">
        <f>SUM(BR133,CK133)</f>
        <v>0</v>
      </c>
      <c r="CS133" s="964"/>
      <c r="CT133" s="442">
        <f>BT133+CM133</f>
        <v>3095</v>
      </c>
      <c r="CU133" s="443">
        <f>SUM(BU133,CN133)</f>
        <v>0</v>
      </c>
      <c r="CV133" s="459">
        <f t="shared" si="487"/>
        <v>0</v>
      </c>
      <c r="CW133" s="459"/>
      <c r="CX133" s="460">
        <f t="shared" si="463"/>
        <v>-3095</v>
      </c>
      <c r="CY133" s="137"/>
      <c r="DD133" s="331">
        <v>593.20000000000005</v>
      </c>
      <c r="DE133" s="390">
        <v>540</v>
      </c>
      <c r="DF133" s="768"/>
      <c r="DG133" s="392">
        <f t="shared" si="464"/>
        <v>-540</v>
      </c>
      <c r="DH133" s="331">
        <v>593.20000000000005</v>
      </c>
      <c r="DI133" s="390">
        <v>620</v>
      </c>
      <c r="DJ133" s="768"/>
      <c r="DK133" s="392">
        <f t="shared" si="465"/>
        <v>-620</v>
      </c>
      <c r="DL133" s="331">
        <v>593.20000000000005</v>
      </c>
      <c r="DM133" s="390">
        <v>620</v>
      </c>
      <c r="DN133" s="768">
        <v>620</v>
      </c>
      <c r="DO133" s="392">
        <f t="shared" si="466"/>
        <v>0</v>
      </c>
      <c r="DP133" s="410">
        <f t="shared" si="489"/>
        <v>1779.6000000000001</v>
      </c>
      <c r="DQ133" s="529">
        <f t="shared" si="489"/>
        <v>1780</v>
      </c>
      <c r="DR133" s="411">
        <f t="shared" si="489"/>
        <v>620</v>
      </c>
      <c r="DS133" s="345">
        <f t="shared" si="468"/>
        <v>-1159.6000000000001</v>
      </c>
      <c r="DT133" s="440"/>
      <c r="DU133" s="331">
        <v>636</v>
      </c>
      <c r="DV133" s="390"/>
      <c r="DW133" s="768"/>
      <c r="DX133" s="392">
        <f t="shared" si="469"/>
        <v>0</v>
      </c>
      <c r="DY133" s="331">
        <v>636</v>
      </c>
      <c r="DZ133" s="390"/>
      <c r="EA133" s="768"/>
      <c r="EB133" s="392">
        <f t="shared" si="470"/>
        <v>0</v>
      </c>
      <c r="EC133" s="331">
        <v>636</v>
      </c>
      <c r="ED133" s="390"/>
      <c r="EE133" s="768"/>
      <c r="EF133" s="392">
        <f t="shared" si="471"/>
        <v>0</v>
      </c>
      <c r="EG133" s="410">
        <f t="shared" si="490"/>
        <v>1908</v>
      </c>
      <c r="EH133" s="529">
        <f t="shared" si="490"/>
        <v>0</v>
      </c>
      <c r="EI133" s="411">
        <f t="shared" si="490"/>
        <v>0</v>
      </c>
      <c r="EJ133" s="338">
        <f t="shared" si="4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8"/>
        <v>-3067.6000000000004</v>
      </c>
      <c r="EP133" s="460">
        <f t="shared" si="474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35" t="s">
        <v>83</v>
      </c>
      <c r="E134" s="840"/>
      <c r="F134" s="336">
        <f>F135/F133</f>
        <v>192.88389513108615</v>
      </c>
      <c r="G134" s="403">
        <f>G135/G133</f>
        <v>164.06108230452676</v>
      </c>
      <c r="H134" s="404" t="e">
        <f>H135/H133</f>
        <v>#DIV/0!</v>
      </c>
      <c r="I134" s="405" t="e">
        <f t="shared" si="475"/>
        <v>#DIV/0!</v>
      </c>
      <c r="J134" s="336">
        <f>J135/J133</f>
        <v>192.88389513108615</v>
      </c>
      <c r="K134" s="403">
        <f>K135/K133</f>
        <v>157.14967462039044</v>
      </c>
      <c r="L134" s="1065" t="e">
        <f>L135/L133</f>
        <v>#DIV/0!</v>
      </c>
      <c r="M134" s="405" t="e">
        <f t="shared" si="476"/>
        <v>#DIV/0!</v>
      </c>
      <c r="N134" s="336">
        <f>N135/N133</f>
        <v>192.88389513108615</v>
      </c>
      <c r="O134" s="403">
        <f>O135/O133</f>
        <v>141.75299334811533</v>
      </c>
      <c r="P134" s="1065" t="e">
        <f>P135/P133</f>
        <v>#DIV/0!</v>
      </c>
      <c r="Q134" s="405" t="e">
        <f t="shared" si="477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149.53574561403511</v>
      </c>
      <c r="U134" s="398" t="e">
        <f>U135/U133</f>
        <v>#DIV/0!</v>
      </c>
      <c r="V134" s="398" t="e">
        <f t="shared" si="478"/>
        <v>#DIV/0!</v>
      </c>
      <c r="W134" s="398" t="e">
        <f t="shared" si="393"/>
        <v>#DIV/0!</v>
      </c>
      <c r="X134" s="398" t="e">
        <f t="shared" si="479"/>
        <v>#DIV/0!</v>
      </c>
      <c r="Y134" s="336">
        <f>Y135/Y133</f>
        <v>147.666</v>
      </c>
      <c r="Z134" s="403">
        <f>Z135/Z133</f>
        <v>156.59643627450978</v>
      </c>
      <c r="AA134" s="1065" t="e">
        <f>AA135/AA133</f>
        <v>#DIV/0!</v>
      </c>
      <c r="AB134" s="405" t="e">
        <f t="shared" si="480"/>
        <v>#DIV/0!</v>
      </c>
      <c r="AC134" s="336">
        <f>AC135/AC133</f>
        <v>147.666</v>
      </c>
      <c r="AD134" s="403">
        <f>AD135/AD133</f>
        <v>147.19077158939672</v>
      </c>
      <c r="AE134" s="1065" t="e">
        <f>AE135/AE133</f>
        <v>#DIV/0!</v>
      </c>
      <c r="AF134" s="405" t="e">
        <f t="shared" si="481"/>
        <v>#DIV/0!</v>
      </c>
      <c r="AG134" s="336">
        <f>AG135/AG133</f>
        <v>147.666</v>
      </c>
      <c r="AH134" s="403">
        <f>AH135/AH133</f>
        <v>163.46153846153845</v>
      </c>
      <c r="AI134" s="1065" t="e">
        <f>AI135/AI133</f>
        <v>#DIV/0!</v>
      </c>
      <c r="AJ134" s="405" t="e">
        <f t="shared" si="456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 t="e">
        <f>AN135/AN133</f>
        <v>#DIV/0!</v>
      </c>
      <c r="AO134" s="398" t="e">
        <f t="shared" si="457"/>
        <v>#DIV/0!</v>
      </c>
      <c r="AP134" s="398" t="e">
        <f t="shared" si="394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153.23891833238375</v>
      </c>
      <c r="AU134" s="402" t="e">
        <f>AU135/AU133</f>
        <v>#DIV/0!</v>
      </c>
      <c r="AV134" s="402" t="e">
        <f t="shared" si="482"/>
        <v>#DIV/0!</v>
      </c>
      <c r="AW134" s="398" t="e">
        <f t="shared" si="395"/>
        <v>#DIV/0!</v>
      </c>
      <c r="AX134" s="402" t="e">
        <f t="shared" si="458"/>
        <v>#DIV/0!</v>
      </c>
      <c r="AY134" s="349"/>
      <c r="AZ134" s="350"/>
      <c r="BA134" s="350"/>
      <c r="BF134" s="1041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3"/>
        <v>#DIV/0!</v>
      </c>
      <c r="BJ134" s="1041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4"/>
        <v>#DIV/0!</v>
      </c>
      <c r="BN134" s="1041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9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60"/>
        <v>#DIV/0!</v>
      </c>
      <c r="BW134" s="398"/>
      <c r="BX134" s="398" t="e">
        <f t="shared" ref="BX134:BX139" si="491">BU134-BT134</f>
        <v>#DIV/0!</v>
      </c>
      <c r="BY134" s="1041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5"/>
        <v>#DIV/0!</v>
      </c>
      <c r="CC134" s="1041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6"/>
        <v>#DIV/0!</v>
      </c>
      <c r="CG134" s="1041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61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62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7"/>
        <v>#DIV/0!</v>
      </c>
      <c r="CW134" s="402"/>
      <c r="CX134" s="402" t="e">
        <f t="shared" si="463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69" t="e">
        <f>DF135/DF133</f>
        <v>#DIV/0!</v>
      </c>
      <c r="DG134" s="405" t="e">
        <f t="shared" si="464"/>
        <v>#DIV/0!</v>
      </c>
      <c r="DH134" s="336">
        <f>DH135/DH133</f>
        <v>163.85704652730951</v>
      </c>
      <c r="DI134" s="403">
        <f>DI135/DI133</f>
        <v>165.32258064516128</v>
      </c>
      <c r="DJ134" s="769" t="e">
        <f>DJ135/DJ133</f>
        <v>#DIV/0!</v>
      </c>
      <c r="DK134" s="405" t="e">
        <f t="shared" si="465"/>
        <v>#DIV/0!</v>
      </c>
      <c r="DL134" s="336">
        <f>DL135/DL133</f>
        <v>163.85704652730951</v>
      </c>
      <c r="DM134" s="403">
        <f>DM135/DM133</f>
        <v>164.67741935483872</v>
      </c>
      <c r="DN134" s="769">
        <f>DN135/DN133</f>
        <v>164.67741935483872</v>
      </c>
      <c r="DO134" s="405">
        <f t="shared" si="466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8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69" t="e">
        <f>DW135/DW133</f>
        <v>#DIV/0!</v>
      </c>
      <c r="DX134" s="405" t="e">
        <f t="shared" si="469"/>
        <v>#DIV/0!</v>
      </c>
      <c r="DY134" s="336">
        <f>DY135/DY133</f>
        <v>166.66666666666666</v>
      </c>
      <c r="DZ134" s="403" t="e">
        <f>DZ135/DZ133</f>
        <v>#DIV/0!</v>
      </c>
      <c r="EA134" s="769" t="e">
        <f>EA135/EA133</f>
        <v>#DIV/0!</v>
      </c>
      <c r="EB134" s="405" t="e">
        <f t="shared" si="470"/>
        <v>#DIV/0!</v>
      </c>
      <c r="EC134" s="336">
        <f>EC135/EC133</f>
        <v>166.66666666666666</v>
      </c>
      <c r="ED134" s="403" t="e">
        <f>ED135/ED133</f>
        <v>#DIV/0!</v>
      </c>
      <c r="EE134" s="769" t="e">
        <f>EE135/EE133</f>
        <v>#DIV/0!</v>
      </c>
      <c r="EF134" s="405" t="e">
        <f t="shared" si="4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7">
        <f>EN135/EN133</f>
        <v>164.67741935483872</v>
      </c>
      <c r="EO134" s="1017">
        <f t="shared" si="488"/>
        <v>-0.63335187848375085</v>
      </c>
      <c r="EP134" s="1017">
        <f t="shared" si="474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37" t="s">
        <v>32</v>
      </c>
      <c r="E135" s="830"/>
      <c r="F135" s="264">
        <v>51500</v>
      </c>
      <c r="G135" s="414">
        <v>79733.686000000002</v>
      </c>
      <c r="H135" s="415"/>
      <c r="I135" s="418">
        <f t="shared" si="475"/>
        <v>-79733.686000000002</v>
      </c>
      <c r="J135" s="264">
        <v>51500</v>
      </c>
      <c r="K135" s="414">
        <v>72446</v>
      </c>
      <c r="L135" s="1066"/>
      <c r="M135" s="418">
        <f t="shared" si="476"/>
        <v>-72446</v>
      </c>
      <c r="N135" s="264">
        <v>51500</v>
      </c>
      <c r="O135" s="414">
        <f>O141-O132</f>
        <v>63930.600000000006</v>
      </c>
      <c r="P135" s="1066"/>
      <c r="Q135" s="418">
        <f t="shared" si="477"/>
        <v>-63930.600000000006</v>
      </c>
      <c r="R135" s="419">
        <f>F135+J135+N135</f>
        <v>154500</v>
      </c>
      <c r="S135" s="420">
        <f>78757*3</f>
        <v>236271</v>
      </c>
      <c r="T135" s="131">
        <f>H135+K135+O135</f>
        <v>136376.6</v>
      </c>
      <c r="U135" s="133">
        <f>H135+L135+P135</f>
        <v>0</v>
      </c>
      <c r="V135" s="129">
        <f t="shared" si="478"/>
        <v>-154500</v>
      </c>
      <c r="W135" s="128">
        <f t="shared" si="393"/>
        <v>-236271</v>
      </c>
      <c r="X135" s="55">
        <f t="shared" si="479"/>
        <v>-136376.6</v>
      </c>
      <c r="Y135" s="264">
        <v>73833</v>
      </c>
      <c r="Z135" s="414">
        <v>63891.345999999998</v>
      </c>
      <c r="AA135" s="1066"/>
      <c r="AB135" s="418">
        <f t="shared" si="480"/>
        <v>-63891.345999999998</v>
      </c>
      <c r="AC135" s="264">
        <v>73833</v>
      </c>
      <c r="AD135" s="414">
        <v>80513.3520594</v>
      </c>
      <c r="AE135" s="1066"/>
      <c r="AF135" s="418">
        <f t="shared" si="481"/>
        <v>-80513.3520594</v>
      </c>
      <c r="AG135" s="264">
        <v>73833</v>
      </c>
      <c r="AH135" s="414">
        <v>85000</v>
      </c>
      <c r="AI135" s="1066"/>
      <c r="AJ135" s="418">
        <f t="shared" si="456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92">Z135+AD135+AH135</f>
        <v>229404.69805939999</v>
      </c>
      <c r="AN135" s="133">
        <f t="shared" si="492"/>
        <v>0</v>
      </c>
      <c r="AO135" s="134">
        <f t="shared" si="457"/>
        <v>-221499</v>
      </c>
      <c r="AP135" s="128">
        <f t="shared" si="394"/>
        <v>-236271</v>
      </c>
      <c r="AQ135" s="55">
        <f>AN135-AM135</f>
        <v>-229404.69805939999</v>
      </c>
      <c r="AR135" s="130">
        <f>SUM(R135,AK135)</f>
        <v>375999</v>
      </c>
      <c r="AS135" s="132">
        <f>AL135+S135</f>
        <v>472542</v>
      </c>
      <c r="AT135" s="511">
        <f>T135+AM135</f>
        <v>365781.2980594</v>
      </c>
      <c r="AU135" s="168">
        <f>SUM(U135,AN135)</f>
        <v>0</v>
      </c>
      <c r="AV135" s="169">
        <f t="shared" si="482"/>
        <v>-375999</v>
      </c>
      <c r="AW135" s="128">
        <f t="shared" si="395"/>
        <v>-472542</v>
      </c>
      <c r="AX135" s="362">
        <f t="shared" si="458"/>
        <v>-365781.2980594</v>
      </c>
      <c r="AY135" s="897"/>
      <c r="AZ135" s="898"/>
      <c r="BA135" s="898"/>
      <c r="BB135" s="898"/>
      <c r="BC135" s="898"/>
      <c r="BD135" s="898"/>
      <c r="BE135" s="898"/>
      <c r="BF135" s="1042"/>
      <c r="BG135" s="414"/>
      <c r="BH135" s="417"/>
      <c r="BI135" s="418">
        <f t="shared" si="483"/>
        <v>0</v>
      </c>
      <c r="BJ135" s="1042"/>
      <c r="BK135" s="414">
        <f>102000</f>
        <v>102000</v>
      </c>
      <c r="BL135" s="417"/>
      <c r="BM135" s="418">
        <f t="shared" si="484"/>
        <v>-102000</v>
      </c>
      <c r="BN135" s="1042"/>
      <c r="BO135" s="414">
        <f>104000</f>
        <v>104000</v>
      </c>
      <c r="BP135" s="417"/>
      <c r="BQ135" s="418">
        <f t="shared" si="459"/>
        <v>-104000</v>
      </c>
      <c r="BR135" s="130">
        <f>BF135+BJ135+BN135</f>
        <v>0</v>
      </c>
      <c r="BS135" s="131"/>
      <c r="BT135" s="128">
        <f t="shared" ref="BT135:BU138" si="493">BG135+BK135+BO135</f>
        <v>206000</v>
      </c>
      <c r="BU135" s="133">
        <f t="shared" si="493"/>
        <v>0</v>
      </c>
      <c r="BV135" s="129">
        <f t="shared" si="460"/>
        <v>0</v>
      </c>
      <c r="BW135" s="128"/>
      <c r="BX135" s="55">
        <f t="shared" si="491"/>
        <v>-206000</v>
      </c>
      <c r="BY135" s="1042"/>
      <c r="BZ135" s="414">
        <f>107000</f>
        <v>107000</v>
      </c>
      <c r="CA135" s="417"/>
      <c r="CB135" s="418">
        <f t="shared" si="485"/>
        <v>-107000</v>
      </c>
      <c r="CC135" s="1042"/>
      <c r="CD135" s="414">
        <f>113000</f>
        <v>113000</v>
      </c>
      <c r="CE135" s="417"/>
      <c r="CF135" s="418">
        <f t="shared" si="486"/>
        <v>-113000</v>
      </c>
      <c r="CG135" s="1042"/>
      <c r="CH135" s="414">
        <f>99000</f>
        <v>99000</v>
      </c>
      <c r="CI135" s="417"/>
      <c r="CJ135" s="418">
        <f t="shared" si="461"/>
        <v>-99000</v>
      </c>
      <c r="CK135" s="130">
        <f>BY135+CC135+CG135</f>
        <v>0</v>
      </c>
      <c r="CL135" s="131"/>
      <c r="CM135" s="128">
        <f t="shared" ref="CM135:CN138" si="494">BZ135+CD135+CH135</f>
        <v>319000</v>
      </c>
      <c r="CN135" s="133">
        <f t="shared" si="494"/>
        <v>0</v>
      </c>
      <c r="CO135" s="134">
        <f t="shared" si="462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7"/>
        <v>0</v>
      </c>
      <c r="CW135" s="169"/>
      <c r="CX135" s="362">
        <f t="shared" si="463"/>
        <v>-525000</v>
      </c>
      <c r="CY135" s="137"/>
      <c r="DD135" s="264">
        <v>97200</v>
      </c>
      <c r="DE135" s="414">
        <v>87000</v>
      </c>
      <c r="DF135" s="770"/>
      <c r="DG135" s="418">
        <f t="shared" si="464"/>
        <v>-87000</v>
      </c>
      <c r="DH135" s="264">
        <v>97200</v>
      </c>
      <c r="DI135" s="414">
        <v>102500</v>
      </c>
      <c r="DJ135" s="770"/>
      <c r="DK135" s="418">
        <f t="shared" si="465"/>
        <v>-102500</v>
      </c>
      <c r="DL135" s="264">
        <v>97200</v>
      </c>
      <c r="DM135" s="414">
        <v>102100</v>
      </c>
      <c r="DN135" s="770">
        <v>102100</v>
      </c>
      <c r="DO135" s="418">
        <f t="shared" si="466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8"/>
        <v>-189500</v>
      </c>
      <c r="DT135" s="55">
        <f>DR135-DQ135</f>
        <v>-189500</v>
      </c>
      <c r="DU135" s="264">
        <v>106000</v>
      </c>
      <c r="DV135" s="414"/>
      <c r="DW135" s="770"/>
      <c r="DX135" s="418">
        <f t="shared" si="469"/>
        <v>0</v>
      </c>
      <c r="DY135" s="264">
        <v>106000</v>
      </c>
      <c r="DZ135" s="414"/>
      <c r="EA135" s="770"/>
      <c r="EB135" s="418">
        <f t="shared" si="470"/>
        <v>0</v>
      </c>
      <c r="EC135" s="264">
        <v>106000</v>
      </c>
      <c r="ED135" s="414"/>
      <c r="EE135" s="770"/>
      <c r="EF135" s="418">
        <f t="shared" si="4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3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8"/>
        <v>-507500</v>
      </c>
      <c r="EP135" s="362">
        <f t="shared" si="474"/>
        <v>-189500</v>
      </c>
      <c r="EQ135" s="137"/>
    </row>
    <row r="136" spans="1:152" s="350" customFormat="1" ht="20.100000000000001" customHeight="1">
      <c r="A136" s="913"/>
      <c r="B136" s="913"/>
      <c r="C136" s="914"/>
      <c r="D136" s="915"/>
      <c r="E136" s="918" t="s">
        <v>157</v>
      </c>
      <c r="F136" s="919"/>
      <c r="G136" s="920"/>
      <c r="H136" s="929"/>
      <c r="I136" s="921"/>
      <c r="J136" s="919"/>
      <c r="K136" s="920"/>
      <c r="L136" s="1075"/>
      <c r="M136" s="921"/>
      <c r="N136" s="919"/>
      <c r="O136" s="920"/>
      <c r="P136" s="1075"/>
      <c r="Q136" s="921"/>
      <c r="R136" s="922"/>
      <c r="S136" s="923"/>
      <c r="T136" s="924"/>
      <c r="U136" s="925"/>
      <c r="V136" s="926"/>
      <c r="W136" s="927"/>
      <c r="X136" s="928"/>
      <c r="Y136" s="919"/>
      <c r="Z136" s="920"/>
      <c r="AA136" s="1075"/>
      <c r="AB136" s="921"/>
      <c r="AC136" s="919"/>
      <c r="AD136" s="920"/>
      <c r="AE136" s="1075"/>
      <c r="AF136" s="921"/>
      <c r="AG136" s="919"/>
      <c r="AH136" s="920"/>
      <c r="AI136" s="1075"/>
      <c r="AJ136" s="405"/>
      <c r="AK136" s="410"/>
      <c r="AL136" s="923"/>
      <c r="AM136" s="927"/>
      <c r="AN136" s="398"/>
      <c r="AO136" s="338"/>
      <c r="AP136" s="927"/>
      <c r="AQ136" s="928"/>
      <c r="AR136" s="930"/>
      <c r="AS136" s="931"/>
      <c r="AT136" s="932"/>
      <c r="AU136" s="933"/>
      <c r="AV136" s="934"/>
      <c r="AW136" s="927"/>
      <c r="AX136" s="935"/>
      <c r="AY136" s="349"/>
      <c r="BF136" s="1037"/>
      <c r="BG136" s="390"/>
      <c r="BH136" s="393"/>
      <c r="BI136" s="392">
        <f t="shared" si="483"/>
        <v>0</v>
      </c>
      <c r="BJ136" s="1037"/>
      <c r="BK136" s="390">
        <v>130</v>
      </c>
      <c r="BL136" s="393"/>
      <c r="BM136" s="392"/>
      <c r="BN136" s="1037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3"/>
        <v>310</v>
      </c>
      <c r="BU136" s="397">
        <f t="shared" si="493"/>
        <v>0</v>
      </c>
      <c r="BV136" s="438">
        <f>BU136-BR136</f>
        <v>0</v>
      </c>
      <c r="BW136" s="439"/>
      <c r="BX136" s="440">
        <f t="shared" si="491"/>
        <v>-310</v>
      </c>
      <c r="BY136" s="1037"/>
      <c r="BZ136" s="390">
        <v>280</v>
      </c>
      <c r="CA136" s="393"/>
      <c r="CB136" s="392"/>
      <c r="CC136" s="1037"/>
      <c r="CD136" s="390">
        <v>280</v>
      </c>
      <c r="CE136" s="393"/>
      <c r="CF136" s="392"/>
      <c r="CG136" s="1037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4"/>
        <v>795</v>
      </c>
      <c r="CN136" s="397">
        <f t="shared" si="494"/>
        <v>0</v>
      </c>
      <c r="CO136" s="936">
        <f>CN136-CK136</f>
        <v>0</v>
      </c>
      <c r="CP136" s="451"/>
      <c r="CQ136" s="440"/>
      <c r="CR136" s="399">
        <f>SUM(BR136,CK136)</f>
        <v>0</v>
      </c>
      <c r="CS136" s="964"/>
      <c r="CT136" s="937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8"/>
      <c r="DG136" s="392"/>
      <c r="DH136" s="331"/>
      <c r="DI136" s="390"/>
      <c r="DJ136" s="768"/>
      <c r="DK136" s="392"/>
      <c r="DL136" s="331"/>
      <c r="DM136" s="390"/>
      <c r="DN136" s="768"/>
      <c r="DO136" s="392"/>
      <c r="DP136" s="399"/>
      <c r="DQ136" s="439"/>
      <c r="DR136" s="437"/>
      <c r="DS136" s="438"/>
      <c r="DT136" s="440"/>
      <c r="DU136" s="331"/>
      <c r="DV136" s="390"/>
      <c r="DW136" s="768"/>
      <c r="DX136" s="392"/>
      <c r="DY136" s="331"/>
      <c r="DZ136" s="390"/>
      <c r="EA136" s="768"/>
      <c r="EB136" s="392"/>
      <c r="EC136" s="331"/>
      <c r="ED136" s="390"/>
      <c r="EE136" s="768"/>
      <c r="EF136" s="392"/>
      <c r="EG136" s="399"/>
      <c r="EH136" s="439"/>
      <c r="EI136" s="437"/>
      <c r="EJ136" s="936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2"/>
      <c r="D137" s="281"/>
      <c r="E137" s="900" t="s">
        <v>156</v>
      </c>
      <c r="F137" s="423"/>
      <c r="G137" s="424"/>
      <c r="H137" s="425"/>
      <c r="I137" s="426">
        <f t="shared" si="475"/>
        <v>0</v>
      </c>
      <c r="J137" s="423"/>
      <c r="K137" s="424"/>
      <c r="L137" s="1057"/>
      <c r="M137" s="426">
        <f t="shared" si="476"/>
        <v>0</v>
      </c>
      <c r="N137" s="423"/>
      <c r="O137" s="424"/>
      <c r="P137" s="1057"/>
      <c r="Q137" s="426">
        <f t="shared" si="4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8"/>
        <v>0</v>
      </c>
      <c r="W137" s="231">
        <f t="shared" si="393"/>
        <v>0</v>
      </c>
      <c r="X137" s="232">
        <f t="shared" si="479"/>
        <v>0</v>
      </c>
      <c r="Y137" s="423"/>
      <c r="Z137" s="424"/>
      <c r="AA137" s="1057"/>
      <c r="AB137" s="426">
        <f t="shared" si="480"/>
        <v>0</v>
      </c>
      <c r="AC137" s="423"/>
      <c r="AD137" s="424"/>
      <c r="AE137" s="1057"/>
      <c r="AF137" s="426">
        <f t="shared" si="481"/>
        <v>0</v>
      </c>
      <c r="AG137" s="423"/>
      <c r="AH137" s="424"/>
      <c r="AI137" s="1057"/>
      <c r="AJ137" s="319">
        <f t="shared" si="456"/>
        <v>0</v>
      </c>
      <c r="AK137" s="531">
        <f>Y137+AC137+AG137</f>
        <v>0</v>
      </c>
      <c r="AL137" s="429"/>
      <c r="AM137" s="141">
        <f t="shared" si="492"/>
        <v>0</v>
      </c>
      <c r="AN137" s="430">
        <f t="shared" si="492"/>
        <v>0</v>
      </c>
      <c r="AO137" s="233">
        <f t="shared" si="457"/>
        <v>0</v>
      </c>
      <c r="AP137" s="231">
        <f t="shared" si="3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82"/>
        <v>0</v>
      </c>
      <c r="AW137" s="231">
        <f t="shared" si="395"/>
        <v>0</v>
      </c>
      <c r="AX137" s="534">
        <f t="shared" si="458"/>
        <v>0</v>
      </c>
      <c r="AY137" s="535"/>
      <c r="AZ137" s="756"/>
      <c r="BA137" s="435"/>
      <c r="BF137" s="1043"/>
      <c r="BG137" s="887"/>
      <c r="BH137" s="890"/>
      <c r="BI137" s="895">
        <f t="shared" si="483"/>
        <v>0</v>
      </c>
      <c r="BJ137" s="1043"/>
      <c r="BK137" s="887">
        <v>11650</v>
      </c>
      <c r="BL137" s="890"/>
      <c r="BM137" s="895">
        <f t="shared" si="484"/>
        <v>-11650</v>
      </c>
      <c r="BN137" s="1043"/>
      <c r="BO137" s="887">
        <f>11900+4200</f>
        <v>16100</v>
      </c>
      <c r="BP137" s="890"/>
      <c r="BQ137" s="895">
        <f t="shared" si="459"/>
        <v>-16100</v>
      </c>
      <c r="BR137" s="431">
        <f>BF137+BJ137+BN137</f>
        <v>0</v>
      </c>
      <c r="BS137" s="941"/>
      <c r="BT137" s="128">
        <f t="shared" si="493"/>
        <v>27750</v>
      </c>
      <c r="BU137" s="432">
        <f t="shared" si="493"/>
        <v>0</v>
      </c>
      <c r="BV137" s="323">
        <f t="shared" si="460"/>
        <v>0</v>
      </c>
      <c r="BW137" s="817"/>
      <c r="BX137" s="244">
        <f t="shared" si="491"/>
        <v>-27750</v>
      </c>
      <c r="BY137" s="1043"/>
      <c r="BZ137" s="887">
        <v>25800</v>
      </c>
      <c r="CA137" s="890"/>
      <c r="CB137" s="895">
        <f t="shared" si="485"/>
        <v>-25800</v>
      </c>
      <c r="CC137" s="1043"/>
      <c r="CD137" s="887">
        <v>25800</v>
      </c>
      <c r="CE137" s="890"/>
      <c r="CF137" s="895">
        <f t="shared" si="486"/>
        <v>-25800</v>
      </c>
      <c r="CG137" s="1043"/>
      <c r="CH137" s="887">
        <v>21075</v>
      </c>
      <c r="CI137" s="890"/>
      <c r="CJ137" s="895">
        <f t="shared" si="461"/>
        <v>-21075</v>
      </c>
      <c r="CK137" s="431">
        <f>BY137+CC137+CG137</f>
        <v>0</v>
      </c>
      <c r="CL137" s="941"/>
      <c r="CM137" s="128">
        <f t="shared" si="494"/>
        <v>72675</v>
      </c>
      <c r="CN137" s="432">
        <f t="shared" si="494"/>
        <v>0</v>
      </c>
      <c r="CO137" s="51">
        <f t="shared" si="462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7"/>
        <v>0</v>
      </c>
      <c r="CW137" s="977"/>
      <c r="CX137" s="901">
        <f t="shared" si="463"/>
        <v>-100425</v>
      </c>
      <c r="CY137" s="137"/>
      <c r="CZ137" s="435"/>
      <c r="DD137" s="889"/>
      <c r="DE137" s="887"/>
      <c r="DF137" s="894"/>
      <c r="DG137" s="895">
        <f>DF137-DE137</f>
        <v>0</v>
      </c>
      <c r="DH137" s="889"/>
      <c r="DI137" s="887"/>
      <c r="DJ137" s="894"/>
      <c r="DK137" s="895">
        <f>DJ137-DI137</f>
        <v>0</v>
      </c>
      <c r="DL137" s="889"/>
      <c r="DM137" s="887"/>
      <c r="DN137" s="894"/>
      <c r="DO137" s="895">
        <f>DN137-DM137</f>
        <v>0</v>
      </c>
      <c r="DP137" s="431">
        <f t="shared" ref="DP137:DR138" si="495">DD137+DH137+DL137</f>
        <v>0</v>
      </c>
      <c r="DQ137" s="128">
        <f t="shared" si="495"/>
        <v>0</v>
      </c>
      <c r="DR137" s="432">
        <f t="shared" si="495"/>
        <v>0</v>
      </c>
      <c r="DS137" s="323">
        <f>DR137-DP137</f>
        <v>0</v>
      </c>
      <c r="DT137" s="244">
        <f>DR137-DQ137</f>
        <v>0</v>
      </c>
      <c r="DU137" s="889"/>
      <c r="DV137" s="887"/>
      <c r="DW137" s="894"/>
      <c r="DX137" s="895">
        <f>DW137-DV137</f>
        <v>0</v>
      </c>
      <c r="DY137" s="889"/>
      <c r="DZ137" s="887"/>
      <c r="EA137" s="894"/>
      <c r="EB137" s="895">
        <f>EA137-DZ137</f>
        <v>0</v>
      </c>
      <c r="EC137" s="889"/>
      <c r="ED137" s="887"/>
      <c r="EE137" s="894"/>
      <c r="EF137" s="895">
        <f>EE137-ED137</f>
        <v>0</v>
      </c>
      <c r="EG137" s="431">
        <f t="shared" ref="EG137:EI138" si="496">DU137+DY137+EC137</f>
        <v>0</v>
      </c>
      <c r="EH137" s="128">
        <f t="shared" si="496"/>
        <v>0</v>
      </c>
      <c r="EI137" s="432">
        <f t="shared" si="4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8">
        <f>EN137-EL137</f>
        <v>0</v>
      </c>
      <c r="EP137" s="1019">
        <f>EN137-EM137</f>
        <v>0</v>
      </c>
      <c r="EQ137" s="137"/>
      <c r="ER137" s="435"/>
      <c r="ES137" s="1013"/>
      <c r="ET137" s="1013"/>
      <c r="EU137" s="1013"/>
      <c r="EV137" s="1013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391">
        <f>H130+H133</f>
        <v>0</v>
      </c>
      <c r="I138" s="392">
        <f>H138-G138</f>
        <v>-873</v>
      </c>
      <c r="J138" s="331">
        <f>J130+J133</f>
        <v>517</v>
      </c>
      <c r="K138" s="390">
        <f>K130+K133</f>
        <v>797</v>
      </c>
      <c r="L138" s="1064">
        <f>L130+L133</f>
        <v>0</v>
      </c>
      <c r="M138" s="392">
        <f>L138-K138</f>
        <v>-797</v>
      </c>
      <c r="N138" s="331">
        <f>N130+N133</f>
        <v>517</v>
      </c>
      <c r="O138" s="390">
        <f>O130+O133</f>
        <v>839</v>
      </c>
      <c r="P138" s="1064">
        <f>P130+P133</f>
        <v>0</v>
      </c>
      <c r="Q138" s="392">
        <f>P138-O138</f>
        <v>-839</v>
      </c>
      <c r="R138" s="394">
        <f>F138+J138+N138</f>
        <v>1551</v>
      </c>
      <c r="S138" s="395">
        <f>S130+S133</f>
        <v>2550</v>
      </c>
      <c r="T138" s="396">
        <f>H138+K138+O138</f>
        <v>1636</v>
      </c>
      <c r="U138" s="437">
        <f>H138+L138+P138</f>
        <v>0</v>
      </c>
      <c r="V138" s="438">
        <f t="shared" si="478"/>
        <v>-1551</v>
      </c>
      <c r="W138" s="439">
        <f t="shared" si="393"/>
        <v>-2550</v>
      </c>
      <c r="X138" s="440">
        <f t="shared" si="479"/>
        <v>-1636</v>
      </c>
      <c r="Y138" s="331">
        <f>Y130+Y133</f>
        <v>850</v>
      </c>
      <c r="Z138" s="390">
        <f>Z130+Z133</f>
        <v>756</v>
      </c>
      <c r="AA138" s="1064">
        <f>AA130+AA133</f>
        <v>0</v>
      </c>
      <c r="AB138" s="392">
        <f t="shared" si="480"/>
        <v>-756</v>
      </c>
      <c r="AC138" s="331">
        <f>AC130+AC133</f>
        <v>850</v>
      </c>
      <c r="AD138" s="390">
        <f>AD130+AD133</f>
        <v>943</v>
      </c>
      <c r="AE138" s="1064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64">
        <f>AI130+AI133</f>
        <v>0</v>
      </c>
      <c r="AJ138" s="392">
        <f t="shared" si="456"/>
        <v>-960</v>
      </c>
      <c r="AK138" s="399">
        <f>Y138+AC138+AG138</f>
        <v>2550</v>
      </c>
      <c r="AL138" s="395">
        <f>AL130+AL133</f>
        <v>2550</v>
      </c>
      <c r="AM138" s="439">
        <f t="shared" si="492"/>
        <v>2659</v>
      </c>
      <c r="AN138" s="437">
        <f t="shared" si="492"/>
        <v>0</v>
      </c>
      <c r="AO138" s="441">
        <f t="shared" si="457"/>
        <v>-2550</v>
      </c>
      <c r="AP138" s="439">
        <f t="shared" si="394"/>
        <v>-2550</v>
      </c>
      <c r="AQ138" s="440">
        <f>AN138-AM138</f>
        <v>-2659</v>
      </c>
      <c r="AR138" s="287">
        <f>SUM(R138,AK138)</f>
        <v>4101</v>
      </c>
      <c r="AS138" s="437">
        <f>AS130+AS133</f>
        <v>5100</v>
      </c>
      <c r="AT138" s="442">
        <f>T138+AM138</f>
        <v>4295</v>
      </c>
      <c r="AU138" s="443">
        <f>SUM(U138,AN138)</f>
        <v>0</v>
      </c>
      <c r="AV138" s="459">
        <f t="shared" si="482"/>
        <v>-4101</v>
      </c>
      <c r="AW138" s="439">
        <f t="shared" si="395"/>
        <v>-5100</v>
      </c>
      <c r="AX138" s="460">
        <f t="shared" si="458"/>
        <v>-4295</v>
      </c>
      <c r="AY138" s="349"/>
      <c r="BF138" s="1041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41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41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3"/>
        <v>1915</v>
      </c>
      <c r="BU138" s="437">
        <f t="shared" si="493"/>
        <v>0</v>
      </c>
      <c r="BV138" s="438">
        <f t="shared" si="460"/>
        <v>0</v>
      </c>
      <c r="BW138" s="439"/>
      <c r="BX138" s="440">
        <f t="shared" si="491"/>
        <v>-1915</v>
      </c>
      <c r="BY138" s="1041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5"/>
        <v>-1030</v>
      </c>
      <c r="CC138" s="1041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6"/>
        <v>-1015</v>
      </c>
      <c r="CG138" s="1041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61"/>
        <v>-920</v>
      </c>
      <c r="CK138" s="399">
        <f>BY138+CC138+CG138</f>
        <v>0</v>
      </c>
      <c r="CL138" s="396"/>
      <c r="CM138" s="439">
        <f t="shared" si="494"/>
        <v>2965</v>
      </c>
      <c r="CN138" s="437">
        <f t="shared" si="494"/>
        <v>0</v>
      </c>
      <c r="CO138" s="441">
        <f t="shared" si="462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7"/>
        <v>0</v>
      </c>
      <c r="CW138" s="459"/>
      <c r="CX138" s="460">
        <f t="shared" si="463"/>
        <v>-4880</v>
      </c>
      <c r="CY138" s="137"/>
      <c r="DD138" s="336">
        <f>DD130+DD133</f>
        <v>956.2</v>
      </c>
      <c r="DE138" s="390">
        <f>DE130+DE133</f>
        <v>900</v>
      </c>
      <c r="DF138" s="768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8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8">
        <f>DN130+DN133</f>
        <v>1000</v>
      </c>
      <c r="DO138" s="392">
        <f>DN138-DM138</f>
        <v>0</v>
      </c>
      <c r="DP138" s="399">
        <f t="shared" si="495"/>
        <v>2868.6000000000004</v>
      </c>
      <c r="DQ138" s="439">
        <f t="shared" si="495"/>
        <v>2870</v>
      </c>
      <c r="DR138" s="437">
        <f t="shared" si="495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8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8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8">
        <f>EE130+EE133</f>
        <v>0</v>
      </c>
      <c r="EF138" s="392">
        <f>EE138-ED138</f>
        <v>0</v>
      </c>
      <c r="EG138" s="399">
        <f t="shared" si="496"/>
        <v>3003</v>
      </c>
      <c r="EH138" s="439">
        <f t="shared" si="496"/>
        <v>0</v>
      </c>
      <c r="EI138" s="437">
        <f t="shared" si="4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7"/>
      <c r="E139" s="788"/>
      <c r="F139" s="336">
        <f>F141/F138</f>
        <v>185.84719535783367</v>
      </c>
      <c r="G139" s="403">
        <f>G141/G138</f>
        <v>164.01700912943872</v>
      </c>
      <c r="H139" s="404" t="e">
        <f>H141/H138</f>
        <v>#DIV/0!</v>
      </c>
      <c r="I139" s="405" t="e">
        <f>H139-G139</f>
        <v>#DIV/0!</v>
      </c>
      <c r="J139" s="336">
        <f>J141/J138</f>
        <v>185.84719535783367</v>
      </c>
      <c r="K139" s="403">
        <f>K141/K138</f>
        <v>149.99874529485569</v>
      </c>
      <c r="L139" s="1065" t="e">
        <f>L141/L138</f>
        <v>#DIV/0!</v>
      </c>
      <c r="M139" s="405" t="e">
        <f>L139-K139</f>
        <v>#DIV/0!</v>
      </c>
      <c r="N139" s="336">
        <f>N141/N138</f>
        <v>185.84719535783367</v>
      </c>
      <c r="O139" s="403">
        <f>O141/O138</f>
        <v>144.07342073897499</v>
      </c>
      <c r="P139" s="1065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146.96002444987775</v>
      </c>
      <c r="U139" s="398" t="e">
        <f>U141/U138</f>
        <v>#DIV/0!</v>
      </c>
      <c r="V139" s="398" t="e">
        <f t="shared" si="478"/>
        <v>#DIV/0!</v>
      </c>
      <c r="W139" s="398" t="e">
        <f t="shared" si="393"/>
        <v>#DIV/0!</v>
      </c>
      <c r="X139" s="398" t="e">
        <f t="shared" si="479"/>
        <v>#DIV/0!</v>
      </c>
      <c r="Y139" s="336">
        <f>Y141/Y138</f>
        <v>139.31294117647059</v>
      </c>
      <c r="Z139" s="403">
        <f>Z141/Z138</f>
        <v>153.99612169312169</v>
      </c>
      <c r="AA139" s="1065" t="e">
        <f>AA141/AA138</f>
        <v>#DIV/0!</v>
      </c>
      <c r="AB139" s="405" t="e">
        <f t="shared" si="480"/>
        <v>#DIV/0!</v>
      </c>
      <c r="AC139" s="336">
        <f>AC141/AC138</f>
        <v>139.31294117647059</v>
      </c>
      <c r="AD139" s="403">
        <f>AD141/AD138</f>
        <v>150.80226523138919</v>
      </c>
      <c r="AE139" s="1065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65" t="e">
        <f>AI141/AI138</f>
        <v>#DIV/0!</v>
      </c>
      <c r="AJ139" s="405" t="e">
        <f t="shared" si="456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 t="e">
        <f>AN141/AN138</f>
        <v>#DIV/0!</v>
      </c>
      <c r="AO139" s="398" t="e">
        <f t="shared" si="457"/>
        <v>#DIV/0!</v>
      </c>
      <c r="AP139" s="398" t="e">
        <f t="shared" si="394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151.11855741867288</v>
      </c>
      <c r="AU139" s="402" t="e">
        <f>AU141/AU138</f>
        <v>#DIV/0!</v>
      </c>
      <c r="AV139" s="402" t="e">
        <f t="shared" si="482"/>
        <v>#DIV/0!</v>
      </c>
      <c r="AW139" s="398" t="e">
        <f t="shared" si="395"/>
        <v>#DIV/0!</v>
      </c>
      <c r="AX139" s="538" t="e">
        <f t="shared" si="458"/>
        <v>#DIV/0!</v>
      </c>
      <c r="AY139" s="349"/>
      <c r="BB139" s="351"/>
      <c r="BC139" s="351"/>
      <c r="BD139" s="351"/>
      <c r="BE139" s="351"/>
      <c r="BF139" s="1041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41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41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60"/>
        <v>#DIV/0!</v>
      </c>
      <c r="BW139" s="398"/>
      <c r="BX139" s="398" t="e">
        <f t="shared" si="491"/>
        <v>#DIV/0!</v>
      </c>
      <c r="BY139" s="1041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5"/>
        <v>#DIV/0!</v>
      </c>
      <c r="CC139" s="1041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6"/>
        <v>#DIV/0!</v>
      </c>
      <c r="CG139" s="1041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61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62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7"/>
        <v>#DIV/0!</v>
      </c>
      <c r="CW139" s="976"/>
      <c r="CX139" s="538" t="e">
        <f t="shared" si="463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69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69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69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69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69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69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7">
        <f>EN141/EN138</f>
        <v>160.1</v>
      </c>
      <c r="EO139" s="1017">
        <f>EN139-EL139</f>
        <v>-1.1712037604741283</v>
      </c>
      <c r="EP139" s="1020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376"/>
      <c r="I140" s="377">
        <f>H141/G141</f>
        <v>0</v>
      </c>
      <c r="J140" s="374"/>
      <c r="K140" s="375"/>
      <c r="L140" s="1062"/>
      <c r="M140" s="377">
        <f>L141/K141</f>
        <v>0</v>
      </c>
      <c r="N140" s="374"/>
      <c r="O140" s="375"/>
      <c r="P140" s="1062"/>
      <c r="Q140" s="377">
        <f>P141/O141</f>
        <v>0</v>
      </c>
      <c r="R140" s="379"/>
      <c r="S140" s="380"/>
      <c r="T140" s="381"/>
      <c r="U140" s="100"/>
      <c r="V140" s="339">
        <f>U141/R141</f>
        <v>0</v>
      </c>
      <c r="W140" s="161">
        <f>U141/S141</f>
        <v>0</v>
      </c>
      <c r="X140" s="80">
        <f>U141/T141</f>
        <v>0</v>
      </c>
      <c r="Y140" s="374"/>
      <c r="Z140" s="375"/>
      <c r="AA140" s="1062"/>
      <c r="AB140" s="377">
        <f>AA141/Z141</f>
        <v>0</v>
      </c>
      <c r="AC140" s="374"/>
      <c r="AD140" s="375"/>
      <c r="AE140" s="1062"/>
      <c r="AF140" s="382">
        <f>AE141/AD141</f>
        <v>0</v>
      </c>
      <c r="AG140" s="374"/>
      <c r="AH140" s="375"/>
      <c r="AI140" s="1062"/>
      <c r="AJ140" s="470">
        <f>AI141/AH141</f>
        <v>0</v>
      </c>
      <c r="AK140" s="287"/>
      <c r="AL140" s="380"/>
      <c r="AM140" s="539"/>
      <c r="AN140" s="81"/>
      <c r="AO140" s="343">
        <f>AN141/AK141</f>
        <v>0</v>
      </c>
      <c r="AP140" s="340">
        <f>AN141/AL141</f>
        <v>0</v>
      </c>
      <c r="AQ140" s="256">
        <f>AN141/AM141</f>
        <v>0</v>
      </c>
      <c r="AR140" s="204"/>
      <c r="AS140" s="383"/>
      <c r="AT140" s="209"/>
      <c r="AU140" s="162"/>
      <c r="AV140" s="343">
        <f>AU141/AR141</f>
        <v>0</v>
      </c>
      <c r="AW140" s="161">
        <f>AU141/AS141</f>
        <v>0</v>
      </c>
      <c r="AX140" s="384">
        <f>AU141/AT141</f>
        <v>0</v>
      </c>
      <c r="AY140" s="137"/>
      <c r="AZ140" s="138"/>
      <c r="BA140" s="5"/>
      <c r="BF140" s="1040"/>
      <c r="BG140" s="375"/>
      <c r="BH140" s="378"/>
      <c r="BI140" s="377" t="e">
        <f>BH141/BG141</f>
        <v>#DIV/0!</v>
      </c>
      <c r="BJ140" s="1040"/>
      <c r="BK140" s="375"/>
      <c r="BL140" s="378"/>
      <c r="BM140" s="377">
        <f>BL141/BK141</f>
        <v>0</v>
      </c>
      <c r="BN140" s="1040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0"/>
      <c r="BZ140" s="375"/>
      <c r="CA140" s="378"/>
      <c r="CB140" s="470">
        <f>CA141/BZ141</f>
        <v>0</v>
      </c>
      <c r="CC140" s="1040"/>
      <c r="CD140" s="375"/>
      <c r="CE140" s="378"/>
      <c r="CF140" s="470">
        <f>CE141/CD141</f>
        <v>0</v>
      </c>
      <c r="CG140" s="1040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56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6"/>
      <c r="DG140" s="377">
        <f>DF141/DE141</f>
        <v>0</v>
      </c>
      <c r="DH140" s="374"/>
      <c r="DI140" s="375"/>
      <c r="DJ140" s="766"/>
      <c r="DK140" s="377">
        <f>DJ141/DI141</f>
        <v>0</v>
      </c>
      <c r="DL140" s="374"/>
      <c r="DM140" s="375"/>
      <c r="DN140" s="766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6"/>
      <c r="DX140" s="470" t="e">
        <f>DW141/DV141</f>
        <v>#DIV/0!</v>
      </c>
      <c r="DY140" s="374"/>
      <c r="DZ140" s="375"/>
      <c r="EA140" s="766"/>
      <c r="EB140" s="470" t="e">
        <f>EA141/DZ141</f>
        <v>#DIV/0!</v>
      </c>
      <c r="EC140" s="374"/>
      <c r="ED140" s="375"/>
      <c r="EE140" s="766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357">
        <f>H132+H135+H137</f>
        <v>0</v>
      </c>
      <c r="I141" s="358">
        <f>H141-G141</f>
        <v>-143186.84896999999</v>
      </c>
      <c r="J141" s="355">
        <f>J132+J135+J137</f>
        <v>96083</v>
      </c>
      <c r="K141" s="448">
        <f>K132+K135+K137</f>
        <v>119549</v>
      </c>
      <c r="L141" s="1060">
        <f>L132+L135+L137</f>
        <v>0</v>
      </c>
      <c r="M141" s="358">
        <f>L141-K141</f>
        <v>-119549</v>
      </c>
      <c r="N141" s="355">
        <f>N132+N135+N137</f>
        <v>96083</v>
      </c>
      <c r="O141" s="448">
        <v>120877.6</v>
      </c>
      <c r="P141" s="1060">
        <f>P132+P135+P137</f>
        <v>0</v>
      </c>
      <c r="Q141" s="358">
        <f>P141-O141</f>
        <v>-120877.6</v>
      </c>
      <c r="R141" s="360">
        <f>F141+J141+N141</f>
        <v>288249</v>
      </c>
      <c r="S141" s="361">
        <f>S132+S135+S137</f>
        <v>370020</v>
      </c>
      <c r="T141" s="112">
        <f>H141+K141+O141</f>
        <v>240426.6</v>
      </c>
      <c r="U141" s="114">
        <f>H141+L141+P141</f>
        <v>0</v>
      </c>
      <c r="V141" s="110">
        <f>U141-R141</f>
        <v>-288249</v>
      </c>
      <c r="W141" s="108">
        <f t="shared" si="393"/>
        <v>-370020</v>
      </c>
      <c r="X141" s="117">
        <f>U141-T141</f>
        <v>-240426.6</v>
      </c>
      <c r="Y141" s="355">
        <f>Y132+Y135+Y137</f>
        <v>118416</v>
      </c>
      <c r="Z141" s="448">
        <f>Z132+Z135+Z137</f>
        <v>116421.068</v>
      </c>
      <c r="AA141" s="1060">
        <f>AA132+AA135+AA137</f>
        <v>0</v>
      </c>
      <c r="AB141" s="358">
        <f>AA141-Z141</f>
        <v>-116421.068</v>
      </c>
      <c r="AC141" s="355">
        <f>AC132+AC135+AC137</f>
        <v>118416</v>
      </c>
      <c r="AD141" s="448">
        <f>AD132+AD135+AD137</f>
        <v>142206.53611320001</v>
      </c>
      <c r="AE141" s="1060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0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7">Z141+AD141+AH141</f>
        <v>408627.60411319998</v>
      </c>
      <c r="AN141" s="114">
        <f t="shared" si="497"/>
        <v>0</v>
      </c>
      <c r="AO141" s="186">
        <f>AN141-AK141</f>
        <v>-355248</v>
      </c>
      <c r="AP141" s="108">
        <f t="shared" si="394"/>
        <v>-370020</v>
      </c>
      <c r="AQ141" s="55">
        <f>AN141-AM141</f>
        <v>-408627.60411319998</v>
      </c>
      <c r="AR141" s="130">
        <f>SUM(R141,AK141)</f>
        <v>643497</v>
      </c>
      <c r="AS141" s="113">
        <f>AS132+AS135+AS137</f>
        <v>740040</v>
      </c>
      <c r="AT141" s="511">
        <f>T141+AM141</f>
        <v>649054.20411319996</v>
      </c>
      <c r="AU141" s="120">
        <f>AU135+AU132+AU137</f>
        <v>0</v>
      </c>
      <c r="AV141" s="186">
        <f>AU141-AR141</f>
        <v>-643497</v>
      </c>
      <c r="AW141" s="108">
        <f t="shared" si="395"/>
        <v>-740040</v>
      </c>
      <c r="AX141" s="362">
        <f>AU141-AT141</f>
        <v>-649054.20411319996</v>
      </c>
      <c r="AY141" s="137">
        <f>AR141/6</f>
        <v>107249.5</v>
      </c>
      <c r="AZ141" s="97">
        <f>AS141/6</f>
        <v>123340</v>
      </c>
      <c r="BA141" s="138">
        <f>AU141/6</f>
        <v>0</v>
      </c>
      <c r="BB141" s="363">
        <f>BA141/AY141</f>
        <v>0</v>
      </c>
      <c r="BC141" s="6">
        <f>BA141-AY141</f>
        <v>-107249.5</v>
      </c>
      <c r="BD141" s="98">
        <f>BA141-AZ141</f>
        <v>-123340</v>
      </c>
      <c r="BE141" s="6">
        <f>AX141/6</f>
        <v>-108175.70068553333</v>
      </c>
      <c r="BF141" s="1038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38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38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38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38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38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8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4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4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4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4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4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4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9">DV141+DZ141+ED141</f>
        <v>0</v>
      </c>
      <c r="EI141" s="113">
        <f t="shared" si="4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500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36" t="s">
        <v>69</v>
      </c>
      <c r="E142" s="841"/>
      <c r="F142" s="331">
        <v>0</v>
      </c>
      <c r="G142" s="403"/>
      <c r="H142" s="404"/>
      <c r="I142" s="405">
        <f>H142-G142</f>
        <v>0</v>
      </c>
      <c r="J142" s="331">
        <v>0</v>
      </c>
      <c r="K142" s="403"/>
      <c r="L142" s="1065"/>
      <c r="M142" s="405">
        <f>L142-K142</f>
        <v>0</v>
      </c>
      <c r="N142" s="331">
        <v>0</v>
      </c>
      <c r="O142" s="403"/>
      <c r="P142" s="1065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3"/>
        <v>0</v>
      </c>
      <c r="X142" s="453">
        <f>U142-T142</f>
        <v>0</v>
      </c>
      <c r="Y142" s="331">
        <v>4</v>
      </c>
      <c r="Z142" s="403"/>
      <c r="AA142" s="1065"/>
      <c r="AB142" s="405">
        <f>AA142-Z142</f>
        <v>0</v>
      </c>
      <c r="AC142" s="336">
        <v>4</v>
      </c>
      <c r="AD142" s="403"/>
      <c r="AE142" s="1065"/>
      <c r="AF142" s="405">
        <f>AE142-AD142</f>
        <v>0</v>
      </c>
      <c r="AG142" s="336">
        <v>4</v>
      </c>
      <c r="AH142" s="403"/>
      <c r="AI142" s="1065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7"/>
        <v>0</v>
      </c>
      <c r="AN142" s="398">
        <f t="shared" si="497"/>
        <v>0</v>
      </c>
      <c r="AO142" s="338">
        <f>AN142-AK142</f>
        <v>-12</v>
      </c>
      <c r="AP142" s="485">
        <f t="shared" si="3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5"/>
        <v>-12</v>
      </c>
      <c r="AX142" s="445">
        <f>AU142-AT142</f>
        <v>0</v>
      </c>
      <c r="AY142" s="137"/>
      <c r="AZ142" s="138"/>
      <c r="BA142" s="138"/>
      <c r="BF142" s="1041"/>
      <c r="BG142" s="403"/>
      <c r="BH142" s="406"/>
      <c r="BI142" s="405">
        <f>BH142-BG142</f>
        <v>0</v>
      </c>
      <c r="BJ142" s="1041"/>
      <c r="BK142" s="403"/>
      <c r="BL142" s="406"/>
      <c r="BM142" s="405">
        <f>BL142-BK142</f>
        <v>0</v>
      </c>
      <c r="BN142" s="1041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41"/>
      <c r="BZ142" s="403"/>
      <c r="CA142" s="406"/>
      <c r="CB142" s="405">
        <f>CA142-BZ142</f>
        <v>0</v>
      </c>
      <c r="CC142" s="1041"/>
      <c r="CD142" s="403"/>
      <c r="CE142" s="406"/>
      <c r="CF142" s="405">
        <f>CE142-CD142</f>
        <v>0</v>
      </c>
      <c r="CG142" s="1041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501">BZ142+CD142+CH142</f>
        <v>0</v>
      </c>
      <c r="CN142" s="398">
        <f t="shared" si="5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3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8"/>
        <v>0</v>
      </c>
      <c r="CZ142" s="138"/>
      <c r="DD142" s="336"/>
      <c r="DE142" s="403"/>
      <c r="DF142" s="769"/>
      <c r="DG142" s="405">
        <f>DF142-DE142</f>
        <v>0</v>
      </c>
      <c r="DH142" s="336"/>
      <c r="DI142" s="403"/>
      <c r="DJ142" s="769"/>
      <c r="DK142" s="405">
        <f>DJ142-DI142</f>
        <v>0</v>
      </c>
      <c r="DL142" s="336"/>
      <c r="DM142" s="403"/>
      <c r="DN142" s="769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69"/>
      <c r="DX142" s="405">
        <f>DW142-DV142</f>
        <v>0</v>
      </c>
      <c r="DY142" s="336"/>
      <c r="DZ142" s="403"/>
      <c r="EA142" s="769"/>
      <c r="EB142" s="405">
        <f>EA142-DZ142</f>
        <v>0</v>
      </c>
      <c r="EC142" s="336"/>
      <c r="ED142" s="403"/>
      <c r="EE142" s="769"/>
      <c r="EF142" s="405">
        <f>EE142-ED142</f>
        <v>0</v>
      </c>
      <c r="EG142" s="410">
        <f>DU142+DY142+EC142</f>
        <v>0</v>
      </c>
      <c r="EH142" s="409">
        <f t="shared" si="499"/>
        <v>0</v>
      </c>
      <c r="EI142" s="411">
        <f t="shared" si="4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7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5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7" t="s">
        <v>71</v>
      </c>
      <c r="E143" s="830"/>
      <c r="F143" s="264">
        <v>483</v>
      </c>
      <c r="G143" s="414"/>
      <c r="H143" s="415"/>
      <c r="I143" s="418">
        <f>H143-G143</f>
        <v>0</v>
      </c>
      <c r="J143" s="264">
        <v>483</v>
      </c>
      <c r="K143" s="414"/>
      <c r="L143" s="1066"/>
      <c r="M143" s="418">
        <f>L143-K143</f>
        <v>0</v>
      </c>
      <c r="N143" s="264">
        <v>483</v>
      </c>
      <c r="O143" s="414"/>
      <c r="P143" s="1066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3"/>
        <v>-1449</v>
      </c>
      <c r="X143" s="55">
        <f>U143-T143</f>
        <v>0</v>
      </c>
      <c r="Y143" s="264">
        <v>1743</v>
      </c>
      <c r="Z143" s="414"/>
      <c r="AA143" s="1066"/>
      <c r="AB143" s="418">
        <f>AA143-Z143</f>
        <v>0</v>
      </c>
      <c r="AC143" s="264">
        <v>1743</v>
      </c>
      <c r="AD143" s="414"/>
      <c r="AE143" s="1066"/>
      <c r="AF143" s="418">
        <f>AE143-AD143</f>
        <v>0</v>
      </c>
      <c r="AG143" s="264">
        <v>1743</v>
      </c>
      <c r="AH143" s="414"/>
      <c r="AI143" s="1066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7"/>
        <v>0</v>
      </c>
      <c r="AN143" s="133">
        <f t="shared" si="497"/>
        <v>0</v>
      </c>
      <c r="AO143" s="134">
        <f>AN143-AK143</f>
        <v>-5229</v>
      </c>
      <c r="AP143" s="128">
        <f t="shared" si="3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5"/>
        <v>-6678</v>
      </c>
      <c r="AX143" s="362">
        <f>AU143-AT143</f>
        <v>0</v>
      </c>
      <c r="AY143" s="137"/>
      <c r="AZ143" s="138"/>
      <c r="BA143" s="138"/>
      <c r="BF143" s="1042"/>
      <c r="BG143" s="414"/>
      <c r="BH143" s="417"/>
      <c r="BI143" s="418">
        <f>BH143-BG143</f>
        <v>0</v>
      </c>
      <c r="BJ143" s="1042"/>
      <c r="BK143" s="414"/>
      <c r="BL143" s="417"/>
      <c r="BM143" s="418">
        <f>BL143-BK143</f>
        <v>0</v>
      </c>
      <c r="BN143" s="1042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42"/>
      <c r="BZ143" s="414"/>
      <c r="CA143" s="417"/>
      <c r="CB143" s="418">
        <f>CA143-BZ143</f>
        <v>0</v>
      </c>
      <c r="CC143" s="1042"/>
      <c r="CD143" s="414"/>
      <c r="CE143" s="417"/>
      <c r="CF143" s="418">
        <f>CE143-CD143</f>
        <v>0</v>
      </c>
      <c r="CG143" s="1042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501"/>
        <v>0</v>
      </c>
      <c r="CN143" s="133">
        <f t="shared" si="5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8"/>
        <v>0</v>
      </c>
      <c r="CZ143" s="138"/>
      <c r="DD143" s="264"/>
      <c r="DE143" s="414"/>
      <c r="DF143" s="770"/>
      <c r="DG143" s="418">
        <f>DF143-DE143</f>
        <v>0</v>
      </c>
      <c r="DH143" s="264"/>
      <c r="DI143" s="414"/>
      <c r="DJ143" s="770"/>
      <c r="DK143" s="418">
        <f>DJ143-DI143</f>
        <v>0</v>
      </c>
      <c r="DL143" s="264"/>
      <c r="DM143" s="414"/>
      <c r="DN143" s="770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0"/>
      <c r="DX143" s="418">
        <f>DW143-DV143</f>
        <v>0</v>
      </c>
      <c r="DY143" s="264"/>
      <c r="DZ143" s="414"/>
      <c r="EA143" s="770"/>
      <c r="EB143" s="418">
        <f>EA143-DZ143</f>
        <v>0</v>
      </c>
      <c r="EC143" s="264"/>
      <c r="ED143" s="414"/>
      <c r="EE143" s="770"/>
      <c r="EF143" s="418">
        <f>EE143-ED143</f>
        <v>0</v>
      </c>
      <c r="EG143" s="130">
        <f>DU143+DY143+EC143</f>
        <v>0</v>
      </c>
      <c r="EH143" s="131">
        <f t="shared" si="499"/>
        <v>0</v>
      </c>
      <c r="EI143" s="132">
        <f t="shared" si="4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5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404"/>
      <c r="I144" s="405"/>
      <c r="J144" s="331"/>
      <c r="K144" s="403"/>
      <c r="L144" s="1065"/>
      <c r="M144" s="405"/>
      <c r="N144" s="331"/>
      <c r="O144" s="403"/>
      <c r="P144" s="1065"/>
      <c r="Q144" s="405"/>
      <c r="R144" s="407"/>
      <c r="S144" s="408"/>
      <c r="T144" s="396"/>
      <c r="U144" s="397"/>
      <c r="V144" s="438"/>
      <c r="W144" s="439">
        <f t="shared" si="393"/>
        <v>0</v>
      </c>
      <c r="X144" s="440"/>
      <c r="Y144" s="331"/>
      <c r="Z144" s="403"/>
      <c r="AA144" s="1065"/>
      <c r="AB144" s="405"/>
      <c r="AC144" s="336"/>
      <c r="AD144" s="403"/>
      <c r="AE144" s="1065"/>
      <c r="AF144" s="405"/>
      <c r="AG144" s="336"/>
      <c r="AH144" s="403"/>
      <c r="AI144" s="1065"/>
      <c r="AJ144" s="405"/>
      <c r="AK144" s="399"/>
      <c r="AL144" s="408"/>
      <c r="AM144" s="400"/>
      <c r="AN144" s="397"/>
      <c r="AO144" s="441"/>
      <c r="AP144" s="439">
        <f t="shared" si="394"/>
        <v>0</v>
      </c>
      <c r="AQ144" s="440"/>
      <c r="AR144" s="399"/>
      <c r="AS144" s="411"/>
      <c r="AT144" s="442"/>
      <c r="AU144" s="466"/>
      <c r="AV144" s="459"/>
      <c r="AW144" s="439">
        <f t="shared" si="395"/>
        <v>0</v>
      </c>
      <c r="AX144" s="460"/>
      <c r="AY144" s="137"/>
      <c r="AZ144" s="138"/>
      <c r="BA144" s="138"/>
      <c r="BF144" s="1041"/>
      <c r="BG144" s="403"/>
      <c r="BH144" s="406"/>
      <c r="BI144" s="405"/>
      <c r="BJ144" s="1041"/>
      <c r="BK144" s="403"/>
      <c r="BL144" s="406"/>
      <c r="BM144" s="405"/>
      <c r="BN144" s="1041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41"/>
      <c r="BZ144" s="403"/>
      <c r="CA144" s="406"/>
      <c r="CB144" s="405"/>
      <c r="CC144" s="1041"/>
      <c r="CD144" s="403"/>
      <c r="CE144" s="406"/>
      <c r="CF144" s="405"/>
      <c r="CG144" s="1041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4"/>
      <c r="CT144" s="442"/>
      <c r="CU144" s="466"/>
      <c r="CV144" s="459"/>
      <c r="CW144" s="459"/>
      <c r="CX144" s="460"/>
      <c r="CY144" s="137">
        <f t="shared" si="498"/>
        <v>0</v>
      </c>
      <c r="CZ144" s="138"/>
      <c r="DD144" s="336"/>
      <c r="DE144" s="403"/>
      <c r="DF144" s="769"/>
      <c r="DG144" s="405"/>
      <c r="DH144" s="336"/>
      <c r="DI144" s="403"/>
      <c r="DJ144" s="769"/>
      <c r="DK144" s="405"/>
      <c r="DL144" s="336"/>
      <c r="DM144" s="403"/>
      <c r="DN144" s="769"/>
      <c r="DO144" s="405"/>
      <c r="DP144" s="410"/>
      <c r="DQ144" s="529"/>
      <c r="DR144" s="437"/>
      <c r="DS144" s="438"/>
      <c r="DT144" s="440"/>
      <c r="DU144" s="336"/>
      <c r="DV144" s="403"/>
      <c r="DW144" s="769"/>
      <c r="DX144" s="405"/>
      <c r="DY144" s="336"/>
      <c r="DZ144" s="403"/>
      <c r="EA144" s="769"/>
      <c r="EB144" s="405"/>
      <c r="EC144" s="336"/>
      <c r="ED144" s="403"/>
      <c r="EE144" s="769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5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7" t="s">
        <v>72</v>
      </c>
      <c r="E145" s="830"/>
      <c r="F145" s="264">
        <v>2431</v>
      </c>
      <c r="G145" s="414"/>
      <c r="H145" s="415"/>
      <c r="I145" s="418">
        <f>H145-G145</f>
        <v>0</v>
      </c>
      <c r="J145" s="264">
        <v>2431</v>
      </c>
      <c r="K145" s="414"/>
      <c r="L145" s="1066"/>
      <c r="M145" s="418">
        <f>L145-K145</f>
        <v>0</v>
      </c>
      <c r="N145" s="264">
        <v>2431</v>
      </c>
      <c r="O145" s="414"/>
      <c r="P145" s="1066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3"/>
        <v>-7293</v>
      </c>
      <c r="X145" s="55">
        <f>U145-T145</f>
        <v>0</v>
      </c>
      <c r="Y145" s="264">
        <v>0</v>
      </c>
      <c r="Z145" s="414"/>
      <c r="AA145" s="1066"/>
      <c r="AB145" s="418">
        <f>AA145-Z145</f>
        <v>0</v>
      </c>
      <c r="AC145" s="264">
        <v>0</v>
      </c>
      <c r="AD145" s="414"/>
      <c r="AE145" s="1066"/>
      <c r="AF145" s="418">
        <f>AE145-AD145</f>
        <v>0</v>
      </c>
      <c r="AG145" s="264">
        <v>0</v>
      </c>
      <c r="AH145" s="414"/>
      <c r="AI145" s="1066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5"/>
        <v>-7293</v>
      </c>
      <c r="AX145" s="362">
        <f>AU145-AT145</f>
        <v>0</v>
      </c>
      <c r="AY145" s="137"/>
      <c r="AZ145" s="138"/>
      <c r="BA145" s="138"/>
      <c r="BF145" s="1042"/>
      <c r="BG145" s="414"/>
      <c r="BH145" s="417"/>
      <c r="BI145" s="418">
        <f>BH145-BG145</f>
        <v>0</v>
      </c>
      <c r="BJ145" s="1042"/>
      <c r="BK145" s="414"/>
      <c r="BL145" s="417"/>
      <c r="BM145" s="418">
        <f>BL145-BK145</f>
        <v>0</v>
      </c>
      <c r="BN145" s="1042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42"/>
      <c r="BZ145" s="414"/>
      <c r="CA145" s="417"/>
      <c r="CB145" s="418">
        <f>CA145-BZ145</f>
        <v>0</v>
      </c>
      <c r="CC145" s="1042"/>
      <c r="CD145" s="414"/>
      <c r="CE145" s="417"/>
      <c r="CF145" s="418">
        <f>CE145-CD145</f>
        <v>0</v>
      </c>
      <c r="CG145" s="1042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8"/>
        <v>0</v>
      </c>
      <c r="CZ145" s="138"/>
      <c r="DD145" s="264"/>
      <c r="DE145" s="414"/>
      <c r="DF145" s="770"/>
      <c r="DG145" s="418">
        <f>DF145-DE145</f>
        <v>0</v>
      </c>
      <c r="DH145" s="264"/>
      <c r="DI145" s="414"/>
      <c r="DJ145" s="770"/>
      <c r="DK145" s="418">
        <f>DJ145-DI145</f>
        <v>0</v>
      </c>
      <c r="DL145" s="264"/>
      <c r="DM145" s="414"/>
      <c r="DN145" s="770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0"/>
      <c r="DX145" s="418">
        <f>DW145-DV145</f>
        <v>0</v>
      </c>
      <c r="DY145" s="264"/>
      <c r="DZ145" s="414"/>
      <c r="EA145" s="770"/>
      <c r="EB145" s="418">
        <f>EA145-DZ145</f>
        <v>0</v>
      </c>
      <c r="EC145" s="264"/>
      <c r="ED145" s="414"/>
      <c r="EE145" s="770"/>
      <c r="EF145" s="418">
        <f>EE145-ED145</f>
        <v>0</v>
      </c>
      <c r="EG145" s="130">
        <f t="shared" ref="EG145:EI146" si="502">DU145+DY145+EC145</f>
        <v>0</v>
      </c>
      <c r="EH145" s="131">
        <f t="shared" si="502"/>
        <v>0</v>
      </c>
      <c r="EI145" s="132">
        <f t="shared" si="5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5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1" t="s">
        <v>43</v>
      </c>
      <c r="E146" s="464"/>
      <c r="F146" s="331">
        <f>F142+F144</f>
        <v>0</v>
      </c>
      <c r="G146" s="403">
        <f>G144+G142</f>
        <v>0</v>
      </c>
      <c r="H146" s="404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1065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1065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3"/>
        <v>0</v>
      </c>
      <c r="X146" s="453">
        <f>U146-T146</f>
        <v>0</v>
      </c>
      <c r="Y146" s="331">
        <f>Y142+Y144</f>
        <v>4</v>
      </c>
      <c r="Z146" s="403">
        <f>Z144+Z142</f>
        <v>0</v>
      </c>
      <c r="AA146" s="1065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1065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65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5"/>
        <v>-12</v>
      </c>
      <c r="AX146" s="460">
        <f>AU146-AT146</f>
        <v>0</v>
      </c>
      <c r="AY146" s="349"/>
      <c r="AZ146" s="350"/>
      <c r="BA146" s="350"/>
      <c r="BF146" s="1041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41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41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41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41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41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3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8"/>
        <v>0</v>
      </c>
      <c r="CZ146" s="350"/>
      <c r="DD146" s="336">
        <f>DD142+DD144</f>
        <v>0</v>
      </c>
      <c r="DE146" s="403">
        <f>DE144+DE142</f>
        <v>0</v>
      </c>
      <c r="DF146" s="769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69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69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69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69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69">
        <f>EE144+EE142</f>
        <v>0</v>
      </c>
      <c r="EF146" s="508">
        <f>EE146-ED146</f>
        <v>0</v>
      </c>
      <c r="EG146" s="410">
        <f t="shared" si="502"/>
        <v>0</v>
      </c>
      <c r="EH146" s="441">
        <f t="shared" si="502"/>
        <v>0</v>
      </c>
      <c r="EI146" s="345">
        <f t="shared" si="5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500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376"/>
      <c r="I147" s="377">
        <f>H148/G148</f>
        <v>0</v>
      </c>
      <c r="J147" s="336"/>
      <c r="K147" s="375"/>
      <c r="L147" s="1062"/>
      <c r="M147" s="377">
        <f>L148/K148</f>
        <v>0</v>
      </c>
      <c r="N147" s="336"/>
      <c r="O147" s="375"/>
      <c r="P147" s="1062"/>
      <c r="Q147" s="377">
        <f>P148/O148</f>
        <v>0</v>
      </c>
      <c r="R147" s="374"/>
      <c r="S147" s="490"/>
      <c r="T147" s="541"/>
      <c r="U147" s="156"/>
      <c r="V147" s="339">
        <f>U148/R148</f>
        <v>0</v>
      </c>
      <c r="W147" s="161">
        <f>U148/S148</f>
        <v>0</v>
      </c>
      <c r="X147" s="80">
        <f>U148/T148</f>
        <v>0</v>
      </c>
      <c r="Y147" s="336"/>
      <c r="Z147" s="375"/>
      <c r="AA147" s="1062"/>
      <c r="AB147" s="377">
        <f>AA148/Z148</f>
        <v>0</v>
      </c>
      <c r="AC147" s="374"/>
      <c r="AD147" s="375"/>
      <c r="AE147" s="1062"/>
      <c r="AF147" s="470">
        <f>AE148/AD148</f>
        <v>0</v>
      </c>
      <c r="AG147" s="374"/>
      <c r="AH147" s="375"/>
      <c r="AI147" s="1062"/>
      <c r="AJ147" s="470">
        <f>AI148/AH148</f>
        <v>0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>
        <f>AN148/AM148</f>
        <v>0</v>
      </c>
      <c r="AR147" s="204"/>
      <c r="AS147" s="239"/>
      <c r="AT147" s="209"/>
      <c r="AU147" s="162"/>
      <c r="AV147" s="343">
        <f>AU148/AR148</f>
        <v>0</v>
      </c>
      <c r="AW147" s="161">
        <f>AU148/AS148</f>
        <v>0</v>
      </c>
      <c r="AX147" s="384">
        <f>AU148/AT148</f>
        <v>0</v>
      </c>
      <c r="AY147" s="137"/>
      <c r="AZ147" s="138"/>
      <c r="BA147" s="5"/>
      <c r="BF147" s="1040"/>
      <c r="BG147" s="375"/>
      <c r="BH147" s="378"/>
      <c r="BI147" s="377" t="e">
        <f>BH148/BG148</f>
        <v>#DIV/0!</v>
      </c>
      <c r="BJ147" s="1040"/>
      <c r="BK147" s="375"/>
      <c r="BL147" s="378"/>
      <c r="BM147" s="377">
        <f>BL148/BK148</f>
        <v>0</v>
      </c>
      <c r="BN147" s="1040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0"/>
      <c r="BZ147" s="375"/>
      <c r="CA147" s="378"/>
      <c r="CB147" s="470">
        <f>CA148/BZ148</f>
        <v>0</v>
      </c>
      <c r="CC147" s="1040"/>
      <c r="CD147" s="375"/>
      <c r="CE147" s="378"/>
      <c r="CF147" s="470">
        <f>CE148/CD148</f>
        <v>0</v>
      </c>
      <c r="CG147" s="1040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56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6"/>
      <c r="DG147" s="377">
        <f>DF148/DE148</f>
        <v>0</v>
      </c>
      <c r="DH147" s="374"/>
      <c r="DI147" s="375"/>
      <c r="DJ147" s="766"/>
      <c r="DK147" s="377" t="e">
        <f>DJ148/DI148</f>
        <v>#DIV/0!</v>
      </c>
      <c r="DL147" s="374"/>
      <c r="DM147" s="375"/>
      <c r="DN147" s="766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6"/>
      <c r="DX147" s="470" t="e">
        <f>DW148/DV148</f>
        <v>#DIV/0!</v>
      </c>
      <c r="DY147" s="374"/>
      <c r="DZ147" s="375"/>
      <c r="EA147" s="766"/>
      <c r="EB147" s="470" t="e">
        <f>EA148/DZ148</f>
        <v>#DIV/0!</v>
      </c>
      <c r="EC147" s="374"/>
      <c r="ED147" s="375"/>
      <c r="EE147" s="766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357">
        <v>0</v>
      </c>
      <c r="I148" s="358">
        <f>H148-G148</f>
        <v>-1679.74</v>
      </c>
      <c r="J148" s="355">
        <f>J143+J145</f>
        <v>2914</v>
      </c>
      <c r="K148" s="448">
        <v>1881.5139999999999</v>
      </c>
      <c r="L148" s="1060">
        <v>0</v>
      </c>
      <c r="M148" s="358">
        <f>L148-K148</f>
        <v>-1881.5139999999999</v>
      </c>
      <c r="N148" s="355">
        <f>N143+N145</f>
        <v>2914</v>
      </c>
      <c r="O148" s="448">
        <v>682.4</v>
      </c>
      <c r="P148" s="1060">
        <v>0</v>
      </c>
      <c r="Q148" s="358">
        <f>P148-O148</f>
        <v>-682.4</v>
      </c>
      <c r="R148" s="355">
        <f>R143+R145</f>
        <v>8742</v>
      </c>
      <c r="S148" s="542">
        <v>8742</v>
      </c>
      <c r="T148" s="543">
        <f>H148+K148+O148</f>
        <v>2563.9139999999998</v>
      </c>
      <c r="U148" s="110">
        <f>H148+L148+P148</f>
        <v>0</v>
      </c>
      <c r="V148" s="110">
        <f>U148-R148</f>
        <v>-8742</v>
      </c>
      <c r="W148" s="108">
        <f t="shared" si="393"/>
        <v>-8742</v>
      </c>
      <c r="X148" s="117">
        <f>U148-T148</f>
        <v>-2563.9139999999998</v>
      </c>
      <c r="Y148" s="355">
        <f>Y143+Y145</f>
        <v>1743</v>
      </c>
      <c r="Z148" s="448">
        <v>6488.08</v>
      </c>
      <c r="AA148" s="1060">
        <v>0</v>
      </c>
      <c r="AB148" s="358">
        <f>AA148-Z148</f>
        <v>-6488.08</v>
      </c>
      <c r="AC148" s="355">
        <f>AC143+AC145</f>
        <v>1743</v>
      </c>
      <c r="AD148" s="448">
        <v>5540.5</v>
      </c>
      <c r="AE148" s="1060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0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0</v>
      </c>
      <c r="AO148" s="186">
        <f>AN148-AK148</f>
        <v>-5229</v>
      </c>
      <c r="AP148" s="108">
        <f t="shared" si="394"/>
        <v>-5229</v>
      </c>
      <c r="AQ148" s="55">
        <f>AN148-AM148</f>
        <v>-17196.38</v>
      </c>
      <c r="AR148" s="130">
        <f>SUM(R148,AK148)</f>
        <v>13971</v>
      </c>
      <c r="AS148" s="110">
        <f>AS143+AS145</f>
        <v>13971</v>
      </c>
      <c r="AT148" s="511">
        <f>T148+AM148</f>
        <v>19760.294000000002</v>
      </c>
      <c r="AU148" s="187">
        <f>SUM(U148,AN148)</f>
        <v>0</v>
      </c>
      <c r="AV148" s="186">
        <f>AU148-AR148</f>
        <v>-13971</v>
      </c>
      <c r="AW148" s="108">
        <f t="shared" si="395"/>
        <v>-13971</v>
      </c>
      <c r="AX148" s="362">
        <f>AU148-AT148</f>
        <v>-19760.294000000002</v>
      </c>
      <c r="AY148" s="137">
        <f>AR148/6</f>
        <v>2328.5</v>
      </c>
      <c r="AZ148" s="97">
        <f>AS148/6</f>
        <v>2328.5</v>
      </c>
      <c r="BA148" s="138">
        <f>AU148/6</f>
        <v>0</v>
      </c>
      <c r="BB148" s="363">
        <f>BA148/AY148</f>
        <v>0</v>
      </c>
      <c r="BC148" s="6">
        <f>BA148-AY148</f>
        <v>-2328.5</v>
      </c>
      <c r="BD148" s="98">
        <f>BA148-AZ148</f>
        <v>-2328.5</v>
      </c>
      <c r="BE148" s="6">
        <f>AX148/6</f>
        <v>-3293.3823333333335</v>
      </c>
      <c r="BF148" s="1038"/>
      <c r="BG148" s="448"/>
      <c r="BH148" s="359"/>
      <c r="BI148" s="358">
        <f>BH148-BG148</f>
        <v>0</v>
      </c>
      <c r="BJ148" s="1038"/>
      <c r="BK148" s="448">
        <v>99</v>
      </c>
      <c r="BL148" s="359"/>
      <c r="BM148" s="358">
        <f>BL148-BK148</f>
        <v>-99</v>
      </c>
      <c r="BN148" s="1038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38"/>
      <c r="BZ148" s="448">
        <v>24078.241999999998</v>
      </c>
      <c r="CA148" s="359"/>
      <c r="CB148" s="358">
        <f>CA148-BZ148</f>
        <v>-24078.241999999998</v>
      </c>
      <c r="CC148" s="1038"/>
      <c r="CD148" s="448">
        <v>4525.5619999999999</v>
      </c>
      <c r="CE148" s="359"/>
      <c r="CF148" s="358">
        <f>CE148-CD148</f>
        <v>-4525.5619999999999</v>
      </c>
      <c r="CG148" s="1038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4"/>
      <c r="DG148" s="358">
        <f>DF148-DE148</f>
        <v>-5167.8</v>
      </c>
      <c r="DH148" s="355">
        <f>DH143+DH145</f>
        <v>0</v>
      </c>
      <c r="DI148" s="448">
        <v>0</v>
      </c>
      <c r="DJ148" s="764"/>
      <c r="DK148" s="358">
        <f>DJ148-DI148</f>
        <v>0</v>
      </c>
      <c r="DL148" s="355">
        <v>19009</v>
      </c>
      <c r="DM148" s="448">
        <v>5355</v>
      </c>
      <c r="DN148" s="764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4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4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4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474"/>
      <c r="I149" s="377">
        <f>H150/G150</f>
        <v>0</v>
      </c>
      <c r="J149" s="269"/>
      <c r="K149" s="473"/>
      <c r="L149" s="1069"/>
      <c r="M149" s="377">
        <f>L150/K150</f>
        <v>0</v>
      </c>
      <c r="N149" s="269"/>
      <c r="O149" s="473"/>
      <c r="P149" s="1069"/>
      <c r="Q149" s="377">
        <f>P150/O150</f>
        <v>0</v>
      </c>
      <c r="R149" s="269"/>
      <c r="S149" s="476"/>
      <c r="T149" s="477"/>
      <c r="U149" s="84"/>
      <c r="V149" s="339">
        <f>U150/R150</f>
        <v>0</v>
      </c>
      <c r="W149" s="86">
        <f>U150/S150</f>
        <v>0</v>
      </c>
      <c r="X149" s="80">
        <f>U150/T150</f>
        <v>0</v>
      </c>
      <c r="Y149" s="269"/>
      <c r="Z149" s="473"/>
      <c r="AA149" s="1069"/>
      <c r="AB149" s="377">
        <f>AA150/Z150</f>
        <v>0</v>
      </c>
      <c r="AC149" s="269"/>
      <c r="AD149" s="473"/>
      <c r="AE149" s="1069"/>
      <c r="AF149" s="514">
        <f>AE150/AD150</f>
        <v>0</v>
      </c>
      <c r="AG149" s="269"/>
      <c r="AH149" s="473"/>
      <c r="AI149" s="1069"/>
      <c r="AJ149" s="514">
        <f>AI150/AH150</f>
        <v>0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>
        <f>AN150/AM150</f>
        <v>0</v>
      </c>
      <c r="AR149" s="479"/>
      <c r="AS149" s="197"/>
      <c r="AT149" s="480"/>
      <c r="AU149" s="162"/>
      <c r="AV149" s="343">
        <f>AU150/AR150</f>
        <v>0</v>
      </c>
      <c r="AW149" s="86">
        <f>AU150/AS150</f>
        <v>0</v>
      </c>
      <c r="AX149" s="206">
        <f>AU150/AT150</f>
        <v>0</v>
      </c>
      <c r="AY149" s="137"/>
      <c r="AZ149" s="138"/>
      <c r="BA149" s="138"/>
      <c r="BF149" s="1036"/>
      <c r="BG149" s="473"/>
      <c r="BH149" s="475"/>
      <c r="BI149" s="377" t="e">
        <f>BH150/BG150</f>
        <v>#DIV/0!</v>
      </c>
      <c r="BJ149" s="1036"/>
      <c r="BK149" s="473"/>
      <c r="BL149" s="475"/>
      <c r="BM149" s="377">
        <f>BL150/BK150</f>
        <v>0</v>
      </c>
      <c r="BN149" s="1036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36"/>
      <c r="BZ149" s="473"/>
      <c r="CA149" s="475"/>
      <c r="CB149" s="514">
        <f>CA150/BZ150</f>
        <v>0</v>
      </c>
      <c r="CC149" s="1036"/>
      <c r="CD149" s="473"/>
      <c r="CE149" s="475"/>
      <c r="CF149" s="514">
        <f>CE150/CD150</f>
        <v>0</v>
      </c>
      <c r="CG149" s="1036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65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2"/>
      <c r="DG149" s="377">
        <f>DF150/DE150</f>
        <v>0</v>
      </c>
      <c r="DH149" s="269"/>
      <c r="DI149" s="473"/>
      <c r="DJ149" s="772"/>
      <c r="DK149" s="377">
        <f>DJ150/DI150</f>
        <v>0</v>
      </c>
      <c r="DL149" s="269"/>
      <c r="DM149" s="473"/>
      <c r="DN149" s="772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2"/>
      <c r="DX149" s="514" t="e">
        <f>DW150/DV150</f>
        <v>#DIV/0!</v>
      </c>
      <c r="DY149" s="269"/>
      <c r="DZ149" s="473"/>
      <c r="EA149" s="772"/>
      <c r="EB149" s="514" t="e">
        <f>EA150/DZ150</f>
        <v>#DIV/0!</v>
      </c>
      <c r="EC149" s="269"/>
      <c r="ED149" s="473"/>
      <c r="EE149" s="772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357"/>
      <c r="I150" s="358">
        <f>H150-G150</f>
        <v>-1695.518</v>
      </c>
      <c r="J150" s="355">
        <v>1417</v>
      </c>
      <c r="K150" s="448">
        <v>2074</v>
      </c>
      <c r="L150" s="1060"/>
      <c r="M150" s="358">
        <f>L150-K150</f>
        <v>-2074</v>
      </c>
      <c r="N150" s="355">
        <v>1585</v>
      </c>
      <c r="O150" s="448">
        <v>1729.77</v>
      </c>
      <c r="P150" s="1060"/>
      <c r="Q150" s="358">
        <f>P150-O150</f>
        <v>-1729.77</v>
      </c>
      <c r="R150" s="360">
        <f>F150+J150+N150</f>
        <v>4419</v>
      </c>
      <c r="S150" s="361">
        <v>4419</v>
      </c>
      <c r="T150" s="186">
        <f>H150+K150+O150</f>
        <v>3803.77</v>
      </c>
      <c r="U150" s="114">
        <f>H150+L150+P150</f>
        <v>0</v>
      </c>
      <c r="V150" s="110">
        <f>U150-R150</f>
        <v>-4419</v>
      </c>
      <c r="W150" s="108">
        <f t="shared" si="393"/>
        <v>-4419</v>
      </c>
      <c r="X150" s="117">
        <f>U150-T150</f>
        <v>-3803.77</v>
      </c>
      <c r="Y150" s="355">
        <v>1651</v>
      </c>
      <c r="Z150" s="448">
        <v>1693.3330000000001</v>
      </c>
      <c r="AA150" s="1060"/>
      <c r="AB150" s="358">
        <f>AA150-Z150</f>
        <v>-1693.3330000000001</v>
      </c>
      <c r="AC150" s="355">
        <v>1639</v>
      </c>
      <c r="AD150" s="448">
        <v>1781.6</v>
      </c>
      <c r="AE150" s="1060"/>
      <c r="AF150" s="358">
        <f>AE150-AD150</f>
        <v>-1781.6</v>
      </c>
      <c r="AG150" s="355">
        <v>1557</v>
      </c>
      <c r="AH150" s="448">
        <v>1656</v>
      </c>
      <c r="AI150" s="1060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0</v>
      </c>
      <c r="AO150" s="186">
        <f>AN150-AK150</f>
        <v>-4847</v>
      </c>
      <c r="AP150" s="108">
        <f t="shared" si="394"/>
        <v>-4847</v>
      </c>
      <c r="AQ150" s="55">
        <f>AN150-AM150</f>
        <v>-5130.933</v>
      </c>
      <c r="AR150" s="130">
        <f>SUM(R150,AK150)</f>
        <v>9266</v>
      </c>
      <c r="AS150" s="132">
        <f>AL150+S150</f>
        <v>9266</v>
      </c>
      <c r="AT150" s="511">
        <f>T150+AM150</f>
        <v>8934.7029999999995</v>
      </c>
      <c r="AU150" s="120">
        <f>SUM(U150,AN150)</f>
        <v>0</v>
      </c>
      <c r="AV150" s="186">
        <f>AU150-AR150</f>
        <v>-9266</v>
      </c>
      <c r="AW150" s="108">
        <f t="shared" si="395"/>
        <v>-9266</v>
      </c>
      <c r="AX150" s="362">
        <f>AU150-AT150</f>
        <v>-8934.7029999999995</v>
      </c>
      <c r="AY150" s="137">
        <f>AR150/6</f>
        <v>1544.3333333333333</v>
      </c>
      <c r="AZ150" s="97">
        <f>AS150/6</f>
        <v>1544.3333333333333</v>
      </c>
      <c r="BA150" s="138">
        <f>AU150/6</f>
        <v>0</v>
      </c>
      <c r="BB150" s="482">
        <f>BA150/AY150</f>
        <v>0</v>
      </c>
      <c r="BC150" s="6">
        <f>BA150-AY150</f>
        <v>-1544.3333333333333</v>
      </c>
      <c r="BD150" s="98">
        <f>BA150-AZ150</f>
        <v>-1544.3333333333333</v>
      </c>
      <c r="BE150" s="6">
        <f>AX150/6</f>
        <v>-1489.1171666666667</v>
      </c>
      <c r="BF150" s="1038"/>
      <c r="BG150" s="448"/>
      <c r="BH150" s="359"/>
      <c r="BI150" s="358">
        <f>BH150-BG150</f>
        <v>0</v>
      </c>
      <c r="BJ150" s="1038"/>
      <c r="BK150" s="448">
        <v>1706</v>
      </c>
      <c r="BL150" s="359"/>
      <c r="BM150" s="358">
        <f>BL150-BK150</f>
        <v>-1706</v>
      </c>
      <c r="BN150" s="1038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38"/>
      <c r="BZ150" s="448">
        <v>1938</v>
      </c>
      <c r="CA150" s="359"/>
      <c r="CB150" s="358">
        <f>CA150-BZ150</f>
        <v>-1938</v>
      </c>
      <c r="CC150" s="1038"/>
      <c r="CD150" s="448">
        <v>2118</v>
      </c>
      <c r="CE150" s="359"/>
      <c r="CF150" s="358">
        <f>CE150-CD150</f>
        <v>-2118</v>
      </c>
      <c r="CG150" s="1038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4"/>
      <c r="DG150" s="358">
        <f>DF150-DE150</f>
        <v>-2165</v>
      </c>
      <c r="DH150" s="355">
        <v>1706</v>
      </c>
      <c r="DI150" s="448">
        <v>1706</v>
      </c>
      <c r="DJ150" s="764"/>
      <c r="DK150" s="358">
        <f>DJ150-DI150</f>
        <v>-1706</v>
      </c>
      <c r="DL150" s="355">
        <v>1849</v>
      </c>
      <c r="DM150" s="448">
        <v>2100</v>
      </c>
      <c r="DN150" s="764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4"/>
      <c r="DX150" s="358">
        <f>DW150-DV150</f>
        <v>0</v>
      </c>
      <c r="DY150" s="355">
        <v>2118</v>
      </c>
      <c r="DZ150" s="448"/>
      <c r="EA150" s="764"/>
      <c r="EB150" s="358">
        <f>EA150-DZ150</f>
        <v>0</v>
      </c>
      <c r="EC150" s="355">
        <v>1565</v>
      </c>
      <c r="ED150" s="448"/>
      <c r="EE150" s="764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21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404"/>
      <c r="I151" s="405"/>
      <c r="J151" s="336"/>
      <c r="K151" s="403"/>
      <c r="L151" s="1065"/>
      <c r="M151" s="405"/>
      <c r="N151" s="336"/>
      <c r="O151" s="403">
        <v>1</v>
      </c>
      <c r="P151" s="1065"/>
      <c r="Q151" s="405"/>
      <c r="R151" s="407"/>
      <c r="S151" s="408"/>
      <c r="T151" s="409"/>
      <c r="U151" s="398"/>
      <c r="V151" s="345"/>
      <c r="W151" s="438">
        <f t="shared" si="393"/>
        <v>0</v>
      </c>
      <c r="X151" s="453"/>
      <c r="Y151" s="336"/>
      <c r="Z151" s="403"/>
      <c r="AA151" s="1065"/>
      <c r="AB151" s="405"/>
      <c r="AC151" s="336"/>
      <c r="AD151" s="403">
        <v>7</v>
      </c>
      <c r="AE151" s="1065"/>
      <c r="AF151" s="405"/>
      <c r="AG151" s="336"/>
      <c r="AH151" s="403"/>
      <c r="AI151" s="1065"/>
      <c r="AJ151" s="405"/>
      <c r="AK151" s="410"/>
      <c r="AL151" s="408"/>
      <c r="AM151" s="409"/>
      <c r="AN151" s="398"/>
      <c r="AO151" s="338"/>
      <c r="AP151" s="485">
        <f t="shared" si="394"/>
        <v>0</v>
      </c>
      <c r="AQ151" s="453"/>
      <c r="AR151" s="486"/>
      <c r="AS151" s="411"/>
      <c r="AT151" s="487"/>
      <c r="AU151" s="402"/>
      <c r="AV151" s="455"/>
      <c r="AW151" s="438">
        <f t="shared" si="395"/>
        <v>0</v>
      </c>
      <c r="AX151" s="445"/>
      <c r="AY151" s="349"/>
      <c r="AZ151" s="350"/>
      <c r="BA151" s="350"/>
      <c r="BB151" s="488"/>
      <c r="BF151" s="1041"/>
      <c r="BG151" s="403"/>
      <c r="BH151" s="406"/>
      <c r="BI151" s="405"/>
      <c r="BJ151" s="1041"/>
      <c r="BK151" s="403"/>
      <c r="BL151" s="406"/>
      <c r="BM151" s="405"/>
      <c r="BN151" s="1041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41"/>
      <c r="BZ151" s="403"/>
      <c r="CA151" s="406"/>
      <c r="CB151" s="405"/>
      <c r="CC151" s="1041"/>
      <c r="CD151" s="403"/>
      <c r="CE151" s="406"/>
      <c r="CF151" s="405"/>
      <c r="CG151" s="1041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6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69"/>
      <c r="DG151" s="405"/>
      <c r="DH151" s="336"/>
      <c r="DI151" s="403"/>
      <c r="DJ151" s="769"/>
      <c r="DK151" s="405"/>
      <c r="DL151" s="336"/>
      <c r="DM151" s="403"/>
      <c r="DN151" s="769"/>
      <c r="DO151" s="405"/>
      <c r="DP151" s="410"/>
      <c r="DQ151" s="409"/>
      <c r="DR151" s="411"/>
      <c r="DS151" s="345"/>
      <c r="DT151" s="453"/>
      <c r="DU151" s="336"/>
      <c r="DV151" s="403"/>
      <c r="DW151" s="769"/>
      <c r="DX151" s="405"/>
      <c r="DY151" s="336"/>
      <c r="DZ151" s="403"/>
      <c r="EA151" s="769"/>
      <c r="EB151" s="405"/>
      <c r="EC151" s="336"/>
      <c r="ED151" s="403"/>
      <c r="EE151" s="769"/>
      <c r="EF151" s="405"/>
      <c r="EG151" s="410"/>
      <c r="EH151" s="409"/>
      <c r="EI151" s="411"/>
      <c r="EJ151" s="338"/>
      <c r="EK151" s="453"/>
      <c r="EL151" s="410"/>
      <c r="EM151" s="401"/>
      <c r="EN151" s="1017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376"/>
      <c r="I152" s="377">
        <f>H153/G153</f>
        <v>0</v>
      </c>
      <c r="J152" s="374"/>
      <c r="K152" s="375"/>
      <c r="L152" s="1062"/>
      <c r="M152" s="377" t="e">
        <f>L153/K153</f>
        <v>#DIV/0!</v>
      </c>
      <c r="N152" s="374"/>
      <c r="O152" s="375"/>
      <c r="P152" s="1062"/>
      <c r="Q152" s="377">
        <f>P153/O153</f>
        <v>0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0</v>
      </c>
      <c r="Y152" s="374"/>
      <c r="Z152" s="375"/>
      <c r="AA152" s="1062"/>
      <c r="AB152" s="377" t="e">
        <f>AA153/Z153</f>
        <v>#DIV/0!</v>
      </c>
      <c r="AC152" s="374"/>
      <c r="AD152" s="375"/>
      <c r="AE152" s="1062"/>
      <c r="AF152" s="470">
        <f>AE153/AD153</f>
        <v>0</v>
      </c>
      <c r="AG152" s="374"/>
      <c r="AH152" s="375"/>
      <c r="AI152" s="1062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</v>
      </c>
      <c r="AY152" s="137"/>
      <c r="AZ152" s="138"/>
      <c r="BA152" s="138"/>
      <c r="BF152" s="1040"/>
      <c r="BG152" s="375"/>
      <c r="BH152" s="378"/>
      <c r="BI152" s="377" t="e">
        <f>BH153/BG153</f>
        <v>#DIV/0!</v>
      </c>
      <c r="BJ152" s="1040"/>
      <c r="BK152" s="375"/>
      <c r="BL152" s="378"/>
      <c r="BM152" s="377">
        <f>BL153/BK153</f>
        <v>0</v>
      </c>
      <c r="BN152" s="1040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0"/>
      <c r="BZ152" s="375"/>
      <c r="CA152" s="378"/>
      <c r="CB152" s="470" t="e">
        <f>CA153/BZ153</f>
        <v>#DIV/0!</v>
      </c>
      <c r="CC152" s="1040"/>
      <c r="CD152" s="375"/>
      <c r="CE152" s="378"/>
      <c r="CF152" s="470" t="e">
        <f>CE153/CD153</f>
        <v>#DIV/0!</v>
      </c>
      <c r="CG152" s="1040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5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6"/>
      <c r="DG152" s="377" t="e">
        <f>DF153/DE153</f>
        <v>#DIV/0!</v>
      </c>
      <c r="DH152" s="374"/>
      <c r="DI152" s="375"/>
      <c r="DJ152" s="766"/>
      <c r="DK152" s="377" t="e">
        <f>DJ153/DI153</f>
        <v>#DIV/0!</v>
      </c>
      <c r="DL152" s="374"/>
      <c r="DM152" s="375"/>
      <c r="DN152" s="766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6"/>
      <c r="DX152" s="470" t="e">
        <f>DW153/DV153</f>
        <v>#DIV/0!</v>
      </c>
      <c r="DY152" s="374"/>
      <c r="DZ152" s="375"/>
      <c r="EA152" s="766"/>
      <c r="EB152" s="470" t="e">
        <f>EA153/DZ153</f>
        <v>#DIV/0!</v>
      </c>
      <c r="EC152" s="374"/>
      <c r="ED152" s="375"/>
      <c r="EE152" s="766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357">
        <v>0</v>
      </c>
      <c r="I153" s="358">
        <f>H153-G153</f>
        <v>-140</v>
      </c>
      <c r="J153" s="355"/>
      <c r="K153" s="448">
        <v>0</v>
      </c>
      <c r="L153" s="1060">
        <v>0</v>
      </c>
      <c r="M153" s="358">
        <f>L153-K153</f>
        <v>0</v>
      </c>
      <c r="N153" s="355"/>
      <c r="O153" s="448">
        <v>15</v>
      </c>
      <c r="P153" s="1060">
        <v>0</v>
      </c>
      <c r="Q153" s="358">
        <f>P153-O153</f>
        <v>-15</v>
      </c>
      <c r="R153" s="360">
        <f>F153+J153+N153</f>
        <v>0</v>
      </c>
      <c r="S153" s="361">
        <v>0</v>
      </c>
      <c r="T153" s="186">
        <f>H153+K153+O153</f>
        <v>15</v>
      </c>
      <c r="U153" s="114">
        <f>H153+L153+P153</f>
        <v>0</v>
      </c>
      <c r="V153" s="110">
        <f>U153-R153</f>
        <v>0</v>
      </c>
      <c r="W153" s="108">
        <f t="shared" si="393"/>
        <v>0</v>
      </c>
      <c r="X153" s="117">
        <f>U153-T153</f>
        <v>-15</v>
      </c>
      <c r="Y153" s="355"/>
      <c r="Z153" s="448">
        <v>0</v>
      </c>
      <c r="AA153" s="1060">
        <v>0</v>
      </c>
      <c r="AB153" s="358">
        <f>AA153-Z153</f>
        <v>0</v>
      </c>
      <c r="AC153" s="355"/>
      <c r="AD153" s="448">
        <v>210</v>
      </c>
      <c r="AE153" s="1060">
        <v>0</v>
      </c>
      <c r="AF153" s="358">
        <f>AE153-AD153</f>
        <v>-210</v>
      </c>
      <c r="AG153" s="355"/>
      <c r="AH153" s="448">
        <v>0</v>
      </c>
      <c r="AI153" s="1060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4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225</v>
      </c>
      <c r="AU153" s="120">
        <f>SUM(U153,AN153)</f>
        <v>0</v>
      </c>
      <c r="AV153" s="186">
        <f>AU153-AR153</f>
        <v>0</v>
      </c>
      <c r="AW153" s="108">
        <f t="shared" si="395"/>
        <v>0</v>
      </c>
      <c r="AX153" s="362">
        <f>AU153-AT153</f>
        <v>-225</v>
      </c>
      <c r="AY153" s="137">
        <f>AR153/6</f>
        <v>0</v>
      </c>
      <c r="AZ153" s="97">
        <f>AS153/6</f>
        <v>0</v>
      </c>
      <c r="BA153" s="138">
        <f>AU153/6</f>
        <v>0</v>
      </c>
      <c r="BB153" s="482" t="e">
        <f>BA153/AY153</f>
        <v>#DIV/0!</v>
      </c>
      <c r="BC153" s="6">
        <f>BA153-AY153</f>
        <v>0</v>
      </c>
      <c r="BD153" s="98">
        <f>BA153-AZ153</f>
        <v>0</v>
      </c>
      <c r="BE153" s="6">
        <f>AX153/6</f>
        <v>-37.5</v>
      </c>
      <c r="BF153" s="1038"/>
      <c r="BG153" s="448"/>
      <c r="BH153" s="359"/>
      <c r="BI153" s="358">
        <f>BH153-BG153</f>
        <v>0</v>
      </c>
      <c r="BJ153" s="1038"/>
      <c r="BK153" s="448">
        <v>255</v>
      </c>
      <c r="BL153" s="359"/>
      <c r="BM153" s="358">
        <f>BL153-BK153</f>
        <v>-255</v>
      </c>
      <c r="BN153" s="1038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38"/>
      <c r="BZ153" s="448">
        <v>0</v>
      </c>
      <c r="CA153" s="359"/>
      <c r="CB153" s="358">
        <f>CA153-BZ153</f>
        <v>0</v>
      </c>
      <c r="CC153" s="1038"/>
      <c r="CD153" s="448">
        <v>0</v>
      </c>
      <c r="CE153" s="359"/>
      <c r="CF153" s="358">
        <f>CE153-CD153</f>
        <v>0</v>
      </c>
      <c r="CG153" s="1038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4"/>
      <c r="DG153" s="358">
        <f>DF153-DE153</f>
        <v>0</v>
      </c>
      <c r="DH153" s="355"/>
      <c r="DI153" s="448"/>
      <c r="DJ153" s="764"/>
      <c r="DK153" s="358">
        <f>DJ153-DI153</f>
        <v>0</v>
      </c>
      <c r="DL153" s="355"/>
      <c r="DM153" s="448"/>
      <c r="DN153" s="764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4"/>
      <c r="DX153" s="358">
        <f>DW153-DV153</f>
        <v>0</v>
      </c>
      <c r="DY153" s="355"/>
      <c r="DZ153" s="448"/>
      <c r="EA153" s="764"/>
      <c r="EB153" s="358">
        <f>EA153-DZ153</f>
        <v>0</v>
      </c>
      <c r="EC153" s="355"/>
      <c r="ED153" s="448"/>
      <c r="EE153" s="764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1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995" customFormat="1" ht="20.100000000000001" customHeight="1">
      <c r="A154" s="522"/>
      <c r="B154" s="329" t="s">
        <v>155</v>
      </c>
      <c r="C154" s="981"/>
      <c r="D154" s="572"/>
      <c r="E154" s="573"/>
      <c r="F154" s="982"/>
      <c r="G154" s="983"/>
      <c r="H154" s="993"/>
      <c r="I154" s="985"/>
      <c r="J154" s="982"/>
      <c r="K154" s="983"/>
      <c r="L154" s="1070"/>
      <c r="M154" s="985"/>
      <c r="N154" s="982"/>
      <c r="O154" s="983"/>
      <c r="P154" s="1070"/>
      <c r="Q154" s="985"/>
      <c r="R154" s="986"/>
      <c r="S154" s="987"/>
      <c r="T154" s="988"/>
      <c r="U154" s="989"/>
      <c r="V154" s="990"/>
      <c r="W154" s="991"/>
      <c r="X154" s="992"/>
      <c r="Y154" s="982"/>
      <c r="Z154" s="983"/>
      <c r="AA154" s="1070"/>
      <c r="AB154" s="985"/>
      <c r="AC154" s="982"/>
      <c r="AD154" s="983"/>
      <c r="AE154" s="1070"/>
      <c r="AF154" s="985"/>
      <c r="AG154" s="982"/>
      <c r="AH154" s="983"/>
      <c r="AI154" s="1070"/>
      <c r="AJ154" s="985"/>
      <c r="AK154" s="994"/>
      <c r="AL154" s="987"/>
      <c r="AM154" s="988"/>
      <c r="AN154" s="989"/>
      <c r="AO154" s="988"/>
      <c r="AP154" s="991"/>
      <c r="AQ154" s="453"/>
      <c r="AR154" s="410"/>
      <c r="AS154" s="411"/>
      <c r="AT154" s="487"/>
      <c r="AU154" s="454"/>
      <c r="AV154" s="988"/>
      <c r="AW154" s="991"/>
      <c r="AX154" s="445"/>
      <c r="AY154" s="349"/>
      <c r="AZ154" s="590"/>
      <c r="BA154" s="350"/>
      <c r="BB154" s="488"/>
      <c r="BC154" s="489"/>
      <c r="BE154" s="489"/>
      <c r="BF154" s="1044"/>
      <c r="BG154" s="983"/>
      <c r="BH154" s="996"/>
      <c r="BI154" s="985"/>
      <c r="BJ154" s="1044"/>
      <c r="BK154" s="983">
        <v>200</v>
      </c>
      <c r="BL154" s="996"/>
      <c r="BM154" s="985"/>
      <c r="BN154" s="1044"/>
      <c r="BO154" s="983">
        <v>200</v>
      </c>
      <c r="BP154" s="996"/>
      <c r="BQ154" s="985"/>
      <c r="BR154" s="994"/>
      <c r="BS154" s="997"/>
      <c r="BT154" s="988"/>
      <c r="BU154" s="989"/>
      <c r="BV154" s="990"/>
      <c r="BW154" s="991"/>
      <c r="BX154" s="992"/>
      <c r="BY154" s="1044"/>
      <c r="BZ154" s="983">
        <v>200</v>
      </c>
      <c r="CA154" s="996"/>
      <c r="CB154" s="985"/>
      <c r="CC154" s="1044"/>
      <c r="CD154" s="983">
        <v>192</v>
      </c>
      <c r="CE154" s="996"/>
      <c r="CF154" s="985"/>
      <c r="CG154" s="1044"/>
      <c r="CH154" s="983">
        <v>116</v>
      </c>
      <c r="CI154" s="996"/>
      <c r="CJ154" s="985"/>
      <c r="CK154" s="994"/>
      <c r="CL154" s="997"/>
      <c r="CM154" s="988"/>
      <c r="CN154" s="989"/>
      <c r="CO154" s="988"/>
      <c r="CP154" s="988"/>
      <c r="CQ154" s="453"/>
      <c r="CR154" s="410"/>
      <c r="CS154" s="963"/>
      <c r="CT154" s="487"/>
      <c r="CU154" s="454"/>
      <c r="CV154" s="988"/>
      <c r="CW154" s="988"/>
      <c r="CX154" s="445"/>
      <c r="CY154" s="349"/>
      <c r="CZ154" s="350"/>
      <c r="DA154" s="488"/>
      <c r="DB154" s="489"/>
      <c r="DC154" s="489"/>
      <c r="DD154" s="982"/>
      <c r="DE154" s="983"/>
      <c r="DF154" s="984"/>
      <c r="DG154" s="985"/>
      <c r="DH154" s="982"/>
      <c r="DI154" s="983"/>
      <c r="DJ154" s="984"/>
      <c r="DK154" s="985"/>
      <c r="DL154" s="982"/>
      <c r="DM154" s="983"/>
      <c r="DN154" s="984"/>
      <c r="DO154" s="985"/>
      <c r="DP154" s="994"/>
      <c r="DQ154" s="988"/>
      <c r="DR154" s="1022"/>
      <c r="DS154" s="990"/>
      <c r="DT154" s="992"/>
      <c r="DU154" s="982"/>
      <c r="DV154" s="983"/>
      <c r="DW154" s="984"/>
      <c r="DX154" s="985"/>
      <c r="DY154" s="982"/>
      <c r="DZ154" s="983"/>
      <c r="EA154" s="984"/>
      <c r="EB154" s="985"/>
      <c r="EC154" s="982"/>
      <c r="ED154" s="983"/>
      <c r="EE154" s="984"/>
      <c r="EF154" s="985"/>
      <c r="EG154" s="994"/>
      <c r="EH154" s="988"/>
      <c r="EI154" s="1022"/>
      <c r="EJ154" s="988"/>
      <c r="EK154" s="453"/>
      <c r="EL154" s="410"/>
      <c r="EM154" s="401"/>
      <c r="EN154" s="1016"/>
      <c r="EO154" s="988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376"/>
      <c r="I155" s="377" t="e">
        <f>H156/G156</f>
        <v>#DIV/0!</v>
      </c>
      <c r="J155" s="374"/>
      <c r="K155" s="375"/>
      <c r="L155" s="1062"/>
      <c r="M155" s="377" t="e">
        <f>L156/K156</f>
        <v>#DIV/0!</v>
      </c>
      <c r="N155" s="374"/>
      <c r="O155" s="375"/>
      <c r="P155" s="1062"/>
      <c r="Q155" s="377">
        <f>P156/O156</f>
        <v>0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0</v>
      </c>
      <c r="Y155" s="374"/>
      <c r="Z155" s="375"/>
      <c r="AA155" s="1062"/>
      <c r="AB155" s="377">
        <f>AA156/Z156</f>
        <v>0</v>
      </c>
      <c r="AC155" s="374"/>
      <c r="AD155" s="375"/>
      <c r="AE155" s="1062"/>
      <c r="AF155" s="470">
        <f>AE156/AD156</f>
        <v>0</v>
      </c>
      <c r="AG155" s="374"/>
      <c r="AH155" s="375"/>
      <c r="AI155" s="1062"/>
      <c r="AJ155" s="470">
        <f>AI156/AH156</f>
        <v>0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>
        <f>AN156/AM156</f>
        <v>0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>
        <f>AU156/AT156</f>
        <v>0</v>
      </c>
      <c r="AY155" s="137"/>
      <c r="AZ155" s="138"/>
      <c r="BA155" s="138"/>
      <c r="BF155" s="1040"/>
      <c r="BG155" s="375"/>
      <c r="BH155" s="378"/>
      <c r="BI155" s="377" t="e">
        <f>BH156/BG156</f>
        <v>#DIV/0!</v>
      </c>
      <c r="BJ155" s="1040"/>
      <c r="BK155" s="375"/>
      <c r="BL155" s="378"/>
      <c r="BM155" s="377">
        <f>BL156/BK156</f>
        <v>0</v>
      </c>
      <c r="BN155" s="1040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0"/>
      <c r="BZ155" s="375"/>
      <c r="CA155" s="378"/>
      <c r="CB155" s="470">
        <f>CA156/BZ156</f>
        <v>0</v>
      </c>
      <c r="CC155" s="1040"/>
      <c r="CD155" s="375"/>
      <c r="CE155" s="378"/>
      <c r="CF155" s="470">
        <f>CE156/CD156</f>
        <v>0</v>
      </c>
      <c r="CG155" s="1040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65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6"/>
      <c r="DG155" s="377">
        <f>DF156/DE156</f>
        <v>0</v>
      </c>
      <c r="DH155" s="374"/>
      <c r="DI155" s="375"/>
      <c r="DJ155" s="766"/>
      <c r="DK155" s="377">
        <f>DJ156/DI156</f>
        <v>0</v>
      </c>
      <c r="DL155" s="374"/>
      <c r="DM155" s="375"/>
      <c r="DN155" s="766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6"/>
      <c r="DX155" s="470" t="e">
        <f>DW156/DV156</f>
        <v>#DIV/0!</v>
      </c>
      <c r="DY155" s="374"/>
      <c r="DZ155" s="375"/>
      <c r="EA155" s="766"/>
      <c r="EB155" s="470" t="e">
        <f>EA156/DZ156</f>
        <v>#DIV/0!</v>
      </c>
      <c r="EC155" s="374"/>
      <c r="ED155" s="375"/>
      <c r="EE155" s="766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357"/>
      <c r="I156" s="358">
        <f>H156-G156</f>
        <v>0</v>
      </c>
      <c r="J156" s="355">
        <v>0</v>
      </c>
      <c r="K156" s="448">
        <v>0</v>
      </c>
      <c r="L156" s="1060"/>
      <c r="M156" s="358">
        <f>L156-K156</f>
        <v>0</v>
      </c>
      <c r="N156" s="355">
        <v>0</v>
      </c>
      <c r="O156" s="448">
        <v>288.60000000000002</v>
      </c>
      <c r="P156" s="1060"/>
      <c r="Q156" s="358">
        <f>P156-O156</f>
        <v>-288.60000000000002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0</v>
      </c>
      <c r="V156" s="110">
        <f>U156-R156</f>
        <v>0</v>
      </c>
      <c r="W156" s="108">
        <f t="shared" si="393"/>
        <v>0</v>
      </c>
      <c r="X156" s="117">
        <f>U156-T156</f>
        <v>-288.60000000000002</v>
      </c>
      <c r="Y156" s="355">
        <v>662</v>
      </c>
      <c r="Z156" s="448">
        <v>176.4</v>
      </c>
      <c r="AA156" s="1060"/>
      <c r="AB156" s="358">
        <f>AA156-Z156</f>
        <v>-176.4</v>
      </c>
      <c r="AC156" s="355">
        <v>662</v>
      </c>
      <c r="AD156" s="448">
        <v>1273</v>
      </c>
      <c r="AE156" s="1060"/>
      <c r="AF156" s="358">
        <f>AE156-AD156</f>
        <v>-1273</v>
      </c>
      <c r="AG156" s="355">
        <v>662</v>
      </c>
      <c r="AH156" s="448">
        <v>1500</v>
      </c>
      <c r="AI156" s="1060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0</v>
      </c>
      <c r="AO156" s="186">
        <f>AN156-AK156</f>
        <v>-1986</v>
      </c>
      <c r="AP156" s="108">
        <f t="shared" si="394"/>
        <v>-1986</v>
      </c>
      <c r="AQ156" s="55">
        <f>AN156-AM156</f>
        <v>-2949.4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0</v>
      </c>
      <c r="AV156" s="186">
        <f>AU156-AR156</f>
        <v>-1986</v>
      </c>
      <c r="AW156" s="108">
        <f t="shared" si="395"/>
        <v>-1986</v>
      </c>
      <c r="AX156" s="362">
        <f>AU156-AT156</f>
        <v>-3238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-539.66666666666663</v>
      </c>
      <c r="BF156" s="1038"/>
      <c r="BG156" s="448"/>
      <c r="BH156" s="359"/>
      <c r="BI156" s="358">
        <f>BH156-BG156</f>
        <v>0</v>
      </c>
      <c r="BJ156" s="1038"/>
      <c r="BK156" s="448">
        <v>19000</v>
      </c>
      <c r="BL156" s="359"/>
      <c r="BM156" s="358">
        <f>BL156-BK156</f>
        <v>-19000</v>
      </c>
      <c r="BN156" s="1038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38"/>
      <c r="BZ156" s="448">
        <v>19000</v>
      </c>
      <c r="CA156" s="359"/>
      <c r="CB156" s="358">
        <f>CA156-BZ156</f>
        <v>-19000</v>
      </c>
      <c r="CC156" s="1038"/>
      <c r="CD156" s="448">
        <v>17880</v>
      </c>
      <c r="CE156" s="359"/>
      <c r="CF156" s="358">
        <f>CE156-CD156</f>
        <v>-17880</v>
      </c>
      <c r="CG156" s="1038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4"/>
      <c r="DG156" s="358">
        <f>DF156-DE156</f>
        <v>-5800</v>
      </c>
      <c r="DH156" s="355">
        <v>19000</v>
      </c>
      <c r="DI156" s="448">
        <v>19000</v>
      </c>
      <c r="DJ156" s="764"/>
      <c r="DK156" s="358">
        <f>DJ156-DI156</f>
        <v>-19000</v>
      </c>
      <c r="DL156" s="355">
        <v>19000</v>
      </c>
      <c r="DM156" s="448">
        <v>19000</v>
      </c>
      <c r="DN156" s="764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4"/>
      <c r="DX156" s="358">
        <f>DW156-DV156</f>
        <v>0</v>
      </c>
      <c r="DY156" s="355">
        <v>17880</v>
      </c>
      <c r="DZ156" s="448"/>
      <c r="EA156" s="764"/>
      <c r="EB156" s="358">
        <f>EA156-DZ156</f>
        <v>0</v>
      </c>
      <c r="EC156" s="355">
        <v>10840</v>
      </c>
      <c r="ED156" s="448"/>
      <c r="EE156" s="764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21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474"/>
      <c r="I157" s="377">
        <f>H158/G158</f>
        <v>0</v>
      </c>
      <c r="J157" s="374"/>
      <c r="K157" s="473"/>
      <c r="L157" s="1069"/>
      <c r="M157" s="377">
        <f>L158/K158</f>
        <v>0</v>
      </c>
      <c r="N157" s="374"/>
      <c r="O157" s="473"/>
      <c r="P157" s="1069"/>
      <c r="Q157" s="377">
        <f>P158/O158</f>
        <v>0</v>
      </c>
      <c r="R157" s="544"/>
      <c r="S157" s="545"/>
      <c r="T157" s="199"/>
      <c r="U157" s="201"/>
      <c r="V157" s="339">
        <f>U158/R158</f>
        <v>0</v>
      </c>
      <c r="W157" s="86">
        <f>U158/S158</f>
        <v>0</v>
      </c>
      <c r="X157" s="80">
        <f>U158/T158</f>
        <v>0</v>
      </c>
      <c r="Y157" s="374"/>
      <c r="Z157" s="473"/>
      <c r="AA157" s="1069"/>
      <c r="AB157" s="377">
        <f>AA158/Z158</f>
        <v>0</v>
      </c>
      <c r="AC157" s="374"/>
      <c r="AD157" s="473"/>
      <c r="AE157" s="1069"/>
      <c r="AF157" s="341">
        <f>AE158/AD158</f>
        <v>0</v>
      </c>
      <c r="AG157" s="374"/>
      <c r="AH157" s="473"/>
      <c r="AI157" s="1069"/>
      <c r="AJ157" s="341">
        <f>AI158/AH158</f>
        <v>0</v>
      </c>
      <c r="AK157" s="546"/>
      <c r="AL157" s="545"/>
      <c r="AM157" s="207"/>
      <c r="AN157" s="201"/>
      <c r="AO157" s="343">
        <f>AN158/AK158</f>
        <v>0</v>
      </c>
      <c r="AP157" s="340">
        <f>AN158/AL158</f>
        <v>0</v>
      </c>
      <c r="AQ157" s="203">
        <f>AN158/AM158</f>
        <v>0</v>
      </c>
      <c r="AR157" s="204"/>
      <c r="AS157" s="200"/>
      <c r="AT157" s="209"/>
      <c r="AU157" s="162"/>
      <c r="AV157" s="343">
        <f>AU158/AR158</f>
        <v>0</v>
      </c>
      <c r="AW157" s="86">
        <f>AU158/AS158</f>
        <v>0</v>
      </c>
      <c r="AX157" s="206">
        <f>AU158/AT158</f>
        <v>0</v>
      </c>
      <c r="AY157" s="137"/>
      <c r="AZ157" s="138"/>
      <c r="BA157" s="138"/>
      <c r="BF157" s="1040"/>
      <c r="BG157" s="473"/>
      <c r="BH157" s="475"/>
      <c r="BI157" s="377" t="e">
        <f>BH158/BG158</f>
        <v>#DIV/0!</v>
      </c>
      <c r="BJ157" s="1040"/>
      <c r="BK157" s="473"/>
      <c r="BL157" s="475"/>
      <c r="BM157" s="377">
        <f>BL158/BK158</f>
        <v>0</v>
      </c>
      <c r="BN157" s="1040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0</v>
      </c>
      <c r="BY157" s="1040"/>
      <c r="BZ157" s="473"/>
      <c r="CA157" s="475"/>
      <c r="CB157" s="341">
        <f>CA158/BZ158</f>
        <v>0</v>
      </c>
      <c r="CC157" s="1040"/>
      <c r="CD157" s="473"/>
      <c r="CE157" s="475"/>
      <c r="CF157" s="341">
        <f>CE158/CD158</f>
        <v>0</v>
      </c>
      <c r="CG157" s="1040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56"/>
      <c r="CT157" s="209"/>
      <c r="CU157" s="162"/>
      <c r="CV157" s="343" t="e">
        <f>CU158/CR158</f>
        <v>#DIV/0!</v>
      </c>
      <c r="CW157" s="343"/>
      <c r="CX157" s="206">
        <f>CU158/CT158</f>
        <v>0</v>
      </c>
      <c r="CY157" s="137"/>
      <c r="CZ157" s="138"/>
      <c r="DD157" s="374"/>
      <c r="DE157" s="473"/>
      <c r="DF157" s="772"/>
      <c r="DG157" s="377">
        <f>DF158/DE158</f>
        <v>0</v>
      </c>
      <c r="DH157" s="374"/>
      <c r="DI157" s="473"/>
      <c r="DJ157" s="772"/>
      <c r="DK157" s="377">
        <f>DJ158/DI158</f>
        <v>0</v>
      </c>
      <c r="DL157" s="374"/>
      <c r="DM157" s="473"/>
      <c r="DN157" s="772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2"/>
      <c r="DX157" s="341" t="e">
        <f>DW158/DV158</f>
        <v>#DIV/0!</v>
      </c>
      <c r="DY157" s="374"/>
      <c r="DZ157" s="473"/>
      <c r="EA157" s="772"/>
      <c r="EB157" s="341" t="e">
        <f>EA158/DZ158</f>
        <v>#DIV/0!</v>
      </c>
      <c r="EC157" s="374"/>
      <c r="ED157" s="473"/>
      <c r="EE157" s="772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494">
        <f t="shared" ref="H158" si="503">H122+H129+H150+H141+H148+H153+H156</f>
        <v>0</v>
      </c>
      <c r="I158" s="495">
        <f>H158-G158</f>
        <v>-487534.98130999994</v>
      </c>
      <c r="J158" s="492">
        <f>J122+J129+J150+J141+J148+J153+J156</f>
        <v>379114</v>
      </c>
      <c r="K158" s="493">
        <f>K122+K129+K150+K141+K148+K153+K156</f>
        <v>485792.54842000001</v>
      </c>
      <c r="L158" s="1071">
        <f t="shared" ref="L158" si="504">L122+L129+L150+L141+L148+L153+L156</f>
        <v>0</v>
      </c>
      <c r="M158" s="495">
        <f>L158-K158</f>
        <v>-485792.54842000001</v>
      </c>
      <c r="N158" s="492">
        <f>N122+N129+N150+N141+N148+N153+N156</f>
        <v>379982</v>
      </c>
      <c r="O158" s="493">
        <f>O122+O129+O150+O141+O148+O153+O156</f>
        <v>419336.36623000004</v>
      </c>
      <c r="P158" s="1071">
        <f t="shared" ref="P158" si="505">P122+P129+P150+P141+P148+P153+P156</f>
        <v>0</v>
      </c>
      <c r="Q158" s="495">
        <f>P158-O158</f>
        <v>-419336.36623000004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905128.91464999993</v>
      </c>
      <c r="U158" s="213">
        <f>U122+U129+U150+U141+U148+U153+U156</f>
        <v>0</v>
      </c>
      <c r="V158" s="213">
        <f>V122+V129+V150+V141+V148+V153+V156</f>
        <v>-1110310</v>
      </c>
      <c r="W158" s="211">
        <f t="shared" si="393"/>
        <v>-1265781</v>
      </c>
      <c r="X158" s="216">
        <f t="shared" ref="X158:AO158" si="506">X122+X129+X150+X141+X148+X153+X156</f>
        <v>-905128.91464999993</v>
      </c>
      <c r="Y158" s="492">
        <f t="shared" si="506"/>
        <v>371872</v>
      </c>
      <c r="Z158" s="493">
        <f t="shared" si="506"/>
        <v>438555.15927999996</v>
      </c>
      <c r="AA158" s="1071">
        <f t="shared" si="506"/>
        <v>0</v>
      </c>
      <c r="AB158" s="495">
        <f t="shared" si="506"/>
        <v>-438555.15927999996</v>
      </c>
      <c r="AC158" s="492">
        <f t="shared" si="506"/>
        <v>368960</v>
      </c>
      <c r="AD158" s="493">
        <f t="shared" si="506"/>
        <v>475625.59742319997</v>
      </c>
      <c r="AE158" s="1071">
        <f t="shared" ref="AE158" si="507">AE122+AE129+AE150+AE141+AE148+AE153+AE156</f>
        <v>0</v>
      </c>
      <c r="AF158" s="495">
        <f t="shared" si="506"/>
        <v>-475625.59742319997</v>
      </c>
      <c r="AG158" s="492">
        <f t="shared" si="506"/>
        <v>345378</v>
      </c>
      <c r="AH158" s="493">
        <f t="shared" si="506"/>
        <v>490123.8</v>
      </c>
      <c r="AI158" s="1071">
        <f t="shared" si="506"/>
        <v>0</v>
      </c>
      <c r="AJ158" s="495">
        <f t="shared" si="506"/>
        <v>-490123.8</v>
      </c>
      <c r="AK158" s="210">
        <f t="shared" si="506"/>
        <v>1086210</v>
      </c>
      <c r="AL158" s="497">
        <f t="shared" si="506"/>
        <v>1130282</v>
      </c>
      <c r="AM158" s="215">
        <f t="shared" si="506"/>
        <v>1404304.5567031996</v>
      </c>
      <c r="AN158" s="213">
        <f t="shared" si="506"/>
        <v>0</v>
      </c>
      <c r="AO158" s="215">
        <f t="shared" si="506"/>
        <v>-1086210</v>
      </c>
      <c r="AP158" s="211">
        <f t="shared" si="394"/>
        <v>-1130282</v>
      </c>
      <c r="AQ158" s="499">
        <f t="shared" ref="AQ158:AV158" si="508">AQ122+AQ129+AQ150+AQ141+AQ148+AQ153+AQ156</f>
        <v>-1404304.5567031996</v>
      </c>
      <c r="AR158" s="500">
        <f t="shared" si="508"/>
        <v>2196520</v>
      </c>
      <c r="AS158" s="213">
        <f t="shared" si="508"/>
        <v>2396063</v>
      </c>
      <c r="AT158" s="501">
        <f t="shared" si="508"/>
        <v>2309433.4713531998</v>
      </c>
      <c r="AU158" s="293">
        <f t="shared" si="508"/>
        <v>0</v>
      </c>
      <c r="AV158" s="217">
        <f t="shared" si="508"/>
        <v>-2196520</v>
      </c>
      <c r="AW158" s="211">
        <f t="shared" si="395"/>
        <v>-2396063</v>
      </c>
      <c r="AX158" s="502">
        <f>AX122+AX129+AX150+AX141+AX148+AX153+AX156</f>
        <v>-2309433.4713531998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0</v>
      </c>
      <c r="BB158" s="363">
        <f>BA158/AY158</f>
        <v>0</v>
      </c>
      <c r="BC158" s="6">
        <f>BA158-AY158</f>
        <v>-366086.66666666669</v>
      </c>
      <c r="BD158" s="98">
        <f>BA158-AZ158</f>
        <v>-399343.83333333331</v>
      </c>
      <c r="BE158" s="6">
        <f>AX158/6</f>
        <v>-384905.57855886663</v>
      </c>
      <c r="BF158" s="1045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0</v>
      </c>
      <c r="BI158" s="495">
        <f>BH158-BG158</f>
        <v>0</v>
      </c>
      <c r="BJ158" s="1045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45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9">BR122+BR129+BR150+BR141+BR148+BR153+BR156</f>
        <v>0</v>
      </c>
      <c r="BS158" s="215"/>
      <c r="BT158" s="215">
        <f t="shared" si="509"/>
        <v>840515</v>
      </c>
      <c r="BU158" s="213">
        <f t="shared" si="509"/>
        <v>0</v>
      </c>
      <c r="BV158" s="213">
        <f t="shared" si="509"/>
        <v>0</v>
      </c>
      <c r="BW158" s="211"/>
      <c r="BX158" s="216">
        <f t="shared" si="509"/>
        <v>-840515</v>
      </c>
      <c r="BY158" s="1045">
        <f>BY122+BY129+BY150+BY141+BY148+BY153+BY156</f>
        <v>0</v>
      </c>
      <c r="BZ158" s="493">
        <f t="shared" ref="BZ158" si="510">BZ122+BZ129+BZ150+BZ141+BZ148+BZ153+BZ156</f>
        <v>521016.24199999997</v>
      </c>
      <c r="CA158" s="496">
        <f t="shared" si="509"/>
        <v>0</v>
      </c>
      <c r="CB158" s="495">
        <f t="shared" si="509"/>
        <v>-521016.24199999997</v>
      </c>
      <c r="CC158" s="1045">
        <f>CC122+CC129+CC150+CC141+CC148+CC153+CC156</f>
        <v>0</v>
      </c>
      <c r="CD158" s="493">
        <f t="shared" ref="CD158" si="511">CD122+CD129+CD150+CD141+CD148+CD153+CD156</f>
        <v>493523.56199999998</v>
      </c>
      <c r="CE158" s="496">
        <f t="shared" si="509"/>
        <v>0</v>
      </c>
      <c r="CF158" s="495">
        <f t="shared" si="509"/>
        <v>-493523.56199999998</v>
      </c>
      <c r="CG158" s="1045">
        <f>CG122+CG129+CG150+CG141+CG148+CG153+CG156</f>
        <v>0</v>
      </c>
      <c r="CH158" s="493">
        <f t="shared" ref="CH158" si="512">CH122+CH129+CH150+CH141+CH148+CH153+CH156</f>
        <v>358305</v>
      </c>
      <c r="CI158" s="496">
        <f t="shared" si="509"/>
        <v>0</v>
      </c>
      <c r="CJ158" s="495">
        <f t="shared" si="509"/>
        <v>-358305</v>
      </c>
      <c r="CK158" s="210">
        <f t="shared" si="509"/>
        <v>0</v>
      </c>
      <c r="CL158" s="215"/>
      <c r="CM158" s="215">
        <f t="shared" si="509"/>
        <v>1372844.804</v>
      </c>
      <c r="CN158" s="213">
        <f t="shared" si="509"/>
        <v>0</v>
      </c>
      <c r="CO158" s="215">
        <f t="shared" si="509"/>
        <v>0</v>
      </c>
      <c r="CP158" s="215"/>
      <c r="CQ158" s="499">
        <f t="shared" si="509"/>
        <v>-1372844.804</v>
      </c>
      <c r="CR158" s="500">
        <f t="shared" si="509"/>
        <v>0</v>
      </c>
      <c r="CS158" s="967"/>
      <c r="CT158" s="501">
        <f t="shared" si="509"/>
        <v>2213359.804</v>
      </c>
      <c r="CU158" s="293">
        <f>CU122+CU129+CU150+CU141+CU148+CU153+CU156</f>
        <v>0</v>
      </c>
      <c r="CV158" s="217">
        <f t="shared" si="509"/>
        <v>0</v>
      </c>
      <c r="CW158" s="217"/>
      <c r="CX158" s="502">
        <f t="shared" si="509"/>
        <v>-2213359.804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-368893.30066666665</v>
      </c>
      <c r="DD158" s="492">
        <f>DD122+DD129+DD150+DD141+DD148+DD153+DD156</f>
        <v>511281</v>
      </c>
      <c r="DE158" s="493">
        <f>DE122+DE129+DE150+DE141+DE148+DE153+DE156</f>
        <v>506332.8</v>
      </c>
      <c r="DF158" s="773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3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3">
        <f>DN122+DN129+DN150+DN141+DN148+DN153+DN156</f>
        <v>459855</v>
      </c>
      <c r="DO158" s="495">
        <f>DN158-DM158</f>
        <v>0</v>
      </c>
      <c r="DP158" s="210">
        <f t="shared" ref="DP158:EP158" si="513">DP122+DP129+DP150+DP141+DP148+DP153+DP156</f>
        <v>1388475</v>
      </c>
      <c r="DQ158" s="215">
        <f t="shared" si="513"/>
        <v>1380393.8</v>
      </c>
      <c r="DR158" s="213">
        <f t="shared" si="513"/>
        <v>459855</v>
      </c>
      <c r="DS158" s="213">
        <f t="shared" si="513"/>
        <v>-928620</v>
      </c>
      <c r="DT158" s="216">
        <f t="shared" si="513"/>
        <v>-920538.8</v>
      </c>
      <c r="DU158" s="492">
        <f t="shared" si="513"/>
        <v>456403</v>
      </c>
      <c r="DV158" s="493">
        <f t="shared" si="513"/>
        <v>0</v>
      </c>
      <c r="DW158" s="773">
        <f t="shared" si="513"/>
        <v>0</v>
      </c>
      <c r="DX158" s="495">
        <f t="shared" si="513"/>
        <v>0</v>
      </c>
      <c r="DY158" s="492">
        <f t="shared" si="513"/>
        <v>415299</v>
      </c>
      <c r="DZ158" s="493">
        <f t="shared" si="513"/>
        <v>0</v>
      </c>
      <c r="EA158" s="773">
        <f t="shared" si="513"/>
        <v>0</v>
      </c>
      <c r="EB158" s="495">
        <f t="shared" si="513"/>
        <v>0</v>
      </c>
      <c r="EC158" s="492">
        <f t="shared" si="513"/>
        <v>375780</v>
      </c>
      <c r="ED158" s="493">
        <f t="shared" si="513"/>
        <v>0</v>
      </c>
      <c r="EE158" s="773">
        <f t="shared" si="513"/>
        <v>0</v>
      </c>
      <c r="EF158" s="495">
        <f t="shared" si="513"/>
        <v>0</v>
      </c>
      <c r="EG158" s="210">
        <f t="shared" si="513"/>
        <v>1247482</v>
      </c>
      <c r="EH158" s="215">
        <f t="shared" si="513"/>
        <v>0</v>
      </c>
      <c r="EI158" s="213">
        <f t="shared" si="513"/>
        <v>0</v>
      </c>
      <c r="EJ158" s="215">
        <f t="shared" si="513"/>
        <v>-1247482</v>
      </c>
      <c r="EK158" s="499">
        <f t="shared" si="513"/>
        <v>0</v>
      </c>
      <c r="EL158" s="712">
        <f t="shared" si="513"/>
        <v>2635957</v>
      </c>
      <c r="EM158" s="716">
        <f t="shared" si="513"/>
        <v>1380393.8</v>
      </c>
      <c r="EN158" s="717">
        <f t="shared" si="513"/>
        <v>459855</v>
      </c>
      <c r="EO158" s="1023">
        <f t="shared" si="513"/>
        <v>-2176102</v>
      </c>
      <c r="EP158" s="502">
        <f t="shared" si="513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301709.63821666664</v>
      </c>
      <c r="U159" s="10">
        <f>U158/3</f>
        <v>0</v>
      </c>
      <c r="V159" s="10">
        <f>V158/3</f>
        <v>-370103.33333333331</v>
      </c>
      <c r="W159" s="10"/>
      <c r="X159" s="10">
        <f>X158/3</f>
        <v>-301709.63821666664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0</v>
      </c>
      <c r="AO159" s="10">
        <f>AO158/3</f>
        <v>-362070</v>
      </c>
      <c r="AP159" s="10"/>
      <c r="AQ159" s="10">
        <f>AQ158/3</f>
        <v>-468101.51890106656</v>
      </c>
      <c r="AR159" s="3">
        <f>AR158/6</f>
        <v>366086.66666666669</v>
      </c>
      <c r="AS159" s="219"/>
      <c r="AT159" s="3">
        <f>AT158/6</f>
        <v>384905.57855886663</v>
      </c>
      <c r="AU159" s="3">
        <f>AU158/6</f>
        <v>0</v>
      </c>
      <c r="AV159" s="3">
        <f>AV158/6</f>
        <v>-366086.66666666669</v>
      </c>
      <c r="AW159" s="10"/>
      <c r="AX159" s="3">
        <f>AX158/6</f>
        <v>-384905.57855886663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0</v>
      </c>
      <c r="BV159" s="10">
        <f>BV158/3</f>
        <v>0</v>
      </c>
      <c r="BW159" s="10"/>
      <c r="BX159" s="10">
        <f>BX158/3</f>
        <v>-280171.66666666669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0</v>
      </c>
      <c r="CV159" s="3">
        <f>CV158/6</f>
        <v>0</v>
      </c>
      <c r="CW159" s="3"/>
      <c r="CX159" s="3">
        <f>CX158/6</f>
        <v>-368893.30066666665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84">
        <f ca="1">NOW()</f>
        <v>43105.392881597225</v>
      </c>
      <c r="BC160" s="1084"/>
      <c r="BD160" s="1084"/>
      <c r="BE160" s="1084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84"/>
      <c r="DA160" s="1084"/>
      <c r="DB160" s="1084"/>
      <c r="DC160" s="1084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4"/>
      <c r="EP160" s="14" t="s">
        <v>60</v>
      </c>
      <c r="EQ160" s="5"/>
      <c r="ER160" s="5"/>
      <c r="ES160" s="5"/>
      <c r="ET160" s="1084">
        <f ca="1">NOW()</f>
        <v>43105.392881597225</v>
      </c>
      <c r="EU160" s="1084"/>
      <c r="EV160" s="5"/>
    </row>
    <row r="161" spans="1:152" s="20" customFormat="1" ht="20.100000000000001" customHeight="1" thickBot="1">
      <c r="A161" s="15"/>
      <c r="B161" s="16"/>
      <c r="C161" s="16"/>
      <c r="D161" s="823"/>
      <c r="E161" s="17"/>
      <c r="F161" s="1088" t="str">
        <f>F3</f>
        <v>17/3</v>
      </c>
      <c r="G161" s="1086"/>
      <c r="H161" s="1086"/>
      <c r="I161" s="1087">
        <v>0</v>
      </c>
      <c r="J161" s="1088" t="str">
        <f>J3</f>
        <v>17/4</v>
      </c>
      <c r="K161" s="1085"/>
      <c r="L161" s="1086"/>
      <c r="M161" s="1087">
        <v>0</v>
      </c>
      <c r="N161" s="1088" t="str">
        <f>N3</f>
        <v>17/5</v>
      </c>
      <c r="O161" s="1085"/>
      <c r="P161" s="1086"/>
      <c r="Q161" s="1087">
        <v>0</v>
      </c>
      <c r="R161" s="1088" t="str">
        <f>R3</f>
        <v>17/3-17/5累計</v>
      </c>
      <c r="S161" s="1085"/>
      <c r="T161" s="1085"/>
      <c r="U161" s="1086"/>
      <c r="V161" s="1085"/>
      <c r="W161" s="1085"/>
      <c r="X161" s="1087"/>
      <c r="Y161" s="1088" t="str">
        <f>Y3</f>
        <v>17/6</v>
      </c>
      <c r="Z161" s="1085"/>
      <c r="AA161" s="1086"/>
      <c r="AB161" s="1087">
        <v>0</v>
      </c>
      <c r="AC161" s="1088" t="str">
        <f>AC3</f>
        <v>17/7</v>
      </c>
      <c r="AD161" s="1085"/>
      <c r="AE161" s="1086"/>
      <c r="AF161" s="1087">
        <v>0</v>
      </c>
      <c r="AG161" s="1088" t="str">
        <f>AG3</f>
        <v>17/8</v>
      </c>
      <c r="AH161" s="1085"/>
      <c r="AI161" s="1086"/>
      <c r="AJ161" s="1087">
        <v>0</v>
      </c>
      <c r="AK161" s="1088" t="str">
        <f>AK3</f>
        <v>17/6-17/8累計</v>
      </c>
      <c r="AL161" s="1085"/>
      <c r="AM161" s="1085"/>
      <c r="AN161" s="1086"/>
      <c r="AO161" s="1085"/>
      <c r="AP161" s="1085"/>
      <c r="AQ161" s="1087"/>
      <c r="AR161" s="1096" t="str">
        <f>AR3</f>
        <v>17/上(17/3-17/8)累計</v>
      </c>
      <c r="AS161" s="1097"/>
      <c r="AT161" s="1097"/>
      <c r="AU161" s="1097"/>
      <c r="AV161" s="1097"/>
      <c r="AW161" s="1097"/>
      <c r="AX161" s="1098"/>
      <c r="AY161" s="18"/>
      <c r="AZ161" s="754"/>
      <c r="BA161" s="19"/>
      <c r="BF161" s="1088" t="str">
        <f>BF3</f>
        <v>17/9</v>
      </c>
      <c r="BG161" s="1086"/>
      <c r="BH161" s="1086"/>
      <c r="BI161" s="1087">
        <v>0</v>
      </c>
      <c r="BJ161" s="1088" t="str">
        <f>BJ3</f>
        <v>17/10</v>
      </c>
      <c r="BK161" s="1085"/>
      <c r="BL161" s="1086"/>
      <c r="BM161" s="1087">
        <v>0</v>
      </c>
      <c r="BN161" s="1088" t="str">
        <f>BN3</f>
        <v>17/11</v>
      </c>
      <c r="BO161" s="1085"/>
      <c r="BP161" s="1086"/>
      <c r="BQ161" s="1087">
        <v>0</v>
      </c>
      <c r="BR161" s="1088" t="str">
        <f>BR3</f>
        <v>17/9-17/11累計</v>
      </c>
      <c r="BS161" s="1085"/>
      <c r="BT161" s="1085"/>
      <c r="BU161" s="1086"/>
      <c r="BV161" s="1085"/>
      <c r="BW161" s="1085"/>
      <c r="BX161" s="1087"/>
      <c r="BY161" s="1088" t="str">
        <f>BY3</f>
        <v>17/12</v>
      </c>
      <c r="BZ161" s="1085"/>
      <c r="CA161" s="1086"/>
      <c r="CB161" s="1087">
        <v>0</v>
      </c>
      <c r="CC161" s="1088" t="str">
        <f>CC3</f>
        <v>18/1</v>
      </c>
      <c r="CD161" s="1085"/>
      <c r="CE161" s="1086"/>
      <c r="CF161" s="1087">
        <v>0</v>
      </c>
      <c r="CG161" s="1088" t="str">
        <f>CG3</f>
        <v>18/2</v>
      </c>
      <c r="CH161" s="1085"/>
      <c r="CI161" s="1086"/>
      <c r="CJ161" s="1087">
        <v>0</v>
      </c>
      <c r="CK161" s="1088" t="str">
        <f>CK3</f>
        <v>17/12-18/2累計</v>
      </c>
      <c r="CL161" s="1085"/>
      <c r="CM161" s="1085"/>
      <c r="CN161" s="1086"/>
      <c r="CO161" s="1085"/>
      <c r="CP161" s="1085"/>
      <c r="CQ161" s="1087"/>
      <c r="CR161" s="1096" t="str">
        <f>CR3</f>
        <v>17/下(17/12-18/2)累計</v>
      </c>
      <c r="CS161" s="1097"/>
      <c r="CT161" s="1097"/>
      <c r="CU161" s="1097"/>
      <c r="CV161" s="1097"/>
      <c r="CW161" s="1097"/>
      <c r="CX161" s="1098"/>
      <c r="CY161" s="18"/>
      <c r="CZ161" s="19"/>
      <c r="DB161" s="1000"/>
      <c r="DC161" s="909"/>
      <c r="DD161" s="1085" t="str">
        <f>DD3</f>
        <v>18/3</v>
      </c>
      <c r="DE161" s="1086"/>
      <c r="DF161" s="1086"/>
      <c r="DG161" s="1087">
        <v>0</v>
      </c>
      <c r="DH161" s="1088" t="str">
        <f>DH3</f>
        <v>18/4</v>
      </c>
      <c r="DI161" s="1085"/>
      <c r="DJ161" s="1086"/>
      <c r="DK161" s="1087">
        <v>0</v>
      </c>
      <c r="DL161" s="1088" t="str">
        <f>DL3</f>
        <v>18/5</v>
      </c>
      <c r="DM161" s="1085"/>
      <c r="DN161" s="1086"/>
      <c r="DO161" s="1087">
        <v>0</v>
      </c>
      <c r="DP161" s="1088" t="str">
        <f>DP3</f>
        <v>18/3-18/5累計</v>
      </c>
      <c r="DQ161" s="1085"/>
      <c r="DR161" s="1086"/>
      <c r="DS161" s="1085"/>
      <c r="DT161" s="1087"/>
      <c r="DU161" s="1088" t="str">
        <f>DU3</f>
        <v>18/6</v>
      </c>
      <c r="DV161" s="1085"/>
      <c r="DW161" s="1086"/>
      <c r="DX161" s="1087">
        <v>0</v>
      </c>
      <c r="DY161" s="1088" t="str">
        <f>DY3</f>
        <v>18/7</v>
      </c>
      <c r="DZ161" s="1085"/>
      <c r="EA161" s="1086"/>
      <c r="EB161" s="1087">
        <v>0</v>
      </c>
      <c r="EC161" s="1088" t="str">
        <f>EC3</f>
        <v>18/8</v>
      </c>
      <c r="ED161" s="1085"/>
      <c r="EE161" s="1086"/>
      <c r="EF161" s="1087">
        <v>0</v>
      </c>
      <c r="EG161" s="1088" t="str">
        <f>EG3</f>
        <v>18/6-18/8累計</v>
      </c>
      <c r="EH161" s="1085"/>
      <c r="EI161" s="1086"/>
      <c r="EJ161" s="1085"/>
      <c r="EK161" s="1087"/>
      <c r="EL161" s="1091" t="str">
        <f>EL3</f>
        <v>18/下(18/6-18/8)累計</v>
      </c>
      <c r="EM161" s="1092"/>
      <c r="EN161" s="1092"/>
      <c r="EO161" s="1092"/>
      <c r="EP161" s="1093"/>
      <c r="EQ161" s="18"/>
      <c r="ER161" s="19"/>
      <c r="ES161" s="19"/>
      <c r="ET161" s="19"/>
      <c r="EU161" s="19"/>
      <c r="EV161" s="1007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前回計画</v>
      </c>
      <c r="H162" s="306" t="str">
        <f>H4</f>
        <v>実績</v>
      </c>
      <c r="I162" s="505" t="s">
        <v>18</v>
      </c>
      <c r="J162" s="503" t="s">
        <v>0</v>
      </c>
      <c r="K162" s="305" t="str">
        <f>K4</f>
        <v>前回計画</v>
      </c>
      <c r="L162" s="1055" t="str">
        <f>L4</f>
        <v>今回計画</v>
      </c>
      <c r="M162" s="505" t="s">
        <v>18</v>
      </c>
      <c r="N162" s="503" t="s">
        <v>0</v>
      </c>
      <c r="O162" s="305" t="str">
        <f>O4</f>
        <v>前回計画</v>
      </c>
      <c r="P162" s="1055" t="str">
        <f>P4</f>
        <v>今回計画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305" t="str">
        <f>Z4</f>
        <v>前回計画</v>
      </c>
      <c r="AA162" s="1055" t="str">
        <f>AA4</f>
        <v>今回計画</v>
      </c>
      <c r="AB162" s="505" t="s">
        <v>18</v>
      </c>
      <c r="AC162" s="503" t="s">
        <v>0</v>
      </c>
      <c r="AD162" s="305" t="str">
        <f>AD4</f>
        <v>前回計画</v>
      </c>
      <c r="AE162" s="1055" t="str">
        <f>AE4</f>
        <v>今回計画</v>
      </c>
      <c r="AF162" s="505" t="s">
        <v>18</v>
      </c>
      <c r="AG162" s="503" t="s">
        <v>0</v>
      </c>
      <c r="AH162" s="305" t="str">
        <f>AH4</f>
        <v>前回計画</v>
      </c>
      <c r="AI162" s="1055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46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46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46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46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46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46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6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8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8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5" t="s">
        <v>44</v>
      </c>
      <c r="EN162" s="1010" t="str">
        <f>EN4</f>
        <v>今回見通</v>
      </c>
      <c r="EO162" s="1011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2"/>
      <c r="ET162" s="5" t="s">
        <v>74</v>
      </c>
      <c r="EU162" s="5" t="s">
        <v>75</v>
      </c>
      <c r="EV162" s="1012"/>
    </row>
    <row r="163" spans="1:152" s="564" customFormat="1" ht="20.100000000000001" customHeight="1">
      <c r="A163" s="547"/>
      <c r="B163" s="548"/>
      <c r="C163" s="1111" t="s">
        <v>27</v>
      </c>
      <c r="D163" s="1102"/>
      <c r="E163" s="793"/>
      <c r="F163" s="549">
        <v>0.05</v>
      </c>
      <c r="G163" s="550">
        <f>G164/G5</f>
        <v>0.10382385371095937</v>
      </c>
      <c r="H163" s="857"/>
      <c r="I163" s="551"/>
      <c r="J163" s="549">
        <v>0.05</v>
      </c>
      <c r="K163" s="550">
        <v>4.5701172513556897E-2</v>
      </c>
      <c r="L163" s="1076"/>
      <c r="M163" s="551"/>
      <c r="N163" s="549">
        <v>0.05</v>
      </c>
      <c r="O163" s="550">
        <v>6.2558778174663612E-2</v>
      </c>
      <c r="P163" s="1076"/>
      <c r="Q163" s="551"/>
      <c r="R163" s="549">
        <f>R164/R5</f>
        <v>0.05</v>
      </c>
      <c r="S163" s="553">
        <v>0.05</v>
      </c>
      <c r="T163" s="554">
        <f>T164/T5</f>
        <v>5.4698114976202659E-2</v>
      </c>
      <c r="U163" s="555" t="e">
        <f>U164/U5</f>
        <v>#DIV/0!</v>
      </c>
      <c r="V163" s="555"/>
      <c r="W163" s="556"/>
      <c r="X163" s="277"/>
      <c r="Y163" s="549">
        <v>0.05</v>
      </c>
      <c r="Z163" s="550">
        <v>4.1520000000000001E-2</v>
      </c>
      <c r="AA163" s="1076"/>
      <c r="AB163" s="551"/>
      <c r="AC163" s="549">
        <v>0.05</v>
      </c>
      <c r="AD163" s="550">
        <v>4.6995035671661835E-2</v>
      </c>
      <c r="AE163" s="1076"/>
      <c r="AF163" s="551"/>
      <c r="AG163" s="549">
        <v>0.05</v>
      </c>
      <c r="AH163" s="550">
        <v>0.05</v>
      </c>
      <c r="AI163" s="1076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 t="e">
        <f>AN164/AN5</f>
        <v>#DIV/0!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4.9183902564550401E-2</v>
      </c>
      <c r="AU163" s="560" t="e">
        <f>AU164/AU5</f>
        <v>#DIV/0!</v>
      </c>
      <c r="AV163" s="561"/>
      <c r="AW163" s="555"/>
      <c r="AX163" s="384"/>
      <c r="AY163" s="562"/>
      <c r="AZ163" s="563"/>
      <c r="BA163" s="563"/>
      <c r="BF163" s="1048"/>
      <c r="BG163" s="550"/>
      <c r="BH163" s="552"/>
      <c r="BI163" s="551"/>
      <c r="BJ163" s="1048"/>
      <c r="BK163" s="550">
        <v>0.05</v>
      </c>
      <c r="BL163" s="552"/>
      <c r="BM163" s="551"/>
      <c r="BN163" s="1048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 t="e">
        <f>BU164/BU5</f>
        <v>#DIV/0!</v>
      </c>
      <c r="BV163" s="555"/>
      <c r="BW163" s="556"/>
      <c r="BX163" s="277"/>
      <c r="BY163" s="1048"/>
      <c r="BZ163" s="550">
        <v>0.05</v>
      </c>
      <c r="CA163" s="552"/>
      <c r="CB163" s="551"/>
      <c r="CC163" s="1048"/>
      <c r="CD163" s="550">
        <v>0.05</v>
      </c>
      <c r="CE163" s="552"/>
      <c r="CF163" s="551"/>
      <c r="CG163" s="1048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 t="e">
        <f>CU164/CU5</f>
        <v>#DIV/0!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77"/>
      <c r="DG163" s="551"/>
      <c r="DH163" s="549">
        <v>0.05</v>
      </c>
      <c r="DI163" s="550">
        <v>0.05</v>
      </c>
      <c r="DJ163" s="777"/>
      <c r="DK163" s="551"/>
      <c r="DL163" s="549">
        <v>0.05</v>
      </c>
      <c r="DM163" s="550">
        <v>0.05</v>
      </c>
      <c r="DN163" s="777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77"/>
      <c r="DX163" s="551"/>
      <c r="DY163" s="549">
        <v>5.0900000000000001E-2</v>
      </c>
      <c r="DZ163" s="550"/>
      <c r="EA163" s="777"/>
      <c r="EB163" s="551"/>
      <c r="EC163" s="549">
        <v>0.05</v>
      </c>
      <c r="ED163" s="550"/>
      <c r="EE163" s="777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103" t="s">
        <v>56</v>
      </c>
      <c r="D164" s="1104"/>
      <c r="E164" s="788"/>
      <c r="F164" s="374">
        <f>F163*F5</f>
        <v>299.14529914529919</v>
      </c>
      <c r="G164" s="461">
        <v>1585.39912</v>
      </c>
      <c r="H164" s="462">
        <f>H163*H5</f>
        <v>0</v>
      </c>
      <c r="I164" s="418">
        <f>H164-G164</f>
        <v>-1585.39912</v>
      </c>
      <c r="J164" s="374">
        <f>J163*J5</f>
        <v>329.0598290598291</v>
      </c>
      <c r="K164" s="461">
        <f>K163*K5</f>
        <v>264.86429048044789</v>
      </c>
      <c r="L164" s="1058">
        <f>L163*L5</f>
        <v>0</v>
      </c>
      <c r="M164" s="418">
        <f>L164-K164</f>
        <v>-264.86429048044789</v>
      </c>
      <c r="N164" s="374">
        <f>N163*N5</f>
        <v>358.97435897435901</v>
      </c>
      <c r="O164" s="461">
        <f>O163*O5</f>
        <v>414.97322855860199</v>
      </c>
      <c r="P164" s="1058">
        <f>P163*P5</f>
        <v>0</v>
      </c>
      <c r="Q164" s="418">
        <f>P164-O164</f>
        <v>-414.97322855860199</v>
      </c>
      <c r="R164" s="264">
        <f>F164+J164+N164</f>
        <v>987.1794871794873</v>
      </c>
      <c r="S164" s="566">
        <f>S163*S5</f>
        <v>987.1794871794873</v>
      </c>
      <c r="T164" s="567">
        <f>H164+K164+O164</f>
        <v>679.83751903904988</v>
      </c>
      <c r="U164" s="129">
        <f>H164+L164+P164</f>
        <v>0</v>
      </c>
      <c r="V164" s="129">
        <f>U164-R164</f>
        <v>-987.1794871794873</v>
      </c>
      <c r="W164" s="128">
        <f>U164-S164</f>
        <v>-987.1794871794873</v>
      </c>
      <c r="X164" s="55">
        <f>U164-T164</f>
        <v>-679.83751903904988</v>
      </c>
      <c r="Y164" s="374">
        <f>Y163*Y5</f>
        <v>358.97435897435901</v>
      </c>
      <c r="Z164" s="461">
        <f>Z163*Z5</f>
        <v>328.19324591589742</v>
      </c>
      <c r="AA164" s="1058">
        <f>AA163*AA5</f>
        <v>0</v>
      </c>
      <c r="AB164" s="418">
        <f>AA164-Z164</f>
        <v>-328.19324591589742</v>
      </c>
      <c r="AC164" s="374">
        <f>AC163*AC5</f>
        <v>358.97435897435901</v>
      </c>
      <c r="AD164" s="461">
        <f>AD163*AD5</f>
        <v>287.63897052618364</v>
      </c>
      <c r="AE164" s="1058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58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-949.16554977541443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1629.0030688144643</v>
      </c>
      <c r="AU164" s="568">
        <f>SUM(U164,AN164)</f>
        <v>0</v>
      </c>
      <c r="AV164" s="169">
        <f>AU164-AR164</f>
        <v>-2038.4615384615386</v>
      </c>
      <c r="AW164" s="129">
        <f>AU164-AS164</f>
        <v>-2038.4615384615388</v>
      </c>
      <c r="AX164" s="362">
        <f>AU164-AT164</f>
        <v>-1629.0030688144643</v>
      </c>
      <c r="AY164" s="74"/>
      <c r="AZ164" s="75"/>
      <c r="BA164" s="75"/>
      <c r="BF164" s="1040">
        <f t="shared" ref="BF164:BG164" si="514">BF163*BF5</f>
        <v>0</v>
      </c>
      <c r="BG164" s="461">
        <f t="shared" si="514"/>
        <v>0</v>
      </c>
      <c r="BH164" s="463">
        <f>BH163*BH5</f>
        <v>0</v>
      </c>
      <c r="BI164" s="418">
        <f>BH164-BG164</f>
        <v>0</v>
      </c>
      <c r="BJ164" s="1040">
        <f t="shared" ref="BJ164" si="515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0">
        <f t="shared" ref="BN164" si="516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-491.45299145299157</v>
      </c>
      <c r="BY164" s="1040">
        <f t="shared" ref="BY164" si="517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0">
        <f t="shared" ref="CC164" si="518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0">
        <f t="shared" ref="CG164" si="519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0"/>
      <c r="CT164" s="511">
        <f>BT164+CM164</f>
        <v>1175.2136752136753</v>
      </c>
      <c r="CU164" s="568">
        <f>SUM(BU164,CN164)</f>
        <v>0</v>
      </c>
      <c r="CV164" s="169">
        <f>CU164-CR164</f>
        <v>0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1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1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1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1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1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1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2"/>
      <c r="B165" s="569"/>
      <c r="C165" s="850"/>
      <c r="D165" s="849" t="s">
        <v>27</v>
      </c>
      <c r="E165" s="793"/>
      <c r="F165" s="549">
        <v>0.18</v>
      </c>
      <c r="G165" s="550"/>
      <c r="H165" s="857"/>
      <c r="I165" s="551"/>
      <c r="J165" s="549">
        <v>0.18</v>
      </c>
      <c r="K165" s="550">
        <v>0.13002983041305821</v>
      </c>
      <c r="L165" s="1076"/>
      <c r="M165" s="551"/>
      <c r="N165" s="549">
        <v>0.18</v>
      </c>
      <c r="O165" s="550">
        <v>0.14783042674779295</v>
      </c>
      <c r="P165" s="1076"/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 t="e">
        <f>U166/U6</f>
        <v>#DIV/0!</v>
      </c>
      <c r="V165" s="555"/>
      <c r="W165" s="556"/>
      <c r="X165" s="277"/>
      <c r="Y165" s="549">
        <v>0.18</v>
      </c>
      <c r="Z165" s="550">
        <v>0.14449999999999999</v>
      </c>
      <c r="AA165" s="1076"/>
      <c r="AB165" s="551"/>
      <c r="AC165" s="549">
        <v>0.18</v>
      </c>
      <c r="AD165" s="550">
        <v>0.13996070044842138</v>
      </c>
      <c r="AE165" s="1076"/>
      <c r="AF165" s="551"/>
      <c r="AG165" s="549">
        <v>0.18</v>
      </c>
      <c r="AH165" s="550">
        <v>0.15</v>
      </c>
      <c r="AI165" s="1076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 t="e">
        <f>AN166/AN6</f>
        <v>#DIV/0!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 t="e">
        <f>AU166/AU6</f>
        <v>#DIV/0!</v>
      </c>
      <c r="AV165" s="561"/>
      <c r="AW165" s="555"/>
      <c r="AX165" s="384"/>
      <c r="AY165" s="562"/>
      <c r="AZ165" s="563"/>
      <c r="BA165" s="563"/>
      <c r="BF165" s="1048"/>
      <c r="BG165" s="550"/>
      <c r="BH165" s="552"/>
      <c r="BI165" s="551"/>
      <c r="BJ165" s="1048"/>
      <c r="BK165" s="550">
        <v>0.23999999999999996</v>
      </c>
      <c r="BL165" s="552"/>
      <c r="BM165" s="551"/>
      <c r="BN165" s="1048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 t="e">
        <f>BU166/BU6</f>
        <v>#DIV/0!</v>
      </c>
      <c r="BV165" s="555"/>
      <c r="BW165" s="556"/>
      <c r="BX165" s="277"/>
      <c r="BY165" s="1048"/>
      <c r="BZ165" s="550">
        <v>0.23599999999999999</v>
      </c>
      <c r="CA165" s="552"/>
      <c r="CB165" s="551"/>
      <c r="CC165" s="1048"/>
      <c r="CD165" s="550">
        <v>0.23799999999999999</v>
      </c>
      <c r="CE165" s="552"/>
      <c r="CF165" s="551"/>
      <c r="CG165" s="1048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 t="e">
        <f>CU166/CU6</f>
        <v>#DIV/0!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77"/>
      <c r="DG165" s="551"/>
      <c r="DH165" s="549">
        <v>0.25330000000000003</v>
      </c>
      <c r="DI165" s="550">
        <v>0.254</v>
      </c>
      <c r="DJ165" s="777"/>
      <c r="DK165" s="551"/>
      <c r="DL165" s="549">
        <v>0.25240000000000001</v>
      </c>
      <c r="DM165" s="550">
        <v>0.252</v>
      </c>
      <c r="DN165" s="777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77"/>
      <c r="DX165" s="551"/>
      <c r="DY165" s="549">
        <v>0.252</v>
      </c>
      <c r="DZ165" s="550"/>
      <c r="EA165" s="777"/>
      <c r="EB165" s="551"/>
      <c r="EC165" s="549">
        <v>0.247</v>
      </c>
      <c r="ED165" s="550"/>
      <c r="EE165" s="777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19" t="s">
        <v>125</v>
      </c>
      <c r="E166" s="786"/>
      <c r="F166" s="374">
        <f>F165*F6</f>
        <v>846.15384615384619</v>
      </c>
      <c r="G166" s="461">
        <f>G165*G6</f>
        <v>0</v>
      </c>
      <c r="H166" s="462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1058">
        <f>L165*L6</f>
        <v>0</v>
      </c>
      <c r="M166" s="418">
        <f>L166-K166</f>
        <v>-19.083489093920555</v>
      </c>
      <c r="N166" s="374">
        <f>N165*N6</f>
        <v>1392.3076923076924</v>
      </c>
      <c r="O166" s="461">
        <f>O165*O6</f>
        <v>258.13428919184679</v>
      </c>
      <c r="P166" s="1058">
        <f>P165*P6</f>
        <v>0</v>
      </c>
      <c r="Q166" s="418">
        <f>P166-O166</f>
        <v>-258.13428919184679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0</v>
      </c>
      <c r="V166" s="129">
        <f>U166-R166</f>
        <v>-3630.7692307692309</v>
      </c>
      <c r="W166" s="128">
        <f>U166-S166</f>
        <v>-4870.7692307692314</v>
      </c>
      <c r="X166" s="55">
        <f>U166-T166</f>
        <v>-277.21777828576734</v>
      </c>
      <c r="Y166" s="374">
        <f>Y165*Y6</f>
        <v>2784.6153846153848</v>
      </c>
      <c r="Z166" s="461">
        <f>Z165*Z6</f>
        <v>850.208852991453</v>
      </c>
      <c r="AA166" s="1058">
        <f>AA165*AA6</f>
        <v>0</v>
      </c>
      <c r="AB166" s="418">
        <f>AA166-Z166</f>
        <v>-850.208852991453</v>
      </c>
      <c r="AC166" s="374">
        <f>AC165*AC6</f>
        <v>3200</v>
      </c>
      <c r="AD166" s="461">
        <f>AD165*AD6</f>
        <v>702.15914849273122</v>
      </c>
      <c r="AE166" s="1058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58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-3154.9321040482869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0</v>
      </c>
      <c r="AV166" s="169">
        <f>AU166-AR166</f>
        <v>-13261.538461538461</v>
      </c>
      <c r="AW166" s="129">
        <f>AU166-AS166</f>
        <v>-16255.384615384617</v>
      </c>
      <c r="AX166" s="362">
        <f>AU166-AT166</f>
        <v>-3432.1498823340544</v>
      </c>
      <c r="AY166" s="74"/>
      <c r="AZ166" s="75"/>
      <c r="BA166" s="75"/>
      <c r="BF166" s="1040">
        <f t="shared" ref="BF166:BG166" si="520">BF165*BF6</f>
        <v>0</v>
      </c>
      <c r="BG166" s="461">
        <f t="shared" si="520"/>
        <v>0</v>
      </c>
      <c r="BH166" s="463">
        <f>BH165*BH6</f>
        <v>0</v>
      </c>
      <c r="BI166" s="418">
        <f>BH166-BG166</f>
        <v>0</v>
      </c>
      <c r="BJ166" s="1040">
        <f t="shared" ref="BJ166" si="521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0">
        <f t="shared" ref="BN166" si="522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-5564.1025641025644</v>
      </c>
      <c r="BY166" s="1040">
        <f t="shared" ref="BY166" si="523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0">
        <f t="shared" ref="CC166" si="524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0">
        <f t="shared" ref="CG166" si="525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0</v>
      </c>
      <c r="CV166" s="169">
        <f>CU166-CR166</f>
        <v>0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1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1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1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1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1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1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1"/>
      <c r="D167" s="849" t="s">
        <v>27</v>
      </c>
      <c r="E167" s="793"/>
      <c r="F167" s="549">
        <v>0.17899999999999999</v>
      </c>
      <c r="G167" s="550"/>
      <c r="H167" s="857"/>
      <c r="I167" s="551"/>
      <c r="J167" s="549">
        <v>0.17899999999999999</v>
      </c>
      <c r="K167" s="550"/>
      <c r="L167" s="1076"/>
      <c r="M167" s="551"/>
      <c r="N167" s="549">
        <v>0.17899999999999999</v>
      </c>
      <c r="O167" s="550">
        <v>0.2201646245332263</v>
      </c>
      <c r="P167" s="1076"/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 t="e">
        <f>U168/U7</f>
        <v>#DIV/0!</v>
      </c>
      <c r="V167" s="555"/>
      <c r="W167" s="556"/>
      <c r="X167" s="277"/>
      <c r="Y167" s="549">
        <v>0.17899999999999999</v>
      </c>
      <c r="Z167" s="550">
        <v>0.20760000000000001</v>
      </c>
      <c r="AA167" s="1076"/>
      <c r="AB167" s="551"/>
      <c r="AC167" s="549">
        <v>0.17899999999999999</v>
      </c>
      <c r="AD167" s="550">
        <v>0.23766015611846811</v>
      </c>
      <c r="AE167" s="1076"/>
      <c r="AF167" s="551"/>
      <c r="AG167" s="549">
        <v>0.17899999999999999</v>
      </c>
      <c r="AH167" s="550">
        <v>0.21299999999999999</v>
      </c>
      <c r="AI167" s="1076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 t="e">
        <f>AN168/AN7</f>
        <v>#DIV/0!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 t="e">
        <f>AU168/AU7</f>
        <v>#DIV/0!</v>
      </c>
      <c r="AV167" s="561"/>
      <c r="AW167" s="555"/>
      <c r="AX167" s="384"/>
      <c r="AY167" s="562"/>
      <c r="AZ167" s="563"/>
      <c r="BA167" s="563"/>
      <c r="BF167" s="1048"/>
      <c r="BG167" s="550"/>
      <c r="BH167" s="552"/>
      <c r="BI167" s="551"/>
      <c r="BJ167" s="1048"/>
      <c r="BK167" s="550">
        <v>0.20769230769230773</v>
      </c>
      <c r="BL167" s="552"/>
      <c r="BM167" s="551"/>
      <c r="BN167" s="1048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48"/>
      <c r="BZ167" s="550">
        <v>0.18</v>
      </c>
      <c r="CA167" s="552"/>
      <c r="CB167" s="551"/>
      <c r="CC167" s="1048"/>
      <c r="CD167" s="550">
        <v>0.18</v>
      </c>
      <c r="CE167" s="552"/>
      <c r="CF167" s="551"/>
      <c r="CG167" s="1048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77"/>
      <c r="DG167" s="551"/>
      <c r="DH167" s="549">
        <v>0.18</v>
      </c>
      <c r="DI167" s="550">
        <v>0.18</v>
      </c>
      <c r="DJ167" s="777"/>
      <c r="DK167" s="551"/>
      <c r="DL167" s="549">
        <v>0.18</v>
      </c>
      <c r="DM167" s="550">
        <v>0.18</v>
      </c>
      <c r="DN167" s="777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77"/>
      <c r="DX167" s="551"/>
      <c r="DY167" s="549">
        <v>0.18</v>
      </c>
      <c r="DZ167" s="550"/>
      <c r="EA167" s="777"/>
      <c r="EB167" s="551"/>
      <c r="EC167" s="549">
        <v>0.18</v>
      </c>
      <c r="ED167" s="550"/>
      <c r="EE167" s="777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19" t="s">
        <v>126</v>
      </c>
      <c r="E168" s="786"/>
      <c r="F168" s="374">
        <f>F167*F7</f>
        <v>590.54700854700855</v>
      </c>
      <c r="G168" s="461">
        <f>G167*G7</f>
        <v>0</v>
      </c>
      <c r="H168" s="462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1058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1058">
        <f>P167*P7</f>
        <v>0</v>
      </c>
      <c r="Q168" s="418">
        <f>P168-O168</f>
        <v>-7.3162398306425978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0</v>
      </c>
      <c r="V168" s="129">
        <f>U168-R168</f>
        <v>-2013.3675213675215</v>
      </c>
      <c r="W168" s="128">
        <f>U168-S168</f>
        <v>-2631.4529914529912</v>
      </c>
      <c r="X168" s="55">
        <f>U168-T168</f>
        <v>-7.3162398306425978</v>
      </c>
      <c r="Y168" s="374">
        <f>Y167*Y7</f>
        <v>1162.7350427350427</v>
      </c>
      <c r="Z168" s="461">
        <f>Z167*Z7</f>
        <v>46.017822564102566</v>
      </c>
      <c r="AA168" s="1058">
        <f>AA167*AA7</f>
        <v>0</v>
      </c>
      <c r="AB168" s="418">
        <f>AA168-Z168</f>
        <v>-46.017822564102566</v>
      </c>
      <c r="AC168" s="374">
        <f>AC167*AC7</f>
        <v>1407.5213675213674</v>
      </c>
      <c r="AD168" s="461">
        <f>AD167*AD7</f>
        <v>114.48170971562034</v>
      </c>
      <c r="AE168" s="1058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58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-888.70466048485105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0</v>
      </c>
      <c r="AV168" s="169">
        <f>AU168-AR168</f>
        <v>-6232.8717948717949</v>
      </c>
      <c r="AW168" s="129">
        <f>AU168-AS168</f>
        <v>-8751.1111111111095</v>
      </c>
      <c r="AX168" s="362">
        <f>AU168-AT168</f>
        <v>-896.02090031549369</v>
      </c>
      <c r="AY168" s="74"/>
      <c r="AZ168" s="75"/>
      <c r="BA168" s="75"/>
      <c r="BF168" s="1040">
        <f t="shared" ref="BF168:BG168" si="526">BF167*BF7</f>
        <v>0</v>
      </c>
      <c r="BG168" s="461">
        <f t="shared" si="526"/>
        <v>0</v>
      </c>
      <c r="BH168" s="463">
        <f>BH167*BH7</f>
        <v>0</v>
      </c>
      <c r="BI168" s="418">
        <f>BH168-BG168</f>
        <v>0</v>
      </c>
      <c r="BJ168" s="1040">
        <f t="shared" ref="BJ168" si="527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0">
        <f t="shared" ref="BN168" si="528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0">
        <f t="shared" ref="BY168" si="529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0">
        <f t="shared" ref="CC168" si="530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0">
        <f t="shared" ref="CG168" si="531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1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1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1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1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1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1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2"/>
      <c r="B169" s="569"/>
      <c r="C169" s="1101" t="s">
        <v>27</v>
      </c>
      <c r="D169" s="1102"/>
      <c r="E169" s="793"/>
      <c r="F169" s="549">
        <v>0.13800000000000001</v>
      </c>
      <c r="G169" s="550">
        <f>G170/G8</f>
        <v>0.12230284268113335</v>
      </c>
      <c r="H169" s="857"/>
      <c r="I169" s="551"/>
      <c r="J169" s="549">
        <v>0.13800000000000001</v>
      </c>
      <c r="K169" s="550">
        <v>0.12054210373717705</v>
      </c>
      <c r="L169" s="1076"/>
      <c r="M169" s="551"/>
      <c r="N169" s="549">
        <v>0.13800000000000001</v>
      </c>
      <c r="O169" s="550">
        <v>0.11991157412916453</v>
      </c>
      <c r="P169" s="1076"/>
      <c r="Q169" s="551"/>
      <c r="R169" s="549">
        <f>R170/R8</f>
        <v>0.13800000000000004</v>
      </c>
      <c r="S169" s="553">
        <v>0.14442869999999999</v>
      </c>
      <c r="T169" s="554">
        <f>T170/T8</f>
        <v>0.12022997661518091</v>
      </c>
      <c r="U169" s="555" t="e">
        <f>U170/U8</f>
        <v>#DIV/0!</v>
      </c>
      <c r="V169" s="555"/>
      <c r="W169" s="556"/>
      <c r="X169" s="277"/>
      <c r="Y169" s="549">
        <v>0.14399999999999999</v>
      </c>
      <c r="Z169" s="550">
        <v>0.12667</v>
      </c>
      <c r="AA169" s="1076"/>
      <c r="AB169" s="551"/>
      <c r="AC169" s="549">
        <v>0.14399999999999999</v>
      </c>
      <c r="AD169" s="550">
        <v>0.12380250211185709</v>
      </c>
      <c r="AE169" s="1076"/>
      <c r="AF169" s="551"/>
      <c r="AG169" s="549">
        <v>0.14399999999999999</v>
      </c>
      <c r="AH169" s="550">
        <v>0.13</v>
      </c>
      <c r="AI169" s="1076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 t="e">
        <f>AN170/AN8</f>
        <v>#DIV/0!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0.12422301201296658</v>
      </c>
      <c r="AU169" s="560" t="e">
        <f>AU170/AU8</f>
        <v>#DIV/0!</v>
      </c>
      <c r="AV169" s="561"/>
      <c r="AW169" s="555"/>
      <c r="AX169" s="384"/>
      <c r="AY169" s="562"/>
      <c r="AZ169" s="563"/>
      <c r="BA169" s="563"/>
      <c r="BF169" s="1048"/>
      <c r="BG169" s="550"/>
      <c r="BH169" s="552"/>
      <c r="BI169" s="551"/>
      <c r="BJ169" s="1048"/>
      <c r="BK169" s="550">
        <v>0.1496397590361446</v>
      </c>
      <c r="BL169" s="552"/>
      <c r="BM169" s="551"/>
      <c r="BN169" s="1048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48"/>
      <c r="BZ169" s="550">
        <v>0.158</v>
      </c>
      <c r="CA169" s="552"/>
      <c r="CB169" s="551"/>
      <c r="CC169" s="1048"/>
      <c r="CD169" s="550">
        <v>0.16300000000000001</v>
      </c>
      <c r="CE169" s="552"/>
      <c r="CF169" s="551"/>
      <c r="CG169" s="1048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77"/>
      <c r="DG169" s="551"/>
      <c r="DH169" s="549">
        <v>0.16489999999999999</v>
      </c>
      <c r="DI169" s="550">
        <v>0.16500000000000001</v>
      </c>
      <c r="DJ169" s="777"/>
      <c r="DK169" s="551"/>
      <c r="DL169" s="549">
        <v>0.16750000000000001</v>
      </c>
      <c r="DM169" s="550">
        <v>0.16758823529411765</v>
      </c>
      <c r="DN169" s="777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77"/>
      <c r="DX169" s="551"/>
      <c r="DY169" s="549">
        <v>0.1704</v>
      </c>
      <c r="DZ169" s="550"/>
      <c r="EA169" s="777"/>
      <c r="EB169" s="551"/>
      <c r="EC169" s="549">
        <v>0.1691</v>
      </c>
      <c r="ED169" s="550"/>
      <c r="EE169" s="777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103" t="s">
        <v>54</v>
      </c>
      <c r="D170" s="1104"/>
      <c r="E170" s="786"/>
      <c r="F170" s="374">
        <f>F169*F8</f>
        <v>7525.128205128206</v>
      </c>
      <c r="G170" s="461">
        <v>8915.9323199999999</v>
      </c>
      <c r="H170" s="462">
        <f>H169*H8</f>
        <v>0</v>
      </c>
      <c r="I170" s="418">
        <f>H170-G170</f>
        <v>-8915.9323199999999</v>
      </c>
      <c r="J170" s="374">
        <f>J169*J8</f>
        <v>8374.3589743589764</v>
      </c>
      <c r="K170" s="461">
        <f>K169*K8</f>
        <v>8786.122396909177</v>
      </c>
      <c r="L170" s="1058">
        <f>L169*L8</f>
        <v>0</v>
      </c>
      <c r="M170" s="418">
        <f>L170-K170</f>
        <v>-8786.122396909177</v>
      </c>
      <c r="N170" s="374">
        <f>N169*N8</f>
        <v>8374.3589743589764</v>
      </c>
      <c r="O170" s="461">
        <f>O169*O8</f>
        <v>8567.9050408779003</v>
      </c>
      <c r="P170" s="1058">
        <f>P169*P8</f>
        <v>0</v>
      </c>
      <c r="Q170" s="418">
        <f>P170-O170</f>
        <v>-8567.9050408779003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17354.027437787077</v>
      </c>
      <c r="U170" s="129">
        <f>H170+L170+P170</f>
        <v>0</v>
      </c>
      <c r="V170" s="129">
        <f>U170-R170</f>
        <v>-24273.84615384616</v>
      </c>
      <c r="W170" s="128">
        <f>U170-S170</f>
        <v>-27589.584999999999</v>
      </c>
      <c r="X170" s="55">
        <f>U170-T170</f>
        <v>-17354.027437787077</v>
      </c>
      <c r="Y170" s="374">
        <f>Y169*Y8</f>
        <v>8738.461538461539</v>
      </c>
      <c r="Z170" s="461">
        <f>Z169*Z8</f>
        <v>10976.259715868719</v>
      </c>
      <c r="AA170" s="1058">
        <f>AA169*AA8</f>
        <v>0</v>
      </c>
      <c r="AB170" s="418">
        <f>AA170-Z170</f>
        <v>-10976.259715868719</v>
      </c>
      <c r="AC170" s="374">
        <f>AC169*AC8</f>
        <v>9612.3076923076915</v>
      </c>
      <c r="AD170" s="461">
        <f>AD169*AD8</f>
        <v>9035.2498161066051</v>
      </c>
      <c r="AE170" s="1058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58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-28900.398420864214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46254.425858651288</v>
      </c>
      <c r="AU170" s="568">
        <f>SUM(U170,AN170)</f>
        <v>0</v>
      </c>
      <c r="AV170" s="169">
        <f>AU170-AR170</f>
        <v>-53110.769230769234</v>
      </c>
      <c r="AW170" s="129">
        <f>AU170-AS170</f>
        <v>-57660.381000000001</v>
      </c>
      <c r="AX170" s="362">
        <f>AU170-AT170</f>
        <v>-46254.425858651288</v>
      </c>
      <c r="AY170" s="74"/>
      <c r="AZ170" s="75"/>
      <c r="BA170" s="75"/>
      <c r="BF170" s="1040">
        <f t="shared" ref="BF170:BG170" si="532">BF169*BF8</f>
        <v>0</v>
      </c>
      <c r="BG170" s="461">
        <f t="shared" si="532"/>
        <v>0</v>
      </c>
      <c r="BH170" s="463">
        <f>BH169*BH8</f>
        <v>0</v>
      </c>
      <c r="BI170" s="418">
        <f>BH170-BG170</f>
        <v>0</v>
      </c>
      <c r="BJ170" s="1040">
        <f t="shared" ref="BJ170" si="533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0">
        <f t="shared" ref="BN170" si="534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0">
        <f t="shared" ref="BY170" si="535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0">
        <f t="shared" ref="CC170" si="536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0">
        <f t="shared" ref="CG170" si="537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1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1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1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1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1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1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858" t="e">
        <f>H172/H10</f>
        <v>#DIV/0!</v>
      </c>
      <c r="I171" s="334">
        <f>H172/G172</f>
        <v>0</v>
      </c>
      <c r="J171" s="491">
        <f>J172/J10</f>
        <v>0.12939008894536216</v>
      </c>
      <c r="K171" s="574">
        <f>K172/K10</f>
        <v>0.1150295995574377</v>
      </c>
      <c r="L171" s="1077" t="e">
        <f>L172/L10</f>
        <v>#DIV/0!</v>
      </c>
      <c r="M171" s="334">
        <f>L172/K172</f>
        <v>0</v>
      </c>
      <c r="N171" s="491">
        <f>N172/N10</f>
        <v>0.12869017632241814</v>
      </c>
      <c r="O171" s="574">
        <f>O172/O10</f>
        <v>0.11503945695111478</v>
      </c>
      <c r="P171" s="1077" t="e">
        <f>P172/P10</f>
        <v>#DIV/0!</v>
      </c>
      <c r="Q171" s="334">
        <f>P172/O172</f>
        <v>0</v>
      </c>
      <c r="R171" s="576">
        <f>R172/R10</f>
        <v>0.12911926605504587</v>
      </c>
      <c r="S171" s="577">
        <f>S172/S10</f>
        <v>0.13558318917274939</v>
      </c>
      <c r="T171" s="578">
        <f>T172/T10</f>
        <v>0.11503450942891989</v>
      </c>
      <c r="U171" s="579" t="e">
        <f>U172/U10</f>
        <v>#DIV/0!</v>
      </c>
      <c r="V171" s="579">
        <f>U172/R172</f>
        <v>0</v>
      </c>
      <c r="W171" s="580">
        <f>U172/S172</f>
        <v>0</v>
      </c>
      <c r="X171" s="177">
        <f>U172/T172</f>
        <v>0</v>
      </c>
      <c r="Y171" s="491">
        <f>Y172/Y10</f>
        <v>0.13405541561712844</v>
      </c>
      <c r="Z171" s="574">
        <f>Z172/Z10</f>
        <v>0.11955190319873549</v>
      </c>
      <c r="AA171" s="1077" t="e">
        <f>AA172/AA10</f>
        <v>#DIV/0!</v>
      </c>
      <c r="AB171" s="334">
        <f>AA172/Z172</f>
        <v>0</v>
      </c>
      <c r="AC171" s="491">
        <f>AC172/AC10</f>
        <v>0.13487167630057803</v>
      </c>
      <c r="AD171" s="574">
        <f>AD172/AD10</f>
        <v>0.11785940375127947</v>
      </c>
      <c r="AE171" s="1077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77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 t="e">
        <f>AN172/AN10</f>
        <v>#DIV/0!</v>
      </c>
      <c r="AO171" s="583">
        <f>AN172/AK172</f>
        <v>0</v>
      </c>
      <c r="AP171" s="340">
        <f>AN172/AL172</f>
        <v>0</v>
      </c>
      <c r="AQ171" s="178">
        <f>AN172/AM172</f>
        <v>0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0.11809348068835056</v>
      </c>
      <c r="AU171" s="586" t="e">
        <f>AU172/AU10</f>
        <v>#DIV/0!</v>
      </c>
      <c r="AV171" s="583">
        <f>AU172/AR172</f>
        <v>0</v>
      </c>
      <c r="AW171" s="579">
        <f>AU172/AS172</f>
        <v>0</v>
      </c>
      <c r="AX171" s="588">
        <f>AU172/AT172</f>
        <v>0</v>
      </c>
      <c r="AY171" s="589"/>
      <c r="AZ171" s="590"/>
      <c r="BA171" s="590"/>
      <c r="BF171" s="1049" t="e">
        <f t="shared" ref="BF171:BG171" si="538">BF172/BF10</f>
        <v>#DIV/0!</v>
      </c>
      <c r="BG171" s="574" t="e">
        <f t="shared" si="538"/>
        <v>#DIV/0!</v>
      </c>
      <c r="BH171" s="575" t="e">
        <f>BH172/BH10</f>
        <v>#DIV/0!</v>
      </c>
      <c r="BI171" s="334" t="e">
        <f>BH172/BG172</f>
        <v>#DIV/0!</v>
      </c>
      <c r="BJ171" s="1049" t="e">
        <f t="shared" ref="BJ171" si="539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49" t="e">
        <f t="shared" ref="BN171" si="540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 t="e">
        <f>BU172/BU10</f>
        <v>#DIV/0!</v>
      </c>
      <c r="BV171" s="579" t="e">
        <f>BU172/BR172</f>
        <v>#DIV/0!</v>
      </c>
      <c r="BW171" s="580"/>
      <c r="BX171" s="177">
        <f>BU172/BT172</f>
        <v>0</v>
      </c>
      <c r="BY171" s="1049" t="e">
        <f t="shared" ref="BY171" si="541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49" t="e">
        <f t="shared" ref="CC171" si="542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49" t="e">
        <f t="shared" ref="CG171" si="543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1"/>
      <c r="CT171" s="585">
        <f>CT172/CT10</f>
        <v>0.1487758119883813</v>
      </c>
      <c r="CU171" s="586" t="e">
        <f>CU172/CU10</f>
        <v>#DIV/0!</v>
      </c>
      <c r="CV171" s="587" t="e">
        <f>CU172/CR172</f>
        <v>#DIV/0!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78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78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78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78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78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78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357">
        <f>H170+H164</f>
        <v>0</v>
      </c>
      <c r="I172" s="358">
        <f>H172-G172</f>
        <v>-10501.33144</v>
      </c>
      <c r="J172" s="355">
        <f>J170+J164</f>
        <v>8703.4188034188046</v>
      </c>
      <c r="K172" s="448">
        <f>K170+K164</f>
        <v>9050.9866873896244</v>
      </c>
      <c r="L172" s="1060">
        <f>L170+L164</f>
        <v>0</v>
      </c>
      <c r="M172" s="358">
        <f>L172-K172</f>
        <v>-9050.9866873896244</v>
      </c>
      <c r="N172" s="355">
        <f>N170+N164</f>
        <v>8733.3333333333358</v>
      </c>
      <c r="O172" s="448">
        <f>O170+O164</f>
        <v>8982.8782694365018</v>
      </c>
      <c r="P172" s="1060">
        <f>P170+P164</f>
        <v>0</v>
      </c>
      <c r="Q172" s="358">
        <f>P172-O172</f>
        <v>-8982.8782694365018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18033.864956826124</v>
      </c>
      <c r="U172" s="113">
        <f>H172+L172+P172</f>
        <v>0</v>
      </c>
      <c r="V172" s="110">
        <f>U172-R172</f>
        <v>-25261.025641025644</v>
      </c>
      <c r="W172" s="108">
        <f>U172-S172</f>
        <v>-28576.764487179487</v>
      </c>
      <c r="X172" s="117">
        <f>U172-T172</f>
        <v>-18033.864956826124</v>
      </c>
      <c r="Y172" s="355">
        <f>Y170+Y164</f>
        <v>9097.4358974358984</v>
      </c>
      <c r="Z172" s="448">
        <f>Z170+Z164</f>
        <v>11304.452961784616</v>
      </c>
      <c r="AA172" s="1060">
        <f>AA170+AA164</f>
        <v>0</v>
      </c>
      <c r="AB172" s="358">
        <f>AA172-Z172</f>
        <v>-11304.452961784616</v>
      </c>
      <c r="AC172" s="355">
        <f>AC170+AC164</f>
        <v>9971.2820512820508</v>
      </c>
      <c r="AD172" s="448">
        <f>AD170+AD164</f>
        <v>9322.8887866327896</v>
      </c>
      <c r="AE172" s="1060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0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-29849.563970639629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47883.428927465749</v>
      </c>
      <c r="AU172" s="187">
        <f>SUM(U172,AN172)</f>
        <v>0</v>
      </c>
      <c r="AV172" s="188">
        <f>AU172-AR172</f>
        <v>-55149.230769230773</v>
      </c>
      <c r="AW172" s="110">
        <f>AU172-AS172</f>
        <v>-59698.84253846154</v>
      </c>
      <c r="AX172" s="594">
        <f>AU172-AT172</f>
        <v>-47883.428927465749</v>
      </c>
      <c r="AY172" s="96">
        <f>AR172/6</f>
        <v>9191.5384615384628</v>
      </c>
      <c r="AZ172" s="97">
        <f>AS172/6</f>
        <v>9949.80708974359</v>
      </c>
      <c r="BA172" s="97">
        <f>AU172/6</f>
        <v>0</v>
      </c>
      <c r="BB172" s="123">
        <f>BA172/AY172</f>
        <v>0</v>
      </c>
      <c r="BC172" s="98">
        <f>BA172-AY172</f>
        <v>-9191.5384615384628</v>
      </c>
      <c r="BD172" s="98">
        <f>BA172-AZ172</f>
        <v>-9949.80708974359</v>
      </c>
      <c r="BE172" s="98">
        <f>AX172/6</f>
        <v>-7980.5714879109582</v>
      </c>
      <c r="BF172" s="1038">
        <f t="shared" ref="BF172:BG172" si="544">BF170+BF164</f>
        <v>0</v>
      </c>
      <c r="BG172" s="448">
        <f t="shared" si="544"/>
        <v>0</v>
      </c>
      <c r="BH172" s="359">
        <f>BH170+BH164</f>
        <v>0</v>
      </c>
      <c r="BI172" s="358">
        <f>BH172-BG172</f>
        <v>0</v>
      </c>
      <c r="BJ172" s="1038">
        <f t="shared" ref="BJ172" si="545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38">
        <f t="shared" ref="BN172" si="546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-22222.307692307691</v>
      </c>
      <c r="BY172" s="1038">
        <f t="shared" ref="BY172" si="547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38">
        <f t="shared" ref="CC172" si="548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38">
        <f t="shared" ref="CG172" si="549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54"/>
      <c r="CT172" s="593">
        <f>BT172+CM172</f>
        <v>48155.042735042734</v>
      </c>
      <c r="CU172" s="187">
        <f>SUM(BU172,CN172)</f>
        <v>0</v>
      </c>
      <c r="CV172" s="188">
        <f>CU172-CR172</f>
        <v>0</v>
      </c>
      <c r="CW172" s="188"/>
      <c r="CX172" s="594">
        <f>CU172-CT172</f>
        <v>-48155.042735042734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-8025.8404558404554</v>
      </c>
      <c r="DD172" s="355">
        <f>DD170+DD164</f>
        <v>12389.30769230769</v>
      </c>
      <c r="DE172" s="448">
        <f>DE170+DE164</f>
        <v>0</v>
      </c>
      <c r="DF172" s="764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4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4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4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4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4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26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27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36" t="s">
        <v>35</v>
      </c>
      <c r="E173" s="841"/>
      <c r="F173" s="549">
        <f>F223</f>
        <v>0.191</v>
      </c>
      <c r="G173" s="595">
        <v>0.18516159053198103</v>
      </c>
      <c r="H173" s="859"/>
      <c r="I173" s="551"/>
      <c r="J173" s="549">
        <f>J223</f>
        <v>0.191</v>
      </c>
      <c r="K173" s="595">
        <v>0.14749999999999999</v>
      </c>
      <c r="L173" s="1078"/>
      <c r="M173" s="551"/>
      <c r="N173" s="549">
        <f>N223</f>
        <v>0.191</v>
      </c>
      <c r="O173" s="595">
        <v>0.17679112283749221</v>
      </c>
      <c r="P173" s="1078"/>
      <c r="Q173" s="551"/>
      <c r="R173" s="599">
        <f>R174/R11</f>
        <v>0.191</v>
      </c>
      <c r="S173" s="600">
        <v>0.17887401315789475</v>
      </c>
      <c r="T173" s="601">
        <f>T174/T11</f>
        <v>0.15955704010000143</v>
      </c>
      <c r="U173" s="555" t="e">
        <f>U174/U11</f>
        <v>#DIV/0!</v>
      </c>
      <c r="V173" s="555"/>
      <c r="W173" s="602"/>
      <c r="X173" s="253"/>
      <c r="Y173" s="549">
        <v>0.191</v>
      </c>
      <c r="Z173" s="595">
        <v>0.1522392730731392</v>
      </c>
      <c r="AA173" s="1078"/>
      <c r="AB173" s="551"/>
      <c r="AC173" s="549">
        <v>0.191</v>
      </c>
      <c r="AD173" s="595">
        <v>0.16399624958525413</v>
      </c>
      <c r="AE173" s="1078"/>
      <c r="AF173" s="598"/>
      <c r="AG173" s="549">
        <v>0.191</v>
      </c>
      <c r="AH173" s="595">
        <v>0.18</v>
      </c>
      <c r="AI173" s="1078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 t="e">
        <f>AN174/AN11</f>
        <v>#DIV/0!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0.1613870488307366</v>
      </c>
      <c r="AU173" s="607" t="e">
        <f>AU174/AU11</f>
        <v>#DIV/0!</v>
      </c>
      <c r="AV173" s="608"/>
      <c r="AW173" s="555"/>
      <c r="AX173" s="609"/>
      <c r="AY173" s="137"/>
      <c r="BF173" s="1048"/>
      <c r="BG173" s="595"/>
      <c r="BH173" s="597"/>
      <c r="BI173" s="596"/>
      <c r="BJ173" s="1048"/>
      <c r="BK173" s="595">
        <v>0.17</v>
      </c>
      <c r="BL173" s="597"/>
      <c r="BM173" s="596"/>
      <c r="BN173" s="1048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48"/>
      <c r="BZ173" s="595">
        <f>BZ223</f>
        <v>0.19800000000000001</v>
      </c>
      <c r="CA173" s="597"/>
      <c r="CB173" s="598"/>
      <c r="CC173" s="1048"/>
      <c r="CD173" s="595">
        <f>CD223</f>
        <v>0.19800000000000001</v>
      </c>
      <c r="CE173" s="597"/>
      <c r="CF173" s="598"/>
      <c r="CG173" s="1048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79"/>
      <c r="DG173" s="596"/>
      <c r="DH173" s="549">
        <v>0.19600000000000001</v>
      </c>
      <c r="DI173" s="595">
        <v>0.19600000000000001</v>
      </c>
      <c r="DJ173" s="779"/>
      <c r="DK173" s="596"/>
      <c r="DL173" s="549">
        <v>0.19500000000000001</v>
      </c>
      <c r="DM173" s="595">
        <v>0.19500000000000001</v>
      </c>
      <c r="DN173" s="779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79"/>
      <c r="DX173" s="598"/>
      <c r="DY173" s="549">
        <v>0.19600000000000001</v>
      </c>
      <c r="DZ173" s="595"/>
      <c r="EA173" s="779"/>
      <c r="EB173" s="598"/>
      <c r="EC173" s="549">
        <v>0.19500000000000001</v>
      </c>
      <c r="ED173" s="595"/>
      <c r="EE173" s="779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7" t="s">
        <v>61</v>
      </c>
      <c r="E174" s="830"/>
      <c r="F174" s="264">
        <f>F11*F173</f>
        <v>1465.965811965812</v>
      </c>
      <c r="G174" s="414">
        <f>G11*G173</f>
        <v>1675.7772799999993</v>
      </c>
      <c r="H174" s="415">
        <f>H11*H173</f>
        <v>0</v>
      </c>
      <c r="I174" s="418">
        <f>H174-G174</f>
        <v>-1675.7772799999993</v>
      </c>
      <c r="J174" s="264">
        <f>J11*J173</f>
        <v>1590.0341880341882</v>
      </c>
      <c r="K174" s="414">
        <f>K11*K173</f>
        <v>1524.5448717948718</v>
      </c>
      <c r="L174" s="1066">
        <f>L11*L173</f>
        <v>0</v>
      </c>
      <c r="M174" s="418">
        <f>L174-K174</f>
        <v>-1524.5448717948718</v>
      </c>
      <c r="N174" s="264">
        <f>N11*N173</f>
        <v>1591.6666666666667</v>
      </c>
      <c r="O174" s="414">
        <f>O11*O173</f>
        <v>1278.3835600000009</v>
      </c>
      <c r="P174" s="1066">
        <f>P11*P173</f>
        <v>0</v>
      </c>
      <c r="Q174" s="418">
        <f>P174-O174</f>
        <v>-1278.3835600000009</v>
      </c>
      <c r="R174" s="264">
        <f>F174+J174+N174</f>
        <v>4647.666666666667</v>
      </c>
      <c r="S174" s="566">
        <v>4647.666666666667</v>
      </c>
      <c r="T174" s="567">
        <f>H174+K174+O174</f>
        <v>2802.9284317948727</v>
      </c>
      <c r="U174" s="129">
        <f>H174+L174+P174</f>
        <v>0</v>
      </c>
      <c r="V174" s="129">
        <f>U174-R174</f>
        <v>-4647.666666666667</v>
      </c>
      <c r="W174" s="134">
        <f>U174-S174</f>
        <v>-4647.666666666667</v>
      </c>
      <c r="X174" s="55">
        <f>U174-T174</f>
        <v>-2802.9284317948727</v>
      </c>
      <c r="Y174" s="264">
        <f>Y11*Y173</f>
        <v>1354.9572649572651</v>
      </c>
      <c r="Z174" s="414">
        <f>Z11*Z173</f>
        <v>1075.2816</v>
      </c>
      <c r="AA174" s="1066">
        <f>AA11*AA173</f>
        <v>0</v>
      </c>
      <c r="AB174" s="418">
        <f>AA174-Z174</f>
        <v>-1075.2816</v>
      </c>
      <c r="AC174" s="264">
        <f>AC11*AC173</f>
        <v>1257.0085470085471</v>
      </c>
      <c r="AD174" s="414">
        <f>AD11*AD173</f>
        <v>952.14176060272098</v>
      </c>
      <c r="AE174" s="1066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66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-2816.6541298334905</v>
      </c>
      <c r="AR174" s="130">
        <f>SUM(R174,AK174)</f>
        <v>8301.1538461538476</v>
      </c>
      <c r="AS174" s="129">
        <v>8301.1538461538476</v>
      </c>
      <c r="AT174" s="511">
        <f>T174+AM174</f>
        <v>5619.5825616283637</v>
      </c>
      <c r="AU174" s="168">
        <f>SUM(U174,AN174)</f>
        <v>0</v>
      </c>
      <c r="AV174" s="169">
        <f>AU174-AR174</f>
        <v>-8301.1538461538476</v>
      </c>
      <c r="AW174" s="129">
        <f>AU174-AS174</f>
        <v>-8301.1538461538476</v>
      </c>
      <c r="AX174" s="362">
        <f>AU174-AT174</f>
        <v>-5619.5825616283637</v>
      </c>
      <c r="AY174" s="137"/>
      <c r="BF174" s="1042">
        <f t="shared" ref="BF174:BG174" si="550">BF173*BF11</f>
        <v>0</v>
      </c>
      <c r="BG174" s="414">
        <f t="shared" si="550"/>
        <v>0</v>
      </c>
      <c r="BH174" s="417">
        <f>BH173*BH11</f>
        <v>0</v>
      </c>
      <c r="BI174" s="418">
        <f>BH174-BG174</f>
        <v>0</v>
      </c>
      <c r="BJ174" s="1042">
        <f t="shared" ref="BJ174" si="551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42">
        <f t="shared" ref="BN174" si="552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42">
        <f t="shared" ref="BY174" si="553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42">
        <f t="shared" ref="CC174" si="554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42">
        <f t="shared" ref="CG174" si="555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0"/>
      <c r="DG174" s="418">
        <f>DF174-DE174</f>
        <v>-1280</v>
      </c>
      <c r="DH174" s="264">
        <v>995</v>
      </c>
      <c r="DI174" s="414">
        <v>995</v>
      </c>
      <c r="DJ174" s="770"/>
      <c r="DK174" s="418">
        <f>DJ174-DI174</f>
        <v>-995</v>
      </c>
      <c r="DL174" s="264">
        <v>1205</v>
      </c>
      <c r="DM174" s="414">
        <v>1205</v>
      </c>
      <c r="DN174" s="770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0">
        <f>DW11*DW173</f>
        <v>0</v>
      </c>
      <c r="DX174" s="358">
        <v>0</v>
      </c>
      <c r="DY174" s="264">
        <v>1085</v>
      </c>
      <c r="DZ174" s="414">
        <f>DZ11*DZ173</f>
        <v>0</v>
      </c>
      <c r="EA174" s="770">
        <f>EA11*EA173</f>
        <v>0</v>
      </c>
      <c r="EB174" s="358">
        <v>0</v>
      </c>
      <c r="EC174" s="264">
        <v>1150</v>
      </c>
      <c r="ED174" s="414">
        <f>ED11*ED173</f>
        <v>0</v>
      </c>
      <c r="EE174" s="770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859"/>
      <c r="I175" s="551"/>
      <c r="J175" s="549">
        <v>0.230485</v>
      </c>
      <c r="K175" s="595">
        <v>0.253</v>
      </c>
      <c r="L175" s="1078"/>
      <c r="M175" s="551"/>
      <c r="N175" s="549">
        <v>0.230485</v>
      </c>
      <c r="O175" s="595">
        <v>0.25868627811973249</v>
      </c>
      <c r="P175" s="1078"/>
      <c r="Q175" s="551"/>
      <c r="R175" s="599">
        <f>R176/R12</f>
        <v>0.230485</v>
      </c>
      <c r="S175" s="600">
        <v>0.22999972202918692</v>
      </c>
      <c r="T175" s="601">
        <f>T176/T12</f>
        <v>0.25576149824184752</v>
      </c>
      <c r="U175" s="604" t="e">
        <f>U176/U12</f>
        <v>#DIV/0!</v>
      </c>
      <c r="V175" s="604"/>
      <c r="W175" s="602"/>
      <c r="X175" s="253"/>
      <c r="Y175" s="549">
        <v>0.24392</v>
      </c>
      <c r="Z175" s="595">
        <v>0.25184608235819828</v>
      </c>
      <c r="AA175" s="1078"/>
      <c r="AB175" s="551"/>
      <c r="AC175" s="549">
        <v>0.24392</v>
      </c>
      <c r="AD175" s="595">
        <v>0.23043774031978506</v>
      </c>
      <c r="AE175" s="1078"/>
      <c r="AF175" s="596"/>
      <c r="AG175" s="549">
        <v>0.24392</v>
      </c>
      <c r="AH175" s="595">
        <v>0.24</v>
      </c>
      <c r="AI175" s="1078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 t="e">
        <f>AN176/AN12</f>
        <v>#DIV/0!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0.24854908571420017</v>
      </c>
      <c r="AU175" s="607" t="e">
        <f>AU176/AU12</f>
        <v>#DIV/0!</v>
      </c>
      <c r="AV175" s="608"/>
      <c r="AW175" s="604"/>
      <c r="AX175" s="609"/>
      <c r="AY175" s="137"/>
      <c r="BF175" s="1048"/>
      <c r="BG175" s="595"/>
      <c r="BH175" s="597"/>
      <c r="BI175" s="596"/>
      <c r="BJ175" s="1048"/>
      <c r="BK175" s="595">
        <v>0.24</v>
      </c>
      <c r="BL175" s="597"/>
      <c r="BM175" s="596"/>
      <c r="BN175" s="1048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48"/>
      <c r="BZ175" s="595">
        <f>BZ225</f>
        <v>0.25</v>
      </c>
      <c r="CA175" s="597"/>
      <c r="CB175" s="598"/>
      <c r="CC175" s="1048"/>
      <c r="CD175" s="595">
        <f>CD225</f>
        <v>0.25</v>
      </c>
      <c r="CE175" s="597"/>
      <c r="CF175" s="598"/>
      <c r="CG175" s="1048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79"/>
      <c r="DG175" s="596"/>
      <c r="DH175" s="549">
        <v>0.25</v>
      </c>
      <c r="DI175" s="595">
        <v>0.25</v>
      </c>
      <c r="DJ175" s="779"/>
      <c r="DK175" s="596"/>
      <c r="DL175" s="549">
        <v>0.25</v>
      </c>
      <c r="DM175" s="595">
        <v>0.25</v>
      </c>
      <c r="DN175" s="779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79"/>
      <c r="DX175" s="598"/>
      <c r="DY175" s="549">
        <v>0.25</v>
      </c>
      <c r="DZ175" s="595"/>
      <c r="EA175" s="779"/>
      <c r="EB175" s="598"/>
      <c r="EC175" s="549">
        <v>0.25</v>
      </c>
      <c r="ED175" s="595"/>
      <c r="EE175" s="779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7" t="s">
        <v>64</v>
      </c>
      <c r="E176" s="830"/>
      <c r="F176" s="264">
        <f>F12*F175</f>
        <v>31347.929957264962</v>
      </c>
      <c r="G176" s="461">
        <f>G12*G175</f>
        <v>45271.909600000086</v>
      </c>
      <c r="H176" s="462">
        <f>H12*H175</f>
        <v>0</v>
      </c>
      <c r="I176" s="418">
        <f>H176-G176</f>
        <v>-45271.909600000086</v>
      </c>
      <c r="J176" s="264">
        <f>J12*J175</f>
        <v>34681.09764957265</v>
      </c>
      <c r="K176" s="461">
        <f>K12*K175</f>
        <v>61878.177777777782</v>
      </c>
      <c r="L176" s="1058">
        <f>L12*L175</f>
        <v>0</v>
      </c>
      <c r="M176" s="418">
        <f>L176-K176</f>
        <v>-61878.177777777782</v>
      </c>
      <c r="N176" s="264">
        <f>N12*N175</f>
        <v>34681.09764957265</v>
      </c>
      <c r="O176" s="461">
        <f>O12*O175</f>
        <v>59736.80240999996</v>
      </c>
      <c r="P176" s="1058">
        <f>P12*P175</f>
        <v>0</v>
      </c>
      <c r="Q176" s="418">
        <f>P176-O176</f>
        <v>-59736.80240999996</v>
      </c>
      <c r="R176" s="374">
        <f>F176+J176+N176</f>
        <v>100710.12525641026</v>
      </c>
      <c r="S176" s="490">
        <v>113152</v>
      </c>
      <c r="T176" s="567">
        <f>H176+K176+O176</f>
        <v>121614.98018777775</v>
      </c>
      <c r="U176" s="129">
        <f>H176+L176+P176</f>
        <v>0</v>
      </c>
      <c r="V176" s="129">
        <f>U176-R176</f>
        <v>-100710.12525641026</v>
      </c>
      <c r="W176" s="70">
        <f>U176-S176</f>
        <v>-113152</v>
      </c>
      <c r="X176" s="241">
        <f>U176-T176</f>
        <v>-121614.98018777775</v>
      </c>
      <c r="Y176" s="264">
        <f>Y12*Y175</f>
        <v>30854.837606837609</v>
      </c>
      <c r="Z176" s="461">
        <f>Z12*Z175</f>
        <v>48870.654359999993</v>
      </c>
      <c r="AA176" s="1058">
        <f>AA12*AA175</f>
        <v>0</v>
      </c>
      <c r="AB176" s="418">
        <f>AA176-Z176</f>
        <v>-48870.654359999993</v>
      </c>
      <c r="AC176" s="264">
        <f>AC12*AC175</f>
        <v>29187.008547008551</v>
      </c>
      <c r="AD176" s="461">
        <f>AD12*AD175</f>
        <v>36354.508279056397</v>
      </c>
      <c r="AE176" s="1058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58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-119249.77802367177</v>
      </c>
      <c r="AR176" s="130">
        <f>SUM(R176,AK176)</f>
        <v>184449.73756410257</v>
      </c>
      <c r="AS176" s="239">
        <v>198927</v>
      </c>
      <c r="AT176" s="511">
        <f>T176+AM176</f>
        <v>240864.75821144952</v>
      </c>
      <c r="AU176" s="168">
        <f>SUM(U176,AN176)</f>
        <v>0</v>
      </c>
      <c r="AV176" s="169">
        <f>AU176-AR176</f>
        <v>-184449.73756410257</v>
      </c>
      <c r="AW176" s="239">
        <f>AU176-AS176</f>
        <v>-198927</v>
      </c>
      <c r="AX176" s="610">
        <v>34069.743589743593</v>
      </c>
      <c r="AY176" s="137"/>
      <c r="BF176" s="1042">
        <f t="shared" ref="BF176:BG176" si="556">BF12*BF175</f>
        <v>0</v>
      </c>
      <c r="BG176" s="461">
        <f t="shared" si="556"/>
        <v>0</v>
      </c>
      <c r="BH176" s="463">
        <f>BH12*BH175</f>
        <v>0</v>
      </c>
      <c r="BI176" s="418">
        <f>BH176-BG176</f>
        <v>0</v>
      </c>
      <c r="BJ176" s="1042">
        <f t="shared" ref="BJ176" si="557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42">
        <f t="shared" ref="BN176" si="558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42">
        <f t="shared" ref="BY176" si="559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42">
        <f t="shared" ref="CC176" si="560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42">
        <f t="shared" ref="CG176" si="561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1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1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1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1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1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1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860"/>
      <c r="I177" s="334">
        <f>H178/G178</f>
        <v>0</v>
      </c>
      <c r="J177" s="491">
        <f>J178/J14</f>
        <v>0.21860889999999999</v>
      </c>
      <c r="K177" s="611">
        <f>K178/K14</f>
        <v>0.24116797586076205</v>
      </c>
      <c r="L177" s="1079"/>
      <c r="M177" s="334">
        <f>L178/K178</f>
        <v>0</v>
      </c>
      <c r="N177" s="491">
        <f>N178/N14</f>
        <v>0.21860889999999999</v>
      </c>
      <c r="O177" s="611">
        <f>O178/O14</f>
        <v>0.24182687351071722</v>
      </c>
      <c r="P177" s="1079"/>
      <c r="Q177" s="334">
        <f>P178/O178</f>
        <v>0</v>
      </c>
      <c r="R177" s="491">
        <f>R178/R14</f>
        <v>0.21854039655172414</v>
      </c>
      <c r="S177" s="613">
        <f>S178/S14</f>
        <v>0.22218798742138363</v>
      </c>
      <c r="T177" s="578">
        <f>T178/T14</f>
        <v>0.24149328140374157</v>
      </c>
      <c r="U177" s="614">
        <f>U178/U14</f>
        <v>0</v>
      </c>
      <c r="V177" s="579">
        <f>U178/R178</f>
        <v>0</v>
      </c>
      <c r="W177" s="580">
        <f>U178/S178</f>
        <v>0</v>
      </c>
      <c r="X177" s="177">
        <f>U178/T178</f>
        <v>0</v>
      </c>
      <c r="Y177" s="491">
        <f>Y178/Y14</f>
        <v>0.2294845445539857</v>
      </c>
      <c r="Z177" s="611">
        <f>Z178/Z14</f>
        <v>0.23457769696998815</v>
      </c>
      <c r="AA177" s="1079"/>
      <c r="AB177" s="334">
        <f>AA178/Z178</f>
        <v>0</v>
      </c>
      <c r="AC177" s="491">
        <f>AC178/AC14</f>
        <v>0.22928841832994343</v>
      </c>
      <c r="AD177" s="611">
        <f>AD178/AD14</f>
        <v>0.21913082236409351</v>
      </c>
      <c r="AE177" s="1079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79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</v>
      </c>
      <c r="AO177" s="583">
        <f>AN178/AK178</f>
        <v>0</v>
      </c>
      <c r="AP177" s="340">
        <f>AN178/AL178</f>
        <v>0</v>
      </c>
      <c r="AQ177" s="178">
        <f>AN178/AM178</f>
        <v>0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0.23568703909255942</v>
      </c>
      <c r="AU177" s="586">
        <f>AU178/AU14</f>
        <v>0</v>
      </c>
      <c r="AV177" s="583">
        <f>AU178/AR178</f>
        <v>0</v>
      </c>
      <c r="AW177" s="579">
        <f>AU178/AS178</f>
        <v>0</v>
      </c>
      <c r="AX177" s="588">
        <f>AU178/AT178</f>
        <v>0</v>
      </c>
      <c r="AY177" s="589"/>
      <c r="AZ177" s="590"/>
      <c r="BA177" s="590"/>
      <c r="BF177" s="1049" t="e">
        <f t="shared" ref="BF177:BG177" si="562">BF178/BF14</f>
        <v>#DIV/0!</v>
      </c>
      <c r="BG177" s="611" t="e">
        <f t="shared" si="562"/>
        <v>#DIV/0!</v>
      </c>
      <c r="BH177" s="612" t="e">
        <f>BH178/BH14</f>
        <v>#DIV/0!</v>
      </c>
      <c r="BI177" s="334" t="e">
        <f>BH178/BG178</f>
        <v>#DIV/0!</v>
      </c>
      <c r="BJ177" s="1049" t="e">
        <f t="shared" ref="BJ177" si="563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49" t="e">
        <f t="shared" ref="BN177" si="564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49" t="e">
        <f t="shared" ref="BY177" si="565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49" t="e">
        <f t="shared" ref="CC177" si="566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49" t="e">
        <f t="shared" ref="CG177" si="567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72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0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0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0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0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0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0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357"/>
      <c r="I178" s="358">
        <f>H178-G178</f>
        <v>-50110.429840000099</v>
      </c>
      <c r="J178" s="355">
        <f>J228</f>
        <v>37369.042735042734</v>
      </c>
      <c r="K178" s="448">
        <v>63633.097999999998</v>
      </c>
      <c r="L178" s="1060"/>
      <c r="M178" s="358">
        <f>L178-K178</f>
        <v>-63633.097999999998</v>
      </c>
      <c r="N178" s="355">
        <f>N228</f>
        <v>37369.042735042734</v>
      </c>
      <c r="O178" s="448">
        <v>62221.96</v>
      </c>
      <c r="P178" s="1060"/>
      <c r="Q178" s="358">
        <f>P178-O178</f>
        <v>-62221.96</v>
      </c>
      <c r="R178" s="360">
        <f>F178+J178+N178</f>
        <v>108336.26495726495</v>
      </c>
      <c r="S178" s="361">
        <f>S228</f>
        <v>120779.11111111111</v>
      </c>
      <c r="T178" s="186">
        <f>H178+K178+O178</f>
        <v>125855.05799999999</v>
      </c>
      <c r="U178" s="114">
        <f>H178+L178+P178</f>
        <v>0</v>
      </c>
      <c r="V178" s="110">
        <f>U178-R178</f>
        <v>-108336.26495726495</v>
      </c>
      <c r="W178" s="108">
        <f>U178-S178</f>
        <v>-120779.11111111111</v>
      </c>
      <c r="X178" s="117">
        <f>U178-T178</f>
        <v>-125855.05799999999</v>
      </c>
      <c r="Y178" s="355">
        <f>Y228</f>
        <v>33343.908183057756</v>
      </c>
      <c r="Z178" s="448">
        <v>50404.542999999998</v>
      </c>
      <c r="AA178" s="1060"/>
      <c r="AB178" s="358">
        <f>AB228</f>
        <v>-39826.813641025641</v>
      </c>
      <c r="AC178" s="355">
        <f>AC228</f>
        <v>31355.681139137563</v>
      </c>
      <c r="AD178" s="448">
        <v>37532.383000000002</v>
      </c>
      <c r="AE178" s="1060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0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-124244.61830769232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250099.67630769231</v>
      </c>
      <c r="AU178" s="187">
        <f>SUM(U178,AN178)</f>
        <v>0</v>
      </c>
      <c r="AV178" s="188">
        <f>AU178-AR178</f>
        <v>-198387.2063247863</v>
      </c>
      <c r="AW178" s="110">
        <f>AU178-AS178</f>
        <v>-212865.44017094019</v>
      </c>
      <c r="AX178" s="594">
        <f>AU178-AT178</f>
        <v>-250099.67630769231</v>
      </c>
      <c r="AY178" s="96">
        <f>AR178/6</f>
        <v>33064.53438746438</v>
      </c>
      <c r="AZ178" s="97">
        <f>AS178/6</f>
        <v>35477.573361823364</v>
      </c>
      <c r="BA178" s="97">
        <f>AU178/6</f>
        <v>0</v>
      </c>
      <c r="BB178" s="123">
        <f>BA178/AY178</f>
        <v>0</v>
      </c>
      <c r="BC178" s="98">
        <f>BA178-AY178</f>
        <v>-33064.53438746438</v>
      </c>
      <c r="BD178" s="98">
        <f>BA178-AZ178</f>
        <v>-35477.573361823364</v>
      </c>
      <c r="BE178" s="98">
        <f>AX178/6</f>
        <v>-41683.279384615387</v>
      </c>
      <c r="BF178" s="1038"/>
      <c r="BG178" s="448"/>
      <c r="BH178" s="359"/>
      <c r="BI178" s="358">
        <f>BH178-BG178</f>
        <v>0</v>
      </c>
      <c r="BJ178" s="1038"/>
      <c r="BK178" s="448">
        <v>23100</v>
      </c>
      <c r="BL178" s="359"/>
      <c r="BM178" s="358">
        <f>BL178-BK178</f>
        <v>-23100</v>
      </c>
      <c r="BN178" s="1038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38"/>
      <c r="BZ178" s="448">
        <v>42500</v>
      </c>
      <c r="CA178" s="359"/>
      <c r="CB178" s="358">
        <v>0</v>
      </c>
      <c r="CC178" s="1038"/>
      <c r="CD178" s="448">
        <v>43900</v>
      </c>
      <c r="CE178" s="359"/>
      <c r="CF178" s="358">
        <v>0</v>
      </c>
      <c r="CG178" s="1038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54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4"/>
      <c r="DG178" s="358">
        <f>DF178-DE178</f>
        <v>-36307.692307692312</v>
      </c>
      <c r="DH178" s="355">
        <v>28000.000000000004</v>
      </c>
      <c r="DI178" s="448">
        <v>28119.658119658121</v>
      </c>
      <c r="DJ178" s="764"/>
      <c r="DK178" s="358">
        <f>DJ178-DI178</f>
        <v>-28119.658119658121</v>
      </c>
      <c r="DL178" s="355">
        <v>34000</v>
      </c>
      <c r="DM178" s="448">
        <v>34000</v>
      </c>
      <c r="DN178" s="764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4"/>
      <c r="DX178" s="358">
        <v>0</v>
      </c>
      <c r="DY178" s="355">
        <v>30000.000000000004</v>
      </c>
      <c r="DZ178" s="448"/>
      <c r="EA178" s="764"/>
      <c r="EB178" s="358">
        <v>0</v>
      </c>
      <c r="EC178" s="355">
        <v>31980</v>
      </c>
      <c r="ED178" s="448"/>
      <c r="EE178" s="764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6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7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859" t="e">
        <f>H180/H15</f>
        <v>#DIV/0!</v>
      </c>
      <c r="I179" s="470"/>
      <c r="J179" s="599">
        <f>J180/J15</f>
        <v>0.10334566987416727</v>
      </c>
      <c r="K179" s="595">
        <f>K180/K15</f>
        <v>0.10604487283330634</v>
      </c>
      <c r="L179" s="1078" t="e">
        <f>L180/L15</f>
        <v>#DIV/0!</v>
      </c>
      <c r="M179" s="470"/>
      <c r="N179" s="599">
        <f>N180/N15</f>
        <v>0.10334566987416727</v>
      </c>
      <c r="O179" s="595">
        <f>O180/O15</f>
        <v>0.12489500762967064</v>
      </c>
      <c r="P179" s="1078" t="e">
        <f>P180/P15</f>
        <v>#DIV/0!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0.11735354877386844</v>
      </c>
      <c r="U179" s="555" t="e">
        <f>U180/U15</f>
        <v>#DIV/0!</v>
      </c>
      <c r="V179" s="617"/>
      <c r="W179" s="618"/>
      <c r="X179" s="253"/>
      <c r="Y179" s="599">
        <f>Y180/Y15</f>
        <v>0.1123052957405289</v>
      </c>
      <c r="Z179" s="595">
        <f>Z180/Z15</f>
        <v>0.10221087292520663</v>
      </c>
      <c r="AA179" s="1078" t="e">
        <f>AA180/AA15</f>
        <v>#DIV/0!</v>
      </c>
      <c r="AB179" s="470"/>
      <c r="AC179" s="599">
        <f>AC180/AC15</f>
        <v>0.1123052957405289</v>
      </c>
      <c r="AD179" s="595">
        <f>AD180/AD15</f>
        <v>0.13822505408637389</v>
      </c>
      <c r="AE179" s="1078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78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 t="e">
        <f>AN180/AN15</f>
        <v>#DIV/0!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0.11931234617033523</v>
      </c>
      <c r="AU179" s="560" t="e">
        <f>AU180/AU15</f>
        <v>#DIV/0!</v>
      </c>
      <c r="AV179" s="622"/>
      <c r="AW179" s="640"/>
      <c r="AX179" s="206"/>
      <c r="AY179" s="137"/>
      <c r="BF179" s="1050" t="e">
        <f t="shared" ref="BF179:BG179" si="568">BF180/BF15</f>
        <v>#DIV/0!</v>
      </c>
      <c r="BG179" s="595" t="e">
        <f t="shared" si="568"/>
        <v>#DIV/0!</v>
      </c>
      <c r="BH179" s="597" t="e">
        <f>BH180/BH15</f>
        <v>#DIV/0!</v>
      </c>
      <c r="BI179" s="470"/>
      <c r="BJ179" s="1050" t="e">
        <f t="shared" ref="BJ179" si="569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0" t="e">
        <f t="shared" ref="BN179" si="570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0" t="e">
        <f t="shared" ref="BY179" si="571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0" t="e">
        <f t="shared" ref="CC179" si="572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0" t="e">
        <f t="shared" ref="CG179" si="573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79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79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79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79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79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79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37" t="s">
        <v>51</v>
      </c>
      <c r="E180" s="537"/>
      <c r="F180" s="374">
        <v>3938</v>
      </c>
      <c r="G180" s="461">
        <v>7430</v>
      </c>
      <c r="H180" s="462"/>
      <c r="I180" s="418">
        <f>H180-G180</f>
        <v>-7430</v>
      </c>
      <c r="J180" s="374">
        <v>3938</v>
      </c>
      <c r="K180" s="461">
        <v>4476</v>
      </c>
      <c r="L180" s="1058"/>
      <c r="M180" s="418">
        <f>L180-K180</f>
        <v>-4476</v>
      </c>
      <c r="N180" s="374">
        <v>3938</v>
      </c>
      <c r="O180" s="461">
        <v>7905</v>
      </c>
      <c r="P180" s="1058"/>
      <c r="Q180" s="418">
        <f>P180-O180</f>
        <v>-7905</v>
      </c>
      <c r="R180" s="264">
        <f>F180+J180+N180</f>
        <v>11814</v>
      </c>
      <c r="S180" s="566">
        <f>4109*3</f>
        <v>12327</v>
      </c>
      <c r="T180" s="567">
        <f>H180+K180+O180</f>
        <v>12381</v>
      </c>
      <c r="U180" s="129">
        <f>H180+L180+P180</f>
        <v>0</v>
      </c>
      <c r="V180" s="129">
        <f>U180-R180</f>
        <v>-11814</v>
      </c>
      <c r="W180" s="134">
        <f>U180-S180</f>
        <v>-12327</v>
      </c>
      <c r="X180" s="55">
        <f>U180-T180</f>
        <v>-12381</v>
      </c>
      <c r="Y180" s="374">
        <v>4279.4076923076927</v>
      </c>
      <c r="Z180" s="461">
        <v>5200</v>
      </c>
      <c r="AA180" s="1058"/>
      <c r="AB180" s="418">
        <f>AB230</f>
        <v>-5677</v>
      </c>
      <c r="AC180" s="374">
        <v>4279.4076923076927</v>
      </c>
      <c r="AD180" s="461">
        <v>6471</v>
      </c>
      <c r="AE180" s="1058"/>
      <c r="AF180" s="418">
        <f>AE180-AD180</f>
        <v>-6471</v>
      </c>
      <c r="AG180" s="374">
        <v>4279.4076923076927</v>
      </c>
      <c r="AH180" s="461">
        <v>5800</v>
      </c>
      <c r="AI180" s="1058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-17471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29852</v>
      </c>
      <c r="AU180" s="168">
        <f>SUM(U180,AN180)</f>
        <v>0</v>
      </c>
      <c r="AV180" s="60">
        <f>AU180-AR180</f>
        <v>-24652.223076923077</v>
      </c>
      <c r="AW180" s="129">
        <f>AU180-AS180</f>
        <v>-24654</v>
      </c>
      <c r="AX180" s="136">
        <f>AU180-AT180</f>
        <v>-29852</v>
      </c>
      <c r="AY180" s="137"/>
      <c r="BF180" s="1040"/>
      <c r="BG180" s="461"/>
      <c r="BH180" s="463"/>
      <c r="BI180" s="418">
        <f>BH180-BG180</f>
        <v>0</v>
      </c>
      <c r="BJ180" s="1040"/>
      <c r="BK180" s="461">
        <v>5300</v>
      </c>
      <c r="BL180" s="463"/>
      <c r="BM180" s="418">
        <f>BL180-BK180</f>
        <v>-5300</v>
      </c>
      <c r="BN180" s="1040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0"/>
      <c r="BZ180" s="461">
        <v>6470</v>
      </c>
      <c r="CA180" s="463"/>
      <c r="CB180" s="418"/>
      <c r="CC180" s="1040"/>
      <c r="CD180" s="461">
        <v>6470</v>
      </c>
      <c r="CE180" s="463"/>
      <c r="CF180" s="418"/>
      <c r="CG180" s="1040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1"/>
      <c r="DG180" s="418">
        <f>DF180-DE180</f>
        <v>-6150</v>
      </c>
      <c r="DH180" s="374">
        <v>6038.2051282051279</v>
      </c>
      <c r="DI180" s="461">
        <v>5640</v>
      </c>
      <c r="DJ180" s="771"/>
      <c r="DK180" s="418">
        <f>DJ180-DI180</f>
        <v>-5640</v>
      </c>
      <c r="DL180" s="374">
        <v>6038.2051282051279</v>
      </c>
      <c r="DM180" s="461">
        <v>6325</v>
      </c>
      <c r="DN180" s="771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1"/>
      <c r="DX180" s="418"/>
      <c r="DY180" s="374">
        <v>6056.1538461538457</v>
      </c>
      <c r="DZ180" s="461"/>
      <c r="EA180" s="771"/>
      <c r="EB180" s="418"/>
      <c r="EC180" s="374">
        <v>6056.1538461538457</v>
      </c>
      <c r="ED180" s="461"/>
      <c r="EE180" s="771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6" t="s">
        <v>35</v>
      </c>
      <c r="E181" s="841"/>
      <c r="F181" s="625">
        <f>F182/F16</f>
        <v>0.12426631578947368</v>
      </c>
      <c r="G181" s="626">
        <f>G182/G16</f>
        <v>0.14766357163343186</v>
      </c>
      <c r="H181" s="861">
        <f>H182/H16</f>
        <v>0</v>
      </c>
      <c r="I181" s="514"/>
      <c r="J181" s="625">
        <f>J182/J16</f>
        <v>0.12426631578947368</v>
      </c>
      <c r="K181" s="626">
        <f>K182/K16</f>
        <v>0.11553374767281384</v>
      </c>
      <c r="L181" s="1080" t="e">
        <f>L182/L16</f>
        <v>#DIV/0!</v>
      </c>
      <c r="M181" s="514"/>
      <c r="N181" s="625">
        <f>N182/N16</f>
        <v>0.12426631578947368</v>
      </c>
      <c r="O181" s="626">
        <f>O182/O16</f>
        <v>0.21490167058355816</v>
      </c>
      <c r="P181" s="1080">
        <f>P182/P16</f>
        <v>0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9.7456205523440559E-2</v>
      </c>
      <c r="U181" s="555">
        <f>U182/U16</f>
        <v>0</v>
      </c>
      <c r="V181" s="617"/>
      <c r="W181" s="618"/>
      <c r="X181" s="253"/>
      <c r="Y181" s="625">
        <f>Y182/Y16</f>
        <v>0.13410333708944921</v>
      </c>
      <c r="Z181" s="626">
        <f>Z182/Z16</f>
        <v>0.1597977725164596</v>
      </c>
      <c r="AA181" s="1080" t="e">
        <f>AA182/AA16</f>
        <v>#DIV/0!</v>
      </c>
      <c r="AB181" s="514"/>
      <c r="AC181" s="625">
        <f>AC182/AC16</f>
        <v>0.13410333708944921</v>
      </c>
      <c r="AD181" s="626">
        <f>AD182/AD16</f>
        <v>0.18267005549695478</v>
      </c>
      <c r="AE181" s="1080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0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0.12488169164379018</v>
      </c>
      <c r="AU181" s="560">
        <f>AU182/AU16</f>
        <v>0</v>
      </c>
      <c r="AV181" s="622"/>
      <c r="AW181" s="640"/>
      <c r="AX181" s="609"/>
      <c r="AY181" s="137"/>
      <c r="BF181" s="1051" t="e">
        <f t="shared" ref="BF181:BG181" si="574">BF182/BF16</f>
        <v>#DIV/0!</v>
      </c>
      <c r="BG181" s="626">
        <f t="shared" si="574"/>
        <v>0</v>
      </c>
      <c r="BH181" s="627">
        <f>BH182/BH16</f>
        <v>0</v>
      </c>
      <c r="BI181" s="514"/>
      <c r="BJ181" s="1051" t="e">
        <f t="shared" ref="BJ181" si="575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51" t="e">
        <f t="shared" ref="BN181" si="576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51" t="e">
        <f t="shared" ref="BY181" si="577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51" t="e">
        <f t="shared" ref="CC181" si="578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51" t="e">
        <f t="shared" ref="CG181" si="579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1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1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1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1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1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1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37" t="s">
        <v>32</v>
      </c>
      <c r="E182" s="830"/>
      <c r="F182" s="264">
        <v>6054</v>
      </c>
      <c r="G182" s="414">
        <f>G184-G180</f>
        <v>8798.2860000000001</v>
      </c>
      <c r="H182" s="415"/>
      <c r="I182" s="418">
        <f>H182-G182</f>
        <v>-8798.2860000000001</v>
      </c>
      <c r="J182" s="264">
        <v>6054</v>
      </c>
      <c r="K182" s="414">
        <v>10661</v>
      </c>
      <c r="L182" s="1066"/>
      <c r="M182" s="418">
        <f>L182-K182</f>
        <v>-10661</v>
      </c>
      <c r="N182" s="264">
        <v>6054</v>
      </c>
      <c r="O182" s="414">
        <v>18651</v>
      </c>
      <c r="P182" s="1066"/>
      <c r="Q182" s="418">
        <f>P182-O182</f>
        <v>-18651</v>
      </c>
      <c r="R182" s="264">
        <f>F182+J182+N182</f>
        <v>18162</v>
      </c>
      <c r="S182" s="566">
        <f>9691*3</f>
        <v>29073</v>
      </c>
      <c r="T182" s="567">
        <f>H182+K182+O182</f>
        <v>29312</v>
      </c>
      <c r="U182" s="129">
        <f>H182+L182+P182</f>
        <v>0</v>
      </c>
      <c r="V182" s="129">
        <f>U182-R182</f>
        <v>-18162</v>
      </c>
      <c r="W182" s="70">
        <f>U182-S182</f>
        <v>-29073</v>
      </c>
      <c r="X182" s="241">
        <f>U182-T182</f>
        <v>-29312</v>
      </c>
      <c r="Y182" s="264">
        <v>7832.2079772079778</v>
      </c>
      <c r="Z182" s="414">
        <v>12633.448</v>
      </c>
      <c r="AA182" s="1066"/>
      <c r="AB182" s="418">
        <f>AB232</f>
        <v>-9104</v>
      </c>
      <c r="AC182" s="264">
        <v>7832.2079772079778</v>
      </c>
      <c r="AD182" s="414">
        <v>11782</v>
      </c>
      <c r="AE182" s="1066"/>
      <c r="AF182" s="418">
        <f>AE182-AD182</f>
        <v>-11782</v>
      </c>
      <c r="AG182" s="264">
        <v>7832.2079772079778</v>
      </c>
      <c r="AH182" s="414">
        <v>10300</v>
      </c>
      <c r="AI182" s="1066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-34715.448000000004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64027.448000000004</v>
      </c>
      <c r="AU182" s="168">
        <f>SUM(U182,AN182)</f>
        <v>0</v>
      </c>
      <c r="AV182" s="169">
        <f>AU182-AR182</f>
        <v>-41658.623931623937</v>
      </c>
      <c r="AW182" s="239">
        <f>AU182-AS182</f>
        <v>-58146</v>
      </c>
      <c r="AX182" s="362">
        <f>AU182-AT182</f>
        <v>-64027.448000000004</v>
      </c>
      <c r="AY182" s="137"/>
      <c r="BF182" s="1042"/>
      <c r="BG182" s="414"/>
      <c r="BH182" s="417"/>
      <c r="BI182" s="418">
        <f>BH182-BG182</f>
        <v>0</v>
      </c>
      <c r="BJ182" s="1042"/>
      <c r="BK182" s="414">
        <v>11000</v>
      </c>
      <c r="BL182" s="417"/>
      <c r="BM182" s="418">
        <f>BL182-BK182</f>
        <v>-11000</v>
      </c>
      <c r="BN182" s="1042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42"/>
      <c r="BZ182" s="414">
        <v>12500</v>
      </c>
      <c r="CA182" s="417"/>
      <c r="CB182" s="418"/>
      <c r="CC182" s="1042"/>
      <c r="CD182" s="414">
        <v>12500</v>
      </c>
      <c r="CE182" s="417"/>
      <c r="CF182" s="418"/>
      <c r="CG182" s="1042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0"/>
      <c r="DG182" s="418">
        <f>DF182-DE182</f>
        <v>-12520</v>
      </c>
      <c r="DH182" s="264">
        <v>12297.692307692307</v>
      </c>
      <c r="DI182" s="414">
        <v>11510</v>
      </c>
      <c r="DJ182" s="770"/>
      <c r="DK182" s="418">
        <f>DJ182-DI182</f>
        <v>-11510</v>
      </c>
      <c r="DL182" s="264">
        <v>12297.692307692307</v>
      </c>
      <c r="DM182" s="414">
        <v>12865</v>
      </c>
      <c r="DN182" s="770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0"/>
      <c r="DX182" s="418"/>
      <c r="DY182" s="264">
        <v>12297.692307692307</v>
      </c>
      <c r="DZ182" s="414"/>
      <c r="EA182" s="770"/>
      <c r="EB182" s="418"/>
      <c r="EC182" s="264">
        <v>12297.692307692307</v>
      </c>
      <c r="ED182" s="414"/>
      <c r="EE182" s="770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862">
        <f>H184/H19</f>
        <v>0</v>
      </c>
      <c r="I183" s="334">
        <f>H184/G184</f>
        <v>0</v>
      </c>
      <c r="J183" s="629">
        <f>J184/J19</f>
        <v>0.11508461061398069</v>
      </c>
      <c r="K183" s="630">
        <f>K184/K19</f>
        <v>0.11255562546473716</v>
      </c>
      <c r="L183" s="1081" t="e">
        <f>L184/L19</f>
        <v>#DIV/0!</v>
      </c>
      <c r="M183" s="334">
        <f>L184/K184</f>
        <v>0</v>
      </c>
      <c r="N183" s="629">
        <f>N184/N19</f>
        <v>0.11508461061398069</v>
      </c>
      <c r="O183" s="630">
        <f>O184/O19</f>
        <v>0.1769436341376002</v>
      </c>
      <c r="P183" s="1081">
        <f>P184/P19</f>
        <v>0</v>
      </c>
      <c r="Q183" s="334">
        <f>P184/O184</f>
        <v>0</v>
      </c>
      <c r="R183" s="491">
        <f>R184/R19</f>
        <v>0.11508461061398069</v>
      </c>
      <c r="S183" s="613">
        <f>S184/S19</f>
        <v>0.12246383956675742</v>
      </c>
      <c r="T183" s="583">
        <f>T184/T19</f>
        <v>0.10262318744875941</v>
      </c>
      <c r="U183" s="579">
        <f>U184/U19</f>
        <v>0</v>
      </c>
      <c r="V183" s="579">
        <f>U184/R184</f>
        <v>0</v>
      </c>
      <c r="W183" s="580">
        <f>U184/S184</f>
        <v>0</v>
      </c>
      <c r="X183" s="177">
        <f>U184/T184</f>
        <v>0</v>
      </c>
      <c r="Y183" s="629">
        <f>Y184/Y19</f>
        <v>0.12549674389221488</v>
      </c>
      <c r="Z183" s="630">
        <f>Z184/Z19</f>
        <v>0.13724985140406384</v>
      </c>
      <c r="AA183" s="1081" t="e">
        <f>AA184/AA19</f>
        <v>#DIV/0!</v>
      </c>
      <c r="AB183" s="334">
        <f>AA184/Z184</f>
        <v>0</v>
      </c>
      <c r="AC183" s="629">
        <f>AC184/AC19</f>
        <v>0.12549674389221488</v>
      </c>
      <c r="AD183" s="630">
        <f>AD184/AD19</f>
        <v>0.16397792948399492</v>
      </c>
      <c r="AE183" s="1081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81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</v>
      </c>
      <c r="AO183" s="583">
        <f>AN184/AK184</f>
        <v>0</v>
      </c>
      <c r="AP183" s="340">
        <f>AN184/AL184</f>
        <v>0</v>
      </c>
      <c r="AQ183" s="178">
        <f>AN184/AM184</f>
        <v>0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0.12305518359193562</v>
      </c>
      <c r="AU183" s="586">
        <f>AU184/AU19</f>
        <v>0</v>
      </c>
      <c r="AV183" s="583">
        <f>AU184/AR184</f>
        <v>0</v>
      </c>
      <c r="AW183" s="579">
        <f>AU184/AS184</f>
        <v>0</v>
      </c>
      <c r="AX183" s="588">
        <f>AU184/AT184</f>
        <v>0</v>
      </c>
      <c r="AY183" s="96"/>
      <c r="AZ183" s="97"/>
      <c r="BA183" s="633"/>
      <c r="BF183" s="1052" t="e">
        <f t="shared" ref="BF183:BG183" si="580">BF184/BF19</f>
        <v>#DIV/0!</v>
      </c>
      <c r="BG183" s="630">
        <f t="shared" si="580"/>
        <v>0</v>
      </c>
      <c r="BH183" s="631">
        <f>BH184/BH19</f>
        <v>0</v>
      </c>
      <c r="BI183" s="334" t="e">
        <f>BH184/BG184</f>
        <v>#DIV/0!</v>
      </c>
      <c r="BJ183" s="1052" t="e">
        <f t="shared" ref="BJ183" si="581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52" t="e">
        <f t="shared" ref="BN183" si="582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52" t="e">
        <f t="shared" ref="BY183" si="583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52" t="e">
        <f t="shared" ref="CC183" si="584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52" t="e">
        <f t="shared" ref="CG183" si="585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2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2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2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2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2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2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386">
        <f>H180+H182</f>
        <v>0</v>
      </c>
      <c r="I184" s="358">
        <f>H184-G184</f>
        <v>-16228.286</v>
      </c>
      <c r="J184" s="634">
        <f>J180+J182</f>
        <v>9992</v>
      </c>
      <c r="K184" s="385">
        <f>K180+K182</f>
        <v>15137</v>
      </c>
      <c r="L184" s="1063">
        <f>L180+L182</f>
        <v>0</v>
      </c>
      <c r="M184" s="358">
        <f>L184-K184</f>
        <v>-15137</v>
      </c>
      <c r="N184" s="634">
        <f>N180+N182</f>
        <v>9992</v>
      </c>
      <c r="O184" s="385">
        <f>O180+O182</f>
        <v>26556</v>
      </c>
      <c r="P184" s="1063">
        <f>P180+P182</f>
        <v>0</v>
      </c>
      <c r="Q184" s="358">
        <f>P184-O184</f>
        <v>-26556</v>
      </c>
      <c r="R184" s="360">
        <f>F184+J184+N184</f>
        <v>29976</v>
      </c>
      <c r="S184" s="361">
        <f>S180+S182</f>
        <v>41400</v>
      </c>
      <c r="T184" s="186">
        <f>H184+K184+O184</f>
        <v>41693</v>
      </c>
      <c r="U184" s="114">
        <f>H184+L184+P184</f>
        <v>0</v>
      </c>
      <c r="V184" s="110">
        <f>U184-R184</f>
        <v>-29976</v>
      </c>
      <c r="W184" s="108">
        <f>U184-S184</f>
        <v>-41400</v>
      </c>
      <c r="X184" s="117">
        <f>U184-T184</f>
        <v>-41693</v>
      </c>
      <c r="Y184" s="634">
        <f>Y180+Y182</f>
        <v>12111.615669515671</v>
      </c>
      <c r="Z184" s="385">
        <f>Z180+Z182</f>
        <v>17833.448</v>
      </c>
      <c r="AA184" s="1063">
        <f>AA180+AA182</f>
        <v>0</v>
      </c>
      <c r="AB184" s="358">
        <f>AA184-Z184</f>
        <v>-17833.448</v>
      </c>
      <c r="AC184" s="634">
        <f>AC180+AC182</f>
        <v>12111.615669515671</v>
      </c>
      <c r="AD184" s="385">
        <f>AD180+AD182</f>
        <v>18253</v>
      </c>
      <c r="AE184" s="1063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63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-52186.448000000004</v>
      </c>
      <c r="AR184" s="111">
        <f>SUM(R184,AK184)</f>
        <v>66310.847008547018</v>
      </c>
      <c r="AS184" s="113">
        <f>AS180+AS182</f>
        <v>82800</v>
      </c>
      <c r="AT184" s="593">
        <f>T184+AM184</f>
        <v>93879.448000000004</v>
      </c>
      <c r="AU184" s="120">
        <f>SUM(U184,AN184)</f>
        <v>0</v>
      </c>
      <c r="AV184" s="121">
        <f>AU184-AR184</f>
        <v>-66310.847008547018</v>
      </c>
      <c r="AW184" s="110">
        <f>AU184-AS184</f>
        <v>-82800</v>
      </c>
      <c r="AX184" s="594">
        <f>AU184-AT184</f>
        <v>-93879.448000000004</v>
      </c>
      <c r="AY184" s="96">
        <f>AR184/6</f>
        <v>11051.807834757836</v>
      </c>
      <c r="AZ184" s="97">
        <f>AS184/6</f>
        <v>13800</v>
      </c>
      <c r="BA184" s="97">
        <f>AU184/6</f>
        <v>0</v>
      </c>
      <c r="BB184" s="123">
        <f>BA184/AY184</f>
        <v>0</v>
      </c>
      <c r="BC184" s="98">
        <f>BA184-AY184</f>
        <v>-11051.807834757836</v>
      </c>
      <c r="BD184" s="98">
        <f>BA184-AZ184</f>
        <v>-13800</v>
      </c>
      <c r="BE184" s="98">
        <f>AX184/6</f>
        <v>-15646.574666666667</v>
      </c>
      <c r="BF184" s="1053">
        <f t="shared" ref="BF184:BG184" si="586">BF180+BF182</f>
        <v>0</v>
      </c>
      <c r="BG184" s="385">
        <f t="shared" si="586"/>
        <v>0</v>
      </c>
      <c r="BH184" s="387">
        <f>BH180+BH182</f>
        <v>0</v>
      </c>
      <c r="BI184" s="358">
        <f>BH184-BG184</f>
        <v>0</v>
      </c>
      <c r="BJ184" s="1053">
        <f t="shared" ref="BJ184" si="587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53">
        <f t="shared" ref="BN184" si="588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53">
        <f t="shared" ref="BY184" si="589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53">
        <f t="shared" ref="CC184" si="590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53">
        <f t="shared" ref="CG184" si="591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54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7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7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7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7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7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7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6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7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6" t="s">
        <v>35</v>
      </c>
      <c r="E185" s="537"/>
      <c r="F185" s="599" t="e">
        <f>F186/F20</f>
        <v>#DIV/0!</v>
      </c>
      <c r="G185" s="595"/>
      <c r="H185" s="859"/>
      <c r="I185" s="470"/>
      <c r="J185" s="599" t="e">
        <f>J186/J20</f>
        <v>#DIV/0!</v>
      </c>
      <c r="K185" s="595"/>
      <c r="L185" s="1078"/>
      <c r="M185" s="470"/>
      <c r="N185" s="599" t="e">
        <f>N186/N20</f>
        <v>#DIV/0!</v>
      </c>
      <c r="O185" s="595"/>
      <c r="P185" s="1078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595"/>
      <c r="AA185" s="1078"/>
      <c r="AB185" s="470"/>
      <c r="AC185" s="599" t="e">
        <f>AC186/AC20</f>
        <v>#DIV/0!</v>
      </c>
      <c r="AD185" s="595"/>
      <c r="AE185" s="1078"/>
      <c r="AF185" s="382" t="e">
        <f>AE186/AD186</f>
        <v>#DIV/0!</v>
      </c>
      <c r="AG185" s="599" t="e">
        <f>AG186/AG20</f>
        <v>#DIV/0!</v>
      </c>
      <c r="AH185" s="595"/>
      <c r="AI185" s="1078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0"/>
      <c r="BG185" s="595"/>
      <c r="BH185" s="597"/>
      <c r="BI185" s="470"/>
      <c r="BJ185" s="1050"/>
      <c r="BK185" s="595"/>
      <c r="BL185" s="597"/>
      <c r="BM185" s="470"/>
      <c r="BN185" s="1050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0"/>
      <c r="BZ185" s="595"/>
      <c r="CA185" s="597"/>
      <c r="CB185" s="382" t="e">
        <f>CA186/BZ186</f>
        <v>#DIV/0!</v>
      </c>
      <c r="CC185" s="1050"/>
      <c r="CD185" s="595"/>
      <c r="CE185" s="597"/>
      <c r="CF185" s="382" t="e">
        <f>CE186/CD186</f>
        <v>#DIV/0!</v>
      </c>
      <c r="CG185" s="1050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79"/>
      <c r="DG185" s="635"/>
      <c r="DH185" s="599" t="e">
        <f>DH186/DH20</f>
        <v>#DIV/0!</v>
      </c>
      <c r="DI185" s="595"/>
      <c r="DJ185" s="779"/>
      <c r="DK185" s="470"/>
      <c r="DL185" s="599" t="e">
        <f>DL186/DL20</f>
        <v>#DIV/0!</v>
      </c>
      <c r="DM185" s="595"/>
      <c r="DN185" s="779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79"/>
      <c r="DX185" s="382" t="e">
        <f>DW186/DV186</f>
        <v>#DIV/0!</v>
      </c>
      <c r="DY185" s="599" t="e">
        <f>DY186/DY20</f>
        <v>#DIV/0!</v>
      </c>
      <c r="DZ185" s="595"/>
      <c r="EA185" s="779"/>
      <c r="EB185" s="382" t="e">
        <f>EA186/DZ186</f>
        <v>#DIV/0!</v>
      </c>
      <c r="EC185" s="599" t="e">
        <f>EC186/EC20</f>
        <v>#DIV/0!</v>
      </c>
      <c r="ED185" s="595"/>
      <c r="EE185" s="779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7" t="s">
        <v>71</v>
      </c>
      <c r="E186" s="830"/>
      <c r="F186" s="264"/>
      <c r="G186" s="414">
        <f>G20*G185</f>
        <v>0</v>
      </c>
      <c r="H186" s="415">
        <f>H20*H185</f>
        <v>0</v>
      </c>
      <c r="I186" s="418">
        <f>H186-G186</f>
        <v>0</v>
      </c>
      <c r="J186" s="264"/>
      <c r="K186" s="414">
        <f>K20*K185</f>
        <v>0</v>
      </c>
      <c r="L186" s="1066">
        <f>L20*L185</f>
        <v>0</v>
      </c>
      <c r="M186" s="418">
        <f>L186-K186</f>
        <v>0</v>
      </c>
      <c r="N186" s="264"/>
      <c r="O186" s="414">
        <f>O20*O185</f>
        <v>0</v>
      </c>
      <c r="P186" s="1066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414">
        <f>Z20*Z185</f>
        <v>0</v>
      </c>
      <c r="AA186" s="1066">
        <f>AA20*AA185</f>
        <v>0</v>
      </c>
      <c r="AB186" s="418">
        <f>AA186-Z186</f>
        <v>0</v>
      </c>
      <c r="AC186" s="264"/>
      <c r="AD186" s="414">
        <f>AD20*AD185</f>
        <v>0</v>
      </c>
      <c r="AE186" s="1066">
        <f>AE20*AE185</f>
        <v>0</v>
      </c>
      <c r="AF186" s="358">
        <f>AE186-AD186</f>
        <v>0</v>
      </c>
      <c r="AG186" s="264"/>
      <c r="AH186" s="414">
        <f>AH20*AH185</f>
        <v>0</v>
      </c>
      <c r="AI186" s="1066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42">
        <f t="shared" ref="BF186:BG186" si="592">BF20*BF185</f>
        <v>0</v>
      </c>
      <c r="BG186" s="414">
        <f t="shared" si="592"/>
        <v>0</v>
      </c>
      <c r="BH186" s="417">
        <f>BH20*BH185</f>
        <v>0</v>
      </c>
      <c r="BI186" s="418">
        <f>BH186-BG186</f>
        <v>0</v>
      </c>
      <c r="BJ186" s="1042">
        <f t="shared" ref="BJ186" si="593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42">
        <f t="shared" ref="BN186" si="594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42">
        <f t="shared" ref="BY186" si="595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42">
        <f t="shared" ref="CC186" si="596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42">
        <f t="shared" ref="CG186" si="597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0">
        <f>DF20*DF185</f>
        <v>0</v>
      </c>
      <c r="DG186" s="418">
        <f>DF186-DE186</f>
        <v>0</v>
      </c>
      <c r="DH186" s="264"/>
      <c r="DI186" s="414">
        <f>DI20*DI185</f>
        <v>0</v>
      </c>
      <c r="DJ186" s="770">
        <f>DJ20*DJ185</f>
        <v>0</v>
      </c>
      <c r="DK186" s="418">
        <f>DJ186-DI186</f>
        <v>0</v>
      </c>
      <c r="DL186" s="264"/>
      <c r="DM186" s="414">
        <f>DM20*DM185</f>
        <v>0</v>
      </c>
      <c r="DN186" s="770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0">
        <f>DW20*DW185</f>
        <v>0</v>
      </c>
      <c r="DX186" s="358">
        <f>DW186-DV186</f>
        <v>0</v>
      </c>
      <c r="DY186" s="264"/>
      <c r="DZ186" s="414">
        <f>DZ20*DZ185</f>
        <v>0</v>
      </c>
      <c r="EA186" s="770">
        <f>EA20*EA185</f>
        <v>0</v>
      </c>
      <c r="EB186" s="358">
        <f>EA186-DZ186</f>
        <v>0</v>
      </c>
      <c r="EC186" s="264"/>
      <c r="ED186" s="414">
        <f>ED20*ED185</f>
        <v>0</v>
      </c>
      <c r="EE186" s="770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859"/>
      <c r="I187" s="470"/>
      <c r="J187" s="599" t="e">
        <f>J188/J21</f>
        <v>#DIV/0!</v>
      </c>
      <c r="K187" s="595"/>
      <c r="L187" s="1078"/>
      <c r="M187" s="470"/>
      <c r="N187" s="599" t="e">
        <f>N188/N21</f>
        <v>#DIV/0!</v>
      </c>
      <c r="O187" s="595"/>
      <c r="P187" s="1078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595"/>
      <c r="AA187" s="1078"/>
      <c r="AB187" s="470"/>
      <c r="AC187" s="599" t="e">
        <f>AC188/AC21</f>
        <v>#DIV/0!</v>
      </c>
      <c r="AD187" s="595"/>
      <c r="AE187" s="1078"/>
      <c r="AF187" s="382" t="e">
        <f>AE188/AD188</f>
        <v>#DIV/0!</v>
      </c>
      <c r="AG187" s="599" t="e">
        <f>AG188/AG21</f>
        <v>#DIV/0!</v>
      </c>
      <c r="AH187" s="595"/>
      <c r="AI187" s="1078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0"/>
      <c r="BG187" s="595"/>
      <c r="BH187" s="597"/>
      <c r="BI187" s="470"/>
      <c r="BJ187" s="1050"/>
      <c r="BK187" s="595"/>
      <c r="BL187" s="597"/>
      <c r="BM187" s="470"/>
      <c r="BN187" s="1050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0"/>
      <c r="BZ187" s="595"/>
      <c r="CA187" s="597"/>
      <c r="CB187" s="382" t="e">
        <f>CA188/BZ188</f>
        <v>#DIV/0!</v>
      </c>
      <c r="CC187" s="1050"/>
      <c r="CD187" s="595"/>
      <c r="CE187" s="597"/>
      <c r="CF187" s="382" t="e">
        <f>CE188/CD188</f>
        <v>#DIV/0!</v>
      </c>
      <c r="CG187" s="1050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79"/>
      <c r="DG187" s="635"/>
      <c r="DH187" s="599" t="e">
        <f>DH188/DH21</f>
        <v>#DIV/0!</v>
      </c>
      <c r="DI187" s="595"/>
      <c r="DJ187" s="779"/>
      <c r="DK187" s="470"/>
      <c r="DL187" s="599" t="e">
        <f>DL188/DL21</f>
        <v>#DIV/0!</v>
      </c>
      <c r="DM187" s="595"/>
      <c r="DN187" s="779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79"/>
      <c r="DX187" s="382" t="e">
        <f>DW188/DV188</f>
        <v>#DIV/0!</v>
      </c>
      <c r="DY187" s="599" t="e">
        <f>DY188/DY21</f>
        <v>#DIV/0!</v>
      </c>
      <c r="DZ187" s="595"/>
      <c r="EA187" s="779"/>
      <c r="EB187" s="382" t="e">
        <f>EA188/DZ188</f>
        <v>#DIV/0!</v>
      </c>
      <c r="EC187" s="599" t="e">
        <f>EC188/EC21</f>
        <v>#DIV/0!</v>
      </c>
      <c r="ED187" s="595"/>
      <c r="EE187" s="779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7" t="s">
        <v>73</v>
      </c>
      <c r="E188" s="830"/>
      <c r="F188" s="374"/>
      <c r="G188" s="461">
        <f>G21*G187</f>
        <v>0</v>
      </c>
      <c r="H188" s="462">
        <f>H21*H187</f>
        <v>0</v>
      </c>
      <c r="I188" s="457">
        <f>H188-G188</f>
        <v>0</v>
      </c>
      <c r="J188" s="374"/>
      <c r="K188" s="461">
        <f>K21*K187</f>
        <v>0</v>
      </c>
      <c r="L188" s="1058">
        <f>L21*L187</f>
        <v>0</v>
      </c>
      <c r="M188" s="457">
        <f>L188-K188</f>
        <v>0</v>
      </c>
      <c r="N188" s="374"/>
      <c r="O188" s="461">
        <f>O21*O187</f>
        <v>0</v>
      </c>
      <c r="P188" s="1058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461">
        <f>Z21*Z187</f>
        <v>0</v>
      </c>
      <c r="AA188" s="1058">
        <f>AA21*AA187</f>
        <v>0</v>
      </c>
      <c r="AB188" s="457">
        <f>AA188-Z188</f>
        <v>0</v>
      </c>
      <c r="AC188" s="374"/>
      <c r="AD188" s="461">
        <f>AD21*AD187</f>
        <v>0</v>
      </c>
      <c r="AE188" s="1058">
        <f>AE21*AE187</f>
        <v>0</v>
      </c>
      <c r="AF188" s="643">
        <f>AE188-AD188</f>
        <v>0</v>
      </c>
      <c r="AG188" s="374"/>
      <c r="AH188" s="461">
        <f>AH21*AH187</f>
        <v>0</v>
      </c>
      <c r="AI188" s="1058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0">
        <f t="shared" ref="BF188:BG188" si="598">BF21*BF187</f>
        <v>0</v>
      </c>
      <c r="BG188" s="461">
        <f t="shared" si="598"/>
        <v>0</v>
      </c>
      <c r="BH188" s="463">
        <f>BH21*BH187</f>
        <v>0</v>
      </c>
      <c r="BI188" s="457">
        <f>BH188-BG188</f>
        <v>0</v>
      </c>
      <c r="BJ188" s="1040">
        <f t="shared" ref="BJ188" si="599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0">
        <f t="shared" ref="BN188" si="600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0">
        <f t="shared" ref="BY188" si="601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0">
        <f t="shared" ref="CC188" si="602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0">
        <f t="shared" ref="CG188" si="603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1">
        <f>DF21*DF187</f>
        <v>0</v>
      </c>
      <c r="DG188" s="457">
        <f>DF188-DE188</f>
        <v>0</v>
      </c>
      <c r="DH188" s="374"/>
      <c r="DI188" s="461">
        <f>DI21*DI187</f>
        <v>0</v>
      </c>
      <c r="DJ188" s="771">
        <f>DJ21*DJ187</f>
        <v>0</v>
      </c>
      <c r="DK188" s="457">
        <f>DJ188-DI188</f>
        <v>0</v>
      </c>
      <c r="DL188" s="374"/>
      <c r="DM188" s="461">
        <f>DM21*DM187</f>
        <v>0</v>
      </c>
      <c r="DN188" s="771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1">
        <f>DW21*DW187</f>
        <v>0</v>
      </c>
      <c r="DX188" s="643">
        <f>DW188-DV188</f>
        <v>0</v>
      </c>
      <c r="DY188" s="374"/>
      <c r="DZ188" s="461">
        <f>DZ21*DZ187</f>
        <v>0</v>
      </c>
      <c r="EA188" s="771">
        <f>EA21*EA187</f>
        <v>0</v>
      </c>
      <c r="EB188" s="643">
        <f>EA188-DZ188</f>
        <v>0</v>
      </c>
      <c r="EC188" s="374"/>
      <c r="ED188" s="461">
        <f>ED21*ED187</f>
        <v>0</v>
      </c>
      <c r="EE188" s="771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5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858" t="e">
        <f>H190/H23</f>
        <v>#DIV/0!</v>
      </c>
      <c r="I189" s="334">
        <f>H190/G190</f>
        <v>0</v>
      </c>
      <c r="J189" s="491" t="e">
        <f>J190/J23</f>
        <v>#DIV/0!</v>
      </c>
      <c r="K189" s="574" t="e">
        <f>K190/K23</f>
        <v>#DIV/0!</v>
      </c>
      <c r="L189" s="1077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1077" t="e">
        <f>P190/P23</f>
        <v>#DIV/0!</v>
      </c>
      <c r="Q189" s="334">
        <f>P190/O190</f>
        <v>0</v>
      </c>
      <c r="R189" s="576" t="e">
        <f>R190/R23</f>
        <v>#DIV/0!</v>
      </c>
      <c r="S189" s="577" t="e">
        <f>S190/S23</f>
        <v>#DIV/0!</v>
      </c>
      <c r="T189" s="582">
        <f>T190/T23</f>
        <v>1.8831232394366194E-3</v>
      </c>
      <c r="U189" s="579" t="e">
        <f>U190/U23</f>
        <v>#DIV/0!</v>
      </c>
      <c r="V189" s="579" t="e">
        <f>U190/R190</f>
        <v>#DIV/0!</v>
      </c>
      <c r="W189" s="580" t="e">
        <f>U190/S190</f>
        <v>#DIV/0!</v>
      </c>
      <c r="X189" s="177">
        <f>U190/T190</f>
        <v>0</v>
      </c>
      <c r="Y189" s="491" t="e">
        <f>Y190/Y23</f>
        <v>#DIV/0!</v>
      </c>
      <c r="Z189" s="574">
        <v>0.63400000000000001</v>
      </c>
      <c r="AA189" s="1077">
        <f>AA190/AA23</f>
        <v>0</v>
      </c>
      <c r="AB189" s="334">
        <f>AA190/Z190</f>
        <v>0</v>
      </c>
      <c r="AC189" s="491" t="e">
        <f>AC190/AC23</f>
        <v>#DIV/0!</v>
      </c>
      <c r="AD189" s="574" t="e">
        <f>AD190/AD23</f>
        <v>#DIV/0!</v>
      </c>
      <c r="AE189" s="1077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77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</v>
      </c>
      <c r="AO189" s="583" t="e">
        <f>AN190/AK190</f>
        <v>#DIV/0!</v>
      </c>
      <c r="AP189" s="340" t="e">
        <f>AN190/AL190</f>
        <v>#DIV/0!</v>
      </c>
      <c r="AQ189" s="178">
        <f>AN190/AM190</f>
        <v>0</v>
      </c>
      <c r="AR189" s="581" t="e">
        <f>AR190/AR23</f>
        <v>#DIV/0!</v>
      </c>
      <c r="AS189" s="584" t="e">
        <f>AS190/AS23</f>
        <v>#DIV/0!</v>
      </c>
      <c r="AT189" s="586">
        <f>AT190/AT23</f>
        <v>3.829650011360651E-2</v>
      </c>
      <c r="AU189" s="645">
        <f>AU190/AU23</f>
        <v>0</v>
      </c>
      <c r="AV189" s="583" t="e">
        <f>AU190/AR190</f>
        <v>#DIV/0!</v>
      </c>
      <c r="AW189" s="579" t="e">
        <f>AU190/AS190</f>
        <v>#DIV/0!</v>
      </c>
      <c r="AX189" s="588">
        <f>AU190/AT190</f>
        <v>0</v>
      </c>
      <c r="AY189" s="96"/>
      <c r="AZ189" s="97"/>
      <c r="BA189" s="633"/>
      <c r="BF189" s="1049" t="e">
        <f t="shared" ref="BF189:BG189" si="604">BF190/BF23</f>
        <v>#DIV/0!</v>
      </c>
      <c r="BG189" s="574" t="e">
        <f t="shared" si="604"/>
        <v>#DIV/0!</v>
      </c>
      <c r="BH189" s="575" t="e">
        <f>BH190/BH23</f>
        <v>#DIV/0!</v>
      </c>
      <c r="BI189" s="334" t="e">
        <f>BH190/BG190</f>
        <v>#DIV/0!</v>
      </c>
      <c r="BJ189" s="1049" t="e">
        <f t="shared" ref="BJ189" si="605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49" t="e">
        <f t="shared" ref="BN189" si="606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49" t="e">
        <f t="shared" ref="BY189" si="607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49" t="e">
        <f t="shared" ref="CC189" si="608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49" t="e">
        <f t="shared" ref="CG189" si="609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78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78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78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78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78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78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357"/>
      <c r="I190" s="358">
        <f>H190-G190</f>
        <v>561.38400000000001</v>
      </c>
      <c r="J190" s="355">
        <f>J186+J188</f>
        <v>0</v>
      </c>
      <c r="K190" s="448">
        <f>K186+K188</f>
        <v>0</v>
      </c>
      <c r="L190" s="1060"/>
      <c r="M190" s="358">
        <f>L190-K190</f>
        <v>0</v>
      </c>
      <c r="N190" s="355">
        <f>N186+N188</f>
        <v>0</v>
      </c>
      <c r="O190" s="448">
        <v>9.1419999999999995</v>
      </c>
      <c r="P190" s="1060"/>
      <c r="Q190" s="358">
        <f>P190-O190</f>
        <v>-9.1419999999999995</v>
      </c>
      <c r="R190" s="360">
        <f>F190+J190+N190</f>
        <v>0</v>
      </c>
      <c r="S190" s="361">
        <f>S186+S188</f>
        <v>0</v>
      </c>
      <c r="T190" s="186">
        <f>H190+K190+O190</f>
        <v>9.1419999999999995</v>
      </c>
      <c r="U190" s="114">
        <f>H190+L190+P190</f>
        <v>0</v>
      </c>
      <c r="V190" s="110">
        <f>U190-R190</f>
        <v>0</v>
      </c>
      <c r="W190" s="108">
        <f>U190-S190</f>
        <v>0</v>
      </c>
      <c r="X190" s="117">
        <f>U190-T190</f>
        <v>-9.1419999999999995</v>
      </c>
      <c r="Y190" s="355">
        <f t="shared" ref="Y190:AG190" si="610">Y186+Y188</f>
        <v>0</v>
      </c>
      <c r="Z190" s="448">
        <v>151.596</v>
      </c>
      <c r="AA190" s="1060"/>
      <c r="AB190" s="358">
        <f t="shared" si="610"/>
        <v>0</v>
      </c>
      <c r="AC190" s="355">
        <f t="shared" si="610"/>
        <v>0</v>
      </c>
      <c r="AD190" s="448">
        <v>0</v>
      </c>
      <c r="AE190" s="1060"/>
      <c r="AF190" s="643">
        <f t="shared" si="610"/>
        <v>0</v>
      </c>
      <c r="AG190" s="355">
        <f t="shared" si="610"/>
        <v>0</v>
      </c>
      <c r="AH190" s="448">
        <v>42.384999999999998</v>
      </c>
      <c r="AI190" s="1060"/>
      <c r="AJ190" s="643">
        <f t="shared" ref="AJ190:AR190" si="611">AJ186+AJ188</f>
        <v>0</v>
      </c>
      <c r="AK190" s="107">
        <f t="shared" si="611"/>
        <v>0</v>
      </c>
      <c r="AL190" s="873">
        <f>AL186+AL188</f>
        <v>0</v>
      </c>
      <c r="AM190" s="110">
        <f>Z190+AD190+AH190</f>
        <v>193.98099999999999</v>
      </c>
      <c r="AN190" s="110">
        <f>AA190+AE190+AI190</f>
        <v>0</v>
      </c>
      <c r="AO190" s="186">
        <f t="shared" si="611"/>
        <v>0</v>
      </c>
      <c r="AP190" s="108">
        <f>AN190-AL190</f>
        <v>0</v>
      </c>
      <c r="AQ190" s="107">
        <f t="shared" si="611"/>
        <v>0</v>
      </c>
      <c r="AR190" s="355">
        <f t="shared" si="611"/>
        <v>0</v>
      </c>
      <c r="AS190" s="113">
        <f>AS186+AS188</f>
        <v>0</v>
      </c>
      <c r="AT190" s="646">
        <f>T190+AM190</f>
        <v>203.12299999999999</v>
      </c>
      <c r="AU190" s="180">
        <f>SUM(U190,AN190)</f>
        <v>0</v>
      </c>
      <c r="AV190" s="328">
        <f>AV186+AV188</f>
        <v>0</v>
      </c>
      <c r="AW190" s="110">
        <f>AU190-AS190</f>
        <v>0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0</v>
      </c>
      <c r="BB190" s="123" t="e">
        <f>BA190/AY190</f>
        <v>#DIV/0!</v>
      </c>
      <c r="BC190" s="98">
        <f>BA190-AY190</f>
        <v>0</v>
      </c>
      <c r="BD190" s="98">
        <f>BA190-AZ190</f>
        <v>0</v>
      </c>
      <c r="BE190" s="98">
        <f>AX190/6</f>
        <v>0</v>
      </c>
      <c r="BF190" s="1038"/>
      <c r="BG190" s="448"/>
      <c r="BH190" s="359"/>
      <c r="BI190" s="358">
        <f>BH190-BG190</f>
        <v>0</v>
      </c>
      <c r="BJ190" s="1038"/>
      <c r="BK190" s="448">
        <v>8.4610000000000003</v>
      </c>
      <c r="BL190" s="359"/>
      <c r="BM190" s="358">
        <f>BL190-BK190</f>
        <v>-8.4610000000000003</v>
      </c>
      <c r="BN190" s="1038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38"/>
      <c r="BZ190" s="448">
        <f t="shared" ref="BZ190" si="612">BZ186+BZ188</f>
        <v>0</v>
      </c>
      <c r="CA190" s="359">
        <f t="shared" ref="CA190:CR190" si="613">CA186+CA188</f>
        <v>0</v>
      </c>
      <c r="CB190" s="643">
        <f t="shared" si="613"/>
        <v>0</v>
      </c>
      <c r="CC190" s="1038"/>
      <c r="CD190" s="448">
        <f t="shared" ref="CD190" si="614">CD186+CD188</f>
        <v>0</v>
      </c>
      <c r="CE190" s="359">
        <f t="shared" si="613"/>
        <v>0</v>
      </c>
      <c r="CF190" s="643">
        <f t="shared" si="613"/>
        <v>0</v>
      </c>
      <c r="CG190" s="1038"/>
      <c r="CH190" s="448">
        <f t="shared" ref="CH190" si="615">CH186+CH188</f>
        <v>0</v>
      </c>
      <c r="CI190" s="359">
        <f t="shared" si="613"/>
        <v>0</v>
      </c>
      <c r="CJ190" s="643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3">
        <f t="shared" si="613"/>
        <v>0</v>
      </c>
      <c r="CP190" s="543"/>
      <c r="CQ190" s="107">
        <f t="shared" si="613"/>
        <v>0</v>
      </c>
      <c r="CR190" s="355">
        <f t="shared" si="613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4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4"/>
      <c r="DK190" s="358">
        <f>DJ190-DI190</f>
        <v>0</v>
      </c>
      <c r="DL190" s="355">
        <f>DL186+DL188</f>
        <v>0</v>
      </c>
      <c r="DM190" s="448">
        <f>DM186+DM188</f>
        <v>0</v>
      </c>
      <c r="DN190" s="764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6">DU186+DU188</f>
        <v>0</v>
      </c>
      <c r="DV190" s="448">
        <f t="shared" si="616"/>
        <v>0</v>
      </c>
      <c r="DW190" s="764">
        <f t="shared" si="616"/>
        <v>0</v>
      </c>
      <c r="DX190" s="643">
        <f t="shared" si="616"/>
        <v>0</v>
      </c>
      <c r="DY190" s="355">
        <f t="shared" si="616"/>
        <v>0</v>
      </c>
      <c r="DZ190" s="448">
        <f t="shared" si="616"/>
        <v>0</v>
      </c>
      <c r="EA190" s="764">
        <f t="shared" si="616"/>
        <v>0</v>
      </c>
      <c r="EB190" s="643">
        <f t="shared" si="616"/>
        <v>0</v>
      </c>
      <c r="EC190" s="355">
        <f t="shared" si="616"/>
        <v>0</v>
      </c>
      <c r="ED190" s="448">
        <f t="shared" si="616"/>
        <v>0</v>
      </c>
      <c r="EE190" s="764">
        <f t="shared" si="616"/>
        <v>0</v>
      </c>
      <c r="EF190" s="643">
        <f t="shared" si="616"/>
        <v>0</v>
      </c>
      <c r="EG190" s="107">
        <f t="shared" si="616"/>
        <v>0</v>
      </c>
      <c r="EH190" s="355">
        <f t="shared" si="616"/>
        <v>0</v>
      </c>
      <c r="EI190" s="110">
        <f t="shared" si="616"/>
        <v>0</v>
      </c>
      <c r="EJ190" s="543">
        <f t="shared" si="616"/>
        <v>0</v>
      </c>
      <c r="EK190" s="107">
        <f t="shared" si="616"/>
        <v>0</v>
      </c>
      <c r="EL190" s="355">
        <f t="shared" si="616"/>
        <v>0</v>
      </c>
      <c r="EM190" s="1028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7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863">
        <f t="shared" ref="H191" si="617">H192/H25</f>
        <v>0</v>
      </c>
      <c r="I191" s="334">
        <f>H192/G192</f>
        <v>0</v>
      </c>
      <c r="J191" s="491">
        <f>J192/J25</f>
        <v>0.59449541284403673</v>
      </c>
      <c r="K191" s="648">
        <f>K192/K25</f>
        <v>0.55328315270615014</v>
      </c>
      <c r="L191" s="1082">
        <f t="shared" ref="L191" si="618">L192/L25</f>
        <v>0</v>
      </c>
      <c r="M191" s="334">
        <f>L192/K192</f>
        <v>0</v>
      </c>
      <c r="N191" s="491">
        <f>N192/N25</f>
        <v>0.58315457413249205</v>
      </c>
      <c r="O191" s="648">
        <f>O192/O25</f>
        <v>0.58085082857051828</v>
      </c>
      <c r="P191" s="1082">
        <f t="shared" ref="P191" si="619">P192/P25</f>
        <v>0</v>
      </c>
      <c r="Q191" s="334">
        <f>P192/O192</f>
        <v>0</v>
      </c>
      <c r="R191" s="491">
        <f>R192/R25</f>
        <v>0.59042769857433808</v>
      </c>
      <c r="S191" s="613">
        <f>S192/S25</f>
        <v>0.59042769857433808</v>
      </c>
      <c r="T191" s="582">
        <f>T192/T25</f>
        <v>0.37404409837795549</v>
      </c>
      <c r="U191" s="579">
        <f>U192/U25</f>
        <v>0</v>
      </c>
      <c r="V191" s="579">
        <f>U192/R192</f>
        <v>0</v>
      </c>
      <c r="W191" s="580">
        <f>U192/S192</f>
        <v>0</v>
      </c>
      <c r="X191" s="177">
        <f>U192/T192</f>
        <v>0</v>
      </c>
      <c r="Y191" s="491">
        <f t="shared" ref="Y191:AN191" si="620">Y192/Y25</f>
        <v>0.58818897637795275</v>
      </c>
      <c r="Z191" s="648">
        <f t="shared" si="620"/>
        <v>0.61889265066119636</v>
      </c>
      <c r="AA191" s="1082">
        <f t="shared" si="620"/>
        <v>0</v>
      </c>
      <c r="AB191" s="334" t="e">
        <f t="shared" si="620"/>
        <v>#DIV/0!</v>
      </c>
      <c r="AC191" s="491">
        <f t="shared" si="620"/>
        <v>0.5924954240390482</v>
      </c>
      <c r="AD191" s="648">
        <f t="shared" si="620"/>
        <v>0.51100195983245422</v>
      </c>
      <c r="AE191" s="1082">
        <f t="shared" ref="AE191" si="621">AE192/AE25</f>
        <v>0</v>
      </c>
      <c r="AF191" s="334" t="e">
        <f t="shared" si="620"/>
        <v>#DIV/0!</v>
      </c>
      <c r="AG191" s="491">
        <f t="shared" si="620"/>
        <v>0.58988439306358376</v>
      </c>
      <c r="AH191" s="648">
        <f t="shared" si="620"/>
        <v>0.55038043478260867</v>
      </c>
      <c r="AI191" s="1082">
        <f t="shared" si="620"/>
        <v>0</v>
      </c>
      <c r="AJ191" s="334">
        <f t="shared" si="620"/>
        <v>-0.48347604716820397</v>
      </c>
      <c r="AK191" s="632">
        <f t="shared" si="620"/>
        <v>0.59018980812873945</v>
      </c>
      <c r="AL191" s="613">
        <f t="shared" si="620"/>
        <v>0.59018980812873945</v>
      </c>
      <c r="AM191" s="592">
        <f t="shared" si="620"/>
        <v>0.55483693306884341</v>
      </c>
      <c r="AN191" s="579">
        <f t="shared" si="620"/>
        <v>0</v>
      </c>
      <c r="AO191" s="583">
        <f>AN192/AK192</f>
        <v>0</v>
      </c>
      <c r="AP191" s="340">
        <f>AN192/AL192</f>
        <v>0</v>
      </c>
      <c r="AQ191" s="178">
        <f>AQ192/AQ25</f>
        <v>-1.9681714068914269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0.46707471433151165</v>
      </c>
      <c r="AU191" s="586">
        <f>AU192/AU25</f>
        <v>0</v>
      </c>
      <c r="AV191" s="583">
        <f>AU192/AR192</f>
        <v>0</v>
      </c>
      <c r="AW191" s="579">
        <f>AU192/AS192</f>
        <v>0</v>
      </c>
      <c r="AX191" s="588">
        <f>AX192/AX25</f>
        <v>-3.2198766183640983</v>
      </c>
      <c r="AY191" s="96"/>
      <c r="AZ191" s="97"/>
      <c r="BA191" s="97"/>
      <c r="BE191" s="261">
        <f>BE192/BE25</f>
        <v>-3.2198766183640988</v>
      </c>
      <c r="BF191" s="1049" t="e">
        <f t="shared" ref="BF191:BG191" si="622">BF192/BF25</f>
        <v>#DIV/0!</v>
      </c>
      <c r="BG191" s="648">
        <f t="shared" si="622"/>
        <v>0</v>
      </c>
      <c r="BH191" s="649">
        <f>BH192/BH25</f>
        <v>0</v>
      </c>
      <c r="BI191" s="334" t="e">
        <f>BH192/BG192</f>
        <v>#DIV/0!</v>
      </c>
      <c r="BJ191" s="1049" t="e">
        <f t="shared" ref="BJ191" si="623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49" t="e">
        <f t="shared" ref="BN191" si="624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49" t="e">
        <f t="shared" ref="BY191" si="625">BY192/BY25</f>
        <v>#DIV/0!</v>
      </c>
      <c r="BZ191" s="648">
        <f t="shared" ref="BZ191" si="626">BZ192/BZ25</f>
        <v>0.57956656346749225</v>
      </c>
      <c r="CA191" s="649" t="e">
        <f t="shared" ref="CA191:CN191" si="627">CA192/CA25</f>
        <v>#DIV/0!</v>
      </c>
      <c r="CB191" s="334">
        <f t="shared" si="627"/>
        <v>0.57956656346749225</v>
      </c>
      <c r="CC191" s="1049" t="e">
        <f t="shared" si="627"/>
        <v>#DIV/0!</v>
      </c>
      <c r="CD191" s="648">
        <f t="shared" ref="CD191" si="628">CD192/CD25</f>
        <v>0.56345609065155799</v>
      </c>
      <c r="CE191" s="649" t="e">
        <f t="shared" si="627"/>
        <v>#DIV/0!</v>
      </c>
      <c r="CF191" s="334">
        <f t="shared" si="627"/>
        <v>0.56345609065155799</v>
      </c>
      <c r="CG191" s="1049" t="e">
        <f t="shared" si="627"/>
        <v>#DIV/0!</v>
      </c>
      <c r="CH191" s="648">
        <f t="shared" ref="CH191" si="629">CH192/CH25</f>
        <v>0.60331629392971242</v>
      </c>
      <c r="CI191" s="649" t="e">
        <f t="shared" si="627"/>
        <v>#DIV/0!</v>
      </c>
      <c r="CJ191" s="334">
        <f t="shared" si="627"/>
        <v>0.60331629392971242</v>
      </c>
      <c r="CK191" s="632" t="e">
        <f t="shared" si="627"/>
        <v>#DIV/0!</v>
      </c>
      <c r="CL191" s="583"/>
      <c r="CM191" s="592">
        <f t="shared" si="627"/>
        <v>0.58010852161537085</v>
      </c>
      <c r="CN191" s="579" t="e">
        <f t="shared" si="627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30">CZ192/CZ25</f>
        <v>0</v>
      </c>
      <c r="DA191" s="261" t="e">
        <f t="shared" si="630"/>
        <v>#DIV/0!</v>
      </c>
      <c r="DB191" s="261">
        <f t="shared" si="630"/>
        <v>0</v>
      </c>
      <c r="DC191" s="261">
        <f t="shared" si="630"/>
        <v>0.58053727114210973</v>
      </c>
      <c r="DD191" s="491">
        <f t="shared" si="630"/>
        <v>0.58499999999999996</v>
      </c>
      <c r="DE191" s="648">
        <f t="shared" si="630"/>
        <v>0.76533333333333331</v>
      </c>
      <c r="DF191" s="783" t="e">
        <f t="shared" si="630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3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3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31">DU192/DU25</f>
        <v>0.57956656346749225</v>
      </c>
      <c r="DV191" s="648" t="e">
        <f t="shared" si="631"/>
        <v>#DIV/0!</v>
      </c>
      <c r="DW191" s="783" t="e">
        <f t="shared" si="631"/>
        <v>#DIV/0!</v>
      </c>
      <c r="DX191" s="334" t="e">
        <f t="shared" si="631"/>
        <v>#DIV/0!</v>
      </c>
      <c r="DY191" s="491">
        <f t="shared" si="631"/>
        <v>0.56345609065155799</v>
      </c>
      <c r="DZ191" s="648" t="e">
        <f t="shared" si="631"/>
        <v>#DIV/0!</v>
      </c>
      <c r="EA191" s="783" t="e">
        <f t="shared" si="631"/>
        <v>#DIV/0!</v>
      </c>
      <c r="EB191" s="334" t="e">
        <f t="shared" si="631"/>
        <v>#DIV/0!</v>
      </c>
      <c r="EC191" s="491">
        <f t="shared" si="631"/>
        <v>0.60331629392971242</v>
      </c>
      <c r="ED191" s="648" t="e">
        <f t="shared" si="631"/>
        <v>#DIV/0!</v>
      </c>
      <c r="EE191" s="783" t="e">
        <f t="shared" si="631"/>
        <v>#DIV/0!</v>
      </c>
      <c r="EF191" s="334" t="e">
        <f t="shared" si="631"/>
        <v>#DIV/0!</v>
      </c>
      <c r="EG191" s="632">
        <f t="shared" si="631"/>
        <v>0.58010852161537085</v>
      </c>
      <c r="EH191" s="592" t="e">
        <f t="shared" si="631"/>
        <v>#DIV/0!</v>
      </c>
      <c r="EI191" s="579" t="e">
        <f t="shared" si="631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357"/>
      <c r="I192" s="358">
        <f>H192-G192</f>
        <v>-945.4</v>
      </c>
      <c r="J192" s="355">
        <v>720</v>
      </c>
      <c r="K192" s="448">
        <v>1087</v>
      </c>
      <c r="L192" s="1060"/>
      <c r="M192" s="358">
        <f>L192-K192</f>
        <v>-1087</v>
      </c>
      <c r="N192" s="355">
        <v>790</v>
      </c>
      <c r="O192" s="448">
        <v>929.80799999999999</v>
      </c>
      <c r="P192" s="1060"/>
      <c r="Q192" s="358">
        <f>P192-O192</f>
        <v>-929.80799999999999</v>
      </c>
      <c r="R192" s="360">
        <f>F192+J192+N192</f>
        <v>2230</v>
      </c>
      <c r="S192" s="361">
        <v>2230</v>
      </c>
      <c r="T192" s="186">
        <f>H192+K192+O192</f>
        <v>2016.808</v>
      </c>
      <c r="U192" s="114">
        <f>H192+L192+P192</f>
        <v>0</v>
      </c>
      <c r="V192" s="110">
        <f>U192-R192</f>
        <v>-2230</v>
      </c>
      <c r="W192" s="108">
        <f>U192-S192</f>
        <v>-2230</v>
      </c>
      <c r="X192" s="117">
        <f>U192-T192</f>
        <v>-2016.808</v>
      </c>
      <c r="Y192" s="355">
        <v>830</v>
      </c>
      <c r="Z192" s="448">
        <v>1117.4670000000001</v>
      </c>
      <c r="AA192" s="1060"/>
      <c r="AB192" s="358">
        <f>AA192-Z192</f>
        <v>-1117.4670000000001</v>
      </c>
      <c r="AC192" s="355">
        <v>830</v>
      </c>
      <c r="AD192" s="448">
        <v>1274.7460000000001</v>
      </c>
      <c r="AE192" s="1060"/>
      <c r="AF192" s="358">
        <f>AE192-AD192</f>
        <v>-1274.7460000000001</v>
      </c>
      <c r="AG192" s="355">
        <v>785</v>
      </c>
      <c r="AH192" s="448">
        <v>779</v>
      </c>
      <c r="AI192" s="1060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-3171.2130000000002</v>
      </c>
      <c r="AR192" s="111">
        <f>SUM(R192,AK192)</f>
        <v>4675</v>
      </c>
      <c r="AS192" s="113">
        <f>S192+AL192</f>
        <v>4675</v>
      </c>
      <c r="AT192" s="593">
        <f>T192+AM192</f>
        <v>5188.0210000000006</v>
      </c>
      <c r="AU192" s="120">
        <f>SUM(U192,AN192)</f>
        <v>0</v>
      </c>
      <c r="AV192" s="121">
        <f>AU192-AR192</f>
        <v>-4675</v>
      </c>
      <c r="AW192" s="110">
        <f>AU192-AS192</f>
        <v>-4675</v>
      </c>
      <c r="AX192" s="594">
        <f>AU192-AT192</f>
        <v>-5188.0210000000006</v>
      </c>
      <c r="AY192" s="96">
        <f>AR192/6</f>
        <v>779.16666666666663</v>
      </c>
      <c r="AZ192" s="97">
        <f>AS192/6</f>
        <v>779.16666666666663</v>
      </c>
      <c r="BA192" s="97">
        <f>AU192/6</f>
        <v>0</v>
      </c>
      <c r="BB192" s="123">
        <f>BA192/AY192</f>
        <v>0</v>
      </c>
      <c r="BC192" s="98">
        <f>BA192-AY192</f>
        <v>-779.16666666666663</v>
      </c>
      <c r="BD192" s="98">
        <f>BA192-AZ192</f>
        <v>-779.16666666666663</v>
      </c>
      <c r="BE192" s="98">
        <f>AX192/6</f>
        <v>-864.67016666666677</v>
      </c>
      <c r="BF192" s="1038"/>
      <c r="BG192" s="448"/>
      <c r="BH192" s="359"/>
      <c r="BI192" s="358">
        <f>BH192-BG192</f>
        <v>0</v>
      </c>
      <c r="BJ192" s="1038"/>
      <c r="BK192" s="448">
        <v>846</v>
      </c>
      <c r="BL192" s="359"/>
      <c r="BM192" s="358">
        <f>BL192-BK192</f>
        <v>-846</v>
      </c>
      <c r="BN192" s="1038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38"/>
      <c r="BZ192" s="448">
        <v>960</v>
      </c>
      <c r="CA192" s="359"/>
      <c r="CB192" s="358">
        <f>CA192-BZ192</f>
        <v>-960</v>
      </c>
      <c r="CC192" s="1038"/>
      <c r="CD192" s="448">
        <v>1020</v>
      </c>
      <c r="CE192" s="359"/>
      <c r="CF192" s="358">
        <f>CE192-CD192</f>
        <v>-1020</v>
      </c>
      <c r="CG192" s="1038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54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4"/>
      <c r="DG192" s="358">
        <f>DF192-DE192</f>
        <v>-1148</v>
      </c>
      <c r="DH192" s="355">
        <v>871</v>
      </c>
      <c r="DI192" s="448">
        <v>846</v>
      </c>
      <c r="DJ192" s="764"/>
      <c r="DK192" s="358">
        <f>DJ192-DI192</f>
        <v>-846</v>
      </c>
      <c r="DL192" s="355">
        <v>930</v>
      </c>
      <c r="DM192" s="448">
        <v>930</v>
      </c>
      <c r="DN192" s="764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4"/>
      <c r="DX192" s="358">
        <f>DW192-DV192</f>
        <v>0</v>
      </c>
      <c r="DY192" s="355">
        <v>1020</v>
      </c>
      <c r="DZ192" s="448"/>
      <c r="EA192" s="764"/>
      <c r="EB192" s="358">
        <f>EA192-DZ192</f>
        <v>0</v>
      </c>
      <c r="EC192" s="355">
        <v>807</v>
      </c>
      <c r="ED192" s="448"/>
      <c r="EE192" s="764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6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7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858" t="e">
        <f>H194/H27</f>
        <v>#DIV/0!</v>
      </c>
      <c r="I193" s="334">
        <f>H194/G194</f>
        <v>0</v>
      </c>
      <c r="J193" s="491"/>
      <c r="K193" s="574">
        <f>K194/K27</f>
        <v>-1.7458739999999999</v>
      </c>
      <c r="L193" s="1077" t="e">
        <f>L194/L27</f>
        <v>#DIV/0!</v>
      </c>
      <c r="M193" s="334">
        <f>L194/K194</f>
        <v>0</v>
      </c>
      <c r="N193" s="491"/>
      <c r="O193" s="574"/>
      <c r="P193" s="1077" t="e">
        <f>P194/P27</f>
        <v>#DIV/0!</v>
      </c>
      <c r="Q193" s="334" t="e">
        <f>P194/O194</f>
        <v>#DIV/0!</v>
      </c>
      <c r="R193" s="491" t="e">
        <f>R194/R27</f>
        <v>#DIV/0!</v>
      </c>
      <c r="S193" s="613"/>
      <c r="T193" s="582">
        <f>T194/T27</f>
        <v>-1.7458739999999999</v>
      </c>
      <c r="U193" s="579" t="e">
        <f>U194/U27</f>
        <v>#DIV/0!</v>
      </c>
      <c r="V193" s="579" t="e">
        <f>U194/R194</f>
        <v>#DIV/0!</v>
      </c>
      <c r="W193" s="580" t="e">
        <f>U194/S194</f>
        <v>#DIV/0!</v>
      </c>
      <c r="X193" s="177">
        <f>U194/T194</f>
        <v>0</v>
      </c>
      <c r="Y193" s="491"/>
      <c r="Z193" s="574"/>
      <c r="AA193" s="1077" t="e">
        <f>AA194/AA27</f>
        <v>#DIV/0!</v>
      </c>
      <c r="AB193" s="334" t="e">
        <f>AA194/Z194</f>
        <v>#DIV/0!</v>
      </c>
      <c r="AC193" s="491"/>
      <c r="AD193" s="574">
        <v>-2.6059999999999999</v>
      </c>
      <c r="AE193" s="1077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77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-1.9853399047619045</v>
      </c>
      <c r="AU193" s="586" t="e">
        <f>AU194/AU27</f>
        <v>#DIV/0!</v>
      </c>
      <c r="AV193" s="583" t="e">
        <f>AU194/AR194</f>
        <v>#DIV/0!</v>
      </c>
      <c r="AW193" s="579" t="e">
        <f>AU194/AS194</f>
        <v>#DIV/0!</v>
      </c>
      <c r="AX193" s="588">
        <f>AU194/AT194</f>
        <v>0</v>
      </c>
      <c r="AY193" s="96"/>
      <c r="AZ193" s="97"/>
      <c r="BA193" s="97"/>
      <c r="BF193" s="1049"/>
      <c r="BG193" s="574"/>
      <c r="BH193" s="575"/>
      <c r="BI193" s="334" t="e">
        <f>BH194/BG194</f>
        <v>#DIV/0!</v>
      </c>
      <c r="BJ193" s="1049"/>
      <c r="BK193" s="574"/>
      <c r="BL193" s="575"/>
      <c r="BM193" s="334" t="e">
        <f>BL194/BK194</f>
        <v>#DIV/0!</v>
      </c>
      <c r="BN193" s="1049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49"/>
      <c r="BZ193" s="574"/>
      <c r="CA193" s="575"/>
      <c r="CB193" s="334" t="e">
        <f>CA194/BZ194</f>
        <v>#DIV/0!</v>
      </c>
      <c r="CC193" s="1049"/>
      <c r="CD193" s="574"/>
      <c r="CE193" s="575"/>
      <c r="CF193" s="334" t="e">
        <f>CE194/CD194</f>
        <v>#DIV/0!</v>
      </c>
      <c r="CG193" s="1049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78"/>
      <c r="DG193" s="334" t="e">
        <f>DF194/DE194</f>
        <v>#DIV/0!</v>
      </c>
      <c r="DH193" s="491"/>
      <c r="DI193" s="574"/>
      <c r="DJ193" s="778"/>
      <c r="DK193" s="334" t="e">
        <f>DJ194/DI194</f>
        <v>#DIV/0!</v>
      </c>
      <c r="DL193" s="491"/>
      <c r="DM193" s="574"/>
      <c r="DN193" s="778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78"/>
      <c r="DX193" s="334" t="e">
        <f>DW194/DV194</f>
        <v>#DIV/0!</v>
      </c>
      <c r="DY193" s="491"/>
      <c r="DZ193" s="574"/>
      <c r="EA193" s="778"/>
      <c r="EB193" s="334" t="e">
        <f>EA194/DZ194</f>
        <v>#DIV/0!</v>
      </c>
      <c r="EC193" s="491"/>
      <c r="ED193" s="574"/>
      <c r="EE193" s="778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357"/>
      <c r="I194" s="358">
        <f>H194-G194</f>
        <v>-27.162393162393162</v>
      </c>
      <c r="J194" s="355">
        <f>J193*J27</f>
        <v>0</v>
      </c>
      <c r="K194" s="448">
        <v>-22.382999999999999</v>
      </c>
      <c r="L194" s="1060"/>
      <c r="M194" s="358">
        <f>L194-K194</f>
        <v>22.382999999999999</v>
      </c>
      <c r="N194" s="355">
        <f>N193*N27</f>
        <v>0</v>
      </c>
      <c r="O194" s="448">
        <f>O27*O193</f>
        <v>0</v>
      </c>
      <c r="P194" s="1060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-22.382999999999999</v>
      </c>
      <c r="U194" s="114">
        <f>H194+L194+P194</f>
        <v>0</v>
      </c>
      <c r="V194" s="110">
        <f>U194-R194</f>
        <v>0</v>
      </c>
      <c r="W194" s="108">
        <f>U194-S194</f>
        <v>0</v>
      </c>
      <c r="X194" s="117">
        <f>U194-T194</f>
        <v>22.382999999999999</v>
      </c>
      <c r="Y194" s="355">
        <f>Y193*Y27</f>
        <v>0</v>
      </c>
      <c r="Z194" s="448">
        <f>Z27*Z193</f>
        <v>0</v>
      </c>
      <c r="AA194" s="1060"/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1060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0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-534.5145897435898</v>
      </c>
      <c r="AU194" s="120">
        <f>SUM(U194,AN194)</f>
        <v>0</v>
      </c>
      <c r="AV194" s="121">
        <f>AU194-AR194</f>
        <v>0</v>
      </c>
      <c r="AW194" s="110">
        <f>AU194-AS194</f>
        <v>0</v>
      </c>
      <c r="AX194" s="594">
        <f>AU194-AT194</f>
        <v>534.5145897435898</v>
      </c>
      <c r="AY194" s="96">
        <f>AR194/6</f>
        <v>0</v>
      </c>
      <c r="AZ194" s="97">
        <f>AS194/6</f>
        <v>0</v>
      </c>
      <c r="BA194" s="97">
        <f>AU194/6</f>
        <v>0</v>
      </c>
      <c r="BB194" s="123" t="e">
        <f>BA194/AY194</f>
        <v>#DIV/0!</v>
      </c>
      <c r="BC194" s="98">
        <f>BA194-AY194</f>
        <v>0</v>
      </c>
      <c r="BD194" s="98">
        <f>BA194-AZ194</f>
        <v>0</v>
      </c>
      <c r="BE194" s="98">
        <f>AX194/6</f>
        <v>89.085764957264971</v>
      </c>
      <c r="BF194" s="1038"/>
      <c r="BG194" s="448"/>
      <c r="BH194" s="359"/>
      <c r="BI194" s="358">
        <f>BH194-BG194</f>
        <v>0</v>
      </c>
      <c r="BJ194" s="1038"/>
      <c r="BK194" s="448">
        <f>BK27*BK193</f>
        <v>0</v>
      </c>
      <c r="BL194" s="359"/>
      <c r="BM194" s="358">
        <f>BL194-BK194</f>
        <v>0</v>
      </c>
      <c r="BN194" s="1038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38"/>
      <c r="BZ194" s="448">
        <f>BZ27*BZ193</f>
        <v>0</v>
      </c>
      <c r="CA194" s="359">
        <f>CA27*CA193</f>
        <v>0</v>
      </c>
      <c r="CB194" s="358">
        <f>CA194-BZ194</f>
        <v>0</v>
      </c>
      <c r="CC194" s="1038"/>
      <c r="CD194" s="448">
        <f>CD27*CD193</f>
        <v>0</v>
      </c>
      <c r="CE194" s="359">
        <f>CE27*CE193</f>
        <v>0</v>
      </c>
      <c r="CF194" s="358">
        <f>CE194-CD194</f>
        <v>0</v>
      </c>
      <c r="CG194" s="1038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4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4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4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4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4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4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4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6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7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858"/>
      <c r="I195" s="334">
        <f>H196/G196</f>
        <v>0</v>
      </c>
      <c r="J195" s="491">
        <v>0.2</v>
      </c>
      <c r="K195" s="574">
        <v>0.22700000000000001</v>
      </c>
      <c r="L195" s="1077"/>
      <c r="M195" s="334">
        <f>L196/K196</f>
        <v>0</v>
      </c>
      <c r="N195" s="491">
        <v>0.2</v>
      </c>
      <c r="O195" s="574">
        <v>0.16600000000000001</v>
      </c>
      <c r="P195" s="1077"/>
      <c r="Q195" s="334">
        <f>P196/O196</f>
        <v>0</v>
      </c>
      <c r="R195" s="491">
        <f>R196/R29</f>
        <v>0.20000000000000004</v>
      </c>
      <c r="S195" s="613">
        <f>S196/S29</f>
        <v>0.20000000000000004</v>
      </c>
      <c r="T195" s="582">
        <f>T196/T29</f>
        <v>0.20236538461538459</v>
      </c>
      <c r="U195" s="579" t="e">
        <f>U196/U29</f>
        <v>#DIV/0!</v>
      </c>
      <c r="V195" s="579">
        <f>U196/R196</f>
        <v>0</v>
      </c>
      <c r="W195" s="580">
        <f>U196/S196</f>
        <v>0</v>
      </c>
      <c r="X195" s="177">
        <f>U196/T196</f>
        <v>0</v>
      </c>
      <c r="Y195" s="491">
        <v>0.3</v>
      </c>
      <c r="Z195" s="574"/>
      <c r="AA195" s="1077"/>
      <c r="AB195" s="334" t="e">
        <f>AA196/Z196</f>
        <v>#DIV/0!</v>
      </c>
      <c r="AC195" s="491">
        <v>0.3</v>
      </c>
      <c r="AD195" s="574">
        <f>AD196/AD29</f>
        <v>0.24960097989949748</v>
      </c>
      <c r="AE195" s="1077"/>
      <c r="AF195" s="334">
        <f>AE196/AD196</f>
        <v>0</v>
      </c>
      <c r="AG195" s="491">
        <v>0.3</v>
      </c>
      <c r="AH195" s="574">
        <v>0.18</v>
      </c>
      <c r="AI195" s="1077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0.19176250924991589</v>
      </c>
      <c r="AU195" s="586" t="e">
        <f>AU196/AU29</f>
        <v>#DIV/0!</v>
      </c>
      <c r="AV195" s="583">
        <f>AU196/AR196</f>
        <v>0</v>
      </c>
      <c r="AW195" s="579">
        <f>AU196/AS196</f>
        <v>0</v>
      </c>
      <c r="AX195" s="588">
        <f>AU196/AT196</f>
        <v>0</v>
      </c>
      <c r="AY195" s="96"/>
      <c r="AZ195" s="97"/>
      <c r="BA195" s="97"/>
      <c r="BF195" s="1049"/>
      <c r="BG195" s="574"/>
      <c r="BH195" s="575"/>
      <c r="BI195" s="334" t="e">
        <f>BH196/BG196</f>
        <v>#DIV/0!</v>
      </c>
      <c r="BJ195" s="1049"/>
      <c r="BK195" s="574">
        <v>0.15</v>
      </c>
      <c r="BL195" s="575"/>
      <c r="BM195" s="334">
        <f>BL196/BK196</f>
        <v>0</v>
      </c>
      <c r="BN195" s="1049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49"/>
      <c r="BZ195" s="574">
        <v>0.15</v>
      </c>
      <c r="CA195" s="575"/>
      <c r="CB195" s="334">
        <f>CA196/BZ196</f>
        <v>0</v>
      </c>
      <c r="CC195" s="1049"/>
      <c r="CD195" s="574">
        <v>0.15</v>
      </c>
      <c r="CE195" s="575"/>
      <c r="CF195" s="334">
        <f>CE196/CD196</f>
        <v>0</v>
      </c>
      <c r="CG195" s="1049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78"/>
      <c r="DG195" s="334">
        <f>DF196/DE196</f>
        <v>0</v>
      </c>
      <c r="DH195" s="491">
        <f>DH196/DH29</f>
        <v>0.15524052631578947</v>
      </c>
      <c r="DI195" s="574">
        <v>0.15</v>
      </c>
      <c r="DJ195" s="778"/>
      <c r="DK195" s="334">
        <f>DJ196/DI196</f>
        <v>0</v>
      </c>
      <c r="DL195" s="491">
        <f>DL196/DL29</f>
        <v>0.15524052631578947</v>
      </c>
      <c r="DM195" s="574">
        <v>0.15</v>
      </c>
      <c r="DN195" s="778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78"/>
      <c r="DX195" s="334" t="e">
        <f>DW196/DV196</f>
        <v>#DIV/0!</v>
      </c>
      <c r="DY195" s="491">
        <f>DY196/DY29</f>
        <v>0.15517894736842106</v>
      </c>
      <c r="DZ195" s="574"/>
      <c r="EA195" s="778"/>
      <c r="EB195" s="334" t="e">
        <f>EA196/DZ196</f>
        <v>#DIV/0!</v>
      </c>
      <c r="EC195" s="491">
        <f>EC196/EC29</f>
        <v>0.15548684210526315</v>
      </c>
      <c r="ED195" s="574"/>
      <c r="EE195" s="778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357">
        <f>H29*H195</f>
        <v>0</v>
      </c>
      <c r="I196" s="358">
        <f>H196-G196</f>
        <v>-56.541880341880351</v>
      </c>
      <c r="J196" s="355">
        <f>J195*J29</f>
        <v>16.923076923076927</v>
      </c>
      <c r="K196" s="448">
        <f>K29*K195</f>
        <v>75.181623931623946</v>
      </c>
      <c r="L196" s="1060">
        <f>L29*L195</f>
        <v>0</v>
      </c>
      <c r="M196" s="358">
        <f>L196-K196</f>
        <v>-75.181623931623946</v>
      </c>
      <c r="N196" s="355">
        <f>N195*N29</f>
        <v>16.923076923076927</v>
      </c>
      <c r="O196" s="448">
        <f>O29*O195</f>
        <v>37.243589743589745</v>
      </c>
      <c r="P196" s="1060">
        <f>P29*P195</f>
        <v>0</v>
      </c>
      <c r="Q196" s="358">
        <f>P196-O196</f>
        <v>-37.243589743589745</v>
      </c>
      <c r="R196" s="360">
        <f>F196+J196+N196</f>
        <v>50.769230769230781</v>
      </c>
      <c r="S196" s="361">
        <v>50.769230769230781</v>
      </c>
      <c r="T196" s="186">
        <f>H196+K196+O196</f>
        <v>112.42521367521368</v>
      </c>
      <c r="U196" s="114">
        <f>H196+L196+P196</f>
        <v>0</v>
      </c>
      <c r="V196" s="110">
        <f>U196-R196</f>
        <v>-50.769230769230781</v>
      </c>
      <c r="W196" s="108">
        <f>U196-S196</f>
        <v>-50.769230769230781</v>
      </c>
      <c r="X196" s="117">
        <f>U196-T196</f>
        <v>-112.42521367521368</v>
      </c>
      <c r="Y196" s="355">
        <f>Y195*Y29</f>
        <v>38.46153846153846</v>
      </c>
      <c r="Z196" s="448">
        <f>Z29*Z195</f>
        <v>0</v>
      </c>
      <c r="AA196" s="1060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1060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0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974.54690598290586</v>
      </c>
      <c r="AU196" s="120">
        <f>SUM(U196,AN196)</f>
        <v>0</v>
      </c>
      <c r="AV196" s="121">
        <f>AU196-AR196</f>
        <v>-166.15384615384616</v>
      </c>
      <c r="AW196" s="110">
        <f>AU196-AS196</f>
        <v>-166.15384615384613</v>
      </c>
      <c r="AX196" s="594">
        <f>AU196-AT196</f>
        <v>-974.54690598290586</v>
      </c>
      <c r="AY196" s="96">
        <f>AR196/6</f>
        <v>27.692307692307693</v>
      </c>
      <c r="AZ196" s="97">
        <f>AS196/6</f>
        <v>27.69230769230769</v>
      </c>
      <c r="BA196" s="97">
        <f>AU196/6</f>
        <v>0</v>
      </c>
      <c r="BB196" s="123">
        <f>BA196/AY196</f>
        <v>0</v>
      </c>
      <c r="BC196" s="98">
        <f>BA196-AY196</f>
        <v>-27.692307692307693</v>
      </c>
      <c r="BD196" s="98">
        <f>BA196-AZ196</f>
        <v>-27.69230769230769</v>
      </c>
      <c r="BE196" s="98">
        <f>AX196/6</f>
        <v>-162.42448433048432</v>
      </c>
      <c r="BF196" s="1038"/>
      <c r="BG196" s="448"/>
      <c r="BH196" s="359"/>
      <c r="BI196" s="358">
        <f>BH196-BG196</f>
        <v>0</v>
      </c>
      <c r="BJ196" s="1038"/>
      <c r="BK196" s="448">
        <v>2435.897435897436</v>
      </c>
      <c r="BL196" s="359"/>
      <c r="BM196" s="358">
        <f>BL196-BK196</f>
        <v>-2435.897435897436</v>
      </c>
      <c r="BN196" s="1038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38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38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38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54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4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4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4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4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4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4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6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7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864">
        <f>H198/H31</f>
        <v>0</v>
      </c>
      <c r="I197" s="334">
        <f>H198/G198</f>
        <v>0</v>
      </c>
      <c r="J197" s="650">
        <f>J198/J31</f>
        <v>0.17406441609328469</v>
      </c>
      <c r="K197" s="651">
        <f>K198/K31</f>
        <v>0.18559380842505419</v>
      </c>
      <c r="L197" s="1083">
        <f>L198/L31</f>
        <v>0</v>
      </c>
      <c r="M197" s="334">
        <f>L198/K198</f>
        <v>0</v>
      </c>
      <c r="N197" s="650">
        <f>N198/N31</f>
        <v>0.17397507493460374</v>
      </c>
      <c r="O197" s="651">
        <f>O198/O31</f>
        <v>0.20062535704450093</v>
      </c>
      <c r="P197" s="1083">
        <f>P198/P31</f>
        <v>0</v>
      </c>
      <c r="Q197" s="334">
        <f>P198/O198</f>
        <v>0</v>
      </c>
      <c r="R197" s="650">
        <f>R198/R31</f>
        <v>0.1735115548143942</v>
      </c>
      <c r="S197" s="653">
        <f>S198/S31</f>
        <v>0.17605624564931843</v>
      </c>
      <c r="T197" s="343">
        <f>T198/T31</f>
        <v>0.17141200724628539</v>
      </c>
      <c r="U197" s="339">
        <f>U198/U31</f>
        <v>0</v>
      </c>
      <c r="V197" s="579">
        <f>U198/R198</f>
        <v>0</v>
      </c>
      <c r="W197" s="580">
        <f>U198/S198</f>
        <v>0</v>
      </c>
      <c r="X197" s="177">
        <f>U198/T198</f>
        <v>0</v>
      </c>
      <c r="Y197" s="650">
        <f>Y198/Y31</f>
        <v>0.17808304173524142</v>
      </c>
      <c r="Z197" s="651">
        <f>Z198/Z31</f>
        <v>0.1830761750855413</v>
      </c>
      <c r="AA197" s="1083">
        <f>AA198/AA31</f>
        <v>0</v>
      </c>
      <c r="AB197" s="334">
        <f>AA198/Z198</f>
        <v>0</v>
      </c>
      <c r="AC197" s="650">
        <f>AC198/AC31</f>
        <v>0.17590907453142751</v>
      </c>
      <c r="AD197" s="651">
        <f>AD198/AD31</f>
        <v>0.18103103039840984</v>
      </c>
      <c r="AE197" s="1083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83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</v>
      </c>
      <c r="AO197" s="583">
        <f>AN198/AK198</f>
        <v>0</v>
      </c>
      <c r="AP197" s="340">
        <f>AN198/AL198</f>
        <v>0</v>
      </c>
      <c r="AQ197" s="89">
        <f>AN198/AM198</f>
        <v>0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0.1766514784891999</v>
      </c>
      <c r="AU197" s="654">
        <f>AU198/AU31</f>
        <v>0</v>
      </c>
      <c r="AV197" s="580">
        <f>AU198/AR198</f>
        <v>0</v>
      </c>
      <c r="AW197" s="579">
        <f>AU198/AS198</f>
        <v>0</v>
      </c>
      <c r="AX197" s="588">
        <f>AU198/AT198</f>
        <v>0</v>
      </c>
      <c r="AY197" s="96"/>
      <c r="AZ197" s="97"/>
      <c r="BA197" s="97"/>
      <c r="BF197" s="1054" t="e">
        <f t="shared" ref="BF197:BG197" si="632">BF198/BF31</f>
        <v>#DIV/0!</v>
      </c>
      <c r="BG197" s="651">
        <f t="shared" si="632"/>
        <v>0</v>
      </c>
      <c r="BH197" s="652">
        <f>BH198/BH31</f>
        <v>0</v>
      </c>
      <c r="BI197" s="334" t="e">
        <f>BH198/BG198</f>
        <v>#DIV/0!</v>
      </c>
      <c r="BJ197" s="1054" t="e">
        <f t="shared" ref="BJ197" si="633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54" t="e">
        <f t="shared" ref="BN197" si="634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0</v>
      </c>
      <c r="BV197" s="579" t="e">
        <f>BU198/BR198</f>
        <v>#DIV/0!</v>
      </c>
      <c r="BW197" s="580"/>
      <c r="BX197" s="177">
        <f>BU198/BT198</f>
        <v>0</v>
      </c>
      <c r="BY197" s="1054" t="e">
        <f t="shared" ref="BY197" si="635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54" t="e">
        <f t="shared" ref="CC197" si="636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54" t="e">
        <f t="shared" ref="CG197" si="637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0</v>
      </c>
      <c r="CV197" s="579" t="e">
        <f>CU198/CR198</f>
        <v>#DIV/0!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84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84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84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84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84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84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494">
        <f t="shared" ref="H198" si="638">H172+H178+H192+H184+H190+H194+H196</f>
        <v>0</v>
      </c>
      <c r="I198" s="495">
        <f>H198-G198</f>
        <v>-77307.767553504382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1071">
        <f t="shared" ref="L198" si="639">L172+L178+L192+L184+L190+L194+L196</f>
        <v>0</v>
      </c>
      <c r="M198" s="495">
        <f>L198-K198</f>
        <v>-88960.883311321246</v>
      </c>
      <c r="N198" s="492">
        <f t="shared" ref="N198:BA198" si="640">N172+N178+N192+N184+N190+N194+N196</f>
        <v>56901.299145299148</v>
      </c>
      <c r="O198" s="493">
        <f>O172+O178+O192+O184+O190+O194+O196</f>
        <v>98737.031859180104</v>
      </c>
      <c r="P198" s="1071">
        <f t="shared" ref="P198" si="641">P172+P178+P192+P184+P190+P194+P196</f>
        <v>0</v>
      </c>
      <c r="Q198" s="495">
        <f t="shared" si="640"/>
        <v>-98737.031859180104</v>
      </c>
      <c r="R198" s="492">
        <f t="shared" si="640"/>
        <v>165854.05982905981</v>
      </c>
      <c r="S198" s="497">
        <f>S172+S178+S192+S184+S190+S194+S196</f>
        <v>193036.64482905981</v>
      </c>
      <c r="T198" s="655">
        <f t="shared" si="640"/>
        <v>187697.91517050131</v>
      </c>
      <c r="U198" s="213">
        <f t="shared" si="640"/>
        <v>0</v>
      </c>
      <c r="V198" s="213">
        <f t="shared" si="640"/>
        <v>-165854.05982905981</v>
      </c>
      <c r="W198" s="211">
        <f>U198-S198</f>
        <v>-193036.64482905981</v>
      </c>
      <c r="X198" s="216">
        <f t="shared" si="640"/>
        <v>-187697.91517050131</v>
      </c>
      <c r="Y198" s="492">
        <f t="shared" si="640"/>
        <v>55421.421288470861</v>
      </c>
      <c r="Z198" s="493">
        <f>Z172+Z178+Z192+Z184+Z190+Z194+Z196</f>
        <v>80811.506961784617</v>
      </c>
      <c r="AA198" s="1071">
        <f t="shared" ref="AA198" si="642">AA172+AA178+AA192+AA184+AA190+AA194+AA196</f>
        <v>0</v>
      </c>
      <c r="AB198" s="495">
        <f t="shared" si="640"/>
        <v>-70082.181602810248</v>
      </c>
      <c r="AC198" s="492">
        <f t="shared" si="640"/>
        <v>54307.040398396821</v>
      </c>
      <c r="AD198" s="493">
        <f>AD172+AD178+AD192+AD184+AD190+AD194+AD196</f>
        <v>66085.088196889192</v>
      </c>
      <c r="AE198" s="1071">
        <f t="shared" ref="AE198" si="643">AE172+AE178+AE192+AE184+AE190+AE194+AE196</f>
        <v>0</v>
      </c>
      <c r="AF198" s="495">
        <f t="shared" si="640"/>
        <v>-66085.088196889192</v>
      </c>
      <c r="AG198" s="492">
        <f t="shared" si="640"/>
        <v>49105.916432790436</v>
      </c>
      <c r="AH198" s="493">
        <f>AH172+AH178+AH192+AH184+AH190+AH194+AH196</f>
        <v>63099.219222222229</v>
      </c>
      <c r="AI198" s="1071">
        <f t="shared" si="640"/>
        <v>0</v>
      </c>
      <c r="AJ198" s="495">
        <f t="shared" si="640"/>
        <v>-63056.834222222227</v>
      </c>
      <c r="AK198" s="210">
        <f t="shared" si="640"/>
        <v>158834.37811965813</v>
      </c>
      <c r="AL198" s="497">
        <f t="shared" si="640"/>
        <v>167168.79172649572</v>
      </c>
      <c r="AM198" s="656">
        <f t="shared" si="640"/>
        <v>209995.81438089604</v>
      </c>
      <c r="AN198" s="213">
        <f t="shared" si="640"/>
        <v>0</v>
      </c>
      <c r="AO198" s="215">
        <f t="shared" si="640"/>
        <v>-158834.37811965813</v>
      </c>
      <c r="AP198" s="211">
        <f>AN198-AL198</f>
        <v>-167168.79172649572</v>
      </c>
      <c r="AQ198" s="216">
        <f t="shared" si="640"/>
        <v>-209801.83338089605</v>
      </c>
      <c r="AR198" s="214">
        <f t="shared" si="640"/>
        <v>324688.43794871797</v>
      </c>
      <c r="AS198" s="213">
        <f>AS172+AS178+AS192+AS184+AS190+AS194+AS196</f>
        <v>360205.43655555561</v>
      </c>
      <c r="AT198" s="657">
        <f t="shared" si="640"/>
        <v>397693.72955139738</v>
      </c>
      <c r="AU198" s="293">
        <f t="shared" si="640"/>
        <v>0</v>
      </c>
      <c r="AV198" s="217">
        <f t="shared" si="640"/>
        <v>-324688.43794871797</v>
      </c>
      <c r="AW198" s="213">
        <f>AU198-AS198</f>
        <v>-360205.43655555561</v>
      </c>
      <c r="AX198" s="218">
        <f t="shared" si="640"/>
        <v>-397490.60655139736</v>
      </c>
      <c r="AY198" s="96">
        <f t="shared" si="640"/>
        <v>54114.739658119644</v>
      </c>
      <c r="AZ198" s="97">
        <f>AS198/6</f>
        <v>60034.239425925938</v>
      </c>
      <c r="BA198" s="97">
        <f t="shared" si="640"/>
        <v>0</v>
      </c>
      <c r="BB198" s="123">
        <f>BA198/AY198</f>
        <v>0</v>
      </c>
      <c r="BC198" s="98">
        <f>BA198-AY198</f>
        <v>-54114.739658119644</v>
      </c>
      <c r="BD198" s="98">
        <f>BA198-AZ198</f>
        <v>-60034.239425925938</v>
      </c>
      <c r="BE198" s="98">
        <f>AX198/6</f>
        <v>-66248.434425232888</v>
      </c>
      <c r="BF198" s="1045">
        <f t="shared" ref="BF198:BG198" si="644">BF172+BF178+BF192+BF184+BF190+BF194+BF196</f>
        <v>0</v>
      </c>
      <c r="BG198" s="493">
        <f t="shared" si="644"/>
        <v>0</v>
      </c>
      <c r="BH198" s="496">
        <f>BH172+BH178+BH192+BH184+BH190+BH194+BH196</f>
        <v>0</v>
      </c>
      <c r="BI198" s="495">
        <f>BH198-BG198</f>
        <v>0</v>
      </c>
      <c r="BJ198" s="1045">
        <f t="shared" ref="BJ198" si="645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45">
        <f t="shared" ref="BN198" si="646">BN172+BN178+BN192+BN184+BN190+BN194+BN196</f>
        <v>0</v>
      </c>
      <c r="BO198" s="493">
        <f t="shared" ref="BO198" si="647">BO172+BO178+BO192+BO184+BO190+BO194+BO196</f>
        <v>65827.692307692312</v>
      </c>
      <c r="BP198" s="496">
        <f t="shared" ref="BP198:CZ198" si="648">BP172+BP178+BP192+BP184+BP190+BP194+BP196</f>
        <v>0</v>
      </c>
      <c r="BQ198" s="495">
        <f t="shared" si="648"/>
        <v>-65827.692307692312</v>
      </c>
      <c r="BR198" s="210">
        <f t="shared" si="648"/>
        <v>0</v>
      </c>
      <c r="BS198" s="215"/>
      <c r="BT198" s="656">
        <f t="shared" si="648"/>
        <v>119368.56356410256</v>
      </c>
      <c r="BU198" s="213">
        <f t="shared" si="648"/>
        <v>0</v>
      </c>
      <c r="BV198" s="213">
        <f t="shared" si="648"/>
        <v>0</v>
      </c>
      <c r="BW198" s="211"/>
      <c r="BX198" s="216">
        <f t="shared" si="648"/>
        <v>-119368.56356410256</v>
      </c>
      <c r="BY198" s="1045">
        <f t="shared" si="648"/>
        <v>0</v>
      </c>
      <c r="BZ198" s="493">
        <f t="shared" ref="BZ198" si="649">BZ172+BZ178+BZ192+BZ184+BZ190+BZ194+BZ196</f>
        <v>76846.239316239313</v>
      </c>
      <c r="CA198" s="496">
        <f t="shared" si="648"/>
        <v>0</v>
      </c>
      <c r="CB198" s="495">
        <f t="shared" si="648"/>
        <v>-34346.23931623932</v>
      </c>
      <c r="CC198" s="1045">
        <f t="shared" si="648"/>
        <v>0</v>
      </c>
      <c r="CD198" s="493">
        <f t="shared" ref="CD198" si="650">CD172+CD178+CD192+CD184+CD190+CD194+CD196</f>
        <v>73826.666666666672</v>
      </c>
      <c r="CE198" s="496">
        <f t="shared" si="648"/>
        <v>0</v>
      </c>
      <c r="CF198" s="495">
        <f t="shared" si="648"/>
        <v>-29926.666666666664</v>
      </c>
      <c r="CG198" s="1045">
        <f t="shared" si="648"/>
        <v>0</v>
      </c>
      <c r="CH198" s="493">
        <f t="shared" ref="CH198" si="651">CH172+CH178+CH192+CH184+CH190+CH194+CH196</f>
        <v>53958.623931623937</v>
      </c>
      <c r="CI198" s="496">
        <f t="shared" si="648"/>
        <v>0</v>
      </c>
      <c r="CJ198" s="495">
        <f t="shared" si="648"/>
        <v>-53958.623931623937</v>
      </c>
      <c r="CK198" s="210">
        <f>CK172+CK178+CK192+CK184+CK190+CK194+CK196</f>
        <v>0</v>
      </c>
      <c r="CL198" s="215"/>
      <c r="CM198" s="656">
        <f t="shared" si="648"/>
        <v>204631.52991452991</v>
      </c>
      <c r="CN198" s="213">
        <f t="shared" si="648"/>
        <v>0</v>
      </c>
      <c r="CO198" s="215">
        <f t="shared" si="648"/>
        <v>0</v>
      </c>
      <c r="CP198" s="215"/>
      <c r="CQ198" s="216">
        <f t="shared" si="648"/>
        <v>-204631.52991452991</v>
      </c>
      <c r="CR198" s="214">
        <f t="shared" si="648"/>
        <v>0</v>
      </c>
      <c r="CS198" s="961"/>
      <c r="CT198" s="657">
        <f t="shared" si="648"/>
        <v>323991.6324786325</v>
      </c>
      <c r="CU198" s="293">
        <f>CU172+CU178+CU192+CU184+CU190+CU194+CU196</f>
        <v>0</v>
      </c>
      <c r="CV198" s="217">
        <f t="shared" si="648"/>
        <v>0</v>
      </c>
      <c r="CW198" s="217"/>
      <c r="CX198" s="218">
        <f t="shared" si="648"/>
        <v>-323991.6324786325</v>
      </c>
      <c r="CY198" s="96">
        <f>CR198/6</f>
        <v>0</v>
      </c>
      <c r="CZ198" s="97">
        <f t="shared" si="648"/>
        <v>0</v>
      </c>
      <c r="DA198" s="123" t="e">
        <f>CZ198/CY198</f>
        <v>#DIV/0!</v>
      </c>
      <c r="DB198" s="98">
        <f>CZ198-CY198</f>
        <v>0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3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3">
        <f>DJ172+DJ178+DJ192+DJ184+DJ190+DJ194+DJ196</f>
        <v>0</v>
      </c>
      <c r="DK198" s="495">
        <f>DJ198-DI198</f>
        <v>-61666.940170940172</v>
      </c>
      <c r="DL198" s="492">
        <f t="shared" ref="DL198:DT198" si="652">DL172+DL178+DL192+DL184+DL190+DL194+DL196</f>
        <v>68224.931623931625</v>
      </c>
      <c r="DM198" s="493">
        <f t="shared" si="652"/>
        <v>69000.341880341875</v>
      </c>
      <c r="DN198" s="773">
        <f t="shared" si="652"/>
        <v>0</v>
      </c>
      <c r="DO198" s="495">
        <f t="shared" si="652"/>
        <v>-69000.341880341875</v>
      </c>
      <c r="DP198" s="210">
        <f t="shared" si="652"/>
        <v>201542.24786324787</v>
      </c>
      <c r="DQ198" s="656">
        <f t="shared" si="652"/>
        <v>189271.25679487182</v>
      </c>
      <c r="DR198" s="213">
        <f t="shared" si="652"/>
        <v>0</v>
      </c>
      <c r="DS198" s="213">
        <f t="shared" si="652"/>
        <v>-201542.24786324787</v>
      </c>
      <c r="DT198" s="216">
        <f t="shared" si="652"/>
        <v>-189271.25679487182</v>
      </c>
      <c r="DU198" s="492">
        <f t="shared" ref="DU198:EG198" si="653">DU172+DU178+DU192+DU184+DU190+DU194+DU196</f>
        <v>70509.230769230766</v>
      </c>
      <c r="DV198" s="493">
        <f t="shared" si="653"/>
        <v>0</v>
      </c>
      <c r="DW198" s="773">
        <f t="shared" si="653"/>
        <v>0</v>
      </c>
      <c r="DX198" s="495">
        <f t="shared" si="653"/>
        <v>0</v>
      </c>
      <c r="DY198" s="492">
        <f t="shared" si="653"/>
        <v>59757.358974358984</v>
      </c>
      <c r="DZ198" s="493">
        <f t="shared" si="653"/>
        <v>0</v>
      </c>
      <c r="EA198" s="773">
        <f t="shared" si="653"/>
        <v>0</v>
      </c>
      <c r="EB198" s="495">
        <f t="shared" si="653"/>
        <v>0</v>
      </c>
      <c r="EC198" s="492">
        <f t="shared" si="653"/>
        <v>57691.38461538461</v>
      </c>
      <c r="ED198" s="493">
        <f t="shared" si="653"/>
        <v>0</v>
      </c>
      <c r="EE198" s="773">
        <f t="shared" si="653"/>
        <v>0</v>
      </c>
      <c r="EF198" s="495">
        <f t="shared" si="653"/>
        <v>0</v>
      </c>
      <c r="EG198" s="210">
        <f t="shared" si="653"/>
        <v>187957.97435897437</v>
      </c>
      <c r="EH198" s="656">
        <f t="shared" ref="EH198:EP198" si="654">EH172+EH178+EH192+EH184+EH190+EH194+EH196</f>
        <v>0</v>
      </c>
      <c r="EI198" s="213">
        <f t="shared" si="654"/>
        <v>0</v>
      </c>
      <c r="EJ198" s="215">
        <f t="shared" si="654"/>
        <v>-187957.97435897437</v>
      </c>
      <c r="EK198" s="216">
        <f t="shared" si="654"/>
        <v>0</v>
      </c>
      <c r="EL198" s="210">
        <f t="shared" si="654"/>
        <v>389500.22222222219</v>
      </c>
      <c r="EM198" s="657">
        <f t="shared" si="654"/>
        <v>189228.87179487181</v>
      </c>
      <c r="EN198" s="717">
        <f t="shared" si="654"/>
        <v>0</v>
      </c>
      <c r="EO198" s="1023">
        <f t="shared" si="654"/>
        <v>-389500.22222222219</v>
      </c>
      <c r="EP198" s="218">
        <f t="shared" si="654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27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29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4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3"/>
      <c r="E201" s="17"/>
      <c r="F201" s="1088" t="str">
        <f>F3</f>
        <v>17/3</v>
      </c>
      <c r="G201" s="1086"/>
      <c r="H201" s="1086"/>
      <c r="I201" s="1087">
        <v>0</v>
      </c>
      <c r="J201" s="1088" t="str">
        <f>J3</f>
        <v>17/4</v>
      </c>
      <c r="K201" s="1085"/>
      <c r="L201" s="1086"/>
      <c r="M201" s="1087">
        <v>0</v>
      </c>
      <c r="N201" s="1088" t="str">
        <f>N3</f>
        <v>17/5</v>
      </c>
      <c r="O201" s="1085"/>
      <c r="P201" s="1086"/>
      <c r="Q201" s="1087">
        <v>0</v>
      </c>
      <c r="R201" s="1088" t="str">
        <f>R3</f>
        <v>17/3-17/5累計</v>
      </c>
      <c r="S201" s="1085"/>
      <c r="T201" s="1085"/>
      <c r="U201" s="1086"/>
      <c r="V201" s="1085"/>
      <c r="W201" s="1085"/>
      <c r="X201" s="1087"/>
      <c r="Y201" s="1088" t="str">
        <f>Y3</f>
        <v>17/6</v>
      </c>
      <c r="Z201" s="1085"/>
      <c r="AA201" s="1086"/>
      <c r="AB201" s="1087">
        <v>0</v>
      </c>
      <c r="AC201" s="1088" t="str">
        <f>AC3</f>
        <v>17/7</v>
      </c>
      <c r="AD201" s="1085"/>
      <c r="AE201" s="1086"/>
      <c r="AF201" s="1087">
        <v>0</v>
      </c>
      <c r="AG201" s="1088" t="str">
        <f>AG3</f>
        <v>17/8</v>
      </c>
      <c r="AH201" s="1085"/>
      <c r="AI201" s="1086"/>
      <c r="AJ201" s="1087">
        <v>0</v>
      </c>
      <c r="AK201" s="1088" t="str">
        <f>AK3</f>
        <v>17/6-17/8累計</v>
      </c>
      <c r="AL201" s="1085"/>
      <c r="AM201" s="1085"/>
      <c r="AN201" s="1086"/>
      <c r="AO201" s="1085"/>
      <c r="AP201" s="1085"/>
      <c r="AQ201" s="1087"/>
      <c r="AR201" s="1096" t="str">
        <f>AR3</f>
        <v>17/上(17/3-17/8)累計</v>
      </c>
      <c r="AS201" s="1097"/>
      <c r="AT201" s="1097"/>
      <c r="AU201" s="1097"/>
      <c r="AV201" s="1097"/>
      <c r="AW201" s="1097"/>
      <c r="AX201" s="1098"/>
      <c r="AY201" s="18"/>
      <c r="AZ201" s="754"/>
      <c r="BA201" s="19"/>
      <c r="BF201" s="1088" t="str">
        <f>BF3</f>
        <v>17/9</v>
      </c>
      <c r="BG201" s="1086"/>
      <c r="BH201" s="1086"/>
      <c r="BI201" s="1087">
        <v>0</v>
      </c>
      <c r="BJ201" s="1088" t="str">
        <f>BJ3</f>
        <v>17/10</v>
      </c>
      <c r="BK201" s="1085"/>
      <c r="BL201" s="1086"/>
      <c r="BM201" s="1087">
        <v>0</v>
      </c>
      <c r="BN201" s="1088" t="str">
        <f>BN3</f>
        <v>17/11</v>
      </c>
      <c r="BO201" s="1085"/>
      <c r="BP201" s="1086"/>
      <c r="BQ201" s="1087">
        <v>0</v>
      </c>
      <c r="BR201" s="1088" t="str">
        <f>BR3</f>
        <v>17/9-17/11累計</v>
      </c>
      <c r="BS201" s="1085"/>
      <c r="BT201" s="1085"/>
      <c r="BU201" s="1086"/>
      <c r="BV201" s="1085"/>
      <c r="BW201" s="1085"/>
      <c r="BX201" s="1087"/>
      <c r="BY201" s="1088" t="str">
        <f>BY3</f>
        <v>17/12</v>
      </c>
      <c r="BZ201" s="1085"/>
      <c r="CA201" s="1086"/>
      <c r="CB201" s="1087">
        <v>0</v>
      </c>
      <c r="CC201" s="1088" t="str">
        <f>CC3</f>
        <v>18/1</v>
      </c>
      <c r="CD201" s="1085"/>
      <c r="CE201" s="1086"/>
      <c r="CF201" s="1087">
        <v>0</v>
      </c>
      <c r="CG201" s="1088" t="str">
        <f>CG3</f>
        <v>18/2</v>
      </c>
      <c r="CH201" s="1085"/>
      <c r="CI201" s="1086"/>
      <c r="CJ201" s="1087">
        <v>0</v>
      </c>
      <c r="CK201" s="1088" t="str">
        <f>CK3</f>
        <v>17/12-18/2累計</v>
      </c>
      <c r="CL201" s="1085"/>
      <c r="CM201" s="1085"/>
      <c r="CN201" s="1086"/>
      <c r="CO201" s="1085"/>
      <c r="CP201" s="1085"/>
      <c r="CQ201" s="1087"/>
      <c r="CR201" s="1096" t="str">
        <f>CR3</f>
        <v>17/下(17/12-18/2)累計</v>
      </c>
      <c r="CS201" s="1097"/>
      <c r="CT201" s="1097"/>
      <c r="CU201" s="1097"/>
      <c r="CV201" s="1097"/>
      <c r="CW201" s="1097"/>
      <c r="CX201" s="1098"/>
      <c r="CY201" s="18"/>
      <c r="CZ201" s="19"/>
      <c r="DB201" s="1000"/>
      <c r="DC201" s="909"/>
      <c r="DD201" s="1085" t="str">
        <f>DD3</f>
        <v>18/3</v>
      </c>
      <c r="DE201" s="1086"/>
      <c r="DF201" s="1086"/>
      <c r="DG201" s="1087">
        <v>0</v>
      </c>
      <c r="DH201" s="1088" t="str">
        <f>DH3</f>
        <v>18/4</v>
      </c>
      <c r="DI201" s="1085"/>
      <c r="DJ201" s="1086"/>
      <c r="DK201" s="1087">
        <v>0</v>
      </c>
      <c r="DL201" s="1088" t="str">
        <f>DL3</f>
        <v>18/5</v>
      </c>
      <c r="DM201" s="1085"/>
      <c r="DN201" s="1086"/>
      <c r="DO201" s="1087">
        <v>0</v>
      </c>
      <c r="DP201" s="1088" t="str">
        <f>DP3</f>
        <v>18/3-18/5累計</v>
      </c>
      <c r="DQ201" s="1085"/>
      <c r="DR201" s="1086"/>
      <c r="DS201" s="1085"/>
      <c r="DT201" s="1087"/>
      <c r="DU201" s="1088" t="str">
        <f>DU3</f>
        <v>18/6</v>
      </c>
      <c r="DV201" s="1085"/>
      <c r="DW201" s="1086"/>
      <c r="DX201" s="1087">
        <v>0</v>
      </c>
      <c r="DY201" s="1088" t="str">
        <f>DY3</f>
        <v>18/7</v>
      </c>
      <c r="DZ201" s="1085"/>
      <c r="EA201" s="1086"/>
      <c r="EB201" s="1087">
        <v>0</v>
      </c>
      <c r="EC201" s="1088" t="str">
        <f>EC3</f>
        <v>18/8</v>
      </c>
      <c r="ED201" s="1085"/>
      <c r="EE201" s="1086"/>
      <c r="EF201" s="1087">
        <v>0</v>
      </c>
      <c r="EG201" s="1088" t="str">
        <f>EG3</f>
        <v>18/6-18/8累計</v>
      </c>
      <c r="EH201" s="1085"/>
      <c r="EI201" s="1086"/>
      <c r="EJ201" s="1085"/>
      <c r="EK201" s="1087"/>
      <c r="EL201" s="1091" t="str">
        <f>EL3</f>
        <v>18/下(18/6-18/8)累計</v>
      </c>
      <c r="EM201" s="1092"/>
      <c r="EN201" s="1092"/>
      <c r="EO201" s="1092"/>
      <c r="EP201" s="1093"/>
      <c r="EQ201" s="18"/>
      <c r="ER201" s="19"/>
      <c r="ES201" s="19"/>
      <c r="ET201" s="19"/>
      <c r="EU201" s="19"/>
      <c r="EV201" s="1007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前回計画</v>
      </c>
      <c r="H202" s="306" t="str">
        <f>H4</f>
        <v>実績</v>
      </c>
      <c r="I202" s="505" t="s">
        <v>18</v>
      </c>
      <c r="J202" s="503" t="s">
        <v>0</v>
      </c>
      <c r="K202" s="305" t="str">
        <f>K4</f>
        <v>前回計画</v>
      </c>
      <c r="L202" s="1055" t="str">
        <f>L4</f>
        <v>今回計画</v>
      </c>
      <c r="M202" s="505" t="s">
        <v>18</v>
      </c>
      <c r="N202" s="503" t="s">
        <v>0</v>
      </c>
      <c r="O202" s="305" t="str">
        <f>O4</f>
        <v>前回計画</v>
      </c>
      <c r="P202" s="1055" t="str">
        <f>P4</f>
        <v>今回計画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305" t="str">
        <f>Z4</f>
        <v>前回計画</v>
      </c>
      <c r="AA202" s="1055" t="str">
        <f>AA4</f>
        <v>今回計画</v>
      </c>
      <c r="AB202" s="505" t="s">
        <v>18</v>
      </c>
      <c r="AC202" s="503" t="s">
        <v>0</v>
      </c>
      <c r="AD202" s="305" t="str">
        <f>AD4</f>
        <v>前回計画</v>
      </c>
      <c r="AE202" s="1055" t="str">
        <f>AE4</f>
        <v>今回計画</v>
      </c>
      <c r="AF202" s="505" t="s">
        <v>18</v>
      </c>
      <c r="AG202" s="503" t="s">
        <v>0</v>
      </c>
      <c r="AH202" s="305" t="str">
        <f>AH4</f>
        <v>前回計画</v>
      </c>
      <c r="AI202" s="1055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46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46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46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46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46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46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3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152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0" t="str">
        <f>EN4</f>
        <v>今回見通</v>
      </c>
      <c r="EO202" s="1011" t="str">
        <f>EO35</f>
        <v>予算差異</v>
      </c>
      <c r="EP202" s="313" t="str">
        <f>EP35</f>
        <v>計画差異</v>
      </c>
      <c r="EQ202" s="40" t="s">
        <v>152</v>
      </c>
      <c r="ER202" s="313" t="str">
        <f>ER4</f>
        <v>見通し平均</v>
      </c>
      <c r="ES202" s="1012"/>
      <c r="ET202" s="5" t="s">
        <v>74</v>
      </c>
      <c r="EU202" s="5" t="s">
        <v>75</v>
      </c>
      <c r="EV202" s="1012"/>
    </row>
    <row r="203" spans="1:152" s="564" customFormat="1" ht="20.100000000000001" customHeight="1">
      <c r="A203" s="547"/>
      <c r="B203" s="548"/>
      <c r="C203" s="1111" t="s">
        <v>27</v>
      </c>
      <c r="D203" s="1102"/>
      <c r="E203" s="793"/>
      <c r="F203" s="549">
        <f>F204/F36</f>
        <v>0.05</v>
      </c>
      <c r="G203" s="550">
        <f>G204/G36</f>
        <v>5.332195457162836E-2</v>
      </c>
      <c r="H203" s="857"/>
      <c r="I203" s="551"/>
      <c r="J203" s="549">
        <f>J204/J36</f>
        <v>0.05</v>
      </c>
      <c r="K203" s="550">
        <v>6.0859999999999997E-2</v>
      </c>
      <c r="L203" s="1076"/>
      <c r="M203" s="551"/>
      <c r="N203" s="549">
        <f>N204/N36</f>
        <v>0.05</v>
      </c>
      <c r="O203" s="550">
        <v>0.10113471531701966</v>
      </c>
      <c r="P203" s="1076"/>
      <c r="Q203" s="551"/>
      <c r="R203" s="549">
        <f>R204/R36</f>
        <v>0.05</v>
      </c>
      <c r="S203" s="553">
        <v>0.05</v>
      </c>
      <c r="T203" s="558">
        <f>T204/T36</f>
        <v>8.4682572088718711E-2</v>
      </c>
      <c r="U203" s="555" t="e">
        <f>U204/U36</f>
        <v>#DIV/0!</v>
      </c>
      <c r="V203" s="555"/>
      <c r="W203" s="556"/>
      <c r="X203" s="277"/>
      <c r="Y203" s="549">
        <f>Y204/Y36</f>
        <v>0.05</v>
      </c>
      <c r="Z203" s="550">
        <v>6.8353019636629181E-2</v>
      </c>
      <c r="AA203" s="1076"/>
      <c r="AB203" s="551"/>
      <c r="AC203" s="549">
        <f>AC204/AC36</f>
        <v>0.05</v>
      </c>
      <c r="AD203" s="550">
        <v>0.06</v>
      </c>
      <c r="AE203" s="1076"/>
      <c r="AF203" s="551">
        <v>4.8000000000000001E-2</v>
      </c>
      <c r="AG203" s="549">
        <f>AG204/AG36</f>
        <v>0.05</v>
      </c>
      <c r="AH203" s="550">
        <v>5.5E-2</v>
      </c>
      <c r="AI203" s="1076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 t="e">
        <f>AN204/AN36</f>
        <v>#DIV/0!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7.2208391325563642E-2</v>
      </c>
      <c r="AU203" s="560" t="e">
        <f>AU204/AU36</f>
        <v>#DIV/0!</v>
      </c>
      <c r="AV203" s="663"/>
      <c r="AW203" s="556"/>
      <c r="AX203" s="206"/>
      <c r="AY203" s="562"/>
      <c r="AZ203" s="563"/>
      <c r="BA203" s="563"/>
      <c r="BF203" s="1048" t="e">
        <f t="shared" ref="BF203:BG203" si="655">BF204/BF36</f>
        <v>#DIV/0!</v>
      </c>
      <c r="BG203" s="550" t="e">
        <f t="shared" si="655"/>
        <v>#DIV/0!</v>
      </c>
      <c r="BH203" s="552" t="e">
        <f>BH204/BH36</f>
        <v>#DIV/0!</v>
      </c>
      <c r="BI203" s="551"/>
      <c r="BJ203" s="1048" t="e">
        <f t="shared" ref="BJ203" si="656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48" t="e">
        <f t="shared" ref="BN203" si="657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48" t="e">
        <f t="shared" ref="BY203" si="658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48" t="e">
        <f t="shared" ref="CC203" si="659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48" t="e">
        <f t="shared" ref="CG203" si="660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</v>
      </c>
      <c r="CY203" s="562"/>
      <c r="CZ203" s="563"/>
      <c r="DD203" s="549">
        <v>0.05</v>
      </c>
      <c r="DE203" s="550">
        <v>0.05</v>
      </c>
      <c r="DF203" s="777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77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77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77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77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77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103" t="s">
        <v>56</v>
      </c>
      <c r="D204" s="1104"/>
      <c r="E204" s="788"/>
      <c r="F204" s="374">
        <f>F36*5%</f>
        <v>299.14529914529919</v>
      </c>
      <c r="G204" s="461">
        <v>411.93736000000001</v>
      </c>
      <c r="H204" s="462">
        <f>H203*H36</f>
        <v>0</v>
      </c>
      <c r="I204" s="418">
        <f>H204-G204</f>
        <v>-411.93736000000001</v>
      </c>
      <c r="J204" s="374">
        <f>J36*5%</f>
        <v>329.0598290598291</v>
      </c>
      <c r="K204" s="461">
        <f>K203*K36</f>
        <v>451.61468392358972</v>
      </c>
      <c r="L204" s="1058">
        <f>L203*L36</f>
        <v>0</v>
      </c>
      <c r="M204" s="418">
        <f>L204-K204</f>
        <v>-451.61468392358972</v>
      </c>
      <c r="N204" s="374">
        <f>N36*5%</f>
        <v>358.97435897435901</v>
      </c>
      <c r="O204" s="461">
        <f>O203*O36</f>
        <v>1086.6821432900617</v>
      </c>
      <c r="P204" s="1058">
        <f>P203*P36</f>
        <v>0</v>
      </c>
      <c r="Q204" s="418">
        <f>P204-O204</f>
        <v>-1086.6821432900617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1538.2968272136513</v>
      </c>
      <c r="U204" s="129">
        <f>H204+L204+P204</f>
        <v>0</v>
      </c>
      <c r="V204" s="129">
        <f>U204-R204</f>
        <v>-987.1794871794873</v>
      </c>
      <c r="W204" s="128">
        <f t="shared" ref="W204:W250" si="661">U204-S204</f>
        <v>-987.1794871794873</v>
      </c>
      <c r="X204" s="55">
        <f>U204-T204</f>
        <v>-1538.2968272136513</v>
      </c>
      <c r="Y204" s="374">
        <f>Y36*5%</f>
        <v>358.97435897435901</v>
      </c>
      <c r="Z204" s="461">
        <f>Z203*Z36</f>
        <v>582.39901779751438</v>
      </c>
      <c r="AA204" s="1058">
        <f>AA203*AA36</f>
        <v>0</v>
      </c>
      <c r="AB204" s="418">
        <f>AA204-Z204</f>
        <v>-582.39901779751438</v>
      </c>
      <c r="AC204" s="374">
        <f>AC36*5%</f>
        <v>358.97435897435901</v>
      </c>
      <c r="AD204" s="461">
        <f>AD203*AD36</f>
        <v>460.67476512820502</v>
      </c>
      <c r="AE204" s="1058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58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0</v>
      </c>
      <c r="AO204" s="134">
        <f>AN204-AK204</f>
        <v>-1051.2820512820513</v>
      </c>
      <c r="AP204" s="128">
        <f t="shared" ref="AP204:AP250" si="662">AN204-AL204</f>
        <v>-1051.2820512820515</v>
      </c>
      <c r="AQ204" s="55">
        <f>AN204-AM204</f>
        <v>-1362.731902583839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2901.0287297974901</v>
      </c>
      <c r="AU204" s="568">
        <f>SUM(U204,AN204)</f>
        <v>0</v>
      </c>
      <c r="AV204" s="169">
        <f>AU204-AR204</f>
        <v>-2038.4615384615386</v>
      </c>
      <c r="AW204" s="128">
        <f t="shared" ref="AW204:AW250" si="663">AU204-AS204</f>
        <v>-2038.4615384615388</v>
      </c>
      <c r="AX204" s="362">
        <f>AU204-AT204</f>
        <v>-2901.0287297974901</v>
      </c>
      <c r="AY204" s="74"/>
      <c r="AZ204" s="75"/>
      <c r="BA204" s="75"/>
      <c r="BF204" s="1040"/>
      <c r="BG204" s="461"/>
      <c r="BH204" s="463"/>
      <c r="BI204" s="418">
        <f>BH204-BG204</f>
        <v>0</v>
      </c>
      <c r="BJ204" s="1040"/>
      <c r="BK204" s="461">
        <v>235</v>
      </c>
      <c r="BL204" s="463"/>
      <c r="BM204" s="418">
        <f>BL204-BK204</f>
        <v>-235</v>
      </c>
      <c r="BN204" s="1040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-556</v>
      </c>
      <c r="BY204" s="1040"/>
      <c r="BZ204" s="461">
        <v>299</v>
      </c>
      <c r="CA204" s="463"/>
      <c r="CB204" s="418">
        <f>CA204-BZ204</f>
        <v>-299</v>
      </c>
      <c r="CC204" s="1040"/>
      <c r="CD204" s="461">
        <v>214</v>
      </c>
      <c r="CE204" s="463"/>
      <c r="CF204" s="418">
        <f>CE204-CD204</f>
        <v>-214</v>
      </c>
      <c r="CG204" s="1040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0"/>
      <c r="CT204" s="511">
        <f>BT204+CM204</f>
        <v>1240</v>
      </c>
      <c r="CU204" s="568">
        <f>SUM(BU204,CN204)</f>
        <v>0</v>
      </c>
      <c r="CV204" s="169">
        <f>CU204-CR204</f>
        <v>0</v>
      </c>
      <c r="CW204" s="169"/>
      <c r="CX204" s="362">
        <f>CU204-CT204</f>
        <v>-1240</v>
      </c>
      <c r="CY204" s="74"/>
      <c r="CZ204" s="75"/>
      <c r="DD204" s="374">
        <v>355</v>
      </c>
      <c r="DE204" s="461">
        <v>355</v>
      </c>
      <c r="DF204" s="771"/>
      <c r="DG204" s="418">
        <f>DF204-DE204</f>
        <v>-355</v>
      </c>
      <c r="DH204" s="374">
        <v>275</v>
      </c>
      <c r="DI204" s="461">
        <v>275</v>
      </c>
      <c r="DJ204" s="771"/>
      <c r="DK204" s="418">
        <f>DJ204-DI204</f>
        <v>-275</v>
      </c>
      <c r="DL204" s="374">
        <v>267</v>
      </c>
      <c r="DM204" s="461">
        <v>267</v>
      </c>
      <c r="DN204" s="771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1"/>
      <c r="DX204" s="418">
        <f>DW204-DV204</f>
        <v>0</v>
      </c>
      <c r="DY204" s="374">
        <v>239.31623931623938</v>
      </c>
      <c r="DZ204" s="461"/>
      <c r="EA204" s="771"/>
      <c r="EB204" s="418">
        <f>EA204-DZ204</f>
        <v>0</v>
      </c>
      <c r="EC204" s="374">
        <v>149.5726495726496</v>
      </c>
      <c r="ED204" s="461"/>
      <c r="EE204" s="771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794" t="s">
        <v>27</v>
      </c>
      <c r="E205" s="793"/>
      <c r="F205" s="549">
        <f>F206/F37</f>
        <v>0.19</v>
      </c>
      <c r="G205" s="550">
        <f>G206/G37</f>
        <v>0.12006880046695224</v>
      </c>
      <c r="H205" s="857"/>
      <c r="I205" s="551"/>
      <c r="J205" s="549">
        <f>J206/J37</f>
        <v>0.19</v>
      </c>
      <c r="K205" s="550">
        <v>0.22731999999999999</v>
      </c>
      <c r="L205" s="1076"/>
      <c r="M205" s="551"/>
      <c r="N205" s="549">
        <f>N206/N37</f>
        <v>0.19</v>
      </c>
      <c r="O205" s="550">
        <v>0.11632479363464651</v>
      </c>
      <c r="P205" s="1076"/>
      <c r="Q205" s="551"/>
      <c r="R205" s="549">
        <f>R206/R37</f>
        <v>0.19</v>
      </c>
      <c r="S205" s="553">
        <v>0.18961</v>
      </c>
      <c r="T205" s="558">
        <f>T206/T37</f>
        <v>0.1510579714555719</v>
      </c>
      <c r="U205" s="555" t="e">
        <f>U206/U37</f>
        <v>#DIV/0!</v>
      </c>
      <c r="V205" s="555"/>
      <c r="W205" s="556"/>
      <c r="X205" s="277"/>
      <c r="Y205" s="549">
        <f>Y206/Y37</f>
        <v>0.19</v>
      </c>
      <c r="Z205" s="550">
        <v>0.26156415871611494</v>
      </c>
      <c r="AA205" s="1076"/>
      <c r="AB205" s="551">
        <v>0.14599999999999999</v>
      </c>
      <c r="AC205" s="549">
        <f>AC206/AC37</f>
        <v>0.19</v>
      </c>
      <c r="AD205" s="550">
        <v>0.22974901485902804</v>
      </c>
      <c r="AE205" s="1076"/>
      <c r="AF205" s="551">
        <v>0.14599999999999999</v>
      </c>
      <c r="AG205" s="549">
        <f>AG206/AG37</f>
        <v>0.19</v>
      </c>
      <c r="AH205" s="550">
        <v>0.19</v>
      </c>
      <c r="AI205" s="1076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 t="e">
        <f>AN206/AN37</f>
        <v>#DIV/0!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0.19959476130436418</v>
      </c>
      <c r="AU205" s="560" t="e">
        <f>AU206/AU37</f>
        <v>#DIV/0!</v>
      </c>
      <c r="AV205" s="663"/>
      <c r="AW205" s="556"/>
      <c r="AX205" s="206"/>
      <c r="AY205" s="562"/>
      <c r="AZ205" s="563"/>
      <c r="BA205" s="563"/>
      <c r="BF205" s="1048" t="e">
        <f t="shared" ref="BF205:BG205" si="664">BF206/BF37</f>
        <v>#DIV/0!</v>
      </c>
      <c r="BG205" s="550" t="e">
        <f t="shared" si="664"/>
        <v>#DIV/0!</v>
      </c>
      <c r="BH205" s="552" t="e">
        <f>BH206/BH37</f>
        <v>#DIV/0!</v>
      </c>
      <c r="BI205" s="551"/>
      <c r="BJ205" s="1048" t="e">
        <f t="shared" ref="BJ205" si="665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48" t="e">
        <f t="shared" ref="BN205" si="666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 t="e">
        <f>BU206/BU37</f>
        <v>#DIV/0!</v>
      </c>
      <c r="BV205" s="555"/>
      <c r="BW205" s="556"/>
      <c r="BX205" s="277"/>
      <c r="BY205" s="1048" t="e">
        <f t="shared" ref="BY205" si="667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48" t="e">
        <f t="shared" ref="CC205" si="668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48" t="e">
        <f t="shared" ref="CG205" si="669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 t="e">
        <f>CU206/CU37</f>
        <v>#DIV/0!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77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77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77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77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77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77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37" t="s">
        <v>24</v>
      </c>
      <c r="E206" s="537"/>
      <c r="F206" s="374">
        <f>F37*19%</f>
        <v>64.957264957264968</v>
      </c>
      <c r="G206" s="461">
        <v>51.866129999999998</v>
      </c>
      <c r="H206" s="462">
        <f>H205*H37</f>
        <v>0</v>
      </c>
      <c r="I206" s="418">
        <f>H206-G206</f>
        <v>-51.866129999999998</v>
      </c>
      <c r="J206" s="374">
        <f>J37*19%</f>
        <v>64.957264957264968</v>
      </c>
      <c r="K206" s="461">
        <f>K205*K37</f>
        <v>27.043446322393162</v>
      </c>
      <c r="L206" s="1058">
        <f>L205*L37</f>
        <v>0</v>
      </c>
      <c r="M206" s="418">
        <f>L206-K206</f>
        <v>-27.043446322393162</v>
      </c>
      <c r="N206" s="374">
        <f>N37*19%</f>
        <v>64.957264957264968</v>
      </c>
      <c r="O206" s="461">
        <f>O205*O37</f>
        <v>30.385088985886416</v>
      </c>
      <c r="P206" s="1058">
        <f>P205*P37</f>
        <v>0</v>
      </c>
      <c r="Q206" s="418">
        <f>P206-O206</f>
        <v>-30.385088985886416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57.428535308279578</v>
      </c>
      <c r="U206" s="129">
        <f>H206+L206+P206</f>
        <v>0</v>
      </c>
      <c r="V206" s="129">
        <f>U206-R206</f>
        <v>-194.87179487179492</v>
      </c>
      <c r="W206" s="128">
        <f t="shared" si="661"/>
        <v>-194.47179487179488</v>
      </c>
      <c r="X206" s="55">
        <f>U206-T206</f>
        <v>-57.428535308279578</v>
      </c>
      <c r="Y206" s="374">
        <f>Y37*19%</f>
        <v>81.196581196581207</v>
      </c>
      <c r="Z206" s="461">
        <f>Z205*Z37</f>
        <v>53.846948010323906</v>
      </c>
      <c r="AA206" s="1058">
        <f>AA205*AA37</f>
        <v>0</v>
      </c>
      <c r="AB206" s="418">
        <f>AA206-Z206</f>
        <v>-53.846948010323906</v>
      </c>
      <c r="AC206" s="374">
        <f>AC37*19%</f>
        <v>81.196581196581207</v>
      </c>
      <c r="AD206" s="461">
        <f>AD205*AD37</f>
        <v>59.012554344639653</v>
      </c>
      <c r="AE206" s="1058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58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0</v>
      </c>
      <c r="AO206" s="134">
        <f>AN206-AK206</f>
        <v>-243.58974358974362</v>
      </c>
      <c r="AP206" s="128">
        <f t="shared" si="662"/>
        <v>-243.08974358974362</v>
      </c>
      <c r="AQ206" s="55">
        <f>AN206-AM206</f>
        <v>-153.45779295325417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210.88632826153375</v>
      </c>
      <c r="AU206" s="568">
        <f>SUM(U206,AN206)</f>
        <v>0</v>
      </c>
      <c r="AV206" s="169">
        <f>AU206-AR206</f>
        <v>-438.46153846153857</v>
      </c>
      <c r="AW206" s="128">
        <f t="shared" si="663"/>
        <v>-437.56153846153848</v>
      </c>
      <c r="AX206" s="362">
        <f>AU206-AT206</f>
        <v>-210.88632826153375</v>
      </c>
      <c r="AY206" s="74"/>
      <c r="AZ206" s="75"/>
      <c r="BA206" s="75"/>
      <c r="BF206" s="1040"/>
      <c r="BG206" s="461"/>
      <c r="BH206" s="463"/>
      <c r="BI206" s="418">
        <f>BH206-BG206</f>
        <v>0</v>
      </c>
      <c r="BJ206" s="1040"/>
      <c r="BK206" s="461">
        <v>41</v>
      </c>
      <c r="BL206" s="463"/>
      <c r="BM206" s="418">
        <f>BL206-BK206</f>
        <v>-41</v>
      </c>
      <c r="BN206" s="1040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0"/>
      <c r="BZ206" s="461">
        <v>41</v>
      </c>
      <c r="CA206" s="463"/>
      <c r="CB206" s="418">
        <f>CA206-BZ206</f>
        <v>-41</v>
      </c>
      <c r="CC206" s="1040"/>
      <c r="CD206" s="461">
        <v>24</v>
      </c>
      <c r="CE206" s="463"/>
      <c r="CF206" s="418">
        <f>CE206-CD206</f>
        <v>-24</v>
      </c>
      <c r="CG206" s="1040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0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1"/>
      <c r="DG206" s="418">
        <f>DF206-DE206</f>
        <v>-40.5</v>
      </c>
      <c r="DH206" s="374">
        <v>40.598290598290603</v>
      </c>
      <c r="DI206" s="461">
        <v>40.598290598290603</v>
      </c>
      <c r="DJ206" s="771"/>
      <c r="DK206" s="418">
        <f>DJ206-DI206</f>
        <v>-40.598290598290603</v>
      </c>
      <c r="DL206" s="374">
        <v>40.598290598290603</v>
      </c>
      <c r="DM206" s="461">
        <v>40.598290598290603</v>
      </c>
      <c r="DN206" s="771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1"/>
      <c r="DX206" s="418">
        <f>DW206-DV206</f>
        <v>0</v>
      </c>
      <c r="DY206" s="374">
        <v>24.358974358974358</v>
      </c>
      <c r="DZ206" s="461"/>
      <c r="EA206" s="771"/>
      <c r="EB206" s="418">
        <f>EA206-DZ206</f>
        <v>0</v>
      </c>
      <c r="EC206" s="374">
        <v>24.358974358974358</v>
      </c>
      <c r="ED206" s="461"/>
      <c r="EE206" s="771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2"/>
      <c r="B207" s="569"/>
      <c r="C207" s="792"/>
      <c r="D207" s="548"/>
      <c r="E207" s="793" t="s">
        <v>27</v>
      </c>
      <c r="F207" s="549">
        <v>0.18</v>
      </c>
      <c r="G207" s="550" t="e">
        <f>G208/G38</f>
        <v>#VALUE!</v>
      </c>
      <c r="H207" s="857"/>
      <c r="I207" s="667"/>
      <c r="J207" s="549">
        <v>0.18</v>
      </c>
      <c r="K207" s="550">
        <v>0.13002983041305821</v>
      </c>
      <c r="L207" s="1076"/>
      <c r="M207" s="667"/>
      <c r="N207" s="549">
        <v>0.18</v>
      </c>
      <c r="O207" s="550">
        <v>0.14783042674779295</v>
      </c>
      <c r="P207" s="1076"/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 t="e">
        <f>U208/U38</f>
        <v>#DIV/0!</v>
      </c>
      <c r="V207" s="604"/>
      <c r="W207" s="605"/>
      <c r="X207" s="253"/>
      <c r="Y207" s="549">
        <v>0.18</v>
      </c>
      <c r="Z207" s="550">
        <v>0.14002085214372895</v>
      </c>
      <c r="AA207" s="1076"/>
      <c r="AB207" s="667">
        <v>0.13200000000000001</v>
      </c>
      <c r="AC207" s="549">
        <v>0.18</v>
      </c>
      <c r="AD207" s="550">
        <v>0.14319401174916863</v>
      </c>
      <c r="AE207" s="1076"/>
      <c r="AF207" s="667"/>
      <c r="AG207" s="549">
        <v>0.18</v>
      </c>
      <c r="AH207" s="550">
        <v>0.156</v>
      </c>
      <c r="AI207" s="1076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 t="e">
        <f>AN208/AN38</f>
        <v>#DIV/0!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 t="e">
        <f>AU208/AU38</f>
        <v>#DIV/0!</v>
      </c>
      <c r="AV207" s="663"/>
      <c r="AW207" s="605"/>
      <c r="AX207" s="206"/>
      <c r="AY207" s="562"/>
      <c r="AZ207" s="563"/>
      <c r="BA207" s="563"/>
      <c r="BF207" s="1048" t="e">
        <f t="shared" ref="BF207:BG207" si="670">BF208/BF38</f>
        <v>#DIV/0!</v>
      </c>
      <c r="BG207" s="550" t="e">
        <f t="shared" si="670"/>
        <v>#DIV/0!</v>
      </c>
      <c r="BH207" s="552" t="e">
        <f>BH208/BH38</f>
        <v>#DIV/0!</v>
      </c>
      <c r="BI207" s="667"/>
      <c r="BJ207" s="1048" t="e">
        <f t="shared" ref="BJ207" si="671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48" t="e">
        <f t="shared" ref="BN207" si="672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48" t="e">
        <f t="shared" ref="BY207" si="673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48" t="e">
        <f t="shared" ref="CC207" si="674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48" t="e">
        <f t="shared" ref="CG207" si="675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86">
        <f>CM208/CM38</f>
        <v>0.23681297872340426</v>
      </c>
      <c r="CN207" s="555" t="e">
        <f>CN208/CN38</f>
        <v>#DIV/0!</v>
      </c>
      <c r="CO207" s="886"/>
      <c r="CP207" s="558"/>
      <c r="CQ207" s="277"/>
      <c r="CR207" s="557" t="e">
        <f>CR208/CR38</f>
        <v>#DIV/0!</v>
      </c>
      <c r="CS207" s="558"/>
      <c r="CT207" s="903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77" t="e">
        <f>DF208/DF38</f>
        <v>#DIV/0!</v>
      </c>
      <c r="DG207" s="667"/>
      <c r="DH207" s="549">
        <v>0.247</v>
      </c>
      <c r="DI207" s="550">
        <f>DI208/DI38</f>
        <v>0.254</v>
      </c>
      <c r="DJ207" s="777" t="e">
        <f>DJ208/DJ38</f>
        <v>#DIV/0!</v>
      </c>
      <c r="DK207" s="667"/>
      <c r="DL207" s="549">
        <v>0.247</v>
      </c>
      <c r="DM207" s="550">
        <f>DM208/DM38</f>
        <v>0.252</v>
      </c>
      <c r="DN207" s="777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77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77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77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122</v>
      </c>
      <c r="F208" s="374">
        <f>F38*F207</f>
        <v>846.15384615384619</v>
      </c>
      <c r="G208" s="461" t="e">
        <f>G210-G202</f>
        <v>#VALUE!</v>
      </c>
      <c r="H208" s="462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1058">
        <f>L207*L38</f>
        <v>0</v>
      </c>
      <c r="M208" s="457">
        <f>L208-K208</f>
        <v>-7.0401706557059827</v>
      </c>
      <c r="N208" s="374">
        <f>N38*N207</f>
        <v>1392.3076923076924</v>
      </c>
      <c r="O208" s="461">
        <f>O207*O38</f>
        <v>212.65975466234434</v>
      </c>
      <c r="P208" s="1058">
        <f>P207*P38</f>
        <v>0</v>
      </c>
      <c r="Q208" s="457">
        <f>P208-O208</f>
        <v>-212.65975466234434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0</v>
      </c>
      <c r="V208" s="239">
        <f>U208-R208</f>
        <v>-3630.7692307692309</v>
      </c>
      <c r="W208" s="240">
        <f>U208-S208</f>
        <v>-4870.7692307692314</v>
      </c>
      <c r="X208" s="241">
        <f>U208-T208</f>
        <v>-219.69992531805033</v>
      </c>
      <c r="Y208" s="374">
        <f>Y38*Y207</f>
        <v>2784.6153846153848</v>
      </c>
      <c r="Z208" s="461">
        <f>Z207*Z38</f>
        <v>563.65860766631897</v>
      </c>
      <c r="AA208" s="1058">
        <f>AA207*AA38</f>
        <v>0</v>
      </c>
      <c r="AB208" s="457">
        <f>AA208-Z208</f>
        <v>-563.65860766631897</v>
      </c>
      <c r="AC208" s="374">
        <f>AC38*AC207</f>
        <v>3200</v>
      </c>
      <c r="AD208" s="461">
        <f>AD207*AD38</f>
        <v>802.5155403426869</v>
      </c>
      <c r="AE208" s="1058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58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-3032.8408146756728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0</v>
      </c>
      <c r="AV208" s="328">
        <f>AU208-AR208</f>
        <v>-13261.538461538461</v>
      </c>
      <c r="AW208" s="240">
        <f>AU208-AS208</f>
        <v>-16255.384615384617</v>
      </c>
      <c r="AX208" s="610">
        <f>AU208-AT208</f>
        <v>-3252.540739993723</v>
      </c>
      <c r="AY208" s="74"/>
      <c r="AZ208" s="75"/>
      <c r="BA208" s="75"/>
      <c r="BF208" s="1040"/>
      <c r="BG208" s="461"/>
      <c r="BH208" s="417"/>
      <c r="BI208" s="418">
        <f>BH208-BG208</f>
        <v>0</v>
      </c>
      <c r="BJ208" s="1040"/>
      <c r="BK208" s="414">
        <v>2462</v>
      </c>
      <c r="BL208" s="417"/>
      <c r="BM208" s="418">
        <f>BL208-BK208</f>
        <v>-2462</v>
      </c>
      <c r="BN208" s="1040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0"/>
      <c r="BZ208" s="414">
        <v>4034</v>
      </c>
      <c r="CA208" s="417"/>
      <c r="CB208" s="418">
        <f>CA208-BZ208</f>
        <v>-4034</v>
      </c>
      <c r="CC208" s="1040"/>
      <c r="CD208" s="414">
        <v>3248</v>
      </c>
      <c r="CE208" s="417"/>
      <c r="CF208" s="418">
        <f>CE208-CD208</f>
        <v>-3248</v>
      </c>
      <c r="CG208" s="1040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0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0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0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0"/>
      <c r="DX208" s="418">
        <f>DW208-DV208</f>
        <v>0</v>
      </c>
      <c r="DY208" s="264">
        <f>DY207*DY38</f>
        <v>3432.4786324786328</v>
      </c>
      <c r="DZ208" s="414"/>
      <c r="EA208" s="770"/>
      <c r="EB208" s="418">
        <f>EA208-DZ208</f>
        <v>0</v>
      </c>
      <c r="EC208" s="264">
        <f>EC207*EC38</f>
        <v>2145.2991452991455</v>
      </c>
      <c r="ED208" s="414"/>
      <c r="EE208" s="770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2"/>
      <c r="B209" s="569"/>
      <c r="C209" s="792"/>
      <c r="D209" s="569"/>
      <c r="E209" s="793" t="s">
        <v>27</v>
      </c>
      <c r="F209" s="549">
        <v>0.17899999999999999</v>
      </c>
      <c r="G209" s="550"/>
      <c r="H209" s="857"/>
      <c r="I209" s="551"/>
      <c r="J209" s="549">
        <v>0.17899999999999999</v>
      </c>
      <c r="K209" s="550"/>
      <c r="L209" s="1076"/>
      <c r="M209" s="551"/>
      <c r="N209" s="549">
        <v>0.17899999999999999</v>
      </c>
      <c r="O209" s="550">
        <v>0.2201646245332263</v>
      </c>
      <c r="P209" s="1076"/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 t="e">
        <f>U210/U39</f>
        <v>#DIV/0!</v>
      </c>
      <c r="V209" s="555"/>
      <c r="W209" s="556"/>
      <c r="X209" s="277"/>
      <c r="Y209" s="549">
        <v>0.17899999999999999</v>
      </c>
      <c r="Z209" s="550">
        <v>0.20748098783200355</v>
      </c>
      <c r="AA209" s="1076"/>
      <c r="AB209" s="551">
        <v>0.13200000000000001</v>
      </c>
      <c r="AC209" s="549">
        <v>0.17899999999999999</v>
      </c>
      <c r="AD209" s="550">
        <v>0.21441985023445162</v>
      </c>
      <c r="AE209" s="1076"/>
      <c r="AF209" s="551"/>
      <c r="AG209" s="549">
        <v>0.17899999999999999</v>
      </c>
      <c r="AH209" s="550">
        <v>0.21299999999999999</v>
      </c>
      <c r="AI209" s="1076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 t="e">
        <f>AN210/AN39</f>
        <v>#DIV/0!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3">
        <f>AT210/AT39</f>
        <v>0.21254992701380279</v>
      </c>
      <c r="AU209" s="560" t="e">
        <f>AU210/AU39</f>
        <v>#DIV/0!</v>
      </c>
      <c r="AV209" s="663"/>
      <c r="AW209" s="556"/>
      <c r="AX209" s="206"/>
      <c r="AY209" s="562"/>
      <c r="AZ209" s="563"/>
      <c r="BA209" s="563"/>
      <c r="BF209" s="1048" t="e">
        <f t="shared" ref="BF209:BG209" si="676">BF210/BF39</f>
        <v>#DIV/0!</v>
      </c>
      <c r="BG209" s="550" t="e">
        <f t="shared" si="676"/>
        <v>#DIV/0!</v>
      </c>
      <c r="BH209" s="597" t="e">
        <f>BH210/BH39</f>
        <v>#DIV/0!</v>
      </c>
      <c r="BI209" s="667"/>
      <c r="BJ209" s="1048" t="e">
        <f t="shared" ref="BJ209" si="677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48" t="e">
        <f t="shared" ref="BN209" si="678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48" t="e">
        <f t="shared" ref="BY209" si="679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48" t="e">
        <f t="shared" ref="CC209" si="680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48" t="e">
        <f t="shared" ref="CG209" si="681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79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79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79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79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79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79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0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126</v>
      </c>
      <c r="F210" s="264">
        <f>F209*F7</f>
        <v>590.54700854700855</v>
      </c>
      <c r="G210" s="414">
        <f>G209*G7</f>
        <v>0</v>
      </c>
      <c r="H210" s="415">
        <f>H39*H209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1066">
        <f>L39*L209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1066">
        <f>P39*P209</f>
        <v>0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-7.3162398306425978</v>
      </c>
      <c r="Y210" s="264">
        <f>Y39*Y209</f>
        <v>1162.7350427350427</v>
      </c>
      <c r="Z210" s="414">
        <f>Z39*Z209</f>
        <v>107.22138648878332</v>
      </c>
      <c r="AA210" s="1066">
        <f>AA39*AA209</f>
        <v>0</v>
      </c>
      <c r="AB210" s="418">
        <f>AA210-Z210</f>
        <v>-107.22138648878332</v>
      </c>
      <c r="AC210" s="264">
        <f>AC39*AC209</f>
        <v>1407.5213675213674</v>
      </c>
      <c r="AD210" s="414">
        <f>AD39*AD209</f>
        <v>94.917070164938366</v>
      </c>
      <c r="AE210" s="1066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66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-930.34358485884991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-937.65982468949255</v>
      </c>
      <c r="AY210" s="74"/>
      <c r="AZ210" s="75"/>
      <c r="BA210" s="75"/>
      <c r="BF210" s="1040"/>
      <c r="BG210" s="414"/>
      <c r="BH210" s="417"/>
      <c r="BI210" s="418">
        <f>BH210-BG210</f>
        <v>0</v>
      </c>
      <c r="BJ210" s="1040"/>
      <c r="BK210" s="414">
        <v>231</v>
      </c>
      <c r="BL210" s="417"/>
      <c r="BM210" s="418">
        <f>BL210-BK210</f>
        <v>-231</v>
      </c>
      <c r="BN210" s="1040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0"/>
      <c r="BZ210" s="414">
        <v>385</v>
      </c>
      <c r="CA210" s="417"/>
      <c r="CB210" s="418">
        <f>CA210-BZ210</f>
        <v>-385</v>
      </c>
      <c r="CC210" s="1040"/>
      <c r="CD210" s="414">
        <v>385</v>
      </c>
      <c r="CE210" s="417"/>
      <c r="CF210" s="418">
        <f>CE210-CD210</f>
        <v>-385</v>
      </c>
      <c r="CG210" s="1040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0"/>
      <c r="DG210" s="418">
        <f>DF210-DE210</f>
        <v>-1088.1300852192603</v>
      </c>
      <c r="DH210" s="264">
        <v>1400</v>
      </c>
      <c r="DI210" s="414">
        <v>1384.6153846153845</v>
      </c>
      <c r="DJ210" s="770"/>
      <c r="DK210" s="418">
        <f>DJ210-DI210</f>
        <v>-1384.6153846153845</v>
      </c>
      <c r="DL210" s="264">
        <v>1400</v>
      </c>
      <c r="DM210" s="414">
        <v>1384.6153846153845</v>
      </c>
      <c r="DN210" s="770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1"/>
      <c r="DX210" s="902">
        <f>DW210-DV210</f>
        <v>0</v>
      </c>
      <c r="DY210" s="264">
        <v>1076.9230769230769</v>
      </c>
      <c r="DZ210" s="414"/>
      <c r="EA210" s="770"/>
      <c r="EB210" s="418">
        <f>EA210-DZ210</f>
        <v>0</v>
      </c>
      <c r="EC210" s="264">
        <v>675</v>
      </c>
      <c r="ED210" s="414"/>
      <c r="EE210" s="770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2" t="s">
        <v>27</v>
      </c>
      <c r="E211" s="793"/>
      <c r="F211" s="599">
        <f>F212/F40</f>
        <v>0.13800000000000001</v>
      </c>
      <c r="G211" s="595">
        <f>G212/G40</f>
        <v>0.12005504593522769</v>
      </c>
      <c r="H211" s="859"/>
      <c r="I211" s="667"/>
      <c r="J211" s="599">
        <f>J212/J40</f>
        <v>0.13800000000000001</v>
      </c>
      <c r="K211" s="595">
        <v>0.1215</v>
      </c>
      <c r="L211" s="1078"/>
      <c r="M211" s="667"/>
      <c r="N211" s="599">
        <f>N212/N40</f>
        <v>0.13800000000000001</v>
      </c>
      <c r="O211" s="595">
        <v>0.11859431142108387</v>
      </c>
      <c r="P211" s="1078"/>
      <c r="Q211" s="667"/>
      <c r="R211" s="599">
        <f>R212/R40</f>
        <v>0.13800000000000001</v>
      </c>
      <c r="S211" s="600">
        <v>0.1441636</v>
      </c>
      <c r="T211" s="602">
        <f>T212/T40</f>
        <v>0.12004414940783555</v>
      </c>
      <c r="U211" s="604" t="e">
        <f>U212/U40</f>
        <v>#DIV/0!</v>
      </c>
      <c r="V211" s="604"/>
      <c r="W211" s="605"/>
      <c r="X211" s="253"/>
      <c r="Y211" s="599">
        <f>Y212/Y40</f>
        <v>0.14400000000000002</v>
      </c>
      <c r="Z211" s="595">
        <v>0.12244170695247025</v>
      </c>
      <c r="AA211" s="1078"/>
      <c r="AB211" s="667">
        <v>0.13200000000000001</v>
      </c>
      <c r="AC211" s="599">
        <f>AC212/AC40</f>
        <v>0.14400000000000002</v>
      </c>
      <c r="AD211" s="595">
        <v>0.12475043424694061</v>
      </c>
      <c r="AE211" s="1078"/>
      <c r="AF211" s="667">
        <v>0.13200000000000001</v>
      </c>
      <c r="AG211" s="599">
        <f>AG212/AG40</f>
        <v>0.14400000000000002</v>
      </c>
      <c r="AH211" s="595">
        <v>0.129</v>
      </c>
      <c r="AI211" s="1078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 t="e">
        <f>AN212/AN40</f>
        <v>#DIV/0!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0.12323255328798316</v>
      </c>
      <c r="AU211" s="607" t="e">
        <f>AU212/AU40</f>
        <v>#DIV/0!</v>
      </c>
      <c r="AV211" s="852"/>
      <c r="AW211" s="605"/>
      <c r="AX211" s="384"/>
      <c r="AY211" s="562"/>
      <c r="AZ211" s="563"/>
      <c r="BA211" s="563"/>
      <c r="BF211" s="1048" t="e">
        <f t="shared" ref="BF211:BG211" si="682">BF212/BF40</f>
        <v>#DIV/0!</v>
      </c>
      <c r="BG211" s="595" t="e">
        <f t="shared" si="682"/>
        <v>#DIV/0!</v>
      </c>
      <c r="BH211" s="597" t="e">
        <f>BH212/BH40</f>
        <v>#DIV/0!</v>
      </c>
      <c r="BI211" s="667"/>
      <c r="BJ211" s="1048" t="e">
        <f t="shared" ref="BJ211" si="683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48" t="e">
        <f t="shared" ref="BN211" si="684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48" t="e">
        <f t="shared" ref="BY211" si="685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48" t="e">
        <f t="shared" ref="CC211" si="686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48" t="e">
        <f t="shared" ref="CG211" si="687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79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79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79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77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79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79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37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462">
        <f>H211*H40</f>
        <v>0</v>
      </c>
      <c r="I212" s="457">
        <f>H212-G212</f>
        <v>-7446.7474599999996</v>
      </c>
      <c r="J212" s="374">
        <f>J40*13.8%</f>
        <v>8327.1794871794882</v>
      </c>
      <c r="K212" s="461">
        <f>K211*K40</f>
        <v>8620.8923076923074</v>
      </c>
      <c r="L212" s="1058">
        <f>L211*L40</f>
        <v>0</v>
      </c>
      <c r="M212" s="457">
        <f>L212-K212</f>
        <v>-8620.8923076923074</v>
      </c>
      <c r="N212" s="374">
        <f>N40*13.8%</f>
        <v>8327.1794871794882</v>
      </c>
      <c r="O212" s="461">
        <f>O211*O40</f>
        <v>8449.6191203446506</v>
      </c>
      <c r="P212" s="1058">
        <f>P211*P40</f>
        <v>0</v>
      </c>
      <c r="Q212" s="457">
        <f>P212-O212</f>
        <v>-8449.6191203446506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17070.51142803696</v>
      </c>
      <c r="U212" s="239">
        <f>H212+L212+P212</f>
        <v>0</v>
      </c>
      <c r="V212" s="239">
        <f>U212-R212</f>
        <v>-24132.307692307695</v>
      </c>
      <c r="W212" s="240">
        <f t="shared" si="661"/>
        <v>-27391.083999999999</v>
      </c>
      <c r="X212" s="241">
        <f>U212-T212</f>
        <v>-17070.51142803696</v>
      </c>
      <c r="Y212" s="374">
        <f>Y40*14.4%</f>
        <v>8676.923076923078</v>
      </c>
      <c r="Z212" s="461">
        <f>Z211*Z40</f>
        <v>8672.5937657092909</v>
      </c>
      <c r="AA212" s="1058">
        <f>AA211*AA40</f>
        <v>0</v>
      </c>
      <c r="AB212" s="457">
        <f>AA212-Z212</f>
        <v>-8672.5937657092909</v>
      </c>
      <c r="AC212" s="374">
        <f>AC40*14.4%</f>
        <v>9550.7692307692323</v>
      </c>
      <c r="AD212" s="461">
        <v>8563</v>
      </c>
      <c r="AE212" s="1058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58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0</v>
      </c>
      <c r="AO212" s="70">
        <f>AN212-AK212</f>
        <v>-28652.307692307695</v>
      </c>
      <c r="AP212" s="240">
        <f t="shared" si="662"/>
        <v>-29830.775692307696</v>
      </c>
      <c r="AQ212" s="241">
        <f>AN212-AM212</f>
        <v>-26579.82453494006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43650.33596297702</v>
      </c>
      <c r="AU212" s="568">
        <f>SUM(U212,AN212)</f>
        <v>0</v>
      </c>
      <c r="AV212" s="169">
        <f>AU212-AR212</f>
        <v>-52784.61538461539</v>
      </c>
      <c r="AW212" s="240">
        <f t="shared" si="663"/>
        <v>-57221.859692307698</v>
      </c>
      <c r="AX212" s="610">
        <f>AU212-AT212</f>
        <v>-43650.33596297702</v>
      </c>
      <c r="AY212" s="74"/>
      <c r="AZ212" s="75"/>
      <c r="BA212" s="75"/>
      <c r="BF212" s="1040"/>
      <c r="BG212" s="461"/>
      <c r="BH212" s="463"/>
      <c r="BI212" s="457">
        <f>BH212-BG212</f>
        <v>0</v>
      </c>
      <c r="BJ212" s="1040"/>
      <c r="BK212" s="461">
        <v>11371</v>
      </c>
      <c r="BL212" s="463"/>
      <c r="BM212" s="457">
        <f>BL212-BK212</f>
        <v>-11371</v>
      </c>
      <c r="BN212" s="1040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0"/>
      <c r="BZ212" s="461">
        <v>11710</v>
      </c>
      <c r="CA212" s="463"/>
      <c r="CB212" s="457">
        <f>CA212-BZ212</f>
        <v>-11710</v>
      </c>
      <c r="CC212" s="1040"/>
      <c r="CD212" s="461">
        <v>9803</v>
      </c>
      <c r="CE212" s="463"/>
      <c r="CF212" s="457">
        <f>CE212-CD212</f>
        <v>-9803</v>
      </c>
      <c r="CG212" s="1040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0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1"/>
      <c r="DG212" s="457">
        <f>DF212-DE212</f>
        <v>-11366</v>
      </c>
      <c r="DH212" s="374">
        <v>12776</v>
      </c>
      <c r="DI212" s="461">
        <v>12776</v>
      </c>
      <c r="DJ212" s="771"/>
      <c r="DK212" s="457">
        <f>DJ212-DI212</f>
        <v>-12776</v>
      </c>
      <c r="DL212" s="374">
        <v>12575</v>
      </c>
      <c r="DM212" s="461">
        <v>12575</v>
      </c>
      <c r="DN212" s="771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1"/>
      <c r="DX212" s="457">
        <f>DW212-DV212</f>
        <v>0</v>
      </c>
      <c r="DY212" s="374">
        <v>10225</v>
      </c>
      <c r="DZ212" s="461"/>
      <c r="EA212" s="771"/>
      <c r="EB212" s="457">
        <f>EA212-DZ212</f>
        <v>0</v>
      </c>
      <c r="EC212" s="374">
        <v>5394</v>
      </c>
      <c r="ED212" s="461"/>
      <c r="EE212" s="771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01" t="s">
        <v>27</v>
      </c>
      <c r="D213" s="1102"/>
      <c r="E213" s="793"/>
      <c r="F213" s="549">
        <f>F214/F41</f>
        <v>0.13832601880877746</v>
      </c>
      <c r="G213" s="550">
        <f>G214/G41</f>
        <v>0.12005514106123517</v>
      </c>
      <c r="H213" s="857" t="e">
        <f>H214/H41</f>
        <v>#DIV/0!</v>
      </c>
      <c r="I213" s="551"/>
      <c r="J213" s="549">
        <f>J214/J41</f>
        <v>0.1382929577464789</v>
      </c>
      <c r="K213" s="550">
        <f>K214/K41</f>
        <v>0.12167712858098741</v>
      </c>
      <c r="L213" s="1076" t="e">
        <f>L214/L41</f>
        <v>#DIV/0!</v>
      </c>
      <c r="M213" s="551"/>
      <c r="N213" s="549">
        <f>N214/N41</f>
        <v>0.1382929577464789</v>
      </c>
      <c r="O213" s="550">
        <f>O214/O41</f>
        <v>0.11858602133112985</v>
      </c>
      <c r="P213" s="1076" t="e">
        <f>P214/P41</f>
        <v>#DIV/0!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0.12012684346799299</v>
      </c>
      <c r="U213" s="555" t="e">
        <f>U214/U41</f>
        <v>#DIV/0!</v>
      </c>
      <c r="V213" s="555"/>
      <c r="W213" s="556"/>
      <c r="X213" s="277"/>
      <c r="Y213" s="549">
        <f>Y214/Y41</f>
        <v>0.14432394366197185</v>
      </c>
      <c r="Z213" s="550">
        <f>Z214/Z41</f>
        <v>0.12284488792471798</v>
      </c>
      <c r="AA213" s="1076" t="e">
        <f>AA214/AA41</f>
        <v>#DIV/0!</v>
      </c>
      <c r="AB213" s="551"/>
      <c r="AC213" s="549">
        <f>AC214/AC41</f>
        <v>0.14429449423815624</v>
      </c>
      <c r="AD213" s="550">
        <f>AD214/AD41</f>
        <v>0.12495723399208679</v>
      </c>
      <c r="AE213" s="1076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76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 t="e">
        <f>AN214/AN41</f>
        <v>#DIV/0!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0.12345965588293363</v>
      </c>
      <c r="AU213" s="560" t="e">
        <f>AU214/AU41</f>
        <v>#DIV/0!</v>
      </c>
      <c r="AV213" s="663"/>
      <c r="AW213" s="556"/>
      <c r="AX213" s="206"/>
      <c r="AY213" s="562"/>
      <c r="AZ213" s="563"/>
      <c r="BA213" s="563"/>
      <c r="BF213" s="1048" t="e">
        <f t="shared" ref="BF213:BG213" si="688">BF214/BF41</f>
        <v>#DIV/0!</v>
      </c>
      <c r="BG213" s="550" t="e">
        <f t="shared" si="688"/>
        <v>#DIV/0!</v>
      </c>
      <c r="BH213" s="552" t="e">
        <f>BH214/BH41</f>
        <v>#DIV/0!</v>
      </c>
      <c r="BI213" s="551"/>
      <c r="BJ213" s="1048" t="e">
        <f t="shared" ref="BJ213" si="689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48" t="e">
        <f t="shared" ref="BN213" si="690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 t="e">
        <f>BU214/BU41</f>
        <v>#DIV/0!</v>
      </c>
      <c r="BV213" s="555"/>
      <c r="BW213" s="556"/>
      <c r="BX213" s="277"/>
      <c r="BY213" s="1048" t="e">
        <f t="shared" ref="BY213" si="691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48" t="e">
        <f t="shared" ref="CC213" si="692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48" t="e">
        <f t="shared" ref="CG213" si="693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 t="e">
        <f>CU214/CU41</f>
        <v>#DIV/0!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77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77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77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77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77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77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103" t="s">
        <v>54</v>
      </c>
      <c r="D214" s="1104"/>
      <c r="E214" s="786"/>
      <c r="F214" s="374">
        <f>F212+F206</f>
        <v>7542.9059829059843</v>
      </c>
      <c r="G214" s="461">
        <v>7498.6135899999999</v>
      </c>
      <c r="H214" s="462">
        <f>H212+H206</f>
        <v>0</v>
      </c>
      <c r="I214" s="418">
        <f>H214-G214</f>
        <v>-7498.6135899999999</v>
      </c>
      <c r="J214" s="374">
        <f>J212+J206</f>
        <v>8392.1367521367538</v>
      </c>
      <c r="K214" s="461">
        <f>K212+K206</f>
        <v>8647.9357540147012</v>
      </c>
      <c r="L214" s="1058">
        <f>L212+L206</f>
        <v>0</v>
      </c>
      <c r="M214" s="418">
        <f>L214-K214</f>
        <v>-8647.9357540147012</v>
      </c>
      <c r="N214" s="374">
        <f>N212+N206</f>
        <v>8392.1367521367538</v>
      </c>
      <c r="O214" s="461">
        <f>O212+O206</f>
        <v>8480.0042093305365</v>
      </c>
      <c r="P214" s="1058">
        <f>P212+P206</f>
        <v>0</v>
      </c>
      <c r="Q214" s="418">
        <f>P214-O214</f>
        <v>-8480.0042093305365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17127.939963345238</v>
      </c>
      <c r="U214" s="129">
        <f>H214+L214+P214</f>
        <v>0</v>
      </c>
      <c r="V214" s="129">
        <f>U214-R214</f>
        <v>-24327.179487179492</v>
      </c>
      <c r="W214" s="128">
        <f t="shared" si="661"/>
        <v>-27585.555794871794</v>
      </c>
      <c r="X214" s="55">
        <f>U214-T214</f>
        <v>-17127.939963345238</v>
      </c>
      <c r="Y214" s="374">
        <f>Y212+Y206</f>
        <v>8758.11965811966</v>
      </c>
      <c r="Z214" s="461">
        <f>Z212+Z206</f>
        <v>8726.440713719614</v>
      </c>
      <c r="AA214" s="1058">
        <f>AA212+AA206</f>
        <v>0</v>
      </c>
      <c r="AB214" s="418">
        <f>AA214-Z214</f>
        <v>-8726.440713719614</v>
      </c>
      <c r="AC214" s="374">
        <f>AC212+AC206</f>
        <v>9631.9658119658143</v>
      </c>
      <c r="AD214" s="461">
        <f>AD212+AD206</f>
        <v>8622.0125543446393</v>
      </c>
      <c r="AE214" s="1058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58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0</v>
      </c>
      <c r="AO214" s="134">
        <f>AN214-AK214</f>
        <v>-28895.897435897445</v>
      </c>
      <c r="AP214" s="128">
        <f t="shared" si="662"/>
        <v>-30073.865435897438</v>
      </c>
      <c r="AQ214" s="55">
        <f>AN214-AM214</f>
        <v>-26733.282327893314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43861.222291238548</v>
      </c>
      <c r="AU214" s="568">
        <f>SUM(U214,AN214)</f>
        <v>0</v>
      </c>
      <c r="AV214" s="169">
        <f>AU214-AR214</f>
        <v>-53223.076923076937</v>
      </c>
      <c r="AW214" s="128">
        <f t="shared" si="663"/>
        <v>-57659.421230769236</v>
      </c>
      <c r="AX214" s="362">
        <f>AU214-AT214</f>
        <v>-43861.222291238548</v>
      </c>
      <c r="AY214" s="74"/>
      <c r="AZ214" s="75"/>
      <c r="BA214" s="75"/>
      <c r="BF214" s="1040">
        <f t="shared" ref="BF214:BG214" si="694">BF212+BF206</f>
        <v>0</v>
      </c>
      <c r="BG214" s="461">
        <f t="shared" si="694"/>
        <v>0</v>
      </c>
      <c r="BH214" s="463">
        <f>BH212+BH206</f>
        <v>0</v>
      </c>
      <c r="BI214" s="418">
        <f>BH214-BG214</f>
        <v>0</v>
      </c>
      <c r="BJ214" s="1040">
        <f t="shared" ref="BJ214" si="695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0">
        <f t="shared" ref="BN214" si="696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0">
        <f t="shared" ref="BY214" si="697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0">
        <f t="shared" ref="CC214" si="698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0">
        <f t="shared" ref="CG214" si="699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0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1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1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1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1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1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1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858" t="e">
        <f>H216/H43</f>
        <v>#DIV/0!</v>
      </c>
      <c r="I215" s="334">
        <f>H216/G216</f>
        <v>0</v>
      </c>
      <c r="J215" s="491">
        <f>J216/J43</f>
        <v>0.12965438373570523</v>
      </c>
      <c r="K215" s="574">
        <f>K216/K43</f>
        <v>0.11592764176345068</v>
      </c>
      <c r="L215" s="1077" t="e">
        <f>L216/L43</f>
        <v>#DIV/0!</v>
      </c>
      <c r="M215" s="334">
        <f>L216/K216</f>
        <v>0</v>
      </c>
      <c r="N215" s="491">
        <f>N216/N43</f>
        <v>0.12895214105793451</v>
      </c>
      <c r="O215" s="574">
        <f>O216/O43</f>
        <v>0.11630635071183318</v>
      </c>
      <c r="P215" s="1077" t="e">
        <f>P216/P43</f>
        <v>#DIV/0!</v>
      </c>
      <c r="Q215" s="334">
        <f>P216/O216</f>
        <v>0</v>
      </c>
      <c r="R215" s="491">
        <f>R216/R43</f>
        <v>0.12939187418086504</v>
      </c>
      <c r="S215" s="613">
        <f>S216/S43</f>
        <v>0.13556407250608271</v>
      </c>
      <c r="T215" s="583">
        <f>T216/T43</f>
        <v>0.11612142636506673</v>
      </c>
      <c r="U215" s="579" t="e">
        <f>U216/U43</f>
        <v>#DIV/0!</v>
      </c>
      <c r="V215" s="579">
        <f>U216/R216</f>
        <v>0</v>
      </c>
      <c r="W215" s="580">
        <f>U216/S216</f>
        <v>0</v>
      </c>
      <c r="X215" s="177">
        <f>U216/T216</f>
        <v>0</v>
      </c>
      <c r="Y215" s="491">
        <f>Y216/Y43</f>
        <v>0.13434508816120908</v>
      </c>
      <c r="Z215" s="574">
        <f>Z216/Z43</f>
        <v>0.11700885410542498</v>
      </c>
      <c r="AA215" s="1077" t="e">
        <f>AA216/AA43</f>
        <v>#DIV/0!</v>
      </c>
      <c r="AB215" s="334">
        <f>AA216/Z216</f>
        <v>0</v>
      </c>
      <c r="AC215" s="491">
        <f>AC216/AC43</f>
        <v>0.13513757225433529</v>
      </c>
      <c r="AD215" s="574">
        <f>AD216/AD43</f>
        <v>0.11845291140471766</v>
      </c>
      <c r="AE215" s="1077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77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 t="e">
        <f>AN216/AN43</f>
        <v>#DIV/0!</v>
      </c>
      <c r="AO215" s="583">
        <f>AN216/AK216</f>
        <v>0</v>
      </c>
      <c r="AP215" s="340">
        <f>AN216/AL216</f>
        <v>0</v>
      </c>
      <c r="AQ215" s="178">
        <f>AN216/AM216</f>
        <v>0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0.11825269191411286</v>
      </c>
      <c r="AU215" s="586" t="e">
        <f>AU216/AU43</f>
        <v>#DIV/0!</v>
      </c>
      <c r="AV215" s="587">
        <f>AU216/AR216</f>
        <v>0</v>
      </c>
      <c r="AW215" s="579">
        <f>AU216/AS216</f>
        <v>0</v>
      </c>
      <c r="AX215" s="588">
        <f>AU216/AT216</f>
        <v>0</v>
      </c>
      <c r="AY215" s="589"/>
      <c r="AZ215" s="590"/>
      <c r="BA215" s="590"/>
      <c r="BB215" s="669" t="e">
        <f>AU215/ AR215</f>
        <v>#DIV/0!</v>
      </c>
      <c r="BF215" s="1049" t="e">
        <f t="shared" ref="BF215:BG215" si="700">BF216/BF43</f>
        <v>#DIV/0!</v>
      </c>
      <c r="BG215" s="574" t="e">
        <f t="shared" si="700"/>
        <v>#DIV/0!</v>
      </c>
      <c r="BH215" s="575" t="e">
        <f>BH216/BH43</f>
        <v>#DIV/0!</v>
      </c>
      <c r="BI215" s="334" t="e">
        <f>BH216/BG216</f>
        <v>#DIV/0!</v>
      </c>
      <c r="BJ215" s="1049" t="e">
        <f t="shared" ref="BJ215" si="701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49" t="e">
        <f t="shared" ref="BN215" si="702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 t="e">
        <f>BU216/BU43</f>
        <v>#DIV/0!</v>
      </c>
      <c r="BV215" s="579" t="e">
        <f>BU216/BR216</f>
        <v>#DIV/0!</v>
      </c>
      <c r="BW215" s="580"/>
      <c r="BX215" s="177">
        <f>BU216/BT216</f>
        <v>0</v>
      </c>
      <c r="BY215" s="1049" t="e">
        <f t="shared" ref="BY215" si="703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49" t="e">
        <f t="shared" ref="CC215" si="704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49" t="e">
        <f t="shared" ref="CG215" si="705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 t="e">
        <f>CU216/CU43</f>
        <v>#DIV/0!</v>
      </c>
      <c r="CV215" s="587" t="e">
        <f>CU216/CR216</f>
        <v>#DIV/0!</v>
      </c>
      <c r="CW215" s="583"/>
      <c r="CX215" s="588">
        <f>CU216/CT216</f>
        <v>0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78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78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78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78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78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78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357">
        <f>H214+H204</f>
        <v>0</v>
      </c>
      <c r="I216" s="358">
        <f>H216-G216</f>
        <v>-7910.5509499999998</v>
      </c>
      <c r="J216" s="355">
        <f>J214+J204</f>
        <v>8721.196581196582</v>
      </c>
      <c r="K216" s="448">
        <f>K214+K204</f>
        <v>9099.550437938291</v>
      </c>
      <c r="L216" s="1060">
        <f>L214+L204</f>
        <v>0</v>
      </c>
      <c r="M216" s="358">
        <f>L216-K216</f>
        <v>-9099.550437938291</v>
      </c>
      <c r="N216" s="355">
        <f>N214+N204</f>
        <v>8751.1111111111131</v>
      </c>
      <c r="O216" s="448">
        <f>O214+O204</f>
        <v>9566.686352620598</v>
      </c>
      <c r="P216" s="1060">
        <f>P214+P204</f>
        <v>0</v>
      </c>
      <c r="Q216" s="358">
        <f>P216-O216</f>
        <v>-9566.686352620598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18666.236790558891</v>
      </c>
      <c r="U216" s="113">
        <f>H216+L216+P216</f>
        <v>0</v>
      </c>
      <c r="V216" s="110">
        <f>U216-R216</f>
        <v>-25314.35897435898</v>
      </c>
      <c r="W216" s="108">
        <f t="shared" si="661"/>
        <v>-28572.735282051282</v>
      </c>
      <c r="X216" s="117">
        <f>U216-T216</f>
        <v>-18666.236790558891</v>
      </c>
      <c r="Y216" s="355">
        <f>Y214+Y204</f>
        <v>9117.0940170940194</v>
      </c>
      <c r="Z216" s="448">
        <f>Z214+Z204</f>
        <v>9308.8397315171278</v>
      </c>
      <c r="AA216" s="1060">
        <f>AA214+AA204</f>
        <v>0</v>
      </c>
      <c r="AB216" s="358">
        <f>AA216-Z216</f>
        <v>-9308.8397315171278</v>
      </c>
      <c r="AC216" s="355">
        <f>AC214+AC204</f>
        <v>9990.9401709401736</v>
      </c>
      <c r="AD216" s="448">
        <f>AD214+AD204</f>
        <v>9082.687319472845</v>
      </c>
      <c r="AE216" s="1060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0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0</v>
      </c>
      <c r="AO216" s="186">
        <f>AN216-AK216</f>
        <v>-29947.179487179495</v>
      </c>
      <c r="AP216" s="108">
        <f t="shared" si="662"/>
        <v>-31125.147487179489</v>
      </c>
      <c r="AQ216" s="117">
        <f>AN216-AM216</f>
        <v>-28096.014230477151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46762.251021036041</v>
      </c>
      <c r="AU216" s="187">
        <f>SUM(U216,AN216)</f>
        <v>0</v>
      </c>
      <c r="AV216" s="188">
        <f>AU216-AR216</f>
        <v>-55261.538461538476</v>
      </c>
      <c r="AW216" s="108">
        <f t="shared" si="663"/>
        <v>-59697.882769230775</v>
      </c>
      <c r="AX216" s="594">
        <f>AU216-AT216</f>
        <v>-46762.251021036041</v>
      </c>
      <c r="AY216" s="96">
        <f>AR216/6</f>
        <v>9210.256410256412</v>
      </c>
      <c r="AZ216" s="97">
        <f>AS216/6</f>
        <v>9949.6471282051298</v>
      </c>
      <c r="BA216" s="97">
        <f>AU216/6</f>
        <v>0</v>
      </c>
      <c r="BB216" s="363">
        <f>BA216/AY216</f>
        <v>0</v>
      </c>
      <c r="BC216" s="98">
        <f>BA216-AY216</f>
        <v>-9210.256410256412</v>
      </c>
      <c r="BD216" s="98">
        <f>BA216-AZ216</f>
        <v>-9949.6471282051298</v>
      </c>
      <c r="BE216" s="98">
        <f>AX216/6</f>
        <v>-7793.7085035060072</v>
      </c>
      <c r="BF216" s="1038">
        <f t="shared" ref="BF216:BG216" si="706">BF214+BF204</f>
        <v>0</v>
      </c>
      <c r="BG216" s="448">
        <f t="shared" si="706"/>
        <v>0</v>
      </c>
      <c r="BH216" s="359">
        <f>BH214+BH204</f>
        <v>0</v>
      </c>
      <c r="BI216" s="358">
        <f>BH216-BG216</f>
        <v>0</v>
      </c>
      <c r="BJ216" s="1038">
        <f t="shared" ref="BJ216" si="707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38">
        <f t="shared" ref="BN216" si="708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-23346</v>
      </c>
      <c r="BY216" s="1038">
        <f t="shared" ref="BY216" si="709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38">
        <f t="shared" ref="CC216" si="710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38">
        <f t="shared" ref="CG216" si="711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54"/>
      <c r="CT216" s="593">
        <f>BT216+CM216</f>
        <v>50908</v>
      </c>
      <c r="CU216" s="187">
        <f>SUM(BU216,CN216)</f>
        <v>0</v>
      </c>
      <c r="CV216" s="188">
        <f>CU216-CR216</f>
        <v>0</v>
      </c>
      <c r="CW216" s="188"/>
      <c r="CX216" s="594">
        <f>CU216-CT216</f>
        <v>-50908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-8484.6666666666661</v>
      </c>
      <c r="DD216" s="355">
        <f>DD214+DD204</f>
        <v>11761.5</v>
      </c>
      <c r="DE216" s="448">
        <f>DE214+DE204</f>
        <v>11761.5</v>
      </c>
      <c r="DF216" s="764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4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4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4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4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4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6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794"/>
      <c r="E217" s="793"/>
      <c r="F217" s="549">
        <v>8.6499999999999994E-2</v>
      </c>
      <c r="G217" s="550">
        <v>8.1942779980162334E-2</v>
      </c>
      <c r="H217" s="857"/>
      <c r="I217" s="565"/>
      <c r="J217" s="549">
        <f>F217</f>
        <v>8.6499999999999994E-2</v>
      </c>
      <c r="K217" s="550">
        <v>8.3599999999999994E-2</v>
      </c>
      <c r="L217" s="1076"/>
      <c r="M217" s="565"/>
      <c r="N217" s="549">
        <f>F217</f>
        <v>8.6499999999999994E-2</v>
      </c>
      <c r="O217" s="550">
        <v>4.3837130519455099E-2</v>
      </c>
      <c r="P217" s="1076"/>
      <c r="Q217" s="565"/>
      <c r="R217" s="670">
        <f>R218/R44</f>
        <v>8.6499999999999994E-2</v>
      </c>
      <c r="S217" s="671">
        <v>0.11619833333333332</v>
      </c>
      <c r="T217" s="672">
        <f>T218/T44</f>
        <v>6.3531175484864616E-2</v>
      </c>
      <c r="U217" s="673" t="e">
        <f>U218/U44</f>
        <v>#DIV/0!</v>
      </c>
      <c r="V217" s="555"/>
      <c r="W217" s="556"/>
      <c r="X217" s="277"/>
      <c r="Y217" s="549">
        <v>8.6499999999999994E-2</v>
      </c>
      <c r="Z217" s="550">
        <v>8.5730000000000001E-2</v>
      </c>
      <c r="AA217" s="1076"/>
      <c r="AB217" s="565">
        <v>0.13</v>
      </c>
      <c r="AC217" s="549">
        <f>Y217</f>
        <v>8.6499999999999994E-2</v>
      </c>
      <c r="AD217" s="550">
        <v>4.9196527722766059E-2</v>
      </c>
      <c r="AE217" s="1076"/>
      <c r="AF217" s="674">
        <v>0.13</v>
      </c>
      <c r="AG217" s="549">
        <f>Y217</f>
        <v>8.6499999999999994E-2</v>
      </c>
      <c r="AH217" s="550">
        <v>0.05</v>
      </c>
      <c r="AI217" s="1076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 t="e">
        <f>AN218/AN44</f>
        <v>#DIV/0!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6.5992010304627771E-2</v>
      </c>
      <c r="AU217" s="679" t="e">
        <f>AU218/AU44</f>
        <v>#DIV/0!</v>
      </c>
      <c r="AV217" s="663"/>
      <c r="AW217" s="556"/>
      <c r="AX217" s="206"/>
      <c r="AY217" s="680"/>
      <c r="AZ217" s="564"/>
      <c r="BA217" s="564"/>
      <c r="BF217" s="1048"/>
      <c r="BG217" s="550"/>
      <c r="BH217" s="552"/>
      <c r="BI217" s="886"/>
      <c r="BJ217" s="1048"/>
      <c r="BK217" s="550">
        <v>0.06</v>
      </c>
      <c r="BL217" s="552"/>
      <c r="BM217" s="886"/>
      <c r="BN217" s="1048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48"/>
      <c r="BZ217" s="550">
        <v>6.5000000000000002E-2</v>
      </c>
      <c r="CA217" s="552"/>
      <c r="CB217" s="551"/>
      <c r="CC217" s="1048"/>
      <c r="CD217" s="550">
        <v>6.5000000000000002E-2</v>
      </c>
      <c r="CE217" s="552"/>
      <c r="CF217" s="674"/>
      <c r="CG217" s="1048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77"/>
      <c r="DG217" s="886"/>
      <c r="DH217" s="549">
        <v>6.2799999999999995E-2</v>
      </c>
      <c r="DI217" s="550">
        <v>6.4000000000000001E-2</v>
      </c>
      <c r="DJ217" s="777"/>
      <c r="DK217" s="886"/>
      <c r="DL217" s="549">
        <v>6.2600000000000003E-2</v>
      </c>
      <c r="DM217" s="550">
        <v>6.3E-2</v>
      </c>
      <c r="DN217" s="777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77"/>
      <c r="DX217" s="551"/>
      <c r="DY217" s="549">
        <v>6.3E-2</v>
      </c>
      <c r="DZ217" s="550"/>
      <c r="EA217" s="777"/>
      <c r="EB217" s="674"/>
      <c r="EC217" s="549">
        <v>6.3E-2</v>
      </c>
      <c r="ED217" s="550"/>
      <c r="EE217" s="777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1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37"/>
      <c r="E218" s="830"/>
      <c r="F218" s="264">
        <f>F217*F44</f>
        <v>938.9316239316239</v>
      </c>
      <c r="G218" s="414">
        <f>G217*G44</f>
        <v>1296.3936100000003</v>
      </c>
      <c r="H218" s="415">
        <f t="shared" ref="H218" si="712">H217*H44</f>
        <v>0</v>
      </c>
      <c r="I218" s="418">
        <f>H218-G218</f>
        <v>-1296.3936100000003</v>
      </c>
      <c r="J218" s="264">
        <f>J217*J44</f>
        <v>1020.2564102564102</v>
      </c>
      <c r="K218" s="414">
        <f>K217*K44</f>
        <v>877.04259829059833</v>
      </c>
      <c r="L218" s="1066">
        <f t="shared" ref="L218" si="713">L217*L44</f>
        <v>0</v>
      </c>
      <c r="M218" s="418">
        <f>L218-K218</f>
        <v>-877.04259829059833</v>
      </c>
      <c r="N218" s="264">
        <f>N217*N44</f>
        <v>1020.2564102564102</v>
      </c>
      <c r="O218" s="414">
        <f>O217*O44</f>
        <v>468.6445156462612</v>
      </c>
      <c r="P218" s="1066">
        <f t="shared" ref="P218" si="714">P217*P44</f>
        <v>0</v>
      </c>
      <c r="Q218" s="418">
        <f>P218-O218</f>
        <v>-468.6445156462612</v>
      </c>
      <c r="R218" s="419">
        <f>F218+J218+N218</f>
        <v>2979.4444444444443</v>
      </c>
      <c r="S218" s="420">
        <v>2979.4444444444443</v>
      </c>
      <c r="T218" s="567">
        <f>H218+K218+O218</f>
        <v>1345.6871139368595</v>
      </c>
      <c r="U218" s="133">
        <f>H218+L218+P218</f>
        <v>0</v>
      </c>
      <c r="V218" s="129">
        <f>U218-R218</f>
        <v>-2979.4444444444443</v>
      </c>
      <c r="W218" s="128">
        <f t="shared" si="661"/>
        <v>-2979.4444444444443</v>
      </c>
      <c r="X218" s="48">
        <f>U218-T218</f>
        <v>-1345.6871139368595</v>
      </c>
      <c r="Y218" s="264">
        <f t="shared" ref="Y218:AI218" si="715">Y217*Y44</f>
        <v>946.32478632478637</v>
      </c>
      <c r="Z218" s="414">
        <f t="shared" si="715"/>
        <v>1592.0798131452993</v>
      </c>
      <c r="AA218" s="1066">
        <f t="shared" si="715"/>
        <v>0</v>
      </c>
      <c r="AB218" s="418">
        <f t="shared" si="715"/>
        <v>-2414.211777777778</v>
      </c>
      <c r="AC218" s="264">
        <f t="shared" si="715"/>
        <v>905.66239316239319</v>
      </c>
      <c r="AD218" s="414">
        <f t="shared" si="715"/>
        <v>440.56382000000019</v>
      </c>
      <c r="AE218" s="1066">
        <f t="shared" ref="AE218" si="716">AE217*AE44</f>
        <v>0</v>
      </c>
      <c r="AF218" s="681">
        <f t="shared" si="715"/>
        <v>-1164.1735555555558</v>
      </c>
      <c r="AG218" s="264">
        <f t="shared" si="715"/>
        <v>805.85470085470081</v>
      </c>
      <c r="AH218" s="414">
        <f t="shared" si="715"/>
        <v>512.82051282051293</v>
      </c>
      <c r="AI218" s="1066">
        <f t="shared" si="715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0</v>
      </c>
      <c r="AO218" s="134">
        <f>AN218-AK218</f>
        <v>-2657.8418803418804</v>
      </c>
      <c r="AP218" s="128">
        <f t="shared" si="662"/>
        <v>-2657.8418803418804</v>
      </c>
      <c r="AQ218" s="48">
        <f>AN218-AM218</f>
        <v>-2545.4641459658123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3891.1512599026719</v>
      </c>
      <c r="AU218" s="59">
        <f>SUM(U218,AN218)</f>
        <v>0</v>
      </c>
      <c r="AV218" s="169">
        <f>AU218-AR218</f>
        <v>-5637.2863247863243</v>
      </c>
      <c r="AW218" s="128">
        <f t="shared" si="663"/>
        <v>-5637.2863247863243</v>
      </c>
      <c r="AX218" s="362">
        <f>AU218-AT218</f>
        <v>-3891.1512599026719</v>
      </c>
      <c r="AY218" s="137"/>
      <c r="AZ218" s="138"/>
      <c r="BA218" s="138"/>
      <c r="BF218" s="1042">
        <f t="shared" ref="BF218:BG218" si="717">BF217*BF44</f>
        <v>0</v>
      </c>
      <c r="BG218" s="414">
        <f t="shared" si="717"/>
        <v>0</v>
      </c>
      <c r="BH218" s="417">
        <f>BH217*BH44</f>
        <v>0</v>
      </c>
      <c r="BI218" s="134">
        <f>BH218-BG218</f>
        <v>0</v>
      </c>
      <c r="BJ218" s="1042">
        <f t="shared" ref="BJ218" si="718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42">
        <f t="shared" ref="BN218" si="719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42">
        <f t="shared" ref="BY218" si="720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42">
        <f t="shared" ref="CC218" si="721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42">
        <f t="shared" ref="CG218" si="722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0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0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0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0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0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0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2"/>
      <c r="E219" s="843"/>
      <c r="F219" s="549">
        <v>0.22839999999999999</v>
      </c>
      <c r="G219" s="550">
        <v>0.22556966504958467</v>
      </c>
      <c r="H219" s="857"/>
      <c r="I219" s="565"/>
      <c r="J219" s="549">
        <f>F219</f>
        <v>0.22839999999999999</v>
      </c>
      <c r="K219" s="550">
        <v>0.24483461781291962</v>
      </c>
      <c r="L219" s="1076"/>
      <c r="M219" s="565"/>
      <c r="N219" s="549">
        <f>J219</f>
        <v>0.22839999999999999</v>
      </c>
      <c r="O219" s="550">
        <v>0.24640935028139013</v>
      </c>
      <c r="P219" s="1076"/>
      <c r="Q219" s="565"/>
      <c r="R219" s="637">
        <f>R220/R45</f>
        <v>0.22840000000000002</v>
      </c>
      <c r="S219" s="638">
        <v>0.227435</v>
      </c>
      <c r="T219" s="682">
        <f>T220/T45</f>
        <v>0.24549609217298224</v>
      </c>
      <c r="U219" s="683" t="e">
        <f>U220/U45</f>
        <v>#DIV/0!</v>
      </c>
      <c r="V219" s="555"/>
      <c r="W219" s="556"/>
      <c r="X219" s="277"/>
      <c r="Y219" s="549">
        <v>0.24112705199858506</v>
      </c>
      <c r="Z219" s="550">
        <v>0.24063672147399487</v>
      </c>
      <c r="AA219" s="1076"/>
      <c r="AB219" s="565">
        <v>0.22</v>
      </c>
      <c r="AC219" s="549">
        <f>Y219</f>
        <v>0.24112705199858506</v>
      </c>
      <c r="AD219" s="550">
        <v>0.24499218860973168</v>
      </c>
      <c r="AE219" s="1076"/>
      <c r="AF219" s="674">
        <v>0.22</v>
      </c>
      <c r="AG219" s="549">
        <f>Y219</f>
        <v>0.24112705199858506</v>
      </c>
      <c r="AH219" s="550">
        <v>0.246</v>
      </c>
      <c r="AI219" s="1076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0.24461411220979681</v>
      </c>
      <c r="AU219" s="679">
        <f>AU220/AU45</f>
        <v>0</v>
      </c>
      <c r="AV219" s="663"/>
      <c r="AW219" s="556"/>
      <c r="AX219" s="609"/>
      <c r="AY219" s="680"/>
      <c r="AZ219" s="564"/>
      <c r="BA219" s="564"/>
      <c r="BF219" s="1048"/>
      <c r="BG219" s="550"/>
      <c r="BH219" s="552"/>
      <c r="BI219" s="886"/>
      <c r="BJ219" s="1048"/>
      <c r="BK219" s="550">
        <v>0.23599999999999999</v>
      </c>
      <c r="BL219" s="552"/>
      <c r="BM219" s="886"/>
      <c r="BN219" s="1048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48"/>
      <c r="BZ219" s="550">
        <v>0.251</v>
      </c>
      <c r="CA219" s="552"/>
      <c r="CB219" s="551"/>
      <c r="CC219" s="1048"/>
      <c r="CD219" s="550">
        <v>0.251</v>
      </c>
      <c r="CE219" s="552"/>
      <c r="CF219" s="674"/>
      <c r="CG219" s="1048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77"/>
      <c r="DG219" s="886"/>
      <c r="DH219" s="549">
        <v>0.24704999999999999</v>
      </c>
      <c r="DI219" s="550">
        <v>0.249</v>
      </c>
      <c r="DJ219" s="777"/>
      <c r="DK219" s="886"/>
      <c r="DL219" s="549">
        <v>0.24660000000000001</v>
      </c>
      <c r="DM219" s="550">
        <v>0.248</v>
      </c>
      <c r="DN219" s="777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77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77" t="e">
        <f>EA220/EA45</f>
        <v>#DIV/0!</v>
      </c>
      <c r="EB219" s="674"/>
      <c r="EC219" s="549">
        <v>0.2475</v>
      </c>
      <c r="ED219" s="550" t="e">
        <f>ED220/ED45</f>
        <v>#DIV/0!</v>
      </c>
      <c r="EE219" s="777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1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37"/>
      <c r="E220" s="830"/>
      <c r="F220" s="264">
        <f>F219*F45</f>
        <v>32659.247863247863</v>
      </c>
      <c r="G220" s="414">
        <f>G219*G45</f>
        <v>46310.402229999847</v>
      </c>
      <c r="H220" s="415">
        <f>H219*H45</f>
        <v>0</v>
      </c>
      <c r="I220" s="418">
        <f>H220-G220</f>
        <v>-46310.402229999847</v>
      </c>
      <c r="J220" s="264">
        <f>J219*J45</f>
        <v>36348.786324786328</v>
      </c>
      <c r="K220" s="414">
        <f>K219*K45</f>
        <v>54026.085660098688</v>
      </c>
      <c r="L220" s="1066">
        <f>L219*L45</f>
        <v>0</v>
      </c>
      <c r="M220" s="418">
        <f>L220-K220</f>
        <v>-54026.085660098688</v>
      </c>
      <c r="N220" s="264">
        <f>N219*N45</f>
        <v>36348.786324786328</v>
      </c>
      <c r="O220" s="414">
        <f>O219*O45</f>
        <v>39382.868069848875</v>
      </c>
      <c r="P220" s="1066">
        <f>P219*P45</f>
        <v>0</v>
      </c>
      <c r="Q220" s="418">
        <f>P220-O220</f>
        <v>-39382.868069848875</v>
      </c>
      <c r="R220" s="419">
        <f>F220+J220+N220</f>
        <v>105356.82051282052</v>
      </c>
      <c r="S220" s="420">
        <v>117799.66666666667</v>
      </c>
      <c r="T220" s="567">
        <f>H220+K220+O220</f>
        <v>93408.953729947563</v>
      </c>
      <c r="U220" s="133">
        <f>H220+L220+P220</f>
        <v>0</v>
      </c>
      <c r="V220" s="129">
        <f>U220-R220</f>
        <v>-105356.82051282052</v>
      </c>
      <c r="W220" s="128">
        <f t="shared" si="661"/>
        <v>-117799.66666666667</v>
      </c>
      <c r="X220" s="48">
        <f>U220-T220</f>
        <v>-93408.953729947563</v>
      </c>
      <c r="Y220" s="264">
        <f>Y219*Y45</f>
        <v>32397.583396732971</v>
      </c>
      <c r="Z220" s="414">
        <f>Z219*Z45</f>
        <v>40922.026609926535</v>
      </c>
      <c r="AA220" s="1066">
        <f>AA219*AA45</f>
        <v>0</v>
      </c>
      <c r="AB220" s="418">
        <f>AB219*AB45</f>
        <v>-37412.601863247866</v>
      </c>
      <c r="AC220" s="264">
        <f>AC219*AC45</f>
        <v>30450.018745975169</v>
      </c>
      <c r="AD220" s="414">
        <v>47009.741000000002</v>
      </c>
      <c r="AE220" s="1066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66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0</v>
      </c>
      <c r="AO220" s="134">
        <f>AN220-AK220</f>
        <v>-87393.099487179497</v>
      </c>
      <c r="AP220" s="128">
        <f t="shared" si="662"/>
        <v>-89428.487179487187</v>
      </c>
      <c r="AQ220" s="48">
        <f>AN220-AM220</f>
        <v>-135870.22914838808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229279.18287833565</v>
      </c>
      <c r="AU220" s="59">
        <f>SUM(U220,AN220)</f>
        <v>0</v>
      </c>
      <c r="AV220" s="60">
        <f>AU220-AR220</f>
        <v>-192749.92</v>
      </c>
      <c r="AW220" s="128">
        <f t="shared" si="663"/>
        <v>-207228.15384615387</v>
      </c>
      <c r="AX220" s="136">
        <f>AU220-AT220</f>
        <v>-229279.18287833565</v>
      </c>
      <c r="AY220" s="137"/>
      <c r="AZ220" s="138"/>
      <c r="BA220" s="75"/>
      <c r="BF220" s="1042">
        <f t="shared" ref="BF220:BG220" si="723">BF219*BF45</f>
        <v>0</v>
      </c>
      <c r="BG220" s="414">
        <f t="shared" si="723"/>
        <v>0</v>
      </c>
      <c r="BH220" s="417">
        <f>BH219*BH45</f>
        <v>0</v>
      </c>
      <c r="BI220" s="134">
        <f>BH220-BG220</f>
        <v>0</v>
      </c>
      <c r="BJ220" s="1042">
        <f t="shared" ref="BJ220" si="724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42">
        <f t="shared" ref="BN220" si="725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42">
        <f t="shared" ref="BY220" si="726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42">
        <f t="shared" ref="CC220" si="727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42">
        <f t="shared" ref="CG220" si="728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0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0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0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0"/>
      <c r="DX220" s="418">
        <f>DW220-DV220</f>
        <v>0</v>
      </c>
      <c r="DY220" s="264">
        <f>DY219*DY45</f>
        <v>29676.023931623931</v>
      </c>
      <c r="DZ220" s="414"/>
      <c r="EA220" s="770"/>
      <c r="EB220" s="681">
        <f>EA220-DZ220</f>
        <v>0</v>
      </c>
      <c r="EC220" s="264">
        <f>EC219*EC45</f>
        <v>31641.923076923078</v>
      </c>
      <c r="ED220" s="414"/>
      <c r="EE220" s="770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794"/>
      <c r="E221" s="793"/>
      <c r="F221" s="549"/>
      <c r="G221" s="550"/>
      <c r="H221" s="857"/>
      <c r="I221" s="551"/>
      <c r="J221" s="549"/>
      <c r="K221" s="550"/>
      <c r="L221" s="1076"/>
      <c r="M221" s="551"/>
      <c r="N221" s="549"/>
      <c r="O221" s="550"/>
      <c r="P221" s="1076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61"/>
        <v>#DIV/0!</v>
      </c>
      <c r="X221" s="277"/>
      <c r="Y221" s="549"/>
      <c r="Z221" s="550"/>
      <c r="AA221" s="1076"/>
      <c r="AB221" s="551"/>
      <c r="AC221" s="549"/>
      <c r="AD221" s="550"/>
      <c r="AE221" s="1076"/>
      <c r="AF221" s="551"/>
      <c r="AG221" s="549"/>
      <c r="AH221" s="550"/>
      <c r="AI221" s="1076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62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63"/>
        <v>#DIV/0!</v>
      </c>
      <c r="AX221" s="206" t="e">
        <f>AU222/AT222</f>
        <v>#DIV/0!</v>
      </c>
      <c r="AY221" s="680"/>
      <c r="AZ221" s="564"/>
      <c r="BA221" s="564"/>
      <c r="BF221" s="1048">
        <v>-0.09</v>
      </c>
      <c r="BG221" s="550">
        <v>-0.09</v>
      </c>
      <c r="BH221" s="552">
        <v>-0.09</v>
      </c>
      <c r="BI221" s="551"/>
      <c r="BJ221" s="1048">
        <v>-0.09</v>
      </c>
      <c r="BK221" s="550">
        <v>-0.09</v>
      </c>
      <c r="BL221" s="552">
        <v>-0.09</v>
      </c>
      <c r="BM221" s="551"/>
      <c r="BN221" s="1048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48">
        <v>-0.09</v>
      </c>
      <c r="BZ221" s="550">
        <v>-0.09</v>
      </c>
      <c r="CA221" s="552">
        <v>-0.09</v>
      </c>
      <c r="CB221" s="551"/>
      <c r="CC221" s="1048">
        <v>-0.09</v>
      </c>
      <c r="CD221" s="550">
        <v>-0.09</v>
      </c>
      <c r="CE221" s="552">
        <v>-0.09</v>
      </c>
      <c r="CF221" s="551"/>
      <c r="CG221" s="1048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77">
        <v>-0.09</v>
      </c>
      <c r="DG221" s="551"/>
      <c r="DH221" s="549"/>
      <c r="DI221" s="550">
        <v>-0.09</v>
      </c>
      <c r="DJ221" s="777">
        <v>-0.09</v>
      </c>
      <c r="DK221" s="551"/>
      <c r="DL221" s="549"/>
      <c r="DM221" s="550">
        <v>-0.09</v>
      </c>
      <c r="DN221" s="777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77">
        <v>-0.09</v>
      </c>
      <c r="DX221" s="551"/>
      <c r="DY221" s="549"/>
      <c r="DZ221" s="550">
        <v>-0.09</v>
      </c>
      <c r="EA221" s="777">
        <v>-0.09</v>
      </c>
      <c r="EB221" s="551"/>
      <c r="EC221" s="549"/>
      <c r="ED221" s="550">
        <v>-0.09</v>
      </c>
      <c r="EE221" s="777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1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37"/>
      <c r="E222" s="830"/>
      <c r="F222" s="264"/>
      <c r="G222" s="414"/>
      <c r="H222" s="415"/>
      <c r="I222" s="418"/>
      <c r="J222" s="264"/>
      <c r="K222" s="414"/>
      <c r="L222" s="1066"/>
      <c r="M222" s="416"/>
      <c r="N222" s="264"/>
      <c r="O222" s="414"/>
      <c r="P222" s="1066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61"/>
        <v>0</v>
      </c>
      <c r="X222" s="48">
        <f>U222-T222</f>
        <v>0</v>
      </c>
      <c r="Y222" s="264"/>
      <c r="Z222" s="414"/>
      <c r="AA222" s="1066"/>
      <c r="AB222" s="418"/>
      <c r="AC222" s="264"/>
      <c r="AD222" s="414"/>
      <c r="AE222" s="1066"/>
      <c r="AF222" s="418"/>
      <c r="AG222" s="264"/>
      <c r="AH222" s="414"/>
      <c r="AI222" s="1066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62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63"/>
        <v>0</v>
      </c>
      <c r="AX222" s="362">
        <f>AU222-AT222</f>
        <v>0</v>
      </c>
      <c r="AY222" s="137"/>
      <c r="AZ222" s="138"/>
      <c r="BA222" s="138"/>
      <c r="BF222" s="1042">
        <f t="shared" ref="BF222:BG222" si="729">BF221*BF46</f>
        <v>0</v>
      </c>
      <c r="BG222" s="414">
        <f t="shared" si="729"/>
        <v>0</v>
      </c>
      <c r="BH222" s="417">
        <f>BH221*BH46</f>
        <v>0</v>
      </c>
      <c r="BI222" s="418"/>
      <c r="BJ222" s="1042">
        <f t="shared" ref="BJ222" si="730">BJ221*BJ46</f>
        <v>0</v>
      </c>
      <c r="BK222" s="414">
        <f>BK221*BK46</f>
        <v>0</v>
      </c>
      <c r="BL222" s="417">
        <f>BL221*BL46</f>
        <v>0</v>
      </c>
      <c r="BM222" s="418"/>
      <c r="BN222" s="1042">
        <f t="shared" ref="BN222" si="731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42">
        <f t="shared" ref="BY222" si="732">BY221*BY46</f>
        <v>0</v>
      </c>
      <c r="BZ222" s="414">
        <f>BZ221*BZ46</f>
        <v>0</v>
      </c>
      <c r="CA222" s="417">
        <f>CA221*CA46</f>
        <v>0</v>
      </c>
      <c r="CB222" s="418"/>
      <c r="CC222" s="1042">
        <f t="shared" ref="CC222" si="733">CC221*CC46</f>
        <v>0</v>
      </c>
      <c r="CD222" s="414">
        <f>CD221*CD46</f>
        <v>0</v>
      </c>
      <c r="CE222" s="417">
        <f>CE221*CE46</f>
        <v>0</v>
      </c>
      <c r="CF222" s="418"/>
      <c r="CG222" s="1042">
        <f t="shared" ref="CG222" si="734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0">
        <f>DF221*DF46</f>
        <v>0</v>
      </c>
      <c r="DG222" s="416"/>
      <c r="DH222" s="264"/>
      <c r="DI222" s="414">
        <f>DI221*DI46</f>
        <v>0</v>
      </c>
      <c r="DJ222" s="770">
        <f>DJ221*DJ46</f>
        <v>0</v>
      </c>
      <c r="DK222" s="418"/>
      <c r="DL222" s="264"/>
      <c r="DM222" s="414">
        <f>DM221*DM46</f>
        <v>0</v>
      </c>
      <c r="DN222" s="770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0">
        <f>DW221*DW46</f>
        <v>0</v>
      </c>
      <c r="DX222" s="418"/>
      <c r="DY222" s="264"/>
      <c r="DZ222" s="414">
        <f>DZ221*DZ46</f>
        <v>0</v>
      </c>
      <c r="EA222" s="770">
        <f>EA221*EA46</f>
        <v>0</v>
      </c>
      <c r="EB222" s="418"/>
      <c r="EC222" s="264"/>
      <c r="ED222" s="414">
        <f>ED221*ED46</f>
        <v>0</v>
      </c>
      <c r="EE222" s="770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36" t="s">
        <v>35</v>
      </c>
      <c r="E223" s="841"/>
      <c r="F223" s="549">
        <v>0.191</v>
      </c>
      <c r="G223" s="595">
        <v>0.20911341740014899</v>
      </c>
      <c r="H223" s="859"/>
      <c r="I223" s="752"/>
      <c r="J223" s="549">
        <f>F223</f>
        <v>0.191</v>
      </c>
      <c r="K223" s="595">
        <v>0.19059999999999999</v>
      </c>
      <c r="L223" s="1078"/>
      <c r="M223" s="752"/>
      <c r="N223" s="549">
        <f>J223</f>
        <v>0.191</v>
      </c>
      <c r="O223" s="595">
        <v>0.19940902046002301</v>
      </c>
      <c r="P223" s="1078"/>
      <c r="Q223" s="752"/>
      <c r="R223" s="637">
        <f>R224/R47</f>
        <v>0.191</v>
      </c>
      <c r="S223" s="638">
        <v>0.17887401315789475</v>
      </c>
      <c r="T223" s="687">
        <f>T224/T47</f>
        <v>0.19470391383727884</v>
      </c>
      <c r="U223" s="683" t="e">
        <f>U224/U47</f>
        <v>#DIV/0!</v>
      </c>
      <c r="V223" s="239"/>
      <c r="W223" s="240" t="e">
        <f t="shared" si="661"/>
        <v>#DIV/0!</v>
      </c>
      <c r="X223" s="241"/>
      <c r="Y223" s="549">
        <v>0.191</v>
      </c>
      <c r="Z223" s="595">
        <v>0.18760722562509646</v>
      </c>
      <c r="AA223" s="1078"/>
      <c r="AB223" s="752">
        <v>0.20799999999999999</v>
      </c>
      <c r="AC223" s="549">
        <f>Y223</f>
        <v>0.191</v>
      </c>
      <c r="AD223" s="595">
        <v>0.18519708738174309</v>
      </c>
      <c r="AE223" s="1078"/>
      <c r="AF223" s="667">
        <v>0.20799999999999999</v>
      </c>
      <c r="AG223" s="549">
        <f>Y223</f>
        <v>0.191</v>
      </c>
      <c r="AH223" s="595">
        <v>0.18</v>
      </c>
      <c r="AI223" s="1078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 t="e">
        <f>AN224/AN47</f>
        <v>#DIV/0!</v>
      </c>
      <c r="AO223" s="70"/>
      <c r="AP223" s="240" t="e">
        <f t="shared" si="662"/>
        <v>#DIV/0!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0.18883064473381667</v>
      </c>
      <c r="AU223" s="688" t="e">
        <f>AU224/AU47</f>
        <v>#DIV/0!</v>
      </c>
      <c r="AV223" s="663"/>
      <c r="AW223" s="240"/>
      <c r="AX223" s="206"/>
      <c r="AY223" s="137"/>
      <c r="AZ223" s="138"/>
      <c r="BA223" s="138"/>
      <c r="BF223" s="1048"/>
      <c r="BG223" s="595"/>
      <c r="BH223" s="597"/>
      <c r="BI223" s="667"/>
      <c r="BJ223" s="1048"/>
      <c r="BK223" s="595">
        <v>0.17</v>
      </c>
      <c r="BL223" s="597"/>
      <c r="BM223" s="667"/>
      <c r="BN223" s="1048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48"/>
      <c r="BZ223" s="595">
        <v>0.19800000000000001</v>
      </c>
      <c r="CA223" s="597"/>
      <c r="CB223" s="667"/>
      <c r="CC223" s="1048"/>
      <c r="CD223" s="595">
        <v>0.19800000000000001</v>
      </c>
      <c r="CE223" s="597"/>
      <c r="CF223" s="667"/>
      <c r="CG223" s="1048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79"/>
      <c r="DG223" s="667"/>
      <c r="DH223" s="549">
        <f>DH224/DH47</f>
        <v>0.19600000000000001</v>
      </c>
      <c r="DI223" s="595">
        <f>DI173</f>
        <v>0.19600000000000001</v>
      </c>
      <c r="DJ223" s="779"/>
      <c r="DK223" s="667"/>
      <c r="DL223" s="549">
        <f>DL224/DL47</f>
        <v>0.19525557011795547</v>
      </c>
      <c r="DM223" s="595">
        <v>0.19500000000000001</v>
      </c>
      <c r="DN223" s="779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79"/>
      <c r="DX223" s="667"/>
      <c r="DY223" s="549">
        <f>DY224/DY47</f>
        <v>0.18544935805991442</v>
      </c>
      <c r="DZ223" s="595"/>
      <c r="EA223" s="779"/>
      <c r="EB223" s="667"/>
      <c r="EC223" s="549">
        <f>EC224/EC47</f>
        <v>0.20399429386590584</v>
      </c>
      <c r="ED223" s="595"/>
      <c r="EE223" s="779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2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37" t="s">
        <v>61</v>
      </c>
      <c r="E224" s="830"/>
      <c r="F224" s="264">
        <f>F223*F47</f>
        <v>1465.965811965812</v>
      </c>
      <c r="G224" s="414">
        <f>G223*G47</f>
        <v>1541.0246899999991</v>
      </c>
      <c r="H224" s="415">
        <f t="shared" ref="H224" si="735">H223*H47</f>
        <v>0</v>
      </c>
      <c r="I224" s="418">
        <f>H224-G224</f>
        <v>-1541.0246899999991</v>
      </c>
      <c r="J224" s="264">
        <f>J223*J47</f>
        <v>1590.0341880341882</v>
      </c>
      <c r="K224" s="414">
        <f>K223*K47</f>
        <v>1532.4565811965813</v>
      </c>
      <c r="L224" s="1066">
        <f t="shared" ref="L224" si="736">L223*L47</f>
        <v>0</v>
      </c>
      <c r="M224" s="418">
        <f>L224-K224</f>
        <v>-1532.4565811965813</v>
      </c>
      <c r="N224" s="264">
        <f>N223*N47</f>
        <v>1591.6666666666667</v>
      </c>
      <c r="O224" s="414">
        <f>O223*O47</f>
        <v>1398.4239300000004</v>
      </c>
      <c r="P224" s="1066">
        <f t="shared" ref="P224" si="737">P223*P47</f>
        <v>0</v>
      </c>
      <c r="Q224" s="418">
        <f>P224-O224</f>
        <v>-1398.4239300000004</v>
      </c>
      <c r="R224" s="419">
        <f>F224+J224+N224</f>
        <v>4647.666666666667</v>
      </c>
      <c r="S224" s="420">
        <v>4647.666666666667</v>
      </c>
      <c r="T224" s="567">
        <f>H224+K224+O224</f>
        <v>2930.8805111965817</v>
      </c>
      <c r="U224" s="133">
        <f>H224+L224+P224</f>
        <v>0</v>
      </c>
      <c r="V224" s="129">
        <f>U224-R224</f>
        <v>-4647.666666666667</v>
      </c>
      <c r="W224" s="128">
        <f t="shared" si="661"/>
        <v>-4647.666666666667</v>
      </c>
      <c r="X224" s="55">
        <f>U224-T224</f>
        <v>-2930.8805111965817</v>
      </c>
      <c r="Y224" s="264">
        <f t="shared" ref="Y224:AI224" si="738">Y223*Y47</f>
        <v>1354.9572649572651</v>
      </c>
      <c r="Z224" s="414">
        <f t="shared" si="738"/>
        <v>1526.4701999999995</v>
      </c>
      <c r="AA224" s="1066">
        <f t="shared" si="738"/>
        <v>0</v>
      </c>
      <c r="AB224" s="418">
        <f t="shared" si="738"/>
        <v>-1692.3964444444443</v>
      </c>
      <c r="AC224" s="264">
        <f t="shared" si="738"/>
        <v>1257.0085470085471</v>
      </c>
      <c r="AD224" s="414">
        <f t="shared" si="738"/>
        <v>1394.4501752868227</v>
      </c>
      <c r="AE224" s="1066">
        <f t="shared" ref="AE224" si="739">AE223*AE47</f>
        <v>0</v>
      </c>
      <c r="AF224" s="418">
        <f t="shared" si="738"/>
        <v>-1566.1457777777778</v>
      </c>
      <c r="AG224" s="264">
        <f t="shared" si="738"/>
        <v>1041.5213675213677</v>
      </c>
      <c r="AH224" s="414">
        <f t="shared" si="738"/>
        <v>1041.5384615384617</v>
      </c>
      <c r="AI224" s="1066">
        <f t="shared" si="738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0</v>
      </c>
      <c r="AO224" s="134">
        <f>AN224-AK224</f>
        <v>-3653.4871794871801</v>
      </c>
      <c r="AP224" s="128">
        <f t="shared" si="662"/>
        <v>-3653.4871794871801</v>
      </c>
      <c r="AQ224" s="48">
        <f>AN224-AM224</f>
        <v>-3962.4588368252844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6893.3393480218656</v>
      </c>
      <c r="AU224" s="59">
        <f>SUM(U224,AN224)</f>
        <v>0</v>
      </c>
      <c r="AV224" s="169">
        <f>AU224-AR224</f>
        <v>-8301.1538461538476</v>
      </c>
      <c r="AW224" s="128">
        <f t="shared" si="663"/>
        <v>-8301.1538461538476</v>
      </c>
      <c r="AX224" s="362">
        <f>AU224-AT224</f>
        <v>-6893.3393480218656</v>
      </c>
      <c r="AY224" s="137"/>
      <c r="AZ224" s="138"/>
      <c r="BA224" s="138"/>
      <c r="BF224" s="1042">
        <f t="shared" ref="BF224:BG224" si="740">BF223*BF47</f>
        <v>0</v>
      </c>
      <c r="BG224" s="414">
        <f t="shared" si="740"/>
        <v>0</v>
      </c>
      <c r="BH224" s="417">
        <f>BH223*BH47</f>
        <v>0</v>
      </c>
      <c r="BI224" s="418">
        <f>BH224-BG224</f>
        <v>0</v>
      </c>
      <c r="BJ224" s="1042">
        <f t="shared" ref="BJ224" si="741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42">
        <f t="shared" ref="BN224" si="742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42">
        <f t="shared" ref="BY224" si="743">BY223*BY47</f>
        <v>0</v>
      </c>
      <c r="BZ224" s="414">
        <f>BZ223*BZ47</f>
        <v>1523.0769230769231</v>
      </c>
      <c r="CA224" s="417">
        <f>CA223*CA47</f>
        <v>0</v>
      </c>
      <c r="CB224" s="418"/>
      <c r="CC224" s="1042">
        <f t="shared" ref="CC224" si="744">CC223*CC47</f>
        <v>0</v>
      </c>
      <c r="CD224" s="414">
        <f>CD223*CD47</f>
        <v>1523.0769230769231</v>
      </c>
      <c r="CE224" s="417">
        <f>CE223*CE47</f>
        <v>0</v>
      </c>
      <c r="CF224" s="418"/>
      <c r="CG224" s="1042">
        <f t="shared" ref="CG224" si="745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0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0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0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0"/>
      <c r="DX224" s="418"/>
      <c r="DY224" s="264">
        <v>1000</v>
      </c>
      <c r="DZ224" s="414"/>
      <c r="EA224" s="770"/>
      <c r="EB224" s="418"/>
      <c r="EC224" s="264">
        <v>1100</v>
      </c>
      <c r="ED224" s="414">
        <f>ED223*ED47</f>
        <v>0</v>
      </c>
      <c r="EE224" s="770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859"/>
      <c r="I225" s="667"/>
      <c r="J225" s="549">
        <f>F225</f>
        <v>0.23</v>
      </c>
      <c r="K225" s="595">
        <v>0.24779999999999999</v>
      </c>
      <c r="L225" s="1078"/>
      <c r="M225" s="667"/>
      <c r="N225" s="549">
        <f>J225</f>
        <v>0.23</v>
      </c>
      <c r="O225" s="595">
        <v>0.24841834323234804</v>
      </c>
      <c r="P225" s="1078"/>
      <c r="Q225" s="667"/>
      <c r="R225" s="637">
        <f>R226/R48</f>
        <v>0.22999999999999998</v>
      </c>
      <c r="S225" s="638">
        <v>0.22999972202918692</v>
      </c>
      <c r="T225" s="687">
        <f>T226/T48</f>
        <v>0.24805843067409741</v>
      </c>
      <c r="U225" s="683" t="e">
        <f>U226/U48</f>
        <v>#DIV/0!</v>
      </c>
      <c r="V225" s="239"/>
      <c r="W225" s="240" t="e">
        <f t="shared" si="661"/>
        <v>#DIV/0!</v>
      </c>
      <c r="X225" s="241"/>
      <c r="Y225" s="549">
        <v>0.24399999999999999</v>
      </c>
      <c r="Z225" s="595">
        <v>0.24167803011484942</v>
      </c>
      <c r="AA225" s="1078"/>
      <c r="AB225" s="667">
        <v>0.22</v>
      </c>
      <c r="AC225" s="549">
        <f>Y225</f>
        <v>0.24399999999999999</v>
      </c>
      <c r="AD225" s="595">
        <v>0.24621988092333144</v>
      </c>
      <c r="AE225" s="1078"/>
      <c r="AF225" s="667">
        <v>0.22</v>
      </c>
      <c r="AG225" s="549">
        <f>Y225</f>
        <v>0.24399999999999999</v>
      </c>
      <c r="AH225" s="595">
        <v>0.24</v>
      </c>
      <c r="AI225" s="1078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 t="e">
        <f>AN226/AN48</f>
        <v>#DIV/0!</v>
      </c>
      <c r="AO225" s="70"/>
      <c r="AP225" s="240" t="e">
        <f t="shared" si="662"/>
        <v>#DIV/0!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0.24484654557929711</v>
      </c>
      <c r="AU225" s="688" t="e">
        <f>AU226/AU48</f>
        <v>#DIV/0!</v>
      </c>
      <c r="AV225" s="663"/>
      <c r="AW225" s="240"/>
      <c r="AX225" s="206"/>
      <c r="AY225" s="137"/>
      <c r="AZ225" s="138"/>
      <c r="BA225" s="138"/>
      <c r="BF225" s="1048"/>
      <c r="BG225" s="595"/>
      <c r="BH225" s="597"/>
      <c r="BI225" s="667"/>
      <c r="BJ225" s="1048"/>
      <c r="BK225" s="595">
        <v>0.24</v>
      </c>
      <c r="BL225" s="597"/>
      <c r="BM225" s="667"/>
      <c r="BN225" s="1048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48"/>
      <c r="BZ225" s="595">
        <v>0.25</v>
      </c>
      <c r="CA225" s="597"/>
      <c r="CB225" s="667"/>
      <c r="CC225" s="1048"/>
      <c r="CD225" s="595">
        <v>0.25</v>
      </c>
      <c r="CE225" s="597"/>
      <c r="CF225" s="667"/>
      <c r="CG225" s="1048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79"/>
      <c r="DG225" s="667"/>
      <c r="DH225" s="549">
        <f>DH226/DH48</f>
        <v>0.24974813732651571</v>
      </c>
      <c r="DI225" s="595">
        <f>DI175</f>
        <v>0.25</v>
      </c>
      <c r="DJ225" s="779"/>
      <c r="DK225" s="667"/>
      <c r="DL225" s="549">
        <f>DL226/DL48</f>
        <v>0.24964628495675778</v>
      </c>
      <c r="DM225" s="595">
        <v>0.25</v>
      </c>
      <c r="DN225" s="779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79"/>
      <c r="DX225" s="667"/>
      <c r="DY225" s="549">
        <v>0.24979999999999999</v>
      </c>
      <c r="DZ225" s="595"/>
      <c r="EA225" s="779"/>
      <c r="EB225" s="667"/>
      <c r="EC225" s="549">
        <v>0.25002000000000002</v>
      </c>
      <c r="ED225" s="595"/>
      <c r="EE225" s="779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2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37" t="s">
        <v>64</v>
      </c>
      <c r="E226" s="830"/>
      <c r="F226" s="264">
        <f>F225*F48</f>
        <v>0</v>
      </c>
      <c r="G226" s="461">
        <f>G225*G48</f>
        <v>44561.052649999998</v>
      </c>
      <c r="H226" s="462">
        <f t="shared" ref="H226" si="746">H225*H48</f>
        <v>0</v>
      </c>
      <c r="I226" s="418">
        <f>H226-G226</f>
        <v>-44561.052649999998</v>
      </c>
      <c r="J226" s="264">
        <f>J225*J48</f>
        <v>34608.119658119656</v>
      </c>
      <c r="K226" s="461">
        <f>K225*K48</f>
        <v>52367.552820512821</v>
      </c>
      <c r="L226" s="1058">
        <f t="shared" ref="L226" si="747">L225*L48</f>
        <v>0</v>
      </c>
      <c r="M226" s="418">
        <f>L226-K226</f>
        <v>-52367.552820512821</v>
      </c>
      <c r="N226" s="264">
        <f>N225*N48</f>
        <v>34608.119658119656</v>
      </c>
      <c r="O226" s="461">
        <f>O225*O48</f>
        <v>37695.690090000033</v>
      </c>
      <c r="P226" s="1058">
        <f t="shared" ref="P226" si="748">P225*P48</f>
        <v>0</v>
      </c>
      <c r="Q226" s="418">
        <f>P226-O226</f>
        <v>-37695.690090000033</v>
      </c>
      <c r="R226" s="379">
        <f>F226+J226+N226</f>
        <v>69216.239316239313</v>
      </c>
      <c r="S226" s="380">
        <v>113152</v>
      </c>
      <c r="T226" s="567">
        <f>H226+K226+O226</f>
        <v>90063.242910512854</v>
      </c>
      <c r="U226" s="273">
        <f>H226+L226+P226</f>
        <v>0</v>
      </c>
      <c r="V226" s="239">
        <f>U226-R226</f>
        <v>-69216.239316239313</v>
      </c>
      <c r="W226" s="240">
        <f t="shared" si="661"/>
        <v>-113152</v>
      </c>
      <c r="X226" s="241">
        <f>U226-T226</f>
        <v>-90063.242910512854</v>
      </c>
      <c r="Y226" s="264">
        <f t="shared" ref="Y226:AI226" si="749">Y225*Y48</f>
        <v>30864.957264957266</v>
      </c>
      <c r="Z226" s="461">
        <f t="shared" si="749"/>
        <v>39134.757960000024</v>
      </c>
      <c r="AA226" s="1058">
        <f t="shared" si="749"/>
        <v>0</v>
      </c>
      <c r="AB226" s="418">
        <f t="shared" si="749"/>
        <v>-35624.449384615385</v>
      </c>
      <c r="AC226" s="264">
        <f t="shared" si="749"/>
        <v>29196.581196581199</v>
      </c>
      <c r="AD226" s="461">
        <f t="shared" si="749"/>
        <v>45430.635467093409</v>
      </c>
      <c r="AE226" s="1058">
        <f t="shared" ref="AE226" si="750">AE225*AE48</f>
        <v>0</v>
      </c>
      <c r="AF226" s="457">
        <f t="shared" si="749"/>
        <v>-40592.740786324794</v>
      </c>
      <c r="AG226" s="264">
        <f t="shared" si="749"/>
        <v>23705.538461538461</v>
      </c>
      <c r="AH226" s="461">
        <f t="shared" si="749"/>
        <v>44888.205128205125</v>
      </c>
      <c r="AI226" s="1058">
        <f t="shared" si="749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0</v>
      </c>
      <c r="AO226" s="70">
        <f>AN226-AK226</f>
        <v>-83767.076923076937</v>
      </c>
      <c r="AP226" s="129">
        <f t="shared" si="662"/>
        <v>-85775</v>
      </c>
      <c r="AQ226" s="241">
        <f>AN226-AM226</f>
        <v>-129453.59855529855</v>
      </c>
      <c r="AR226" s="287">
        <f>SUM(R226,AK226)</f>
        <v>152983.31623931625</v>
      </c>
      <c r="AS226" s="383">
        <f>SUM(S226,AL226)</f>
        <v>198927</v>
      </c>
      <c r="AT226" s="690">
        <f>T226+AM226</f>
        <v>219516.84146581142</v>
      </c>
      <c r="AU226" s="205">
        <f>SUM(U226,AN226)</f>
        <v>0</v>
      </c>
      <c r="AV226" s="328">
        <f>AU226-AR226</f>
        <v>-152983.31623931625</v>
      </c>
      <c r="AW226" s="240">
        <f t="shared" si="663"/>
        <v>-198927</v>
      </c>
      <c r="AX226" s="610">
        <f>AU226-AT226</f>
        <v>-219516.84146581142</v>
      </c>
      <c r="AY226" s="137"/>
      <c r="AZ226" s="138"/>
      <c r="BA226" s="138"/>
      <c r="BF226" s="1042">
        <f t="shared" ref="BF226:BG226" si="751">BF225*BF48</f>
        <v>0</v>
      </c>
      <c r="BG226" s="461">
        <f t="shared" si="751"/>
        <v>0</v>
      </c>
      <c r="BH226" s="463">
        <f>BH225*BH48</f>
        <v>0</v>
      </c>
      <c r="BI226" s="457">
        <f>BH226-BG226</f>
        <v>0</v>
      </c>
      <c r="BJ226" s="1042">
        <f t="shared" ref="BJ226" si="752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42">
        <f t="shared" ref="BN226" si="753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42">
        <f t="shared" ref="BY226" si="754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42">
        <f t="shared" ref="CC226" si="755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42">
        <f t="shared" ref="CG226" si="756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1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1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1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1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1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1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860" t="e">
        <f t="shared" ref="H227" si="757">H228/H50</f>
        <v>#DIV/0!</v>
      </c>
      <c r="I227" s="334">
        <f>H228/G228</f>
        <v>0</v>
      </c>
      <c r="J227" s="491">
        <f>J228/J50</f>
        <v>0.21860889999999999</v>
      </c>
      <c r="K227" s="611">
        <f>K228/K50</f>
        <v>0.2375169903816719</v>
      </c>
      <c r="L227" s="1079" t="e">
        <f t="shared" ref="L227" si="758">L228/L50</f>
        <v>#DIV/0!</v>
      </c>
      <c r="M227" s="334">
        <f>L228/K228</f>
        <v>0</v>
      </c>
      <c r="N227" s="491">
        <f>N228/N50</f>
        <v>0.21860889999999999</v>
      </c>
      <c r="O227" s="611">
        <f>O228/O50</f>
        <v>0.23370910440778958</v>
      </c>
      <c r="P227" s="1079" t="e">
        <f t="shared" ref="P227" si="759">P228/P50</f>
        <v>#DIV/0!</v>
      </c>
      <c r="Q227" s="334">
        <f>P228/O228</f>
        <v>0</v>
      </c>
      <c r="R227" s="491">
        <f>R228/R50</f>
        <v>0.21854039655172414</v>
      </c>
      <c r="S227" s="613">
        <v>0.22218798742138363</v>
      </c>
      <c r="T227" s="691">
        <f>T228/T50</f>
        <v>0.2359004690925702</v>
      </c>
      <c r="U227" s="614" t="e">
        <f>U228/U50</f>
        <v>#DIV/0!</v>
      </c>
      <c r="V227" s="579">
        <f>U228/R228</f>
        <v>0</v>
      </c>
      <c r="W227" s="580">
        <f>U228/S228</f>
        <v>0</v>
      </c>
      <c r="X227" s="177">
        <f>U228/T228</f>
        <v>0</v>
      </c>
      <c r="Y227" s="491">
        <f t="shared" ref="Y227:AI227" si="760">Y228/Y50</f>
        <v>0.2294845445539857</v>
      </c>
      <c r="Z227" s="611">
        <f t="shared" si="760"/>
        <v>0.22538581036693092</v>
      </c>
      <c r="AA227" s="1079" t="e">
        <f t="shared" si="760"/>
        <v>#DIV/0!</v>
      </c>
      <c r="AB227" s="334">
        <f t="shared" si="760"/>
        <v>0.21113929991820155</v>
      </c>
      <c r="AC227" s="491">
        <f t="shared" si="760"/>
        <v>0.22928841832994343</v>
      </c>
      <c r="AD227" s="611">
        <f t="shared" si="760"/>
        <v>0.23625309113554119</v>
      </c>
      <c r="AE227" s="1079">
        <f t="shared" ref="AE227" si="761">AE228/AE50</f>
        <v>0</v>
      </c>
      <c r="AF227" s="341">
        <f t="shared" si="760"/>
        <v>0.13000000000000006</v>
      </c>
      <c r="AG227" s="491">
        <f t="shared" si="760"/>
        <v>0.22816216840793443</v>
      </c>
      <c r="AH227" s="611">
        <f t="shared" si="760"/>
        <v>0.23619999999999999</v>
      </c>
      <c r="AI227" s="1079" t="e">
        <f t="shared" si="760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</v>
      </c>
      <c r="AO227" s="587">
        <f>AN228/AK228</f>
        <v>0</v>
      </c>
      <c r="AP227" s="340">
        <f>AN228/AL228</f>
        <v>0</v>
      </c>
      <c r="AQ227" s="178">
        <f>AN228/AM228</f>
        <v>0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0.23404244969109769</v>
      </c>
      <c r="AU227" s="586">
        <f>AU228/AU50</f>
        <v>0</v>
      </c>
      <c r="AV227" s="587">
        <f>AU228/AR228</f>
        <v>0</v>
      </c>
      <c r="AW227" s="579">
        <f>AU228/AS228</f>
        <v>0</v>
      </c>
      <c r="AX227" s="588">
        <f>AU228/AT228</f>
        <v>0</v>
      </c>
      <c r="AY227" s="589"/>
      <c r="AZ227" s="590"/>
      <c r="BA227" s="590"/>
      <c r="BB227" s="669">
        <f>AU227/ AR227</f>
        <v>0</v>
      </c>
      <c r="BF227" s="1049" t="e">
        <f t="shared" ref="BF227:BG227" si="762">BF228/BF50</f>
        <v>#DIV/0!</v>
      </c>
      <c r="BG227" s="611" t="e">
        <f t="shared" si="762"/>
        <v>#DIV/0!</v>
      </c>
      <c r="BH227" s="612" t="e">
        <f>BH228/BH50</f>
        <v>#DIV/0!</v>
      </c>
      <c r="BI227" s="334" t="e">
        <f>BH228/BG228</f>
        <v>#DIV/0!</v>
      </c>
      <c r="BJ227" s="1049" t="e">
        <f t="shared" ref="BJ227" si="763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49" t="e">
        <f t="shared" ref="BN227" si="764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49" t="e">
        <f t="shared" ref="BY227" si="765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49" t="e">
        <f t="shared" ref="CC227" si="766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49" t="e">
        <f t="shared" ref="CG227" si="767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0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0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0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0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0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0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386">
        <f t="shared" ref="H228" si="768">H218+H220+H222</f>
        <v>0</v>
      </c>
      <c r="I228" s="358">
        <f>H228-G228</f>
        <v>-47606.795839999846</v>
      </c>
      <c r="J228" s="634">
        <f t="shared" ref="H228:P228" si="769">J218+J220+J222</f>
        <v>37369.042735042734</v>
      </c>
      <c r="K228" s="385">
        <f>K218+K220+K222</f>
        <v>54903.12825838929</v>
      </c>
      <c r="L228" s="1063">
        <f t="shared" ref="L228" si="770">L218+L220+L222</f>
        <v>0</v>
      </c>
      <c r="M228" s="358">
        <f>L228-K228</f>
        <v>-54903.12825838929</v>
      </c>
      <c r="N228" s="634">
        <f t="shared" si="769"/>
        <v>37369.042735042734</v>
      </c>
      <c r="O228" s="385">
        <f t="shared" si="769"/>
        <v>39851.512585495133</v>
      </c>
      <c r="P228" s="1063">
        <f t="shared" si="769"/>
        <v>0</v>
      </c>
      <c r="Q228" s="358">
        <f>P228-O228</f>
        <v>-39851.512585495133</v>
      </c>
      <c r="R228" s="360">
        <f>F228+J228+N228</f>
        <v>108336.26495726495</v>
      </c>
      <c r="S228" s="361">
        <v>120779.11111111111</v>
      </c>
      <c r="T228" s="543">
        <f>H228+K228+O228</f>
        <v>94754.640843884423</v>
      </c>
      <c r="U228" s="114">
        <f>H228+L228+P228</f>
        <v>0</v>
      </c>
      <c r="V228" s="110">
        <f>U228-R228</f>
        <v>-108336.26495726495</v>
      </c>
      <c r="W228" s="108">
        <f t="shared" si="661"/>
        <v>-120779.11111111111</v>
      </c>
      <c r="X228" s="117">
        <f>U228-T228</f>
        <v>-94754.640843884423</v>
      </c>
      <c r="Y228" s="634">
        <f t="shared" ref="Y228:AI228" si="771">Y218+Y220+Y222</f>
        <v>33343.908183057756</v>
      </c>
      <c r="Z228" s="385">
        <f t="shared" si="771"/>
        <v>42514.106423071833</v>
      </c>
      <c r="AA228" s="1063">
        <f t="shared" si="771"/>
        <v>0</v>
      </c>
      <c r="AB228" s="358">
        <f t="shared" si="771"/>
        <v>-39826.813641025641</v>
      </c>
      <c r="AC228" s="634">
        <f t="shared" si="771"/>
        <v>31355.681139137563</v>
      </c>
      <c r="AD228" s="385">
        <f t="shared" si="771"/>
        <v>47450.304820000005</v>
      </c>
      <c r="AE228" s="1063">
        <f t="shared" ref="AE228" si="772">AE218+AE220+AE222</f>
        <v>0</v>
      </c>
      <c r="AF228" s="358">
        <f t="shared" si="771"/>
        <v>-1164.1735555555558</v>
      </c>
      <c r="AG228" s="634">
        <f t="shared" si="771"/>
        <v>25351.35204532605</v>
      </c>
      <c r="AH228" s="385">
        <f t="shared" si="771"/>
        <v>48451.282051282054</v>
      </c>
      <c r="AI228" s="1063">
        <f t="shared" si="771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0</v>
      </c>
      <c r="AO228" s="186">
        <f>AN228-AK228</f>
        <v>-90050.941367521358</v>
      </c>
      <c r="AP228" s="108">
        <f t="shared" si="662"/>
        <v>-92086.329059829062</v>
      </c>
      <c r="AQ228" s="117">
        <f>AN228-AM228</f>
        <v>-138415.6932943539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233170.33413823834</v>
      </c>
      <c r="AU228" s="187">
        <f>SUM(U228,AN228)</f>
        <v>0</v>
      </c>
      <c r="AV228" s="188">
        <f>AU228-AR228</f>
        <v>-198387.2063247863</v>
      </c>
      <c r="AW228" s="108">
        <f t="shared" si="663"/>
        <v>-212865.44017094019</v>
      </c>
      <c r="AX228" s="594">
        <f>AU228-AT228</f>
        <v>-233170.33413823834</v>
      </c>
      <c r="AY228" s="96">
        <f>AR228/6</f>
        <v>33064.53438746438</v>
      </c>
      <c r="AZ228" s="97">
        <f>AS228/6</f>
        <v>35477.573361823364</v>
      </c>
      <c r="BA228" s="97">
        <f>AU228/6</f>
        <v>0</v>
      </c>
      <c r="BB228" s="363">
        <f>BA228/AY228</f>
        <v>0</v>
      </c>
      <c r="BC228" s="98">
        <f>BA228-AY228</f>
        <v>-33064.53438746438</v>
      </c>
      <c r="BD228" s="98">
        <f>BA228-AZ228</f>
        <v>-35477.573361823364</v>
      </c>
      <c r="BE228" s="98">
        <f>AX228/6</f>
        <v>-38861.722356373059</v>
      </c>
      <c r="BF228" s="1053">
        <f t="shared" ref="BF228:BG228" si="773">BF218+BF220+BF222</f>
        <v>0</v>
      </c>
      <c r="BG228" s="385">
        <f t="shared" si="773"/>
        <v>0</v>
      </c>
      <c r="BH228" s="387">
        <f>BH218+BH220+BH222</f>
        <v>0</v>
      </c>
      <c r="BI228" s="358">
        <f>BH228-BG228</f>
        <v>0</v>
      </c>
      <c r="BJ228" s="1053">
        <f t="shared" ref="BJ228" si="774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53">
        <f t="shared" ref="BN228" si="775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53">
        <f t="shared" ref="BY228" si="776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53">
        <f t="shared" ref="CC228" si="777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53">
        <f t="shared" ref="CG228" si="778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79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7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7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7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7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7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7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859" t="e">
        <f>H230/H51</f>
        <v>#DIV/0!</v>
      </c>
      <c r="I229" s="470"/>
      <c r="J229" s="599">
        <f>J230/J51</f>
        <v>0.10334566987416727</v>
      </c>
      <c r="K229" s="595">
        <f>K230/K51</f>
        <v>0.10725558881599898</v>
      </c>
      <c r="L229" s="1078" t="e">
        <f>L230/L51</f>
        <v>#DIV/0!</v>
      </c>
      <c r="M229" s="470"/>
      <c r="N229" s="599">
        <f>N230/N51</f>
        <v>0.10334566987416727</v>
      </c>
      <c r="O229" s="595">
        <f>O230/O51</f>
        <v>0.12986759618592725</v>
      </c>
      <c r="P229" s="1078" t="e">
        <f>P230/P51</f>
        <v>#DIV/0!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0.11963123498318115</v>
      </c>
      <c r="U229" s="555" t="e">
        <f>U230/U51</f>
        <v>#DIV/0!</v>
      </c>
      <c r="V229" s="617"/>
      <c r="W229" s="693"/>
      <c r="X229" s="202"/>
      <c r="Y229" s="599">
        <f>Y230/Y51</f>
        <v>0.11229459659511472</v>
      </c>
      <c r="Z229" s="595">
        <f>Z230/Z51</f>
        <v>0.12644441560151412</v>
      </c>
      <c r="AA229" s="1078" t="e">
        <f>AA230/AA51</f>
        <v>#DIV/0!</v>
      </c>
      <c r="AB229" s="470"/>
      <c r="AC229" s="599">
        <f>AC230/AC51</f>
        <v>0.11229459659511472</v>
      </c>
      <c r="AD229" s="595">
        <f>AD230/AD51</f>
        <v>0.11010352504543175</v>
      </c>
      <c r="AE229" s="1078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78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 t="e">
        <f>AN230/AN51</f>
        <v>#DIV/0!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0.12028103043899609</v>
      </c>
      <c r="AU229" s="560" t="e">
        <f>AU230/AU51</f>
        <v>#DIV/0!</v>
      </c>
      <c r="AV229" s="622"/>
      <c r="AW229" s="693"/>
      <c r="AX229" s="206"/>
      <c r="AY229" s="137"/>
      <c r="BF229" s="1050" t="e">
        <f t="shared" ref="BF229:BG229" si="780">BF230/BF51</f>
        <v>#DIV/0!</v>
      </c>
      <c r="BG229" s="595" t="e">
        <f t="shared" si="780"/>
        <v>#DIV/0!</v>
      </c>
      <c r="BH229" s="597" t="e">
        <f>BH230/BH51</f>
        <v>#DIV/0!</v>
      </c>
      <c r="BI229" s="470"/>
      <c r="BJ229" s="1050" t="e">
        <f t="shared" ref="BJ229" si="781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0" t="e">
        <f t="shared" ref="BN229" si="782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0" t="e">
        <f t="shared" ref="BY229" si="783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0" t="e">
        <f t="shared" ref="CC229" si="784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0" t="e">
        <f t="shared" ref="CG229" si="785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79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79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79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79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79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79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7" t="s">
        <v>51</v>
      </c>
      <c r="E230" s="537"/>
      <c r="F230" s="374">
        <v>3938</v>
      </c>
      <c r="G230" s="461">
        <v>5839</v>
      </c>
      <c r="H230" s="462"/>
      <c r="I230" s="418">
        <f>H230-G230</f>
        <v>-5839</v>
      </c>
      <c r="J230" s="374">
        <v>3938</v>
      </c>
      <c r="K230" s="461">
        <v>4318</v>
      </c>
      <c r="L230" s="1058"/>
      <c r="M230" s="418">
        <f>L230-K230</f>
        <v>-4318</v>
      </c>
      <c r="N230" s="374">
        <v>3938</v>
      </c>
      <c r="O230" s="461">
        <v>6321</v>
      </c>
      <c r="P230" s="1058"/>
      <c r="Q230" s="418">
        <f>P230-O230</f>
        <v>-6321</v>
      </c>
      <c r="R230" s="419">
        <f>F230+J230+N230</f>
        <v>11814</v>
      </c>
      <c r="S230" s="420">
        <f>4109*3</f>
        <v>12327</v>
      </c>
      <c r="T230" s="567">
        <f>H230+K230+O230</f>
        <v>10639</v>
      </c>
      <c r="U230" s="133">
        <f>H230+L230+P230</f>
        <v>0</v>
      </c>
      <c r="V230" s="129">
        <f>U230-R230</f>
        <v>-11814</v>
      </c>
      <c r="W230" s="128">
        <f t="shared" si="661"/>
        <v>-12327</v>
      </c>
      <c r="X230" s="55">
        <f>U230-T230</f>
        <v>-10639</v>
      </c>
      <c r="Y230" s="374">
        <v>4279</v>
      </c>
      <c r="Z230" s="461">
        <v>5677</v>
      </c>
      <c r="AA230" s="1058"/>
      <c r="AB230" s="418">
        <f>AA230-Z230</f>
        <v>-5677</v>
      </c>
      <c r="AC230" s="374">
        <v>4279</v>
      </c>
      <c r="AD230" s="461">
        <v>5805.6726799999997</v>
      </c>
      <c r="AE230" s="1058"/>
      <c r="AF230" s="418">
        <f>AE230-AD230</f>
        <v>-5805.6726799999997</v>
      </c>
      <c r="AG230" s="374">
        <v>4279</v>
      </c>
      <c r="AH230" s="461">
        <v>7000</v>
      </c>
      <c r="AI230" s="1058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0</v>
      </c>
      <c r="AO230" s="134">
        <f>AN230-AK230</f>
        <v>-12837</v>
      </c>
      <c r="AP230" s="128">
        <f t="shared" si="662"/>
        <v>-12327</v>
      </c>
      <c r="AQ230" s="55">
        <f>AN230-AM230</f>
        <v>-18482.67268</v>
      </c>
      <c r="AR230" s="419">
        <f>SUM(R230,AK230)</f>
        <v>24651</v>
      </c>
      <c r="AS230" s="132">
        <f>S230+AL230</f>
        <v>24654</v>
      </c>
      <c r="AT230" s="624">
        <f>T230+AM230</f>
        <v>29121.67268</v>
      </c>
      <c r="AU230" s="59">
        <f>SUM(U230,AN230)</f>
        <v>0</v>
      </c>
      <c r="AV230" s="60">
        <f>AU230-AR230</f>
        <v>-24651</v>
      </c>
      <c r="AW230" s="128">
        <f t="shared" si="663"/>
        <v>-24654</v>
      </c>
      <c r="AX230" s="136">
        <f>AU230-AT230</f>
        <v>-29121.67268</v>
      </c>
      <c r="AY230" s="137"/>
      <c r="BF230" s="1040"/>
      <c r="BG230" s="461"/>
      <c r="BH230" s="463"/>
      <c r="BI230" s="418">
        <f>BH230-BG230</f>
        <v>0</v>
      </c>
      <c r="BJ230" s="1040"/>
      <c r="BK230" s="461">
        <v>5500</v>
      </c>
      <c r="BL230" s="463"/>
      <c r="BM230" s="418">
        <f>BL230-BK230</f>
        <v>-5500</v>
      </c>
      <c r="BN230" s="1040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0"/>
      <c r="BZ230" s="461">
        <v>6170</v>
      </c>
      <c r="CA230" s="463"/>
      <c r="CB230" s="418">
        <f>CA230-BZ230</f>
        <v>-6170</v>
      </c>
      <c r="CC230" s="1040"/>
      <c r="CD230" s="461">
        <v>6100</v>
      </c>
      <c r="CE230" s="463"/>
      <c r="CF230" s="418">
        <f>CE230-CD230</f>
        <v>-6100</v>
      </c>
      <c r="CG230" s="1040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1"/>
      <c r="DG230" s="418">
        <f>DF230-DE230</f>
        <v>-6000</v>
      </c>
      <c r="DH230" s="374">
        <v>6038.2051282051279</v>
      </c>
      <c r="DI230" s="461">
        <v>5900</v>
      </c>
      <c r="DJ230" s="771"/>
      <c r="DK230" s="418">
        <f>DJ230-DI230</f>
        <v>-5900</v>
      </c>
      <c r="DL230" s="374">
        <v>6038.2051282051279</v>
      </c>
      <c r="DM230" s="461">
        <v>6220</v>
      </c>
      <c r="DN230" s="771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1"/>
      <c r="DX230" s="418">
        <f>DW230-DV230</f>
        <v>0</v>
      </c>
      <c r="DY230" s="374">
        <v>6056.1538461538457</v>
      </c>
      <c r="DZ230" s="461"/>
      <c r="EA230" s="771"/>
      <c r="EB230" s="418">
        <f>EA230-DZ230</f>
        <v>0</v>
      </c>
      <c r="EC230" s="374">
        <v>6056.1538461538457</v>
      </c>
      <c r="ED230" s="461"/>
      <c r="EE230" s="771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6" t="s">
        <v>35</v>
      </c>
      <c r="E231" s="841"/>
      <c r="F231" s="625">
        <f>F232/F52</f>
        <v>0.13540194174757281</v>
      </c>
      <c r="G231" s="626">
        <f>G232/G52</f>
        <v>0.15438072773362152</v>
      </c>
      <c r="H231" s="861">
        <f>H232/H52</f>
        <v>0</v>
      </c>
      <c r="I231" s="514"/>
      <c r="J231" s="625">
        <f>J232/J52</f>
        <v>0.13540194174757281</v>
      </c>
      <c r="K231" s="626">
        <f>K232/K52</f>
        <v>0.15205187311928883</v>
      </c>
      <c r="L231" s="1080" t="e">
        <f>L232/L52</f>
        <v>#DIV/0!</v>
      </c>
      <c r="M231" s="514"/>
      <c r="N231" s="625">
        <f>N232/N52</f>
        <v>0.13540194174757281</v>
      </c>
      <c r="O231" s="626">
        <f>O232/O52</f>
        <v>0.18380846135788584</v>
      </c>
      <c r="P231" s="1080">
        <f>P232/P52</f>
        <v>0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0.10529216769990635</v>
      </c>
      <c r="U231" s="555">
        <f>U232/U52</f>
        <v>0</v>
      </c>
      <c r="V231" s="617"/>
      <c r="W231" s="693"/>
      <c r="X231" s="202"/>
      <c r="Y231" s="625">
        <f>Y232/Y52</f>
        <v>0.13144732030392914</v>
      </c>
      <c r="Z231" s="626">
        <f>Z232/Z52</f>
        <v>0.16667874404051172</v>
      </c>
      <c r="AA231" s="1080">
        <f>AA232/AA52</f>
        <v>0</v>
      </c>
      <c r="AB231" s="514"/>
      <c r="AC231" s="625">
        <f>AC232/AC52</f>
        <v>0.13144732030392914</v>
      </c>
      <c r="AD231" s="626">
        <f>AD232/AD52</f>
        <v>0.16689637775963365</v>
      </c>
      <c r="AE231" s="1080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0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0.13532318745259067</v>
      </c>
      <c r="AU231" s="560">
        <f>AU232/AU52</f>
        <v>0</v>
      </c>
      <c r="AV231" s="622"/>
      <c r="AW231" s="693"/>
      <c r="AX231" s="609"/>
      <c r="AY231" s="137"/>
      <c r="BF231" s="1051" t="e">
        <f t="shared" ref="BF231:BG231" si="786">BF232/BF52</f>
        <v>#DIV/0!</v>
      </c>
      <c r="BG231" s="626">
        <f t="shared" si="786"/>
        <v>0</v>
      </c>
      <c r="BH231" s="627">
        <f>BH232/BH52</f>
        <v>0</v>
      </c>
      <c r="BI231" s="514"/>
      <c r="BJ231" s="1051" t="e">
        <f t="shared" ref="BJ231" si="787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51" t="e">
        <f t="shared" ref="BN231" si="788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51" t="e">
        <f t="shared" ref="BY231" si="789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51" t="e">
        <f t="shared" ref="CC231" si="790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51" t="e">
        <f t="shared" ref="CG231" si="791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1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1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1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1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1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1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7" t="s">
        <v>32</v>
      </c>
      <c r="E232" s="830"/>
      <c r="F232" s="264">
        <v>5960</v>
      </c>
      <c r="G232" s="414">
        <f>16384-G230</f>
        <v>10545</v>
      </c>
      <c r="H232" s="415"/>
      <c r="I232" s="418">
        <f>H232-G232</f>
        <v>-10545</v>
      </c>
      <c r="J232" s="264">
        <v>5960</v>
      </c>
      <c r="K232" s="414">
        <v>9415</v>
      </c>
      <c r="L232" s="1066"/>
      <c r="M232" s="418">
        <f>L232-K232</f>
        <v>-9415</v>
      </c>
      <c r="N232" s="264">
        <v>5960</v>
      </c>
      <c r="O232" s="414">
        <f>O236-O230</f>
        <v>10058.56457</v>
      </c>
      <c r="P232" s="1066"/>
      <c r="Q232" s="418">
        <f>P232-O232</f>
        <v>-10058.56457</v>
      </c>
      <c r="R232" s="419">
        <f>F232+J232+N232</f>
        <v>17880</v>
      </c>
      <c r="S232" s="420">
        <f>8760*3</f>
        <v>26280</v>
      </c>
      <c r="T232" s="567">
        <f>H232+K232+O232</f>
        <v>19473.564570000002</v>
      </c>
      <c r="U232" s="133">
        <f>H232+L232+P232</f>
        <v>0</v>
      </c>
      <c r="V232" s="129">
        <f>U232-R232</f>
        <v>-17880</v>
      </c>
      <c r="W232" s="128">
        <f t="shared" si="661"/>
        <v>-26280</v>
      </c>
      <c r="X232" s="55">
        <f>U232-T232</f>
        <v>-19473.564570000002</v>
      </c>
      <c r="Y232" s="264">
        <v>8295</v>
      </c>
      <c r="Z232" s="414">
        <v>9104</v>
      </c>
      <c r="AA232" s="1066"/>
      <c r="AB232" s="418">
        <f>AA232-Z232</f>
        <v>-9104</v>
      </c>
      <c r="AC232" s="264">
        <v>8295</v>
      </c>
      <c r="AD232" s="414">
        <v>11484.946</v>
      </c>
      <c r="AE232" s="1066"/>
      <c r="AF232" s="418">
        <f>AE232-AD232</f>
        <v>-11484.946</v>
      </c>
      <c r="AG232" s="264">
        <v>8295</v>
      </c>
      <c r="AH232" s="414">
        <v>11500</v>
      </c>
      <c r="AI232" s="1066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0</v>
      </c>
      <c r="AO232" s="134">
        <f>AN232-AK232</f>
        <v>-24885</v>
      </c>
      <c r="AP232" s="128">
        <f t="shared" si="662"/>
        <v>-26280</v>
      </c>
      <c r="AQ232" s="55">
        <f>AN232-AM232</f>
        <v>-32088.946</v>
      </c>
      <c r="AR232" s="419">
        <f>SUM(R232,AK232)</f>
        <v>42765</v>
      </c>
      <c r="AS232" s="132">
        <f>S232+AL232</f>
        <v>52560</v>
      </c>
      <c r="AT232" s="628">
        <f>T232+AM232</f>
        <v>51562.510569999999</v>
      </c>
      <c r="AU232" s="168">
        <f>SUM(U232,AN232)</f>
        <v>0</v>
      </c>
      <c r="AV232" s="169">
        <f>AU232-AR232</f>
        <v>-42765</v>
      </c>
      <c r="AW232" s="128">
        <f t="shared" si="663"/>
        <v>-52560</v>
      </c>
      <c r="AX232" s="362">
        <f>AU232-AT232</f>
        <v>-51562.510569999999</v>
      </c>
      <c r="AY232" s="137"/>
      <c r="BF232" s="1042"/>
      <c r="BG232" s="414"/>
      <c r="BH232" s="417"/>
      <c r="BI232" s="418">
        <f>BH232-BG232</f>
        <v>0</v>
      </c>
      <c r="BJ232" s="1042"/>
      <c r="BK232" s="414">
        <v>14000</v>
      </c>
      <c r="BL232" s="417"/>
      <c r="BM232" s="418">
        <f>BL232-BK232</f>
        <v>-14000</v>
      </c>
      <c r="BN232" s="1042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42"/>
      <c r="BZ232" s="414">
        <v>14000</v>
      </c>
      <c r="CA232" s="417"/>
      <c r="CB232" s="418">
        <f>CA232-BZ232</f>
        <v>-14000</v>
      </c>
      <c r="CC232" s="1042"/>
      <c r="CD232" s="414">
        <v>15000</v>
      </c>
      <c r="CE232" s="417"/>
      <c r="CF232" s="418">
        <f>CE232-CD232</f>
        <v>-15000</v>
      </c>
      <c r="CG232" s="1042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0"/>
      <c r="DG232" s="418">
        <f>DF232-DE232</f>
        <v>-12000</v>
      </c>
      <c r="DH232" s="264">
        <v>14084.615384615385</v>
      </c>
      <c r="DI232" s="414">
        <v>15100</v>
      </c>
      <c r="DJ232" s="770"/>
      <c r="DK232" s="418">
        <f>DJ232-DI232</f>
        <v>-15100</v>
      </c>
      <c r="DL232" s="264">
        <v>14084.615384615385</v>
      </c>
      <c r="DM232" s="414">
        <v>15200</v>
      </c>
      <c r="DN232" s="770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0"/>
      <c r="DX232" s="418">
        <f>DW232-DV232</f>
        <v>0</v>
      </c>
      <c r="DY232" s="264">
        <v>13767.948717948719</v>
      </c>
      <c r="DZ232" s="414"/>
      <c r="EA232" s="770"/>
      <c r="EB232" s="418">
        <f>EA232-DZ232</f>
        <v>0</v>
      </c>
      <c r="EC232" s="264">
        <v>13767.948717948719</v>
      </c>
      <c r="ED232" s="414"/>
      <c r="EE232" s="770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6" t="s">
        <v>35</v>
      </c>
      <c r="E233" s="841"/>
      <c r="F233" s="625"/>
      <c r="G233" s="626"/>
      <c r="H233" s="861"/>
      <c r="I233" s="514"/>
      <c r="J233" s="625"/>
      <c r="K233" s="626"/>
      <c r="L233" s="1080"/>
      <c r="M233" s="514"/>
      <c r="N233" s="625"/>
      <c r="O233" s="626"/>
      <c r="P233" s="1080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61"/>
        <v>#DIV/0!</v>
      </c>
      <c r="X233" s="202"/>
      <c r="Y233" s="625"/>
      <c r="Z233" s="626"/>
      <c r="AA233" s="1080"/>
      <c r="AB233" s="514"/>
      <c r="AC233" s="625"/>
      <c r="AD233" s="626"/>
      <c r="AE233" s="1080"/>
      <c r="AF233" s="514"/>
      <c r="AG233" s="625"/>
      <c r="AH233" s="626"/>
      <c r="AI233" s="1080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62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63"/>
        <v>#DIV/0!</v>
      </c>
      <c r="AX233" s="206"/>
      <c r="AY233" s="137"/>
      <c r="BF233" s="1051"/>
      <c r="BG233" s="626"/>
      <c r="BH233" s="627"/>
      <c r="BI233" s="514"/>
      <c r="BJ233" s="1051"/>
      <c r="BK233" s="626"/>
      <c r="BL233" s="627"/>
      <c r="BM233" s="514"/>
      <c r="BN233" s="1051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51"/>
      <c r="BZ233" s="626"/>
      <c r="CA233" s="627"/>
      <c r="CB233" s="514"/>
      <c r="CC233" s="1051"/>
      <c r="CD233" s="626"/>
      <c r="CE233" s="627"/>
      <c r="CF233" s="514"/>
      <c r="CG233" s="1051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1"/>
      <c r="DG233" s="514"/>
      <c r="DH233" s="625"/>
      <c r="DI233" s="626"/>
      <c r="DJ233" s="781"/>
      <c r="DK233" s="514"/>
      <c r="DL233" s="625"/>
      <c r="DM233" s="626"/>
      <c r="DN233" s="781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1"/>
      <c r="DX233" s="514"/>
      <c r="DY233" s="625"/>
      <c r="DZ233" s="626"/>
      <c r="EA233" s="781"/>
      <c r="EB233" s="514"/>
      <c r="EC233" s="625"/>
      <c r="ED233" s="626"/>
      <c r="EE233" s="781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37" t="s">
        <v>52</v>
      </c>
      <c r="E234" s="830"/>
      <c r="F234" s="264">
        <f t="shared" ref="F234:Q234" si="792">F233*F53</f>
        <v>0</v>
      </c>
      <c r="G234" s="414">
        <f t="shared" si="792"/>
        <v>0</v>
      </c>
      <c r="H234" s="415">
        <f t="shared" si="792"/>
        <v>0</v>
      </c>
      <c r="I234" s="418">
        <f t="shared" si="792"/>
        <v>0</v>
      </c>
      <c r="J234" s="264">
        <f t="shared" si="792"/>
        <v>0</v>
      </c>
      <c r="K234" s="414">
        <f t="shared" si="792"/>
        <v>0</v>
      </c>
      <c r="L234" s="1066">
        <f t="shared" ref="L234" si="793">L233*L53</f>
        <v>0</v>
      </c>
      <c r="M234" s="418">
        <f t="shared" si="792"/>
        <v>0</v>
      </c>
      <c r="N234" s="264">
        <f t="shared" si="792"/>
        <v>0</v>
      </c>
      <c r="O234" s="414">
        <f t="shared" si="792"/>
        <v>0</v>
      </c>
      <c r="P234" s="1066">
        <f t="shared" si="792"/>
        <v>0</v>
      </c>
      <c r="Q234" s="418">
        <f t="shared" si="792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61"/>
        <v>0</v>
      </c>
      <c r="X234" s="55">
        <f>U234-T234</f>
        <v>0</v>
      </c>
      <c r="Y234" s="264">
        <f t="shared" ref="Y234:AJ234" si="794">Y233*Y53</f>
        <v>0</v>
      </c>
      <c r="Z234" s="414">
        <f t="shared" si="794"/>
        <v>0</v>
      </c>
      <c r="AA234" s="1066">
        <f t="shared" si="794"/>
        <v>0</v>
      </c>
      <c r="AB234" s="418">
        <f t="shared" si="794"/>
        <v>0</v>
      </c>
      <c r="AC234" s="264">
        <f t="shared" si="794"/>
        <v>0</v>
      </c>
      <c r="AD234" s="414">
        <f t="shared" si="794"/>
        <v>0</v>
      </c>
      <c r="AE234" s="1066">
        <f t="shared" ref="AE234" si="795">AE233*AE53</f>
        <v>0</v>
      </c>
      <c r="AF234" s="418">
        <f t="shared" si="794"/>
        <v>0</v>
      </c>
      <c r="AG234" s="264">
        <f t="shared" si="794"/>
        <v>0</v>
      </c>
      <c r="AH234" s="414">
        <f t="shared" si="794"/>
        <v>0</v>
      </c>
      <c r="AI234" s="1066">
        <f t="shared" si="794"/>
        <v>0</v>
      </c>
      <c r="AJ234" s="418">
        <f t="shared" si="794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62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63"/>
        <v>0</v>
      </c>
      <c r="AX234" s="136">
        <f>AU234-AT234</f>
        <v>0</v>
      </c>
      <c r="AY234" s="137"/>
      <c r="BF234" s="1042">
        <f t="shared" ref="BF234:BG234" si="796">BF233*BF53</f>
        <v>0</v>
      </c>
      <c r="BG234" s="414">
        <f t="shared" si="796"/>
        <v>0</v>
      </c>
      <c r="BH234" s="417">
        <f t="shared" ref="BH234" si="797">BH233*BH53</f>
        <v>0</v>
      </c>
      <c r="BI234" s="418">
        <f t="shared" ref="BI234:BQ234" si="798">BI233*BI53</f>
        <v>0</v>
      </c>
      <c r="BJ234" s="1042">
        <f t="shared" si="798"/>
        <v>0</v>
      </c>
      <c r="BK234" s="414">
        <f t="shared" ref="BK234" si="799">BK233*BK53</f>
        <v>0</v>
      </c>
      <c r="BL234" s="417">
        <f t="shared" si="798"/>
        <v>0</v>
      </c>
      <c r="BM234" s="418">
        <f t="shared" si="798"/>
        <v>0</v>
      </c>
      <c r="BN234" s="1042">
        <f t="shared" si="798"/>
        <v>0</v>
      </c>
      <c r="BO234" s="414">
        <f t="shared" ref="BO234" si="800">BO233*BO53</f>
        <v>0</v>
      </c>
      <c r="BP234" s="417">
        <f t="shared" si="798"/>
        <v>0</v>
      </c>
      <c r="BQ234" s="418">
        <f t="shared" si="798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42">
        <f t="shared" ref="BY234" si="801">BY233*BY53</f>
        <v>0</v>
      </c>
      <c r="BZ234" s="414">
        <f t="shared" ref="BZ234" si="802">BZ233*BZ53</f>
        <v>0</v>
      </c>
      <c r="CA234" s="417">
        <f t="shared" ref="CA234:CJ234" si="803">CA233*CA53</f>
        <v>0</v>
      </c>
      <c r="CB234" s="418">
        <f t="shared" si="803"/>
        <v>0</v>
      </c>
      <c r="CC234" s="1042">
        <f t="shared" si="803"/>
        <v>0</v>
      </c>
      <c r="CD234" s="414">
        <f t="shared" ref="CD234" si="804">CD233*CD53</f>
        <v>0</v>
      </c>
      <c r="CE234" s="417">
        <f t="shared" si="803"/>
        <v>0</v>
      </c>
      <c r="CF234" s="418">
        <f t="shared" si="803"/>
        <v>0</v>
      </c>
      <c r="CG234" s="1042">
        <f t="shared" si="803"/>
        <v>0</v>
      </c>
      <c r="CH234" s="414">
        <f t="shared" ref="CH234" si="805">CH233*CH53</f>
        <v>0</v>
      </c>
      <c r="CI234" s="417">
        <f t="shared" si="803"/>
        <v>0</v>
      </c>
      <c r="CJ234" s="418">
        <f t="shared" si="803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806">DD233*DD53</f>
        <v>0</v>
      </c>
      <c r="DE234" s="414">
        <f t="shared" si="806"/>
        <v>0</v>
      </c>
      <c r="DF234" s="770">
        <f t="shared" si="806"/>
        <v>0</v>
      </c>
      <c r="DG234" s="418">
        <f t="shared" si="806"/>
        <v>0</v>
      </c>
      <c r="DH234" s="264">
        <f t="shared" si="806"/>
        <v>0</v>
      </c>
      <c r="DI234" s="414">
        <f t="shared" si="806"/>
        <v>0</v>
      </c>
      <c r="DJ234" s="770">
        <f t="shared" si="806"/>
        <v>0</v>
      </c>
      <c r="DK234" s="418">
        <f t="shared" si="806"/>
        <v>0</v>
      </c>
      <c r="DL234" s="264">
        <f t="shared" si="806"/>
        <v>0</v>
      </c>
      <c r="DM234" s="414">
        <f t="shared" si="806"/>
        <v>0</v>
      </c>
      <c r="DN234" s="770">
        <f t="shared" si="806"/>
        <v>0</v>
      </c>
      <c r="DO234" s="418">
        <f t="shared" si="806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807">DU233*DU53</f>
        <v>0</v>
      </c>
      <c r="DV234" s="414">
        <f t="shared" si="807"/>
        <v>0</v>
      </c>
      <c r="DW234" s="770">
        <f t="shared" si="807"/>
        <v>0</v>
      </c>
      <c r="DX234" s="418">
        <f t="shared" si="807"/>
        <v>0</v>
      </c>
      <c r="DY234" s="264">
        <f t="shared" si="807"/>
        <v>0</v>
      </c>
      <c r="DZ234" s="414">
        <f t="shared" si="807"/>
        <v>0</v>
      </c>
      <c r="EA234" s="770">
        <f t="shared" si="807"/>
        <v>0</v>
      </c>
      <c r="EB234" s="418">
        <f t="shared" si="807"/>
        <v>0</v>
      </c>
      <c r="EC234" s="264">
        <f t="shared" si="807"/>
        <v>0</v>
      </c>
      <c r="ED234" s="414">
        <f t="shared" si="807"/>
        <v>0</v>
      </c>
      <c r="EE234" s="770">
        <f t="shared" si="807"/>
        <v>0</v>
      </c>
      <c r="EF234" s="418">
        <f t="shared" si="807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858">
        <f>H236/H55</f>
        <v>0</v>
      </c>
      <c r="I235" s="334">
        <f>H236/G236</f>
        <v>0</v>
      </c>
      <c r="J235" s="491">
        <f>J236/J55</f>
        <v>0.12052766878636177</v>
      </c>
      <c r="K235" s="574">
        <f>K236/K55</f>
        <v>0.13440187705459686</v>
      </c>
      <c r="L235" s="1077" t="e">
        <f>L236/L55</f>
        <v>#DIV/0!</v>
      </c>
      <c r="M235" s="334">
        <f>L236/K236</f>
        <v>0</v>
      </c>
      <c r="N235" s="491">
        <f>N236/N55</f>
        <v>0.12052766878636177</v>
      </c>
      <c r="O235" s="574">
        <f>O236/O55</f>
        <v>0.1584162626941549</v>
      </c>
      <c r="P235" s="1077">
        <f>P236/P55</f>
        <v>0</v>
      </c>
      <c r="Q235" s="334">
        <f>P236/O236</f>
        <v>0</v>
      </c>
      <c r="R235" s="491">
        <f>R236/R55</f>
        <v>0.12052766878636179</v>
      </c>
      <c r="S235" s="613">
        <f>S236/S55</f>
        <v>0.12207499594616507</v>
      </c>
      <c r="T235" s="583">
        <f>T236/T55</f>
        <v>0.10994821702135243</v>
      </c>
      <c r="U235" s="579">
        <f>U236/U55</f>
        <v>0</v>
      </c>
      <c r="V235" s="579">
        <f>U236/R236</f>
        <v>0</v>
      </c>
      <c r="W235" s="580">
        <f>U236/S236</f>
        <v>0</v>
      </c>
      <c r="X235" s="177">
        <f>U236/T236</f>
        <v>0</v>
      </c>
      <c r="Y235" s="491">
        <f>Y236/Y55</f>
        <v>0.12423642075395215</v>
      </c>
      <c r="Z235" s="574">
        <f>Z236/Z55</f>
        <v>0.1485270286519029</v>
      </c>
      <c r="AA235" s="1077">
        <f>AA236/AA55</f>
        <v>0</v>
      </c>
      <c r="AB235" s="334">
        <f>AA236/Z236</f>
        <v>0</v>
      </c>
      <c r="AC235" s="491">
        <f>AC236/AC55</f>
        <v>0.12423642075395215</v>
      </c>
      <c r="AD235" s="574">
        <f>AD236/AD55</f>
        <v>0.1422580452947422</v>
      </c>
      <c r="AE235" s="1077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77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</v>
      </c>
      <c r="AO235" s="587">
        <f>AN236/AK236</f>
        <v>0</v>
      </c>
      <c r="AP235" s="340">
        <f>AN236/AL236</f>
        <v>0</v>
      </c>
      <c r="AQ235" s="178">
        <f>AN236/AM236</f>
        <v>0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0.12947879288223335</v>
      </c>
      <c r="AU235" s="586">
        <f>AU236/AU55</f>
        <v>0</v>
      </c>
      <c r="AV235" s="587">
        <f>AU236/AR236</f>
        <v>0</v>
      </c>
      <c r="AW235" s="579">
        <f>AU236/AS236</f>
        <v>0</v>
      </c>
      <c r="AX235" s="588">
        <f>AU236/AT236</f>
        <v>0</v>
      </c>
      <c r="AY235" s="96"/>
      <c r="AZ235" s="97"/>
      <c r="BA235" s="633"/>
      <c r="BB235" s="669">
        <f>AU235/ AR235</f>
        <v>0</v>
      </c>
      <c r="BF235" s="1049" t="e">
        <f t="shared" ref="BF235:BG235" si="808">BF236/BF55</f>
        <v>#DIV/0!</v>
      </c>
      <c r="BG235" s="574">
        <f t="shared" si="808"/>
        <v>0</v>
      </c>
      <c r="BH235" s="575">
        <f>BH236/BH55</f>
        <v>0</v>
      </c>
      <c r="BI235" s="334" t="e">
        <f>BH236/BG236</f>
        <v>#DIV/0!</v>
      </c>
      <c r="BJ235" s="1049" t="e">
        <f t="shared" ref="BJ235" si="809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49" t="e">
        <f t="shared" ref="BN235" si="810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49" t="e">
        <f t="shared" ref="BY235" si="811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49" t="e">
        <f t="shared" ref="CC235" si="812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49" t="e">
        <f t="shared" ref="CG235" si="813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78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78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78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78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78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78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357">
        <f>H230+H232+H234</f>
        <v>0</v>
      </c>
      <c r="I236" s="358">
        <f>H236-G236</f>
        <v>-16384</v>
      </c>
      <c r="J236" s="355">
        <f>J230+J232+J234</f>
        <v>9898</v>
      </c>
      <c r="K236" s="448">
        <f>K230+K232+K234</f>
        <v>13733</v>
      </c>
      <c r="L236" s="1060">
        <f>L230+L232+L234</f>
        <v>0</v>
      </c>
      <c r="M236" s="358">
        <f>L236-K236</f>
        <v>-13733</v>
      </c>
      <c r="N236" s="355">
        <f>N230+N232+N234</f>
        <v>9898</v>
      </c>
      <c r="O236" s="448">
        <v>16379.56457</v>
      </c>
      <c r="P236" s="1060">
        <f>P230+P232+P234</f>
        <v>0</v>
      </c>
      <c r="Q236" s="358">
        <f>P236-O236</f>
        <v>-16379.56457</v>
      </c>
      <c r="R236" s="360">
        <f>R232+R230+R234</f>
        <v>29694</v>
      </c>
      <c r="S236" s="361">
        <f>S230+S232+S234</f>
        <v>38607</v>
      </c>
      <c r="T236" s="186">
        <f>H236+K236+O236</f>
        <v>30112.564570000002</v>
      </c>
      <c r="U236" s="114">
        <f>H236+L236+P236</f>
        <v>0</v>
      </c>
      <c r="V236" s="110">
        <f>U236-R236</f>
        <v>-29694</v>
      </c>
      <c r="W236" s="108">
        <f t="shared" si="661"/>
        <v>-38607</v>
      </c>
      <c r="X236" s="117">
        <f>U236-T236</f>
        <v>-30112.564570000002</v>
      </c>
      <c r="Y236" s="355">
        <f t="shared" ref="Y236:AG236" si="814">Y230+Y232+Y234</f>
        <v>12574</v>
      </c>
      <c r="Z236" s="448">
        <f>Z230+Z232+Z234</f>
        <v>14781</v>
      </c>
      <c r="AA236" s="1060">
        <f>AA230+AA232+AA234</f>
        <v>0</v>
      </c>
      <c r="AB236" s="358">
        <f t="shared" si="814"/>
        <v>-14781</v>
      </c>
      <c r="AC236" s="355">
        <f t="shared" si="814"/>
        <v>12574</v>
      </c>
      <c r="AD236" s="448">
        <f t="shared" si="814"/>
        <v>17290.61868</v>
      </c>
      <c r="AE236" s="1060">
        <f>AE230+AE232+AE234</f>
        <v>0</v>
      </c>
      <c r="AF236" s="358">
        <f t="shared" si="814"/>
        <v>-17290.61868</v>
      </c>
      <c r="AG236" s="355">
        <f t="shared" si="814"/>
        <v>12574</v>
      </c>
      <c r="AH236" s="448">
        <f>AH230+AH232+AH234</f>
        <v>18500</v>
      </c>
      <c r="AI236" s="1060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0</v>
      </c>
      <c r="AO236" s="186">
        <f>AN236-AK236</f>
        <v>-37722</v>
      </c>
      <c r="AP236" s="108">
        <f t="shared" si="662"/>
        <v>-38607</v>
      </c>
      <c r="AQ236" s="117">
        <f>AN236-AM236</f>
        <v>-50571.61868</v>
      </c>
      <c r="AR236" s="111">
        <f>AR232+AR230+AR234</f>
        <v>67416</v>
      </c>
      <c r="AS236" s="113">
        <f>AS230+AS232+AS234</f>
        <v>77214</v>
      </c>
      <c r="AT236" s="593">
        <f>T236+AM236</f>
        <v>80684.183250000002</v>
      </c>
      <c r="AU236" s="120">
        <f>AU230+AU232+AU234</f>
        <v>0</v>
      </c>
      <c r="AV236" s="121">
        <f>AU236-AR236</f>
        <v>-67416</v>
      </c>
      <c r="AW236" s="108">
        <f t="shared" si="663"/>
        <v>-77214</v>
      </c>
      <c r="AX236" s="594">
        <f>AU236-AT236</f>
        <v>-80684.183250000002</v>
      </c>
      <c r="AY236" s="96">
        <f>AR236/6</f>
        <v>11236</v>
      </c>
      <c r="AZ236" s="97">
        <f>AS236/6</f>
        <v>12869</v>
      </c>
      <c r="BA236" s="97">
        <f>AU236/6</f>
        <v>0</v>
      </c>
      <c r="BB236" s="363">
        <f>BA236/AY236</f>
        <v>0</v>
      </c>
      <c r="BC236" s="98">
        <f>BA236-AY236</f>
        <v>-11236</v>
      </c>
      <c r="BD236" s="98">
        <f>BA236-AZ236</f>
        <v>-12869</v>
      </c>
      <c r="BE236" s="98">
        <f>AX236/6</f>
        <v>-13447.363875000001</v>
      </c>
      <c r="BF236" s="1038">
        <f t="shared" ref="BF236:BG236" si="815">BF230+BF232+BF234</f>
        <v>0</v>
      </c>
      <c r="BG236" s="448">
        <f t="shared" si="815"/>
        <v>0</v>
      </c>
      <c r="BH236" s="359">
        <f>BH230+BH232+BH234</f>
        <v>0</v>
      </c>
      <c r="BI236" s="358">
        <f>BH236-BG236</f>
        <v>0</v>
      </c>
      <c r="BJ236" s="1038">
        <f t="shared" ref="BJ236" si="816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38">
        <f t="shared" ref="BN236" si="817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38">
        <f t="shared" ref="BY236" si="818">BY230+BY232+BY234</f>
        <v>0</v>
      </c>
      <c r="BZ236" s="448">
        <f t="shared" ref="BZ236" si="819">BZ230+BZ232+BZ234</f>
        <v>20170</v>
      </c>
      <c r="CA236" s="359">
        <f t="shared" ref="CA236:CG236" si="820">CA230+CA232+CA234</f>
        <v>0</v>
      </c>
      <c r="CB236" s="358">
        <f t="shared" si="820"/>
        <v>-20170</v>
      </c>
      <c r="CC236" s="1038">
        <f t="shared" si="820"/>
        <v>0</v>
      </c>
      <c r="CD236" s="448">
        <f t="shared" ref="CD236" si="821">CD230+CD232+CD234</f>
        <v>21100</v>
      </c>
      <c r="CE236" s="359">
        <f t="shared" si="820"/>
        <v>0</v>
      </c>
      <c r="CF236" s="358">
        <f t="shared" si="820"/>
        <v>-21100</v>
      </c>
      <c r="CG236" s="1038">
        <f t="shared" si="820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54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79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4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4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4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22">DU230+DU232+DU234</f>
        <v>19824.102564102563</v>
      </c>
      <c r="DV236" s="448">
        <f t="shared" si="822"/>
        <v>0</v>
      </c>
      <c r="DW236" s="764">
        <f t="shared" si="822"/>
        <v>0</v>
      </c>
      <c r="DX236" s="358">
        <f t="shared" si="822"/>
        <v>0</v>
      </c>
      <c r="DY236" s="355">
        <f t="shared" si="822"/>
        <v>19824.102564102563</v>
      </c>
      <c r="DZ236" s="448">
        <f t="shared" si="822"/>
        <v>0</v>
      </c>
      <c r="EA236" s="764">
        <f t="shared" si="822"/>
        <v>0</v>
      </c>
      <c r="EB236" s="358">
        <f t="shared" si="822"/>
        <v>0</v>
      </c>
      <c r="EC236" s="355">
        <f t="shared" si="822"/>
        <v>19824.102564102563</v>
      </c>
      <c r="ED236" s="448">
        <f t="shared" si="822"/>
        <v>0</v>
      </c>
      <c r="EE236" s="764">
        <f t="shared" si="822"/>
        <v>0</v>
      </c>
      <c r="EF236" s="358">
        <f t="shared" si="822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6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6" t="s">
        <v>35</v>
      </c>
      <c r="E237" s="537"/>
      <c r="F237" s="599">
        <f>F238/F56</f>
        <v>0.20347826086956522</v>
      </c>
      <c r="G237" s="595" t="e">
        <f>G238/G56</f>
        <v>#DIV/0!</v>
      </c>
      <c r="H237" s="859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1078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1078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595" t="e">
        <f>Z238/Z56</f>
        <v>#DIV/0!</v>
      </c>
      <c r="AA237" s="1078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1078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78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0" t="e">
        <f t="shared" ref="BF237:BG237" si="823">BF238/BF56</f>
        <v>#DIV/0!</v>
      </c>
      <c r="BG237" s="595" t="e">
        <f t="shared" si="823"/>
        <v>#DIV/0!</v>
      </c>
      <c r="BH237" s="597" t="e">
        <f>BH238/BH56</f>
        <v>#DIV/0!</v>
      </c>
      <c r="BI237" s="470"/>
      <c r="BJ237" s="1050" t="e">
        <f t="shared" ref="BJ237" si="824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0" t="e">
        <f t="shared" ref="BN237" si="825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0" t="e">
        <f t="shared" ref="BY237" si="826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0" t="e">
        <f t="shared" ref="CC237" si="827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0" t="e">
        <f t="shared" ref="CG237" si="828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79"/>
        <v>#DIV/0!</v>
      </c>
      <c r="CZ237" s="138"/>
      <c r="DD237" s="599" t="e">
        <f>DD238/DD56</f>
        <v>#DIV/0!</v>
      </c>
      <c r="DE237" s="595" t="e">
        <f>DE238/DE56</f>
        <v>#DIV/0!</v>
      </c>
      <c r="DF237" s="779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79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79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79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79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79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7" t="s">
        <v>71</v>
      </c>
      <c r="E238" s="830"/>
      <c r="F238" s="264">
        <v>84</v>
      </c>
      <c r="G238" s="414"/>
      <c r="H238" s="415"/>
      <c r="I238" s="418">
        <f>H238-G238</f>
        <v>0</v>
      </c>
      <c r="J238" s="264">
        <v>84</v>
      </c>
      <c r="K238" s="414"/>
      <c r="L238" s="1066"/>
      <c r="M238" s="418">
        <f>L238-K238</f>
        <v>0</v>
      </c>
      <c r="N238" s="264">
        <v>84</v>
      </c>
      <c r="O238" s="414"/>
      <c r="P238" s="1066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61"/>
        <v>-252</v>
      </c>
      <c r="X238" s="55">
        <f>U238-T238</f>
        <v>0</v>
      </c>
      <c r="Y238" s="264">
        <v>98</v>
      </c>
      <c r="Z238" s="414"/>
      <c r="AA238" s="1066"/>
      <c r="AB238" s="418">
        <f>AA238-Z238</f>
        <v>0</v>
      </c>
      <c r="AC238" s="264">
        <v>98</v>
      </c>
      <c r="AD238" s="414"/>
      <c r="AE238" s="1066"/>
      <c r="AF238" s="358">
        <f>AE238-AD238</f>
        <v>0</v>
      </c>
      <c r="AG238" s="264">
        <v>98</v>
      </c>
      <c r="AH238" s="414"/>
      <c r="AI238" s="1066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62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63"/>
        <v>-546</v>
      </c>
      <c r="AX238" s="362">
        <f>AU238-AT238</f>
        <v>0</v>
      </c>
      <c r="AY238" s="137"/>
      <c r="AZ238" s="138"/>
      <c r="BA238" s="138"/>
      <c r="BF238" s="1042"/>
      <c r="BG238" s="414"/>
      <c r="BH238" s="417"/>
      <c r="BI238" s="418">
        <f>BH238-BG238</f>
        <v>0</v>
      </c>
      <c r="BJ238" s="1042"/>
      <c r="BK238" s="414"/>
      <c r="BL238" s="417"/>
      <c r="BM238" s="418">
        <f>BL238-BK238</f>
        <v>0</v>
      </c>
      <c r="BN238" s="1042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42"/>
      <c r="BZ238" s="414"/>
      <c r="CA238" s="417"/>
      <c r="CB238" s="358">
        <f>CA238-BZ238</f>
        <v>0</v>
      </c>
      <c r="CC238" s="1042"/>
      <c r="CD238" s="414"/>
      <c r="CE238" s="417"/>
      <c r="CF238" s="358">
        <f>CE238-CD238</f>
        <v>0</v>
      </c>
      <c r="CG238" s="1042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79"/>
        <v>0</v>
      </c>
      <c r="CZ238" s="138"/>
      <c r="DD238" s="264"/>
      <c r="DE238" s="414"/>
      <c r="DF238" s="770"/>
      <c r="DG238" s="418">
        <f>DF238-DE238</f>
        <v>0</v>
      </c>
      <c r="DH238" s="264"/>
      <c r="DI238" s="414"/>
      <c r="DJ238" s="770"/>
      <c r="DK238" s="418">
        <f>DJ238-DI238</f>
        <v>0</v>
      </c>
      <c r="DL238" s="264"/>
      <c r="DM238" s="414"/>
      <c r="DN238" s="770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0"/>
      <c r="DX238" s="358">
        <f>DW238-DV238</f>
        <v>0</v>
      </c>
      <c r="DY238" s="264"/>
      <c r="DZ238" s="414"/>
      <c r="EA238" s="770"/>
      <c r="EB238" s="358">
        <f>EA238-DZ238</f>
        <v>0</v>
      </c>
      <c r="EC238" s="264"/>
      <c r="ED238" s="414"/>
      <c r="EE238" s="770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859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1078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1078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595" t="e">
        <f>Z240/Z57</f>
        <v>#DIV/0!</v>
      </c>
      <c r="AA239" s="1078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1078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78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0" t="e">
        <f t="shared" ref="BF239:BG239" si="829">BF240/BF57</f>
        <v>#DIV/0!</v>
      </c>
      <c r="BG239" s="595" t="e">
        <f t="shared" si="829"/>
        <v>#DIV/0!</v>
      </c>
      <c r="BH239" s="597" t="e">
        <f>BH240/BH57</f>
        <v>#DIV/0!</v>
      </c>
      <c r="BI239" s="470"/>
      <c r="BJ239" s="1050" t="e">
        <f t="shared" ref="BJ239" si="830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0" t="e">
        <f t="shared" ref="BN239" si="831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0" t="e">
        <f t="shared" ref="BY239" si="832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0" t="e">
        <f t="shared" ref="CC239" si="833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0" t="e">
        <f t="shared" ref="CG239" si="834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79"/>
        <v>#DIV/0!</v>
      </c>
      <c r="CZ239" s="138"/>
      <c r="DD239" s="599" t="e">
        <f>DD240/DD57</f>
        <v>#DIV/0!</v>
      </c>
      <c r="DE239" s="595" t="e">
        <f>DE240/DE57</f>
        <v>#DIV/0!</v>
      </c>
      <c r="DF239" s="779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79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79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79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79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79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7" t="s">
        <v>73</v>
      </c>
      <c r="E240" s="537"/>
      <c r="F240" s="374">
        <v>150</v>
      </c>
      <c r="G240" s="461"/>
      <c r="H240" s="462"/>
      <c r="I240" s="457">
        <f>H240-G240</f>
        <v>0</v>
      </c>
      <c r="J240" s="374">
        <v>150</v>
      </c>
      <c r="K240" s="461"/>
      <c r="L240" s="1058"/>
      <c r="M240" s="457">
        <f>L240-K240</f>
        <v>0</v>
      </c>
      <c r="N240" s="374">
        <v>150</v>
      </c>
      <c r="O240" s="461"/>
      <c r="P240" s="1058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61"/>
        <v>-450</v>
      </c>
      <c r="X240" s="241">
        <f>U240-T240</f>
        <v>0</v>
      </c>
      <c r="Y240" s="374">
        <v>0</v>
      </c>
      <c r="Z240" s="461"/>
      <c r="AA240" s="1058"/>
      <c r="AB240" s="457">
        <f>AA240-Z240</f>
        <v>0</v>
      </c>
      <c r="AC240" s="374">
        <v>0</v>
      </c>
      <c r="AD240" s="461"/>
      <c r="AE240" s="1058"/>
      <c r="AF240" s="643">
        <f>AE240-AD240</f>
        <v>0</v>
      </c>
      <c r="AG240" s="374">
        <v>0</v>
      </c>
      <c r="AH240" s="461"/>
      <c r="AI240" s="1058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62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63"/>
        <v>-450</v>
      </c>
      <c r="AX240" s="610">
        <f>AU240-AT240</f>
        <v>0</v>
      </c>
      <c r="AY240" s="137"/>
      <c r="AZ240" s="138"/>
      <c r="BA240" s="138"/>
      <c r="BF240" s="1040"/>
      <c r="BG240" s="461"/>
      <c r="BH240" s="463"/>
      <c r="BI240" s="457">
        <f>BH240-BG240</f>
        <v>0</v>
      </c>
      <c r="BJ240" s="1040"/>
      <c r="BK240" s="461"/>
      <c r="BL240" s="463"/>
      <c r="BM240" s="457">
        <f>BL240-BK240</f>
        <v>0</v>
      </c>
      <c r="BN240" s="1040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0"/>
      <c r="BZ240" s="461"/>
      <c r="CA240" s="463"/>
      <c r="CB240" s="643">
        <f>CA240-BZ240</f>
        <v>0</v>
      </c>
      <c r="CC240" s="1040"/>
      <c r="CD240" s="461"/>
      <c r="CE240" s="463"/>
      <c r="CF240" s="643">
        <f>CE240-CD240</f>
        <v>0</v>
      </c>
      <c r="CG240" s="1040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79"/>
        <v>0</v>
      </c>
      <c r="CZ240" s="138"/>
      <c r="DD240" s="374"/>
      <c r="DE240" s="461"/>
      <c r="DF240" s="771"/>
      <c r="DG240" s="457">
        <f>DF240-DE240</f>
        <v>0</v>
      </c>
      <c r="DH240" s="374"/>
      <c r="DI240" s="461"/>
      <c r="DJ240" s="771"/>
      <c r="DK240" s="457">
        <f>DJ240-DI240</f>
        <v>0</v>
      </c>
      <c r="DL240" s="374"/>
      <c r="DM240" s="461"/>
      <c r="DN240" s="771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1"/>
      <c r="DX240" s="643">
        <f>DW240-DV240</f>
        <v>0</v>
      </c>
      <c r="DY240" s="374"/>
      <c r="DZ240" s="461"/>
      <c r="EA240" s="771"/>
      <c r="EB240" s="643">
        <f>EA240-DZ240</f>
        <v>0</v>
      </c>
      <c r="EC240" s="374"/>
      <c r="ED240" s="461"/>
      <c r="EE240" s="771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5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44"/>
      <c r="F241" s="491">
        <f>F242/F59</f>
        <v>9.3953328757721347E-2</v>
      </c>
      <c r="G241" s="574">
        <f>G242/G59</f>
        <v>0.1702697014418898</v>
      </c>
      <c r="H241" s="858" t="e">
        <f>H242/H59</f>
        <v>#DIV/0!</v>
      </c>
      <c r="I241" s="334">
        <f>H242/G242</f>
        <v>0</v>
      </c>
      <c r="J241" s="491">
        <f>J242/J59</f>
        <v>9.3953328757721347E-2</v>
      </c>
      <c r="K241" s="574">
        <f>K242/K59</f>
        <v>0.16981630135612047</v>
      </c>
      <c r="L241" s="1077">
        <f>L242/L59</f>
        <v>0</v>
      </c>
      <c r="M241" s="334">
        <f>L242/K242</f>
        <v>0</v>
      </c>
      <c r="N241" s="491">
        <f>N242/N59</f>
        <v>9.3953328757721347E-2</v>
      </c>
      <c r="O241" s="574">
        <f>O242/O59</f>
        <v>0.23129617526377488</v>
      </c>
      <c r="P241" s="1077" t="e">
        <f>P242/P59</f>
        <v>#DIV/0!</v>
      </c>
      <c r="Q241" s="334">
        <f>P242/O242</f>
        <v>0</v>
      </c>
      <c r="R241" s="491">
        <f>R242/R59</f>
        <v>9.3953328757721347E-2</v>
      </c>
      <c r="S241" s="613">
        <f>S242/S59</f>
        <v>9.3953328757721347E-2</v>
      </c>
      <c r="T241" s="583">
        <f>T242/T59</f>
        <v>0.18496205338728947</v>
      </c>
      <c r="U241" s="579">
        <f>U242/U59</f>
        <v>0</v>
      </c>
      <c r="V241" s="579">
        <f>U242/R242</f>
        <v>0</v>
      </c>
      <c r="W241" s="580"/>
      <c r="X241" s="177">
        <f>U242/T242</f>
        <v>0</v>
      </c>
      <c r="Y241" s="491">
        <f>Y242/Y59</f>
        <v>6.5783132530120483E-2</v>
      </c>
      <c r="Z241" s="574">
        <f>Z242/Z59</f>
        <v>5.269966307443804E-2</v>
      </c>
      <c r="AA241" s="1077" t="e">
        <f>AA242/AA59</f>
        <v>#DIV/0!</v>
      </c>
      <c r="AB241" s="334">
        <f>AA242/Z242</f>
        <v>0</v>
      </c>
      <c r="AC241" s="491">
        <f>AC242/AC59</f>
        <v>6.5783132530120483E-2</v>
      </c>
      <c r="AD241" s="574">
        <f>AD242/AD59</f>
        <v>-4.0647284541106395E-2</v>
      </c>
      <c r="AE241" s="1077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77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 t="e">
        <f>AN242/AN59</f>
        <v>#DIV/0!</v>
      </c>
      <c r="AO241" s="587">
        <f>AN242/AK242</f>
        <v>0</v>
      </c>
      <c r="AP241" s="340">
        <f>AN242/AL242</f>
        <v>0</v>
      </c>
      <c r="AQ241" s="178">
        <f>AN242/AM242</f>
        <v>0</v>
      </c>
      <c r="AR241" s="632">
        <f>AR242/AR59</f>
        <v>8.3409920549710123E-2</v>
      </c>
      <c r="AS241" s="579">
        <v>8.3409920549710123E-2</v>
      </c>
      <c r="AT241" s="668">
        <f>AT242/AT59</f>
        <v>3.9179411410408996E-2</v>
      </c>
      <c r="AU241" s="586">
        <f>AU242/AU59</f>
        <v>0</v>
      </c>
      <c r="AV241" s="587">
        <f>AU242/AR242</f>
        <v>0</v>
      </c>
      <c r="AW241" s="579">
        <f>AU242/AS242</f>
        <v>0</v>
      </c>
      <c r="AX241" s="588">
        <f>AU242/AT242</f>
        <v>0</v>
      </c>
      <c r="AY241" s="96"/>
      <c r="AZ241" s="97"/>
      <c r="BA241" s="633"/>
      <c r="BB241" s="669">
        <f>AU241/ AR241</f>
        <v>0</v>
      </c>
      <c r="BF241" s="1049" t="e">
        <f t="shared" ref="BF241:BG241" si="835">BF242/BF59</f>
        <v>#DIV/0!</v>
      </c>
      <c r="BG241" s="574" t="e">
        <f t="shared" si="835"/>
        <v>#DIV/0!</v>
      </c>
      <c r="BH241" s="575" t="e">
        <f>BH242/BH59</f>
        <v>#DIV/0!</v>
      </c>
      <c r="BI241" s="334" t="e">
        <f>BH242/BG242</f>
        <v>#DIV/0!</v>
      </c>
      <c r="BJ241" s="1049" t="e">
        <f t="shared" ref="BJ241" si="836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49" t="e">
        <f t="shared" ref="BN241" si="837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49" t="e">
        <f t="shared" ref="BY241" si="838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49" t="e">
        <f t="shared" ref="CC241" si="839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49" t="e">
        <f t="shared" ref="CG241" si="840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78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78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78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78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78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78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357">
        <v>0</v>
      </c>
      <c r="I242" s="358">
        <f>H242-G242</f>
        <v>-244.45199</v>
      </c>
      <c r="J242" s="355">
        <f>J238+J240</f>
        <v>234</v>
      </c>
      <c r="K242" s="448">
        <v>303</v>
      </c>
      <c r="L242" s="1060">
        <v>0</v>
      </c>
      <c r="M242" s="358">
        <f>L242-K242</f>
        <v>-303</v>
      </c>
      <c r="N242" s="355">
        <f>N238+N240</f>
        <v>234</v>
      </c>
      <c r="O242" s="448">
        <v>134.90299999999999</v>
      </c>
      <c r="P242" s="1060">
        <v>0</v>
      </c>
      <c r="Q242" s="358">
        <f>P242-O242</f>
        <v>-134.90299999999999</v>
      </c>
      <c r="R242" s="360">
        <f>F242+J242+N242</f>
        <v>702</v>
      </c>
      <c r="S242" s="361">
        <f>S238+S240</f>
        <v>702</v>
      </c>
      <c r="T242" s="186">
        <f>H242+K242+O242</f>
        <v>437.90300000000002</v>
      </c>
      <c r="U242" s="114">
        <f>H242+L242+P242</f>
        <v>0</v>
      </c>
      <c r="V242" s="110">
        <f>U242-R242</f>
        <v>-702</v>
      </c>
      <c r="W242" s="108">
        <f t="shared" si="661"/>
        <v>-702</v>
      </c>
      <c r="X242" s="117">
        <f>U242-T242</f>
        <v>-437.90300000000002</v>
      </c>
      <c r="Y242" s="355">
        <f>Y238+Y240</f>
        <v>98</v>
      </c>
      <c r="Z242" s="448">
        <v>292.23899999999998</v>
      </c>
      <c r="AA242" s="1060">
        <v>0</v>
      </c>
      <c r="AB242" s="358">
        <f>AA242-Z242</f>
        <v>-292.23899999999998</v>
      </c>
      <c r="AC242" s="355">
        <f>AC238+AC240</f>
        <v>98</v>
      </c>
      <c r="AD242" s="448">
        <v>-192.48400000000001</v>
      </c>
      <c r="AE242" s="1060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0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0</v>
      </c>
      <c r="AO242" s="186">
        <f>AN242-AK242</f>
        <v>-294</v>
      </c>
      <c r="AP242" s="108">
        <f t="shared" si="662"/>
        <v>-294</v>
      </c>
      <c r="AQ242" s="117">
        <f>AN242-AM242</f>
        <v>-230.70499999999996</v>
      </c>
      <c r="AR242" s="111">
        <f>SUM(R242,AK242)</f>
        <v>996</v>
      </c>
      <c r="AS242" s="113">
        <v>996</v>
      </c>
      <c r="AT242" s="593">
        <f>T242+AM242</f>
        <v>668.60799999999995</v>
      </c>
      <c r="AU242" s="187">
        <f>SUM(U242,AN242)</f>
        <v>0</v>
      </c>
      <c r="AV242" s="188">
        <f>AU242-AR242</f>
        <v>-996</v>
      </c>
      <c r="AW242" s="108">
        <f t="shared" si="663"/>
        <v>-996</v>
      </c>
      <c r="AX242" s="594">
        <f>AU242-AT242</f>
        <v>-668.60799999999995</v>
      </c>
      <c r="AY242" s="96">
        <f>AR242/6</f>
        <v>166</v>
      </c>
      <c r="AZ242" s="97">
        <f>AS242/6</f>
        <v>166</v>
      </c>
      <c r="BA242" s="97">
        <f>AU242/6</f>
        <v>0</v>
      </c>
      <c r="BB242" s="363">
        <f>BA242/AY242</f>
        <v>0</v>
      </c>
      <c r="BC242" s="98">
        <f>BA242-AY242</f>
        <v>-166</v>
      </c>
      <c r="BD242" s="98">
        <f>BA242-AZ242</f>
        <v>-166</v>
      </c>
      <c r="BE242" s="98">
        <f>AX242/6</f>
        <v>-111.43466666666666</v>
      </c>
      <c r="BF242" s="1038"/>
      <c r="BG242" s="448"/>
      <c r="BH242" s="359"/>
      <c r="BI242" s="358">
        <f>BH242-BG242</f>
        <v>0</v>
      </c>
      <c r="BJ242" s="1038"/>
      <c r="BK242" s="448">
        <v>8.4610000000000003</v>
      </c>
      <c r="BL242" s="359"/>
      <c r="BM242" s="358">
        <f>BL242-BK242</f>
        <v>-8.4610000000000003</v>
      </c>
      <c r="BN242" s="1038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38"/>
      <c r="BZ242" s="448">
        <v>70.064999999999998</v>
      </c>
      <c r="CA242" s="359"/>
      <c r="CB242" s="358">
        <f>CA242-BZ242</f>
        <v>-70.064999999999998</v>
      </c>
      <c r="CC242" s="1038"/>
      <c r="CD242" s="448">
        <v>215</v>
      </c>
      <c r="CE242" s="359"/>
      <c r="CF242" s="358">
        <f>CE242-CD242</f>
        <v>-215</v>
      </c>
      <c r="CG242" s="1038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54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79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4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4"/>
      <c r="DK242" s="358">
        <f>DJ242-DI242</f>
        <v>0</v>
      </c>
      <c r="DL242" s="355">
        <v>-297</v>
      </c>
      <c r="DM242" s="448">
        <v>373.08300000000003</v>
      </c>
      <c r="DN242" s="764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4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4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4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6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858">
        <f>H244/H61</f>
        <v>0</v>
      </c>
      <c r="I243" s="334">
        <f>H244/G244</f>
        <v>0</v>
      </c>
      <c r="J243" s="491">
        <f>J244/J61</f>
        <v>0.60275229357798166</v>
      </c>
      <c r="K243" s="574">
        <f>K244/K61</f>
        <v>0.56338833885856288</v>
      </c>
      <c r="L243" s="1077">
        <f>L244/L61</f>
        <v>0</v>
      </c>
      <c r="M243" s="334">
        <f>L244/K244</f>
        <v>0</v>
      </c>
      <c r="N243" s="491">
        <f>N244/N61</f>
        <v>0.56839116719242899</v>
      </c>
      <c r="O243" s="574">
        <f>O244/O61</f>
        <v>0.58549491135915954</v>
      </c>
      <c r="P243" s="1077">
        <f>P244/P61</f>
        <v>0</v>
      </c>
      <c r="Q243" s="334">
        <f>P244/O244</f>
        <v>0</v>
      </c>
      <c r="R243" s="491">
        <f>R244/R61</f>
        <v>0.59042769857433808</v>
      </c>
      <c r="S243" s="613">
        <f>S244/S61</f>
        <v>0.59042769857433808</v>
      </c>
      <c r="T243" s="583">
        <f>T244/T61</f>
        <v>0.39650693224425709</v>
      </c>
      <c r="U243" s="579">
        <f>U244/U61</f>
        <v>0</v>
      </c>
      <c r="V243" s="579">
        <f>U244/R244</f>
        <v>0</v>
      </c>
      <c r="W243" s="580">
        <f>U244/S244</f>
        <v>0</v>
      </c>
      <c r="X243" s="177">
        <f>U244/T244</f>
        <v>0</v>
      </c>
      <c r="Y243" s="491">
        <f>Y244/Y61</f>
        <v>0.58818897637795275</v>
      </c>
      <c r="Z243" s="574">
        <f>Z244/Z61</f>
        <v>0.65175974841321416</v>
      </c>
      <c r="AA243" s="1077">
        <f>AA244/AA61</f>
        <v>0</v>
      </c>
      <c r="AB243" s="334">
        <f>AA244/Z244</f>
        <v>0</v>
      </c>
      <c r="AC243" s="491">
        <f>AC244/AC61</f>
        <v>0.5924954240390482</v>
      </c>
      <c r="AD243" s="574">
        <f>AD244/AD61</f>
        <v>0.53765075212557223</v>
      </c>
      <c r="AE243" s="1077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77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</v>
      </c>
      <c r="AO243" s="587">
        <f>AN244/AK244</f>
        <v>0</v>
      </c>
      <c r="AP243" s="340">
        <f>AN244/AL244</f>
        <v>0</v>
      </c>
      <c r="AQ243" s="178">
        <f>AN244/AM244</f>
        <v>0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0.48513509595732368</v>
      </c>
      <c r="AU243" s="586">
        <f>AU244/AU61</f>
        <v>0</v>
      </c>
      <c r="AV243" s="587">
        <f>AU244/AR244</f>
        <v>0</v>
      </c>
      <c r="AW243" s="579">
        <f>AU244/AS244</f>
        <v>0</v>
      </c>
      <c r="AX243" s="588">
        <f>AU244/AT244</f>
        <v>0</v>
      </c>
      <c r="AY243" s="96"/>
      <c r="AZ243" s="97"/>
      <c r="BA243" s="97"/>
      <c r="BF243" s="1049" t="e">
        <f t="shared" ref="BF243:BG243" si="841">BF244/BF61</f>
        <v>#DIV/0!</v>
      </c>
      <c r="BG243" s="574">
        <f t="shared" si="841"/>
        <v>0</v>
      </c>
      <c r="BH243" s="575">
        <f>BH244/BH61</f>
        <v>0</v>
      </c>
      <c r="BI243" s="334" t="e">
        <f>BH244/BG244</f>
        <v>#DIV/0!</v>
      </c>
      <c r="BJ243" s="1049" t="e">
        <f t="shared" ref="BJ243" si="842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49" t="e">
        <f t="shared" ref="BN243" si="843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49" t="e">
        <f t="shared" ref="BY243" si="844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49" t="e">
        <f t="shared" ref="CC243" si="845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49" t="e">
        <f t="shared" ref="CG243" si="846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78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78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78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78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78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78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357"/>
      <c r="I244" s="358">
        <f>H244-G244</f>
        <v>-798.54561000000001</v>
      </c>
      <c r="J244" s="355">
        <v>730</v>
      </c>
      <c r="K244" s="448">
        <v>1004.54</v>
      </c>
      <c r="L244" s="1060"/>
      <c r="M244" s="358">
        <f>L244-K244</f>
        <v>-1004.54</v>
      </c>
      <c r="N244" s="355">
        <v>770</v>
      </c>
      <c r="O244" s="448">
        <v>870.30773999999997</v>
      </c>
      <c r="P244" s="1060"/>
      <c r="Q244" s="358">
        <f>P244-O244</f>
        <v>-870.30773999999997</v>
      </c>
      <c r="R244" s="360">
        <f>F244+J244+N244</f>
        <v>2230</v>
      </c>
      <c r="S244" s="361">
        <v>2230</v>
      </c>
      <c r="T244" s="186">
        <f>H244+K244+O244</f>
        <v>1874.8477399999999</v>
      </c>
      <c r="U244" s="114">
        <f>H244+L244+P244</f>
        <v>0</v>
      </c>
      <c r="V244" s="110">
        <f>U244-R244</f>
        <v>-2230</v>
      </c>
      <c r="W244" s="108">
        <f t="shared" si="661"/>
        <v>-2230</v>
      </c>
      <c r="X244" s="117">
        <f>U244-T244</f>
        <v>-1874.8477399999999</v>
      </c>
      <c r="Y244" s="355">
        <v>830</v>
      </c>
      <c r="Z244" s="448">
        <v>963.90899999999999</v>
      </c>
      <c r="AA244" s="1060"/>
      <c r="AB244" s="358">
        <f>AA244-Z244</f>
        <v>-963.90899999999999</v>
      </c>
      <c r="AC244" s="355">
        <v>830</v>
      </c>
      <c r="AD244" s="448">
        <v>822.06799999999998</v>
      </c>
      <c r="AE244" s="1060"/>
      <c r="AF244" s="358">
        <f>AE244-AD244</f>
        <v>-822.06799999999998</v>
      </c>
      <c r="AG244" s="355">
        <v>785</v>
      </c>
      <c r="AH244" s="448">
        <v>779</v>
      </c>
      <c r="AI244" s="1060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0</v>
      </c>
      <c r="AO244" s="186">
        <f>AN244-AK244</f>
        <v>-2445</v>
      </c>
      <c r="AP244" s="108">
        <f t="shared" si="662"/>
        <v>-2445</v>
      </c>
      <c r="AQ244" s="117">
        <f>AN244-AM244</f>
        <v>-2564.9769999999999</v>
      </c>
      <c r="AR244" s="111">
        <f>SUM(R244,AK244)</f>
        <v>4675</v>
      </c>
      <c r="AS244" s="113">
        <f>S244+AL244</f>
        <v>4675</v>
      </c>
      <c r="AT244" s="593">
        <f>T244+AM244</f>
        <v>4439.82474</v>
      </c>
      <c r="AU244" s="120">
        <f>SUM(U244,AN244)</f>
        <v>0</v>
      </c>
      <c r="AV244" s="121">
        <f>AU244-AR244</f>
        <v>-4675</v>
      </c>
      <c r="AW244" s="108">
        <f t="shared" si="663"/>
        <v>-4675</v>
      </c>
      <c r="AX244" s="594">
        <f>AU244-AT244</f>
        <v>-4439.82474</v>
      </c>
      <c r="AY244" s="96">
        <f>AR244/6</f>
        <v>779.16666666666663</v>
      </c>
      <c r="AZ244" s="97">
        <f>AS244/6</f>
        <v>779.16666666666663</v>
      </c>
      <c r="BA244" s="97">
        <f>AU244/6</f>
        <v>0</v>
      </c>
      <c r="BB244" s="363">
        <f>BA244/AY244</f>
        <v>0</v>
      </c>
      <c r="BC244" s="98">
        <f>BA244-AY244</f>
        <v>-779.16666666666663</v>
      </c>
      <c r="BD244" s="98">
        <f>BA244-AZ244</f>
        <v>-779.16666666666663</v>
      </c>
      <c r="BE244" s="98">
        <f>AX244/6</f>
        <v>-739.97078999999997</v>
      </c>
      <c r="BF244" s="1038"/>
      <c r="BG244" s="448"/>
      <c r="BH244" s="359"/>
      <c r="BI244" s="358">
        <f>BH244-BG244</f>
        <v>0</v>
      </c>
      <c r="BJ244" s="1038"/>
      <c r="BK244" s="448">
        <v>876</v>
      </c>
      <c r="BL244" s="359"/>
      <c r="BM244" s="358">
        <f>BL244-BK244</f>
        <v>-876</v>
      </c>
      <c r="BN244" s="1038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38"/>
      <c r="BZ244" s="448">
        <v>960</v>
      </c>
      <c r="CA244" s="359"/>
      <c r="CB244" s="358">
        <f>CA244-BZ244</f>
        <v>-960</v>
      </c>
      <c r="CC244" s="1038"/>
      <c r="CD244" s="448">
        <v>1027</v>
      </c>
      <c r="CE244" s="359"/>
      <c r="CF244" s="358">
        <f>CE244-CD244</f>
        <v>-1027</v>
      </c>
      <c r="CG244" s="1038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54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79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4"/>
      <c r="DG244" s="358">
        <f>DF244-DE244</f>
        <v>-1073</v>
      </c>
      <c r="DH244" s="355">
        <v>876</v>
      </c>
      <c r="DI244" s="448">
        <v>876</v>
      </c>
      <c r="DJ244" s="764"/>
      <c r="DK244" s="358">
        <f>DJ244-DI244</f>
        <v>-876</v>
      </c>
      <c r="DL244" s="355">
        <v>930</v>
      </c>
      <c r="DM244" s="448">
        <v>1041</v>
      </c>
      <c r="DN244" s="764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4"/>
      <c r="DX244" s="358">
        <f>DW244-DV244</f>
        <v>0</v>
      </c>
      <c r="DY244" s="355">
        <v>1027</v>
      </c>
      <c r="DZ244" s="448"/>
      <c r="EA244" s="764"/>
      <c r="EB244" s="358">
        <f>EA244-DZ244</f>
        <v>0</v>
      </c>
      <c r="EC244" s="355">
        <v>800</v>
      </c>
      <c r="ED244" s="448"/>
      <c r="EE244" s="764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6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858" t="e">
        <f>H246/H63</f>
        <v>#DIV/0!</v>
      </c>
      <c r="I245" s="334">
        <f>H246/G246</f>
        <v>0</v>
      </c>
      <c r="J245" s="491" t="e">
        <f>J246/J63</f>
        <v>#DIV/0!</v>
      </c>
      <c r="K245" s="574" t="e">
        <f>K246/K63</f>
        <v>#DIV/0!</v>
      </c>
      <c r="L245" s="1077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1077" t="e">
        <f>P246/P63</f>
        <v>#DIV/0!</v>
      </c>
      <c r="Q245" s="334">
        <f>P246/O246</f>
        <v>0</v>
      </c>
      <c r="R245" s="491" t="e">
        <f>R246/R63</f>
        <v>#DIV/0!</v>
      </c>
      <c r="S245" s="613" t="e">
        <f>S246/S63</f>
        <v>#DIV/0!</v>
      </c>
      <c r="T245" s="583">
        <f>T246/T63</f>
        <v>-1.7459059800000001</v>
      </c>
      <c r="U245" s="579" t="e">
        <f>U246/U63</f>
        <v>#DIV/0!</v>
      </c>
      <c r="V245" s="579" t="e">
        <f>U246/R246</f>
        <v>#DIV/0!</v>
      </c>
      <c r="W245" s="580" t="e">
        <f>U246/S246</f>
        <v>#DIV/0!</v>
      </c>
      <c r="X245" s="177">
        <f>U246/T246</f>
        <v>0</v>
      </c>
      <c r="Y245" s="491" t="e">
        <f>Y246/Y63</f>
        <v>#DIV/0!</v>
      </c>
      <c r="Z245" s="574" t="e">
        <f>Z246/Z63</f>
        <v>#DIV/0!</v>
      </c>
      <c r="AA245" s="1077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1077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77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-2.5484857320000001</v>
      </c>
      <c r="AU245" s="586" t="e">
        <f>AU246/AU63</f>
        <v>#DIV/0!</v>
      </c>
      <c r="AV245" s="587" t="e">
        <f>AU246/AR246</f>
        <v>#DIV/0!</v>
      </c>
      <c r="AW245" s="579" t="e">
        <f>AU246/AS246</f>
        <v>#DIV/0!</v>
      </c>
      <c r="AX245" s="588">
        <f>AU246/AT246</f>
        <v>0</v>
      </c>
      <c r="AY245" s="96"/>
      <c r="AZ245" s="97"/>
      <c r="BA245" s="97"/>
      <c r="BF245" s="1049" t="e">
        <f t="shared" ref="BF245:BG245" si="847">BF246/BF63</f>
        <v>#DIV/0!</v>
      </c>
      <c r="BG245" s="574" t="e">
        <f t="shared" si="847"/>
        <v>#DIV/0!</v>
      </c>
      <c r="BH245" s="575" t="e">
        <f>BH246/BH63</f>
        <v>#DIV/0!</v>
      </c>
      <c r="BI245" s="334" t="e">
        <f>BH246/BG246</f>
        <v>#DIV/0!</v>
      </c>
      <c r="BJ245" s="1049" t="e">
        <f t="shared" ref="BJ245" si="848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49" t="e">
        <f t="shared" ref="BN245" si="849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49" t="e">
        <f t="shared" ref="BY245" si="850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49" t="e">
        <f t="shared" ref="CC245" si="851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49" t="e">
        <f t="shared" ref="CG245" si="852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79"/>
        <v>#DIV/0!</v>
      </c>
      <c r="CZ245" s="97"/>
      <c r="DD245" s="491" t="e">
        <f>DD246/DD63</f>
        <v>#DIV/0!</v>
      </c>
      <c r="DE245" s="574" t="e">
        <f>DE246/DE63</f>
        <v>#DIV/0!</v>
      </c>
      <c r="DF245" s="778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78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78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78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78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78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357">
        <v>0</v>
      </c>
      <c r="I246" s="358">
        <f>H246-G246</f>
        <v>-27.201409999999999</v>
      </c>
      <c r="J246" s="355"/>
      <c r="K246" s="448">
        <v>0</v>
      </c>
      <c r="L246" s="1060">
        <v>0</v>
      </c>
      <c r="M246" s="358">
        <f>L246-K246</f>
        <v>0</v>
      </c>
      <c r="N246" s="355"/>
      <c r="O246" s="448">
        <v>-22.383410000000001</v>
      </c>
      <c r="P246" s="1060">
        <v>0</v>
      </c>
      <c r="Q246" s="358">
        <f>P246-O246</f>
        <v>22.383410000000001</v>
      </c>
      <c r="R246" s="360">
        <f>F246+J246+N246</f>
        <v>0</v>
      </c>
      <c r="S246" s="361">
        <v>0</v>
      </c>
      <c r="T246" s="186">
        <f>H246+K246+O246</f>
        <v>-22.383410000000001</v>
      </c>
      <c r="U246" s="114">
        <f>H246+L246+P246</f>
        <v>0</v>
      </c>
      <c r="V246" s="110">
        <f>U246-R246</f>
        <v>0</v>
      </c>
      <c r="W246" s="108">
        <f t="shared" si="661"/>
        <v>0</v>
      </c>
      <c r="X246" s="117">
        <f>U246-T246</f>
        <v>22.383410000000001</v>
      </c>
      <c r="Y246" s="355"/>
      <c r="Z246" s="448">
        <v>0</v>
      </c>
      <c r="AA246" s="1060">
        <v>0</v>
      </c>
      <c r="AB246" s="358">
        <f>AA246-Z246</f>
        <v>0</v>
      </c>
      <c r="AC246" s="355"/>
      <c r="AD246" s="448">
        <v>-467.71</v>
      </c>
      <c r="AE246" s="1060">
        <v>0</v>
      </c>
      <c r="AF246" s="358">
        <f>AE246-AD246</f>
        <v>467.71</v>
      </c>
      <c r="AG246" s="355"/>
      <c r="AH246" s="448">
        <v>0</v>
      </c>
      <c r="AI246" s="1060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62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-490.09341000000001</v>
      </c>
      <c r="AU246" s="120">
        <f>SUM(U246,AN246)</f>
        <v>0</v>
      </c>
      <c r="AV246" s="121">
        <f>AU246-AR246</f>
        <v>0</v>
      </c>
      <c r="AW246" s="108">
        <f t="shared" si="663"/>
        <v>0</v>
      </c>
      <c r="AX246" s="594">
        <f>AU246-AT246</f>
        <v>490.09341000000001</v>
      </c>
      <c r="AY246" s="96">
        <f>AR246/6</f>
        <v>0</v>
      </c>
      <c r="AZ246" s="97">
        <f>AS246/6</f>
        <v>0</v>
      </c>
      <c r="BA246" s="97">
        <f>AU246/6</f>
        <v>0</v>
      </c>
      <c r="BB246" s="363" t="e">
        <f>BA246/AY246</f>
        <v>#DIV/0!</v>
      </c>
      <c r="BC246" s="98">
        <f>BA246-AY246</f>
        <v>0</v>
      </c>
      <c r="BD246" s="98">
        <f>BA246-AZ246</f>
        <v>0</v>
      </c>
      <c r="BE246" s="98">
        <f>AX246/6</f>
        <v>81.682235000000006</v>
      </c>
      <c r="BF246" s="1038"/>
      <c r="BG246" s="448"/>
      <c r="BH246" s="359"/>
      <c r="BI246" s="358">
        <f>BH246-BG246</f>
        <v>0</v>
      </c>
      <c r="BJ246" s="1038"/>
      <c r="BK246" s="448">
        <v>-13</v>
      </c>
      <c r="BL246" s="359"/>
      <c r="BM246" s="358">
        <f>BL246-BK246</f>
        <v>13</v>
      </c>
      <c r="BN246" s="1038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38"/>
      <c r="BZ246" s="448"/>
      <c r="CA246" s="359"/>
      <c r="CB246" s="358">
        <f>CA246-BZ246</f>
        <v>0</v>
      </c>
      <c r="CC246" s="1038"/>
      <c r="CD246" s="448"/>
      <c r="CE246" s="359"/>
      <c r="CF246" s="358">
        <f>CE246-CD246</f>
        <v>0</v>
      </c>
      <c r="CG246" s="1038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4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79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4"/>
      <c r="DG246" s="358">
        <f>DF246-DE246</f>
        <v>0</v>
      </c>
      <c r="DH246" s="355"/>
      <c r="DI246" s="448"/>
      <c r="DJ246" s="764"/>
      <c r="DK246" s="358">
        <f>DJ246-DI246</f>
        <v>0</v>
      </c>
      <c r="DL246" s="355"/>
      <c r="DM246" s="448"/>
      <c r="DN246" s="764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4"/>
      <c r="DX246" s="358">
        <f>DW246-DV246</f>
        <v>0</v>
      </c>
      <c r="DY246" s="355"/>
      <c r="DZ246" s="448"/>
      <c r="EA246" s="764"/>
      <c r="EB246" s="358">
        <f>EA246-DZ246</f>
        <v>0</v>
      </c>
      <c r="EC246" s="355"/>
      <c r="ED246" s="448"/>
      <c r="EE246" s="764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6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858"/>
      <c r="I247" s="334" t="e">
        <f>H248/G248</f>
        <v>#DIV/0!</v>
      </c>
      <c r="J247" s="491"/>
      <c r="K247" s="574"/>
      <c r="L247" s="1077"/>
      <c r="M247" s="334" t="e">
        <f>L248/K248</f>
        <v>#DIV/0!</v>
      </c>
      <c r="N247" s="491"/>
      <c r="O247" s="574">
        <f>O248/O65</f>
        <v>0.24063689189189186</v>
      </c>
      <c r="P247" s="1077"/>
      <c r="Q247" s="334">
        <f>P248/O248</f>
        <v>0</v>
      </c>
      <c r="R247" s="491" t="e">
        <f>R248/R65</f>
        <v>#DIV/0!</v>
      </c>
      <c r="S247" s="613"/>
      <c r="T247" s="583">
        <f>T248/T65</f>
        <v>0.24063689189189186</v>
      </c>
      <c r="U247" s="579" t="e">
        <f>U248/U65</f>
        <v>#DIV/0!</v>
      </c>
      <c r="V247" s="579" t="e">
        <f>U248/R248</f>
        <v>#DIV/0!</v>
      </c>
      <c r="W247" s="580" t="e">
        <f>U248/S248</f>
        <v>#DIV/0!</v>
      </c>
      <c r="X247" s="177">
        <f>U248/T248</f>
        <v>0</v>
      </c>
      <c r="Y247" s="491">
        <v>0.2</v>
      </c>
      <c r="Z247" s="574">
        <v>0.19634702651197458</v>
      </c>
      <c r="AA247" s="1077"/>
      <c r="AB247" s="334">
        <f>AA248/Z248</f>
        <v>0</v>
      </c>
      <c r="AC247" s="491">
        <v>0.2</v>
      </c>
      <c r="AD247" s="574">
        <v>0.27861180000000002</v>
      </c>
      <c r="AE247" s="1077"/>
      <c r="AF247" s="341">
        <f>AE248/AD248</f>
        <v>0</v>
      </c>
      <c r="AG247" s="491">
        <v>0.2</v>
      </c>
      <c r="AH247" s="574">
        <v>0.18</v>
      </c>
      <c r="AI247" s="1077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 t="e">
        <f>AN248/AN65</f>
        <v>#DIV/0!</v>
      </c>
      <c r="AO247" s="587">
        <f>AN248/AK248</f>
        <v>0</v>
      </c>
      <c r="AP247" s="580" t="e">
        <f t="shared" si="662"/>
        <v>#DIV/0!</v>
      </c>
      <c r="AQ247" s="178">
        <f>AN248/AM248</f>
        <v>0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 t="e">
        <f>AU248/AU65</f>
        <v>#DIV/0!</v>
      </c>
      <c r="AV247" s="587">
        <f>AU248/AR248</f>
        <v>0</v>
      </c>
      <c r="AW247" s="579">
        <f>AU248/AS248</f>
        <v>0</v>
      </c>
      <c r="AX247" s="588">
        <f>AU248/AT248</f>
        <v>0</v>
      </c>
      <c r="AY247" s="96"/>
      <c r="AZ247" s="97"/>
      <c r="BA247" s="97"/>
      <c r="BF247" s="1049"/>
      <c r="BG247" s="574"/>
      <c r="BH247" s="575"/>
      <c r="BI247" s="334" t="e">
        <f>BH248/BG248</f>
        <v>#DIV/0!</v>
      </c>
      <c r="BJ247" s="1049"/>
      <c r="BK247" s="574">
        <v>0.15</v>
      </c>
      <c r="BL247" s="575"/>
      <c r="BM247" s="334">
        <f>BL248/BK248</f>
        <v>0</v>
      </c>
      <c r="BN247" s="1049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49"/>
      <c r="BZ247" s="574">
        <v>0.15</v>
      </c>
      <c r="CA247" s="575"/>
      <c r="CB247" s="341">
        <f>CA248/BZ248</f>
        <v>0</v>
      </c>
      <c r="CC247" s="1049"/>
      <c r="CD247" s="574">
        <v>0.15</v>
      </c>
      <c r="CE247" s="575"/>
      <c r="CF247" s="341">
        <f>CE248/CD248</f>
        <v>0</v>
      </c>
      <c r="CG247" s="1049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78"/>
      <c r="DG247" s="334">
        <f>DF248/DE248</f>
        <v>0</v>
      </c>
      <c r="DH247" s="491">
        <v>0.157</v>
      </c>
      <c r="DI247" s="574">
        <v>0.15</v>
      </c>
      <c r="DJ247" s="778"/>
      <c r="DK247" s="334">
        <f>DJ248/DI248</f>
        <v>0</v>
      </c>
      <c r="DL247" s="491">
        <v>0.157</v>
      </c>
      <c r="DM247" s="574">
        <v>0.15</v>
      </c>
      <c r="DN247" s="778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78"/>
      <c r="DX247" s="341" t="e">
        <f>DW248/DV248</f>
        <v>#DIV/0!</v>
      </c>
      <c r="DY247" s="491">
        <v>0.154</v>
      </c>
      <c r="DZ247" s="574"/>
      <c r="EA247" s="778"/>
      <c r="EB247" s="341" t="e">
        <f>EA248/DZ248</f>
        <v>#DIV/0!</v>
      </c>
      <c r="EC247" s="491">
        <v>0.154</v>
      </c>
      <c r="ED247" s="574"/>
      <c r="EE247" s="778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357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1060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1060">
        <f>P247*P65</f>
        <v>0</v>
      </c>
      <c r="Q248" s="358">
        <f>P248-O248</f>
        <v>-59.357100000000003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0</v>
      </c>
      <c r="V248" s="110">
        <f>U248-R248</f>
        <v>0</v>
      </c>
      <c r="W248" s="108">
        <f t="shared" si="661"/>
        <v>0</v>
      </c>
      <c r="X248" s="117">
        <f>U248-T248</f>
        <v>-59.357100000000003</v>
      </c>
      <c r="Y248" s="355">
        <f>Y247*Y65</f>
        <v>113.16239316239317</v>
      </c>
      <c r="Z248" s="448">
        <f>Z247*Z65</f>
        <v>29.60309015103617</v>
      </c>
      <c r="AA248" s="1060">
        <f>AA247*AA65</f>
        <v>0</v>
      </c>
      <c r="AB248" s="358">
        <f>AA248-Z248</f>
        <v>-29.60309015103617</v>
      </c>
      <c r="AC248" s="355">
        <f>AC247*AC65</f>
        <v>113.16239316239317</v>
      </c>
      <c r="AD248" s="448">
        <f>AD247*AD65</f>
        <v>303.13916358974359</v>
      </c>
      <c r="AE248" s="1060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0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0</v>
      </c>
      <c r="AO248" s="186">
        <f>AN248-AK248</f>
        <v>-339.4871794871795</v>
      </c>
      <c r="AP248" s="108">
        <f t="shared" si="662"/>
        <v>-339.4871794871795</v>
      </c>
      <c r="AQ248" s="117">
        <f>AN248-AM248</f>
        <v>-563.51148451001052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0</v>
      </c>
      <c r="AV248" s="121">
        <f>AU248-AR248</f>
        <v>-339.4871794871795</v>
      </c>
      <c r="AW248" s="108">
        <f t="shared" si="663"/>
        <v>-339.4871794871795</v>
      </c>
      <c r="AX248" s="594">
        <f>AU248-AT248</f>
        <v>-622.86858451001058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-103.81143075166842</v>
      </c>
      <c r="BF248" s="1038">
        <f t="shared" ref="BF248:BG248" si="853">BF247*BF65</f>
        <v>0</v>
      </c>
      <c r="BG248" s="448">
        <f t="shared" si="853"/>
        <v>0</v>
      </c>
      <c r="BH248" s="359">
        <f>BH247*BH65</f>
        <v>0</v>
      </c>
      <c r="BI248" s="358">
        <f>BH248-BG248</f>
        <v>0</v>
      </c>
      <c r="BJ248" s="1038">
        <f t="shared" ref="BJ248" si="854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38">
        <f t="shared" ref="BN248" si="855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38">
        <f t="shared" ref="BY248" si="856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38">
        <f t="shared" ref="CC248" si="857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38">
        <f t="shared" ref="CG248" si="858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54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79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4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4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4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4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4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4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6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858">
        <f>H250/H67</f>
        <v>0</v>
      </c>
      <c r="I249" s="334">
        <f>H250/G250</f>
        <v>0</v>
      </c>
      <c r="J249" s="491">
        <f>J250/J67</f>
        <v>0.17576275210095113</v>
      </c>
      <c r="K249" s="574">
        <f>K250/K67</f>
        <v>0.19028500484976943</v>
      </c>
      <c r="L249" s="1077">
        <f>L250/L67</f>
        <v>0</v>
      </c>
      <c r="M249" s="334">
        <f>L250/K250</f>
        <v>0</v>
      </c>
      <c r="N249" s="491">
        <f>N250/N67</f>
        <v>0.17557652730918832</v>
      </c>
      <c r="O249" s="574">
        <f>O250/O67</f>
        <v>0.18644752636944689</v>
      </c>
      <c r="P249" s="1077">
        <f>P250/P67</f>
        <v>0</v>
      </c>
      <c r="Q249" s="334">
        <f>P250/O250</f>
        <v>0</v>
      </c>
      <c r="R249" s="491">
        <f>R250/R67</f>
        <v>0.17521561545874573</v>
      </c>
      <c r="S249" s="613">
        <f>S250/S67</f>
        <v>0.17644623381137811</v>
      </c>
      <c r="T249" s="583">
        <f>T250/T67</f>
        <v>0.17291811333109164</v>
      </c>
      <c r="U249" s="580">
        <f>U250/U67</f>
        <v>0</v>
      </c>
      <c r="V249" s="579">
        <f>U250/R250</f>
        <v>0</v>
      </c>
      <c r="W249" s="580">
        <f>U250/S250</f>
        <v>0</v>
      </c>
      <c r="X249" s="177">
        <f>U250/T250</f>
        <v>0</v>
      </c>
      <c r="Y249" s="491">
        <f>Y250/Y67</f>
        <v>0.17642928904079247</v>
      </c>
      <c r="Z249" s="574">
        <f>Z250/Z67</f>
        <v>0.18109851411569924</v>
      </c>
      <c r="AA249" s="1077">
        <f>AA250/AA67</f>
        <v>0</v>
      </c>
      <c r="AB249" s="334">
        <f>AA250/Z250</f>
        <v>0</v>
      </c>
      <c r="AC249" s="491">
        <f>AC250/AC67</f>
        <v>0.17428796328271617</v>
      </c>
      <c r="AD249" s="574">
        <f>AD250/AD67</f>
        <v>0.18270739830943158</v>
      </c>
      <c r="AE249" s="1077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77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</v>
      </c>
      <c r="AO249" s="587">
        <f>AN250/AK250</f>
        <v>0</v>
      </c>
      <c r="AP249" s="340">
        <f>AN250/AL250</f>
        <v>0</v>
      </c>
      <c r="AQ249" s="178">
        <f>AN250/AM250</f>
        <v>0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0.17898768778690888</v>
      </c>
      <c r="AU249" s="586">
        <f>AU250/AU67</f>
        <v>0</v>
      </c>
      <c r="AV249" s="587">
        <f>AU250/AR250</f>
        <v>0</v>
      </c>
      <c r="AW249" s="579">
        <f>AU250/AS250</f>
        <v>0</v>
      </c>
      <c r="AX249" s="588">
        <f>AU250/AT250</f>
        <v>0</v>
      </c>
      <c r="AY249" s="96"/>
      <c r="AZ249" s="97"/>
      <c r="BA249" s="97"/>
      <c r="BB249" s="669">
        <f>AU249/ AR249</f>
        <v>0</v>
      </c>
      <c r="BF249" s="1049" t="e">
        <f t="shared" ref="BF249:BG249" si="859">BF250/BF67</f>
        <v>#DIV/0!</v>
      </c>
      <c r="BG249" s="574">
        <f t="shared" si="859"/>
        <v>0</v>
      </c>
      <c r="BH249" s="575">
        <f>BH250/BH67</f>
        <v>0</v>
      </c>
      <c r="BI249" s="334" t="e">
        <f>BH250/BG250</f>
        <v>#DIV/0!</v>
      </c>
      <c r="BJ249" s="1049" t="e">
        <f t="shared" ref="BJ249" si="860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49" t="e">
        <f t="shared" ref="BN249" si="861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0</v>
      </c>
      <c r="BV249" s="579" t="e">
        <f>BU250/BR250</f>
        <v>#DIV/0!</v>
      </c>
      <c r="BW249" s="580"/>
      <c r="BX249" s="177">
        <f>BU250/BT250</f>
        <v>0</v>
      </c>
      <c r="BY249" s="1049" t="e">
        <f t="shared" ref="BY249" si="862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49" t="e">
        <f t="shared" ref="CC249" si="863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49" t="e">
        <f t="shared" ref="CG249" si="864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0</v>
      </c>
      <c r="CV249" s="587" t="e">
        <f>CU250/CR250</f>
        <v>#DIV/0!</v>
      </c>
      <c r="CW249" s="583"/>
      <c r="CX249" s="588">
        <f>CU250/CT250</f>
        <v>0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78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78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78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78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78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78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494">
        <f t="shared" ref="H250" si="865">H216+H228+H244+H236+H242+H246+H248</f>
        <v>0</v>
      </c>
      <c r="I250" s="495">
        <f>H250-G250</f>
        <v>-72971.545799999833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1071">
        <f t="shared" ref="L250" si="866">L216+L228+L244+L236+L242+L246+L248</f>
        <v>0</v>
      </c>
      <c r="M250" s="495">
        <f>L250-K250</f>
        <v>-79043.218696327589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1071">
        <f t="shared" ref="P250" si="867">P216+P228+P244+P236+P242+P246+P248</f>
        <v>0</v>
      </c>
      <c r="Q250" s="495">
        <f>P250-O250</f>
        <v>-66840.823148115727</v>
      </c>
      <c r="R250" s="492">
        <f t="shared" ref="R250:BA250" si="868">R216+R228+R244+R236+R242+R246+R248</f>
        <v>166276.62393162394</v>
      </c>
      <c r="S250" s="497">
        <f>S216+S228+S244+S236+S242+S246+S248</f>
        <v>190890.84639316238</v>
      </c>
      <c r="T250" s="215">
        <f t="shared" si="868"/>
        <v>145883.1666344433</v>
      </c>
      <c r="U250" s="213">
        <f t="shared" si="868"/>
        <v>0</v>
      </c>
      <c r="V250" s="213">
        <f t="shared" si="868"/>
        <v>-166276.62393162394</v>
      </c>
      <c r="W250" s="211">
        <f t="shared" si="661"/>
        <v>-190890.84639316238</v>
      </c>
      <c r="X250" s="216">
        <f t="shared" si="868"/>
        <v>-145883.1666344433</v>
      </c>
      <c r="Y250" s="492">
        <f t="shared" si="868"/>
        <v>56076.16459331417</v>
      </c>
      <c r="Z250" s="493">
        <f>Z216+Z228+Z244+Z236+Z242+Z246+Z248</f>
        <v>67889.697244740004</v>
      </c>
      <c r="AA250" s="1071">
        <f t="shared" ref="AA250" si="869">AA216+AA228+AA244+AA236+AA242+AA246+AA248</f>
        <v>0</v>
      </c>
      <c r="AB250" s="495">
        <f t="shared" si="868"/>
        <v>-65202.404462693812</v>
      </c>
      <c r="AC250" s="492">
        <f t="shared" si="868"/>
        <v>54961.783703240129</v>
      </c>
      <c r="AD250" s="493">
        <f>AD216+AD228+AD244+AD236+AD242+AD246+AD248</f>
        <v>74288.623983062585</v>
      </c>
      <c r="AE250" s="1071">
        <f t="shared" ref="AE250" si="870">AE216+AE228+AE244+AE236+AE242+AE246+AE248</f>
        <v>0</v>
      </c>
      <c r="AF250" s="495">
        <f t="shared" si="868"/>
        <v>-28002.492718618145</v>
      </c>
      <c r="AG250" s="492">
        <f t="shared" si="868"/>
        <v>49760.659737633745</v>
      </c>
      <c r="AH250" s="493">
        <f>AH216+AH228+AH244+AH236+AH242+AH246+AH248</f>
        <v>77796.488461538465</v>
      </c>
      <c r="AI250" s="1071">
        <f t="shared" si="868"/>
        <v>0</v>
      </c>
      <c r="AJ250" s="495">
        <f t="shared" si="868"/>
        <v>-77796.488461538465</v>
      </c>
      <c r="AK250" s="492">
        <f t="shared" si="868"/>
        <v>160798.60803418804</v>
      </c>
      <c r="AL250" s="497">
        <f>AL216+AL228+AL244+AL236+AL242+AL246+AL248</f>
        <v>164896.96372649574</v>
      </c>
      <c r="AM250" s="211">
        <f t="shared" si="868"/>
        <v>219974.80968934108</v>
      </c>
      <c r="AN250" s="213">
        <f t="shared" si="868"/>
        <v>0</v>
      </c>
      <c r="AO250" s="215">
        <f t="shared" si="868"/>
        <v>-160798.60803418804</v>
      </c>
      <c r="AP250" s="211">
        <f t="shared" si="662"/>
        <v>-164896.96372649574</v>
      </c>
      <c r="AQ250" s="216">
        <f t="shared" si="868"/>
        <v>-219974.80968934108</v>
      </c>
      <c r="AR250" s="210">
        <f t="shared" si="868"/>
        <v>327075.23196581198</v>
      </c>
      <c r="AS250" s="213">
        <f>AS216+AS228+AS244+AS236+AS242+AS246+AS248</f>
        <v>355787.81011965813</v>
      </c>
      <c r="AT250" s="694">
        <f t="shared" si="868"/>
        <v>365857.97632378445</v>
      </c>
      <c r="AU250" s="293">
        <f t="shared" si="868"/>
        <v>0</v>
      </c>
      <c r="AV250" s="217">
        <f t="shared" si="868"/>
        <v>-327075.23196581198</v>
      </c>
      <c r="AW250" s="211">
        <f t="shared" si="663"/>
        <v>-355787.81011965813</v>
      </c>
      <c r="AX250" s="218">
        <f t="shared" si="868"/>
        <v>-365857.97632378445</v>
      </c>
      <c r="AY250" s="96">
        <f t="shared" si="868"/>
        <v>54512.538660968654</v>
      </c>
      <c r="AZ250" s="97">
        <f>AS250/6</f>
        <v>59297.968353276352</v>
      </c>
      <c r="BA250" s="97">
        <f t="shared" si="868"/>
        <v>0</v>
      </c>
      <c r="BB250" s="363">
        <f>BA250/AY250</f>
        <v>0</v>
      </c>
      <c r="BC250" s="98">
        <f>BA250-AY250</f>
        <v>-54512.538660968654</v>
      </c>
      <c r="BD250" s="98">
        <f>BA250-AZ250</f>
        <v>-59297.968353276352</v>
      </c>
      <c r="BE250" s="98">
        <f>AX250/6</f>
        <v>-60976.32938729741</v>
      </c>
      <c r="BF250" s="1045">
        <f t="shared" ref="BF250:BG250" si="871">BF216+BF228+BF244+BF236+BF242+BF246+BF248</f>
        <v>0</v>
      </c>
      <c r="BG250" s="493">
        <f t="shared" si="871"/>
        <v>0</v>
      </c>
      <c r="BH250" s="496">
        <f>BH216+BH228+BH244+BH236+BH242+BH246+BH248</f>
        <v>0</v>
      </c>
      <c r="BI250" s="495">
        <f>BH250-BG250</f>
        <v>0</v>
      </c>
      <c r="BJ250" s="1045">
        <f t="shared" ref="BJ250" si="872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45">
        <f t="shared" ref="BN250" si="873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74">BR216+BR228+BR244+BR236+BR242+BR246+BR248</f>
        <v>0</v>
      </c>
      <c r="BS250" s="215"/>
      <c r="BT250" s="211">
        <f t="shared" si="874"/>
        <v>126781.80041025642</v>
      </c>
      <c r="BU250" s="213">
        <f t="shared" si="874"/>
        <v>0</v>
      </c>
      <c r="BV250" s="213">
        <f t="shared" si="874"/>
        <v>0</v>
      </c>
      <c r="BW250" s="211"/>
      <c r="BX250" s="216">
        <f t="shared" si="874"/>
        <v>-126781.80041025642</v>
      </c>
      <c r="BY250" s="1045">
        <f t="shared" si="874"/>
        <v>0</v>
      </c>
      <c r="BZ250" s="493">
        <f t="shared" ref="BZ250" si="875">BZ216+BZ228+BZ244+BZ236+BZ242+BZ246+BZ248</f>
        <v>79479.159017094033</v>
      </c>
      <c r="CA250" s="496">
        <f t="shared" si="874"/>
        <v>0</v>
      </c>
      <c r="CB250" s="495">
        <f t="shared" si="874"/>
        <v>-79479.159017094033</v>
      </c>
      <c r="CC250" s="1045">
        <f t="shared" si="874"/>
        <v>0</v>
      </c>
      <c r="CD250" s="493">
        <f t="shared" ref="CD250" si="876">CD216+CD228+CD244+CD236+CD242+CD246+CD248</f>
        <v>79073.940170940172</v>
      </c>
      <c r="CE250" s="496">
        <f t="shared" si="874"/>
        <v>0</v>
      </c>
      <c r="CF250" s="495">
        <f t="shared" si="874"/>
        <v>-79073.940170940172</v>
      </c>
      <c r="CG250" s="1045">
        <f t="shared" si="874"/>
        <v>0</v>
      </c>
      <c r="CH250" s="493">
        <f t="shared" ref="CH250" si="877">CH216+CH228+CH244+CH236+CH242+CH246+CH248</f>
        <v>56714.58974358975</v>
      </c>
      <c r="CI250" s="496">
        <f t="shared" si="874"/>
        <v>0</v>
      </c>
      <c r="CJ250" s="495">
        <f t="shared" si="874"/>
        <v>-56714.58974358975</v>
      </c>
      <c r="CK250" s="492">
        <f t="shared" si="874"/>
        <v>0</v>
      </c>
      <c r="CL250" s="215"/>
      <c r="CM250" s="211">
        <f t="shared" si="874"/>
        <v>215267.68893162394</v>
      </c>
      <c r="CN250" s="213">
        <f t="shared" si="874"/>
        <v>0</v>
      </c>
      <c r="CO250" s="215">
        <f t="shared" si="874"/>
        <v>0</v>
      </c>
      <c r="CP250" s="215"/>
      <c r="CQ250" s="216">
        <f t="shared" si="874"/>
        <v>-215267.68893162394</v>
      </c>
      <c r="CR250" s="210">
        <f t="shared" si="874"/>
        <v>0</v>
      </c>
      <c r="CS250" s="215"/>
      <c r="CT250" s="694">
        <f t="shared" si="874"/>
        <v>342049.48934188031</v>
      </c>
      <c r="CU250" s="293">
        <f t="shared" si="874"/>
        <v>0</v>
      </c>
      <c r="CV250" s="217">
        <f t="shared" si="874"/>
        <v>0</v>
      </c>
      <c r="CW250" s="217"/>
      <c r="CX250" s="218">
        <f t="shared" si="874"/>
        <v>-342049.48934188031</v>
      </c>
      <c r="CY250" s="96">
        <f t="shared" si="779"/>
        <v>0</v>
      </c>
      <c r="CZ250" s="97">
        <f t="shared" si="874"/>
        <v>0</v>
      </c>
      <c r="DA250" s="363" t="e">
        <f>CZ250/CY250</f>
        <v>#DIV/0!</v>
      </c>
      <c r="DB250" s="98">
        <f>CZ250-CY250</f>
        <v>0</v>
      </c>
      <c r="DC250" s="98">
        <f>CX250/6</f>
        <v>-57008.248223646719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3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3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78">DP216+DP228+DP244+DP236+DP242+DP246+DP248</f>
        <v>219978.16606837607</v>
      </c>
      <c r="DQ250" s="211">
        <f t="shared" si="878"/>
        <v>221646.90906837606</v>
      </c>
      <c r="DR250" s="213">
        <f t="shared" si="878"/>
        <v>0</v>
      </c>
      <c r="DS250" s="213">
        <f t="shared" si="878"/>
        <v>-219978.16606837607</v>
      </c>
      <c r="DT250" s="216">
        <f t="shared" si="878"/>
        <v>-221646.90906837606</v>
      </c>
      <c r="DU250" s="492">
        <f t="shared" si="878"/>
        <v>72311.348717948713</v>
      </c>
      <c r="DV250" s="493">
        <f t="shared" si="878"/>
        <v>0</v>
      </c>
      <c r="DW250" s="496">
        <f t="shared" si="878"/>
        <v>0</v>
      </c>
      <c r="DX250" s="495">
        <f t="shared" si="878"/>
        <v>0</v>
      </c>
      <c r="DY250" s="492">
        <f t="shared" si="878"/>
        <v>64348.314529914533</v>
      </c>
      <c r="DZ250" s="493">
        <f t="shared" si="878"/>
        <v>0</v>
      </c>
      <c r="EA250" s="496">
        <f t="shared" si="878"/>
        <v>0</v>
      </c>
      <c r="EB250" s="495">
        <f t="shared" si="878"/>
        <v>0</v>
      </c>
      <c r="EC250" s="492">
        <f t="shared" si="878"/>
        <v>59821.837606837609</v>
      </c>
      <c r="ED250" s="493">
        <f t="shared" si="878"/>
        <v>0</v>
      </c>
      <c r="EE250" s="496">
        <f t="shared" si="878"/>
        <v>0</v>
      </c>
      <c r="EF250" s="495">
        <f t="shared" si="878"/>
        <v>0</v>
      </c>
      <c r="EG250" s="492">
        <f t="shared" si="878"/>
        <v>196481.50085470086</v>
      </c>
      <c r="EH250" s="211">
        <f t="shared" si="878"/>
        <v>0</v>
      </c>
      <c r="EI250" s="213">
        <f t="shared" si="878"/>
        <v>0</v>
      </c>
      <c r="EJ250" s="215">
        <f t="shared" si="878"/>
        <v>-196481.50085470086</v>
      </c>
      <c r="EK250" s="216">
        <f t="shared" si="878"/>
        <v>0</v>
      </c>
      <c r="EL250" s="210">
        <f t="shared" si="878"/>
        <v>416459.66692307696</v>
      </c>
      <c r="EM250" s="694">
        <f t="shared" si="878"/>
        <v>221646.90906837606</v>
      </c>
      <c r="EN250" s="293">
        <f t="shared" si="878"/>
        <v>0</v>
      </c>
      <c r="EO250" s="217">
        <f t="shared" si="878"/>
        <v>-416459.66692307696</v>
      </c>
      <c r="EP250" s="218">
        <f t="shared" si="878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79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80">AN252-AM252</f>
        <v>0</v>
      </c>
      <c r="AS252" s="219"/>
      <c r="AW252" s="10"/>
      <c r="AX252" s="5">
        <f t="shared" ref="AX252:AX264" si="881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82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83">CN252-CM252</f>
        <v>0</v>
      </c>
      <c r="CX252" s="5">
        <f t="shared" ref="CX252:CX264" si="884">CU252-CT252</f>
        <v>0</v>
      </c>
      <c r="DK252" s="2"/>
      <c r="DP252" s="10"/>
      <c r="DQ252" s="10"/>
      <c r="DR252" s="10"/>
      <c r="DS252" s="696"/>
      <c r="DT252" s="2">
        <f t="shared" ref="DT252:DT264" si="885">DR252-DQ252</f>
        <v>0</v>
      </c>
      <c r="EG252" s="10"/>
      <c r="EH252" s="10"/>
      <c r="EI252" s="10"/>
      <c r="EJ252" s="696"/>
      <c r="EK252" s="2">
        <f t="shared" ref="EK252:EK264" si="886">EI252-EH252</f>
        <v>0</v>
      </c>
      <c r="EP252" s="5">
        <f t="shared" ref="EP252:EP264" si="887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1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79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80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81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82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83"/>
        <v>0</v>
      </c>
      <c r="CR253" s="699">
        <f>SUM(BR253,CK253)</f>
        <v>0</v>
      </c>
      <c r="CS253" s="530"/>
      <c r="CT253" s="702"/>
      <c r="CU253" s="703"/>
      <c r="CV253" s="704"/>
      <c r="CW253" s="978"/>
      <c r="CX253" s="705">
        <f t="shared" si="884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85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86"/>
        <v>0</v>
      </c>
      <c r="EL253" s="699">
        <f>SUM(DP253,EG253)</f>
        <v>0</v>
      </c>
      <c r="EM253" s="702"/>
      <c r="EN253" s="703"/>
      <c r="EO253" s="704"/>
      <c r="EP253" s="705">
        <f t="shared" si="887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79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80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81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82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83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84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85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86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87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79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80"/>
        <v>0</v>
      </c>
      <c r="AR255" s="287"/>
      <c r="AS255" s="707"/>
      <c r="AT255" s="290"/>
      <c r="AU255" s="180"/>
      <c r="AV255" s="704"/>
      <c r="AW255" s="619"/>
      <c r="AX255" s="708">
        <f t="shared" si="881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82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83"/>
        <v>0</v>
      </c>
      <c r="CR255" s="287"/>
      <c r="CS255" s="541"/>
      <c r="CT255" s="290"/>
      <c r="CU255" s="180"/>
      <c r="CV255" s="704"/>
      <c r="CW255" s="978"/>
      <c r="CX255" s="708">
        <f t="shared" si="884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85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86"/>
        <v>0</v>
      </c>
      <c r="EL255" s="287"/>
      <c r="EM255" s="290"/>
      <c r="EN255" s="180"/>
      <c r="EO255" s="704"/>
      <c r="EP255" s="708">
        <f t="shared" si="887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79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80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81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82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83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84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85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86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87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79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80"/>
        <v>0</v>
      </c>
      <c r="AR257" s="46"/>
      <c r="AS257" s="709"/>
      <c r="AT257" s="710"/>
      <c r="AU257" s="180"/>
      <c r="AV257" s="609"/>
      <c r="AW257" s="619"/>
      <c r="AX257" s="708">
        <f t="shared" si="881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82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83"/>
        <v>0</v>
      </c>
      <c r="CR257" s="46"/>
      <c r="CS257" s="970"/>
      <c r="CT257" s="710"/>
      <c r="CU257" s="180"/>
      <c r="CV257" s="609"/>
      <c r="CW257" s="979"/>
      <c r="CX257" s="708">
        <f t="shared" si="884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85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86"/>
        <v>0</v>
      </c>
      <c r="EL257" s="46"/>
      <c r="EM257" s="710"/>
      <c r="EN257" s="180"/>
      <c r="EO257" s="609"/>
      <c r="EP257" s="708">
        <f t="shared" si="887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79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80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81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82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83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84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85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86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87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79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80"/>
        <v>0</v>
      </c>
      <c r="AR259" s="287"/>
      <c r="AS259" s="707"/>
      <c r="AT259" s="290"/>
      <c r="AU259" s="180"/>
      <c r="AV259" s="609"/>
      <c r="AW259" s="619"/>
      <c r="AX259" s="708">
        <f t="shared" si="881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82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83"/>
        <v>0</v>
      </c>
      <c r="CR259" s="287"/>
      <c r="CS259" s="541"/>
      <c r="CT259" s="290"/>
      <c r="CU259" s="180"/>
      <c r="CV259" s="609"/>
      <c r="CW259" s="979"/>
      <c r="CX259" s="708">
        <f t="shared" si="884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85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86"/>
        <v>0</v>
      </c>
      <c r="EL259" s="287"/>
      <c r="EM259" s="290"/>
      <c r="EN259" s="180"/>
      <c r="EO259" s="609"/>
      <c r="EP259" s="708">
        <f t="shared" si="887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79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80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81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82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83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84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85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86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87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79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80"/>
        <v>0</v>
      </c>
      <c r="AR261" s="287"/>
      <c r="AS261" s="707"/>
      <c r="AT261" s="290"/>
      <c r="AU261" s="180"/>
      <c r="AV261" s="609"/>
      <c r="AW261" s="619"/>
      <c r="AX261" s="708">
        <f t="shared" si="881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82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83"/>
        <v>0</v>
      </c>
      <c r="CR261" s="287"/>
      <c r="CS261" s="541"/>
      <c r="CT261" s="290"/>
      <c r="CU261" s="180"/>
      <c r="CV261" s="609"/>
      <c r="CW261" s="979"/>
      <c r="CX261" s="708">
        <f t="shared" si="884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85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86"/>
        <v>0</v>
      </c>
      <c r="EL261" s="287"/>
      <c r="EM261" s="290"/>
      <c r="EN261" s="180"/>
      <c r="EO261" s="609"/>
      <c r="EP261" s="708">
        <f t="shared" si="887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79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80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81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82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83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84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85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86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87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79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80"/>
        <v>0</v>
      </c>
      <c r="AR263" s="287"/>
      <c r="AS263" s="707"/>
      <c r="AT263" s="290"/>
      <c r="AU263" s="180"/>
      <c r="AV263" s="704"/>
      <c r="AW263" s="618"/>
      <c r="AX263" s="75">
        <f t="shared" si="881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82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83"/>
        <v>0</v>
      </c>
      <c r="CR263" s="287"/>
      <c r="CS263" s="541"/>
      <c r="CT263" s="290"/>
      <c r="CU263" s="180"/>
      <c r="CV263" s="704"/>
      <c r="CW263" s="980"/>
      <c r="CX263" s="75">
        <f t="shared" si="884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85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86"/>
        <v>0</v>
      </c>
      <c r="EL263" s="287"/>
      <c r="EM263" s="290"/>
      <c r="EN263" s="180"/>
      <c r="EO263" s="704"/>
      <c r="EP263" s="75">
        <f t="shared" si="887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79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80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81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82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83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84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85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86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87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0</v>
      </c>
      <c r="I265" s="722"/>
      <c r="J265" s="70"/>
      <c r="K265" s="70">
        <f>K43-K216</f>
        <v>69393.812314198454</v>
      </c>
      <c r="L265" s="70">
        <f>L43-L216</f>
        <v>0</v>
      </c>
      <c r="M265" s="658"/>
      <c r="N265" s="70"/>
      <c r="O265" s="70">
        <f>O43-O216</f>
        <v>72687.518117464875</v>
      </c>
      <c r="P265" s="70">
        <f>P43-P216</f>
        <v>0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0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0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0</v>
      </c>
      <c r="I266" s="722"/>
      <c r="J266" s="70"/>
      <c r="K266" s="70">
        <f>K50-K228</f>
        <v>176251.40165614063</v>
      </c>
      <c r="L266" s="70">
        <f>L50-L228</f>
        <v>0</v>
      </c>
      <c r="M266" s="658"/>
      <c r="N266" s="70"/>
      <c r="O266" s="70">
        <f>O50-O228</f>
        <v>130666.07459399206</v>
      </c>
      <c r="P266" s="70">
        <f>P50-P228</f>
        <v>0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0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68305.157999999996</v>
      </c>
      <c r="I267" s="730"/>
      <c r="K267" s="2">
        <f>K55-K236</f>
        <v>88445.632478632484</v>
      </c>
      <c r="L267" s="2">
        <f>L55-L236</f>
        <v>0</v>
      </c>
      <c r="M267" s="2"/>
      <c r="O267" s="2">
        <f>O55-O236</f>
        <v>87016.161925726497</v>
      </c>
      <c r="P267" s="2">
        <f>P55-P236</f>
        <v>54723.076923076929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54620.042000000001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0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1478.9329999999973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56098.974999999999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0</v>
      </c>
      <c r="I271" s="3"/>
      <c r="J271" s="2"/>
      <c r="K271" s="2">
        <f>K36+K40</f>
        <v>78374.396333333338</v>
      </c>
      <c r="L271" s="2">
        <f>L36+L40</f>
        <v>0</v>
      </c>
      <c r="M271" s="2"/>
      <c r="N271" s="2"/>
      <c r="O271" s="2">
        <f>O36+O40</f>
        <v>81992.995418803432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0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0</v>
      </c>
      <c r="I272" s="3"/>
      <c r="J272" s="2"/>
      <c r="K272" s="2">
        <f>K204+K212</f>
        <v>9072.5069916158973</v>
      </c>
      <c r="L272" s="2">
        <f>L204+L212</f>
        <v>0</v>
      </c>
      <c r="M272" s="2"/>
      <c r="N272" s="2"/>
      <c r="O272" s="2">
        <f>O204+O212</f>
        <v>9536.3012636347121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0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0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60" max="257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181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127</v>
      </c>
      <c r="C3" s="740" t="s">
        <v>128</v>
      </c>
      <c r="D3" s="739" t="s">
        <v>129</v>
      </c>
      <c r="E3" s="741" t="s">
        <v>131</v>
      </c>
      <c r="F3" s="741" t="s">
        <v>130</v>
      </c>
      <c r="G3" s="742" t="s">
        <v>132</v>
      </c>
    </row>
    <row r="4" spans="1:7" s="745" customFormat="1" ht="15" customHeight="1">
      <c r="A4" s="1123" t="s">
        <v>53</v>
      </c>
      <c r="B4" s="1118"/>
      <c r="C4" s="1125"/>
      <c r="D4" s="744"/>
      <c r="E4" s="1118"/>
      <c r="F4" s="865"/>
      <c r="G4" s="1113"/>
    </row>
    <row r="5" spans="1:7" s="745" customFormat="1" ht="15" customHeight="1">
      <c r="A5" s="1124"/>
      <c r="B5" s="1119"/>
      <c r="C5" s="1126"/>
      <c r="D5" s="746"/>
      <c r="E5" s="1119"/>
      <c r="F5" s="866"/>
      <c r="G5" s="1114"/>
    </row>
    <row r="6" spans="1:7" s="745" customFormat="1" ht="15" customHeight="1">
      <c r="A6" s="1124"/>
      <c r="B6" s="1119"/>
      <c r="C6" s="1126"/>
      <c r="D6" s="746"/>
      <c r="E6" s="1119"/>
      <c r="F6" s="866"/>
      <c r="G6" s="1114"/>
    </row>
    <row r="7" spans="1:7" s="745" customFormat="1" ht="15" customHeight="1">
      <c r="A7" s="1124"/>
      <c r="B7" s="1119"/>
      <c r="C7" s="1126"/>
      <c r="D7" s="746"/>
      <c r="E7" s="1119"/>
      <c r="F7" s="866"/>
      <c r="G7" s="1114"/>
    </row>
    <row r="8" spans="1:7" s="745" customFormat="1" ht="15" customHeight="1">
      <c r="A8" s="1124"/>
      <c r="B8" s="1119"/>
      <c r="C8" s="1126"/>
      <c r="D8" s="746"/>
      <c r="E8" s="1119"/>
      <c r="F8" s="866"/>
      <c r="G8" s="1114"/>
    </row>
    <row r="9" spans="1:7" s="745" customFormat="1" ht="15" customHeight="1">
      <c r="A9" s="1124"/>
      <c r="B9" s="1119"/>
      <c r="C9" s="1126"/>
      <c r="D9" s="746"/>
      <c r="E9" s="1119"/>
      <c r="F9" s="866"/>
      <c r="G9" s="1114"/>
    </row>
    <row r="10" spans="1:7" ht="15" customHeight="1">
      <c r="A10" s="1124"/>
      <c r="B10" s="1119"/>
      <c r="C10" s="1126"/>
      <c r="D10" s="746"/>
      <c r="E10" s="1119"/>
      <c r="F10" s="866"/>
      <c r="G10" s="1114"/>
    </row>
    <row r="11" spans="1:7" ht="15" customHeight="1">
      <c r="A11" s="1124"/>
      <c r="B11" s="1119"/>
      <c r="C11" s="1126"/>
      <c r="D11" s="746"/>
      <c r="E11" s="1119"/>
      <c r="F11" s="866"/>
      <c r="G11" s="1114"/>
    </row>
    <row r="12" spans="1:7" ht="15" customHeight="1">
      <c r="A12" s="1124"/>
      <c r="B12" s="1119"/>
      <c r="C12" s="1126"/>
      <c r="D12" s="746"/>
      <c r="E12" s="1119"/>
      <c r="F12" s="866"/>
      <c r="G12" s="1114"/>
    </row>
    <row r="13" spans="1:7" ht="15" customHeight="1">
      <c r="A13" s="1124"/>
      <c r="B13" s="1119"/>
      <c r="C13" s="1126"/>
      <c r="D13" s="746"/>
      <c r="E13" s="1119"/>
      <c r="F13" s="866"/>
      <c r="G13" s="1114"/>
    </row>
    <row r="14" spans="1:7" ht="15" customHeight="1">
      <c r="A14" s="1124"/>
      <c r="B14" s="1119"/>
      <c r="C14" s="1126"/>
      <c r="D14" s="746"/>
      <c r="E14" s="1119"/>
      <c r="F14" s="866"/>
      <c r="G14" s="1114"/>
    </row>
    <row r="15" spans="1:7" ht="15" customHeight="1">
      <c r="A15" s="1124"/>
      <c r="B15" s="1119"/>
      <c r="C15" s="1126"/>
      <c r="D15" s="746"/>
      <c r="E15" s="1119"/>
      <c r="F15" s="866"/>
      <c r="G15" s="1114"/>
    </row>
    <row r="16" spans="1:7" ht="15" customHeight="1">
      <c r="A16" s="1124"/>
      <c r="B16" s="1119"/>
      <c r="C16" s="1126"/>
      <c r="D16" s="746"/>
      <c r="E16" s="1119"/>
      <c r="F16" s="866"/>
      <c r="G16" s="1114"/>
    </row>
    <row r="17" spans="1:7" ht="15" customHeight="1">
      <c r="A17" s="1124"/>
      <c r="B17" s="1119"/>
      <c r="C17" s="1126"/>
      <c r="D17" s="746"/>
      <c r="E17" s="1119"/>
      <c r="F17" s="866"/>
      <c r="G17" s="1114"/>
    </row>
    <row r="18" spans="1:7" ht="15" customHeight="1">
      <c r="A18" s="1124"/>
      <c r="B18" s="1119"/>
      <c r="C18" s="1126"/>
      <c r="D18" s="746"/>
      <c r="E18" s="1119"/>
      <c r="F18" s="866"/>
      <c r="G18" s="1114"/>
    </row>
    <row r="19" spans="1:7" ht="15" customHeight="1">
      <c r="A19" s="1124"/>
      <c r="B19" s="1119"/>
      <c r="C19" s="1126"/>
      <c r="D19" s="746"/>
      <c r="E19" s="1119"/>
      <c r="F19" s="866"/>
      <c r="G19" s="1114"/>
    </row>
    <row r="20" spans="1:7" ht="15" customHeight="1">
      <c r="A20" s="1124"/>
      <c r="B20" s="1119"/>
      <c r="C20" s="1126"/>
      <c r="D20" s="746"/>
      <c r="E20" s="1119"/>
      <c r="F20" s="866"/>
      <c r="G20" s="1114"/>
    </row>
    <row r="21" spans="1:7" ht="15" customHeight="1">
      <c r="A21" s="1124"/>
      <c r="B21" s="1119"/>
      <c r="C21" s="1126"/>
      <c r="D21" s="746"/>
      <c r="E21" s="1119"/>
      <c r="F21" s="866"/>
      <c r="G21" s="1114"/>
    </row>
    <row r="22" spans="1:7" ht="15" customHeight="1">
      <c r="A22" s="1124"/>
      <c r="B22" s="1119"/>
      <c r="C22" s="1126"/>
      <c r="D22" s="746"/>
      <c r="E22" s="1119"/>
      <c r="F22" s="866"/>
      <c r="G22" s="1114"/>
    </row>
    <row r="23" spans="1:7" ht="15" customHeight="1">
      <c r="A23" s="1124"/>
      <c r="B23" s="1119"/>
      <c r="C23" s="1126"/>
      <c r="D23" s="746"/>
      <c r="E23" s="1119"/>
      <c r="F23" s="866"/>
      <c r="G23" s="1114"/>
    </row>
    <row r="24" spans="1:7" ht="15" customHeight="1">
      <c r="A24" s="1124"/>
      <c r="B24" s="1119"/>
      <c r="C24" s="1126"/>
      <c r="D24" s="746"/>
      <c r="E24" s="1119"/>
      <c r="F24" s="866"/>
      <c r="G24" s="1114"/>
    </row>
    <row r="25" spans="1:7" ht="15" customHeight="1">
      <c r="A25" s="1124"/>
      <c r="B25" s="1119"/>
      <c r="C25" s="1126"/>
      <c r="D25" s="746"/>
      <c r="E25" s="1119"/>
      <c r="F25" s="866"/>
      <c r="G25" s="1114"/>
    </row>
    <row r="26" spans="1:7" ht="15" customHeight="1">
      <c r="A26" s="1124"/>
      <c r="B26" s="1119"/>
      <c r="C26" s="1126"/>
      <c r="D26" s="746"/>
      <c r="E26" s="1119"/>
      <c r="F26" s="866"/>
      <c r="G26" s="1114"/>
    </row>
    <row r="27" spans="1:7" ht="15" customHeight="1">
      <c r="A27" s="1124"/>
      <c r="B27" s="1119"/>
      <c r="C27" s="1126"/>
      <c r="D27" s="746"/>
      <c r="E27" s="1119"/>
      <c r="F27" s="866"/>
      <c r="G27" s="1114"/>
    </row>
    <row r="28" spans="1:7" ht="15" customHeight="1">
      <c r="A28" s="1124"/>
      <c r="B28" s="1119"/>
      <c r="C28" s="1126"/>
      <c r="D28" s="746"/>
      <c r="E28" s="1119"/>
      <c r="F28" s="866"/>
      <c r="G28" s="1114"/>
    </row>
    <row r="29" spans="1:7" ht="15" customHeight="1">
      <c r="A29" s="1124"/>
      <c r="B29" s="1119"/>
      <c r="C29" s="1126"/>
      <c r="D29" s="746"/>
      <c r="E29" s="1119"/>
      <c r="F29" s="866"/>
      <c r="G29" s="1114"/>
    </row>
    <row r="30" spans="1:7" ht="15" customHeight="1">
      <c r="A30" s="1124"/>
      <c r="B30" s="1119"/>
      <c r="C30" s="1126"/>
      <c r="D30" s="746"/>
      <c r="E30" s="1119"/>
      <c r="F30" s="866"/>
      <c r="G30" s="1114"/>
    </row>
    <row r="31" spans="1:7" ht="15" customHeight="1">
      <c r="A31" s="1124"/>
      <c r="B31" s="1119"/>
      <c r="C31" s="1126"/>
      <c r="D31" s="746"/>
      <c r="E31" s="1119"/>
      <c r="F31" s="866"/>
      <c r="G31" s="1114"/>
    </row>
    <row r="32" spans="1:7" ht="15" customHeight="1">
      <c r="A32" s="1124"/>
      <c r="B32" s="1119"/>
      <c r="C32" s="1126"/>
      <c r="D32" s="746"/>
      <c r="E32" s="1119"/>
      <c r="F32" s="866"/>
      <c r="G32" s="1114"/>
    </row>
    <row r="33" spans="1:7" s="745" customFormat="1" ht="15" customHeight="1">
      <c r="A33" s="1124"/>
      <c r="B33" s="1119"/>
      <c r="C33" s="1126"/>
      <c r="D33" s="746"/>
      <c r="E33" s="1119"/>
      <c r="F33" s="866"/>
      <c r="G33" s="1114"/>
    </row>
    <row r="34" spans="1:7" s="745" customFormat="1" ht="15" customHeight="1">
      <c r="A34" s="1124"/>
      <c r="B34" s="1119"/>
      <c r="C34" s="1126"/>
      <c r="D34" s="746"/>
      <c r="E34" s="1119"/>
      <c r="F34" s="866"/>
      <c r="G34" s="1114"/>
    </row>
    <row r="35" spans="1:7" s="745" customFormat="1" ht="15" customHeight="1">
      <c r="A35" s="1124"/>
      <c r="B35" s="1119"/>
      <c r="C35" s="1126"/>
      <c r="D35" s="746"/>
      <c r="E35" s="1119"/>
      <c r="F35" s="866"/>
      <c r="G35" s="1114"/>
    </row>
    <row r="36" spans="1:7" s="745" customFormat="1" ht="15" customHeight="1">
      <c r="A36" s="1124"/>
      <c r="B36" s="1119"/>
      <c r="C36" s="1126"/>
      <c r="D36" s="746"/>
      <c r="E36" s="1119"/>
      <c r="F36" s="866"/>
      <c r="G36" s="1114"/>
    </row>
    <row r="37" spans="1:7" s="745" customFormat="1" ht="15" customHeight="1">
      <c r="A37" s="1124"/>
      <c r="B37" s="1119"/>
      <c r="C37" s="1126"/>
      <c r="D37" s="746"/>
      <c r="E37" s="1119"/>
      <c r="F37" s="866"/>
      <c r="G37" s="1114"/>
    </row>
    <row r="38" spans="1:7" s="745" customFormat="1" ht="15" customHeight="1">
      <c r="A38" s="1124"/>
      <c r="B38" s="1119"/>
      <c r="C38" s="1126"/>
      <c r="D38" s="746"/>
      <c r="E38" s="1119"/>
      <c r="F38" s="866"/>
      <c r="G38" s="1114"/>
    </row>
    <row r="39" spans="1:7" s="745" customFormat="1" ht="15" customHeight="1">
      <c r="A39" s="1124"/>
      <c r="B39" s="1119"/>
      <c r="C39" s="1126"/>
      <c r="D39" s="746"/>
      <c r="E39" s="1119"/>
      <c r="F39" s="866"/>
      <c r="G39" s="1114"/>
    </row>
    <row r="40" spans="1:7" s="745" customFormat="1" ht="15" customHeight="1">
      <c r="A40" s="1124"/>
      <c r="B40" s="1119"/>
      <c r="C40" s="1126"/>
      <c r="D40" s="746"/>
      <c r="E40" s="1119"/>
      <c r="F40" s="866"/>
      <c r="G40" s="1114"/>
    </row>
    <row r="41" spans="1:7" s="745" customFormat="1" ht="15" customHeight="1">
      <c r="A41" s="1124"/>
      <c r="B41" s="1119"/>
      <c r="C41" s="1126"/>
      <c r="D41" s="746"/>
      <c r="E41" s="1119"/>
      <c r="F41" s="866"/>
      <c r="G41" s="1114"/>
    </row>
    <row r="42" spans="1:7" s="745" customFormat="1" ht="15" customHeight="1">
      <c r="A42" s="1124"/>
      <c r="B42" s="1120"/>
      <c r="C42" s="1126"/>
      <c r="D42" s="747"/>
      <c r="E42" s="1120"/>
      <c r="F42" s="867"/>
      <c r="G42" s="880"/>
    </row>
    <row r="43" spans="1:7" s="745" customFormat="1" ht="15" customHeight="1">
      <c r="A43" s="1130" t="s">
        <v>179</v>
      </c>
      <c r="B43" s="1121"/>
      <c r="C43" s="876"/>
      <c r="D43" s="744"/>
      <c r="E43" s="1127"/>
      <c r="F43" s="868"/>
      <c r="G43" s="1115"/>
    </row>
    <row r="44" spans="1:7" s="745" customFormat="1" ht="15" customHeight="1">
      <c r="A44" s="1124"/>
      <c r="B44" s="1119"/>
      <c r="C44" s="881"/>
      <c r="D44" s="746"/>
      <c r="E44" s="1128"/>
      <c r="F44" s="869"/>
      <c r="G44" s="1116"/>
    </row>
    <row r="45" spans="1:7" s="745" customFormat="1" ht="15" customHeight="1">
      <c r="A45" s="1124"/>
      <c r="B45" s="1119"/>
      <c r="C45" s="881"/>
      <c r="D45" s="746"/>
      <c r="E45" s="1128"/>
      <c r="F45" s="869"/>
      <c r="G45" s="1116"/>
    </row>
    <row r="46" spans="1:7" s="745" customFormat="1" ht="15" customHeight="1">
      <c r="A46" s="1124"/>
      <c r="B46" s="1119"/>
      <c r="C46" s="881"/>
      <c r="D46" s="746"/>
      <c r="E46" s="1128"/>
      <c r="F46" s="869"/>
      <c r="G46" s="1116"/>
    </row>
    <row r="47" spans="1:7" s="745" customFormat="1" ht="15" customHeight="1">
      <c r="A47" s="1124"/>
      <c r="B47" s="1119"/>
      <c r="C47" s="881"/>
      <c r="D47" s="746"/>
      <c r="E47" s="1128"/>
      <c r="F47" s="869"/>
      <c r="G47" s="1116"/>
    </row>
    <row r="48" spans="1:7" s="745" customFormat="1" ht="15" customHeight="1">
      <c r="A48" s="1124"/>
      <c r="B48" s="1119"/>
      <c r="C48" s="881"/>
      <c r="D48" s="746"/>
      <c r="E48" s="1128"/>
      <c r="F48" s="869"/>
      <c r="G48" s="1116"/>
    </row>
    <row r="49" spans="1:7" s="745" customFormat="1" ht="15" customHeight="1">
      <c r="A49" s="1124"/>
      <c r="B49" s="1119"/>
      <c r="C49" s="881"/>
      <c r="D49" s="746"/>
      <c r="E49" s="1128"/>
      <c r="F49" s="869"/>
      <c r="G49" s="1116"/>
    </row>
    <row r="50" spans="1:7" s="745" customFormat="1" ht="15" customHeight="1">
      <c r="A50" s="1124"/>
      <c r="B50" s="1119"/>
      <c r="C50" s="881"/>
      <c r="D50" s="746"/>
      <c r="E50" s="1128"/>
      <c r="F50" s="869"/>
      <c r="G50" s="1116"/>
    </row>
    <row r="51" spans="1:7" s="745" customFormat="1" ht="15" customHeight="1">
      <c r="A51" s="1124"/>
      <c r="B51" s="1119"/>
      <c r="C51" s="881"/>
      <c r="D51" s="746"/>
      <c r="E51" s="1128"/>
      <c r="F51" s="869"/>
      <c r="G51" s="1116"/>
    </row>
    <row r="52" spans="1:7" s="745" customFormat="1" ht="15" customHeight="1">
      <c r="A52" s="1124"/>
      <c r="B52" s="1119"/>
      <c r="C52" s="881"/>
      <c r="D52" s="746"/>
      <c r="E52" s="1128"/>
      <c r="F52" s="869"/>
      <c r="G52" s="1116"/>
    </row>
    <row r="53" spans="1:7" s="745" customFormat="1" ht="15" customHeight="1">
      <c r="A53" s="1124"/>
      <c r="B53" s="1119"/>
      <c r="C53" s="881"/>
      <c r="D53" s="746"/>
      <c r="E53" s="1128"/>
      <c r="F53" s="869"/>
      <c r="G53" s="1116"/>
    </row>
    <row r="54" spans="1:7" s="745" customFormat="1" ht="15" customHeight="1">
      <c r="A54" s="1124"/>
      <c r="B54" s="1119"/>
      <c r="C54" s="881"/>
      <c r="D54" s="746"/>
      <c r="E54" s="1128"/>
      <c r="F54" s="869"/>
      <c r="G54" s="1116"/>
    </row>
    <row r="55" spans="1:7" s="745" customFormat="1" ht="15" customHeight="1">
      <c r="A55" s="1124"/>
      <c r="B55" s="1119"/>
      <c r="C55" s="881"/>
      <c r="D55" s="746"/>
      <c r="E55" s="1128"/>
      <c r="F55" s="869"/>
      <c r="G55" s="1116"/>
    </row>
    <row r="56" spans="1:7" s="745" customFormat="1" ht="15" customHeight="1">
      <c r="A56" s="1124"/>
      <c r="B56" s="1119"/>
      <c r="C56" s="882"/>
      <c r="D56" s="746"/>
      <c r="E56" s="1128"/>
      <c r="F56" s="869"/>
      <c r="G56" s="1116"/>
    </row>
    <row r="57" spans="1:7" s="745" customFormat="1" ht="15" customHeight="1">
      <c r="A57" s="1124"/>
      <c r="B57" s="1119"/>
      <c r="C57" s="882"/>
      <c r="D57" s="746"/>
      <c r="E57" s="1128"/>
      <c r="F57" s="869"/>
      <c r="G57" s="1116"/>
    </row>
    <row r="58" spans="1:7" s="745" customFormat="1" ht="15" customHeight="1">
      <c r="A58" s="1124"/>
      <c r="B58" s="1119"/>
      <c r="C58" s="882"/>
      <c r="D58" s="746"/>
      <c r="E58" s="1128"/>
      <c r="F58" s="869"/>
      <c r="G58" s="1116"/>
    </row>
    <row r="59" spans="1:7" s="745" customFormat="1" ht="15" customHeight="1">
      <c r="A59" s="1124"/>
      <c r="B59" s="1119"/>
      <c r="C59" s="882"/>
      <c r="D59" s="746"/>
      <c r="E59" s="1128"/>
      <c r="F59" s="869"/>
      <c r="G59" s="1116"/>
    </row>
    <row r="60" spans="1:7" ht="15" customHeight="1">
      <c r="A60" s="1124"/>
      <c r="B60" s="1119"/>
      <c r="C60" s="882"/>
      <c r="D60" s="746"/>
      <c r="E60" s="1128"/>
      <c r="F60" s="869"/>
      <c r="G60" s="1116"/>
    </row>
    <row r="61" spans="1:7" ht="15" customHeight="1">
      <c r="A61" s="1124"/>
      <c r="B61" s="1119"/>
      <c r="C61" s="882"/>
      <c r="D61" s="746"/>
      <c r="E61" s="1128"/>
      <c r="F61" s="869"/>
      <c r="G61" s="1116"/>
    </row>
    <row r="62" spans="1:7" ht="15" customHeight="1">
      <c r="A62" s="1124"/>
      <c r="B62" s="1119"/>
      <c r="C62" s="881"/>
      <c r="D62" s="746"/>
      <c r="E62" s="1128"/>
      <c r="F62" s="869"/>
      <c r="G62" s="1116"/>
    </row>
    <row r="63" spans="1:7" ht="15" customHeight="1">
      <c r="A63" s="1124"/>
      <c r="B63" s="1119"/>
      <c r="C63" s="881"/>
      <c r="D63" s="746"/>
      <c r="E63" s="1128"/>
      <c r="F63" s="869"/>
      <c r="G63" s="1116"/>
    </row>
    <row r="64" spans="1:7" ht="15" customHeight="1" thickBot="1">
      <c r="A64" s="1131"/>
      <c r="B64" s="1122"/>
      <c r="C64" s="883"/>
      <c r="D64" s="884"/>
      <c r="E64" s="1129"/>
      <c r="F64" s="870"/>
      <c r="G64" s="1117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●17.03実績＆計画</vt:lpstr>
      <vt:lpstr>●17.03コメント</vt:lpstr>
      <vt:lpstr>●17.03コメント!Print_Area</vt:lpstr>
      <vt:lpstr>'●17.03実績＆計画'!Print_Area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2018-01-05T01:30:26Z</dcterms:modified>
</cp:coreProperties>
</file>