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5実績＆計画" sheetId="60" r:id="rId1"/>
    <sheet name="●17.05コメント" sheetId="61" r:id="rId2"/>
  </sheets>
  <definedNames>
    <definedName name="_xlnm.Print_Area" localSheetId="1">●17.05コメント!$A$1:$G$64</definedName>
    <definedName name="_xlnm.Print_Area" localSheetId="0">'●17.05実績＆計画'!$A$1:$DN$261</definedName>
  </definedNames>
  <calcPr calcId="152511"/>
</workbook>
</file>

<file path=xl/calcChain.xml><?xml version="1.0" encoding="utf-8"?>
<calcChain xmlns="http://schemas.openxmlformats.org/spreadsheetml/2006/main">
  <c r="P248" i="60" l="1"/>
  <c r="P245" i="60"/>
  <c r="P243" i="60"/>
  <c r="P241" i="60"/>
  <c r="P239" i="60"/>
  <c r="P237" i="60"/>
  <c r="P234" i="60"/>
  <c r="P236" i="60" s="1"/>
  <c r="P235" i="60" s="1"/>
  <c r="P231" i="60"/>
  <c r="P229" i="60"/>
  <c r="P226" i="60"/>
  <c r="P224" i="60"/>
  <c r="P220" i="60"/>
  <c r="P218" i="60"/>
  <c r="P228" i="60" s="1"/>
  <c r="P227" i="60" s="1"/>
  <c r="P212" i="60"/>
  <c r="P214" i="60" s="1"/>
  <c r="P210" i="60"/>
  <c r="P208" i="60"/>
  <c r="P206" i="60"/>
  <c r="P204" i="60"/>
  <c r="P202" i="60"/>
  <c r="P196" i="60"/>
  <c r="P193" i="60"/>
  <c r="P191" i="60"/>
  <c r="P189" i="60"/>
  <c r="P188" i="60"/>
  <c r="P186" i="60"/>
  <c r="P184" i="60"/>
  <c r="P183" i="60"/>
  <c r="P181" i="60"/>
  <c r="P179" i="60"/>
  <c r="P176" i="60"/>
  <c r="P174" i="60"/>
  <c r="P172" i="60"/>
  <c r="P198" i="60" s="1"/>
  <c r="P197" i="60" s="1"/>
  <c r="P170" i="60"/>
  <c r="P168" i="60"/>
  <c r="P166" i="60"/>
  <c r="P164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1" i="60"/>
  <c r="AA90" i="60"/>
  <c r="AA86" i="60"/>
  <c r="AA77" i="60"/>
  <c r="AA110" i="60" s="1"/>
  <c r="AA71" i="60"/>
  <c r="P98" i="60"/>
  <c r="P93" i="60"/>
  <c r="P91" i="60" s="1"/>
  <c r="P90" i="60"/>
  <c r="P86" i="60"/>
  <c r="P77" i="60"/>
  <c r="P110" i="60" s="1"/>
  <c r="P71" i="60"/>
  <c r="P213" i="60" l="1"/>
  <c r="P216" i="60"/>
  <c r="P171" i="60"/>
  <c r="P250" i="60" l="1"/>
  <c r="P249" i="60" s="1"/>
  <c r="P215" i="60"/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N65" i="60"/>
  <c r="N248" i="60" s="1"/>
  <c r="L65" i="60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A213" i="60" l="1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L214" i="60"/>
  <c r="L213" i="60" s="1"/>
  <c r="R148" i="60"/>
  <c r="R158" i="60" s="1"/>
  <c r="R159" i="60" s="1"/>
  <c r="H245" i="60"/>
  <c r="T63" i="60"/>
  <c r="T245" i="60" s="1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L171" i="60"/>
  <c r="AI171" i="60"/>
  <c r="AA268" i="60"/>
  <c r="Q220" i="60"/>
  <c r="AE50" i="60"/>
  <c r="AF50" i="60" s="1"/>
  <c r="Q226" i="60"/>
  <c r="Q224" i="60"/>
  <c r="Q176" i="60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AA250" i="60" l="1"/>
  <c r="AA215" i="60"/>
  <c r="AF188" i="60"/>
  <c r="AE197" i="60"/>
  <c r="U224" i="60"/>
  <c r="W224" i="60" s="1"/>
  <c r="V57" i="60"/>
  <c r="L216" i="60"/>
  <c r="L215" i="60" s="1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AR98" i="60"/>
  <c r="L1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Q218" i="60" l="1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<sst xmlns="http://schemas.openxmlformats.org/spreadsheetml/2006/main" count="712" uniqueCount="184">
  <si>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</si>
  <si>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</si>
  <si>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</si>
  <si>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</si>
  <si>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</si>
  <si>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</si>
  <si>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</si>
  <si>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</si>
  <si>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</si>
  <si>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</si>
  <si>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</si>
  <si>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</si>
  <si>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</si>
  <si>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</si>
  <si>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</si>
  <si>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</si>
  <si>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</si>
  <si>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</si>
  <si>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</si>
  <si>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</si>
  <si>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</si>
  <si>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</si>
  <si>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</si>
  <si>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</si>
  <si>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</si>
  <si>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</si>
  <si>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</si>
  <si>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</si>
  <si>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</si>
  <si>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</si>
  <si>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</si>
  <si>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</si>
  <si>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</si>
  <si>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</si>
  <si>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</si>
  <si>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</si>
  <si>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</si>
  <si>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</si>
  <si>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</si>
  <si>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</si>
  <si>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</si>
  <si>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</si>
  <si>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</si>
  <si>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</si>
  <si>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</si>
  <si>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</si>
  <si>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</si>
  <si>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</si>
  <si>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</si>
  <si>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</si>
  <si>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</si>
  <si>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</si>
  <si>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</si>
  <si>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</si>
  <si>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</si>
  <si>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</si>
  <si>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</si>
  <si>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</si>
  <si>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</si>
  <si>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</si>
  <si>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</si>
  <si>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</si>
  <si>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</si>
  <si>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</si>
  <si>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</si>
  <si>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</si>
  <si>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</si>
  <si>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</si>
  <si>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</si>
  <si>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</si>
  <si>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</si>
  <si>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</si>
  <si>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</si>
  <si>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</si>
  <si>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</si>
  <si>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</si>
  <si>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</si>
  <si>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</si>
  <si>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</si>
  <si>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</si>
  <si>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</si>
  <si>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</si>
  <si>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</si>
  <si>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</si>
  <si>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</si>
  <si>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</si>
  <si>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</si>
  <si>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</si>
  <si>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</si>
  <si>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</si>
  <si>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</si>
  <si>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</si>
  <si>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</si>
  <si>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</si>
  <si>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</si>
  <si>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</si>
  <si>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</si>
  <si>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</si>
  <si>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</si>
  <si>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</si>
  <si>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</si>
  <si>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</si>
  <si>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</si>
  <si>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</si>
  <si>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</si>
  <si>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</si>
  <si>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</si>
  <si>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</si>
  <si>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</si>
  <si>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</si>
  <si>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</si>
  <si>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</si>
  <si>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</si>
  <si>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</si>
  <si>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</si>
  <si>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</si>
  <si>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</si>
  <si>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</si>
  <si>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</si>
  <si>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</si>
  <si>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</si>
  <si>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</si>
  <si>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</si>
  <si>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</si>
  <si>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</si>
  <si>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</si>
  <si>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</si>
  <si>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</si>
  <si>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</si>
  <si>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</si>
  <si>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</si>
  <si>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</si>
  <si>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</si>
  <si>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</si>
  <si>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</si>
  <si>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</si>
  <si>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</si>
  <si>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</si>
  <si>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</si>
  <si>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</si>
  <si>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</si>
  <si>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</si>
  <si>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</si>
  <si>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</si>
  <si>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</si>
  <si>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</si>
  <si>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</si>
  <si>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</si>
  <si>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</si>
  <si>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</si>
  <si>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</si>
  <si>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</si>
  <si>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</si>
  <si>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</si>
  <si>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</si>
  <si>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</si>
  <si>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</si>
  <si>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</si>
  <si>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</si>
  <si>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</si>
  <si>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</si>
  <si>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</si>
  <si>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</si>
  <si>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</si>
  <si>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</si>
  <si>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</si>
  <si>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</si>
  <si>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</si>
  <si>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</si>
  <si>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</si>
  <si>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</si>
  <si>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</si>
  <si>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</si>
  <si>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</si>
  <si>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</si>
  <si>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</si>
  <si>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</si>
  <si>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</si>
  <si>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</si>
  <si>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</si>
  <si>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</si>
  <si>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</si>
  <si>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</si>
  <si>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17/05月度前回計画との差異要因・市場動向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</si>
</sst>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4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7" ySplit="4" topLeftCell="H113" activePane="bottomRight" state="frozen"/>
      <selection pane="topRight" activeCell="H1" sqref="H1"/>
      <selection pane="bottomLeft" activeCell="A5" sqref="A5"/>
      <selection pane="bottomRight" activeCell="P127" sqref="P127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7" width="9.25" style="2" hidden="1" customWidth="1"/>
    <col min="8" max="8" width="9.25" style="2" customWidth="1"/>
    <col min="9" max="9" width="9" style="3" hidden="1" customWidth="1"/>
    <col min="10" max="10" width="9" style="2" hidden="1" customWidth="1"/>
    <col min="11" max="11" width="9.25" style="2" hidden="1" customWidth="1"/>
    <col min="12" max="12" width="9.25" style="2" customWidth="1"/>
    <col min="13" max="13" width="9" style="3" hidden="1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93">
        <f ca="1">NOW()</f>
        <v>43105.368919907407</v>
      </c>
      <c r="BC2" s="1093"/>
      <c r="BD2" s="1093"/>
      <c r="BE2" s="109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93">
        <f ca="1">NOW()</f>
        <v>43105.368919907407</v>
      </c>
      <c r="DA2" s="1093"/>
      <c r="DB2" s="1093"/>
      <c r="DC2" s="109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93">
        <f ca="1">NOW()</f>
        <v>43105.368919907407</v>
      </c>
      <c r="EU2" s="1093"/>
    </row>
    <row r="3" spans="1:152" s="20" customFormat="1" ht="20.100000000000001" customHeight="1">
      <c r="A3" s="15"/>
      <c r="B3" s="16"/>
      <c r="C3" s="16"/>
      <c r="D3" s="829"/>
      <c r="E3" s="17"/>
      <c r="F3" s="1097" t="s">
        <v>104</v>
      </c>
      <c r="G3" s="1094"/>
      <c r="H3" s="1094"/>
      <c r="I3" s="1096">
        <v>0</v>
      </c>
      <c r="J3" s="1097" t="s">
        <v>105</v>
      </c>
      <c r="K3" s="1094"/>
      <c r="L3" s="1094"/>
      <c r="M3" s="1096">
        <v>0</v>
      </c>
      <c r="N3" s="1097" t="s">
        <v>134</v>
      </c>
      <c r="O3" s="1094"/>
      <c r="P3" s="1094"/>
      <c r="Q3" s="1096">
        <v>0</v>
      </c>
      <c r="R3" s="1097" t="s">
        <v>110</v>
      </c>
      <c r="S3" s="1094"/>
      <c r="T3" s="1094"/>
      <c r="U3" s="1094"/>
      <c r="V3" s="1094"/>
      <c r="W3" s="1094"/>
      <c r="X3" s="1096"/>
      <c r="Y3" s="1097" t="s">
        <v>138</v>
      </c>
      <c r="Z3" s="1094"/>
      <c r="AA3" s="1094"/>
      <c r="AB3" s="1096">
        <v>0</v>
      </c>
      <c r="AC3" s="1097" t="s">
        <v>106</v>
      </c>
      <c r="AD3" s="1094"/>
      <c r="AE3" s="1094"/>
      <c r="AF3" s="1096">
        <v>0</v>
      </c>
      <c r="AG3" s="1097" t="s">
        <v>107</v>
      </c>
      <c r="AH3" s="1094"/>
      <c r="AI3" s="1094"/>
      <c r="AJ3" s="1096">
        <v>0</v>
      </c>
      <c r="AK3" s="1097" t="s">
        <v>108</v>
      </c>
      <c r="AL3" s="1094"/>
      <c r="AM3" s="1094"/>
      <c r="AN3" s="1095"/>
      <c r="AO3" s="1094"/>
      <c r="AP3" s="1094"/>
      <c r="AQ3" s="1096"/>
      <c r="AR3" s="1105" t="s">
        <v>109</v>
      </c>
      <c r="AS3" s="1106"/>
      <c r="AT3" s="1106"/>
      <c r="AU3" s="1106"/>
      <c r="AV3" s="1106"/>
      <c r="AW3" s="1106"/>
      <c r="AX3" s="1107"/>
      <c r="AY3" s="18"/>
      <c r="AZ3" s="754"/>
      <c r="BA3" s="19"/>
      <c r="BF3" s="1097" t="s">
        <v>142</v>
      </c>
      <c r="BG3" s="1094"/>
      <c r="BH3" s="1094"/>
      <c r="BI3" s="1096">
        <v>0</v>
      </c>
      <c r="BJ3" s="1097" t="s">
        <v>143</v>
      </c>
      <c r="BK3" s="1094"/>
      <c r="BL3" s="1094"/>
      <c r="BM3" s="1096">
        <v>0</v>
      </c>
      <c r="BN3" s="1097" t="s">
        <v>144</v>
      </c>
      <c r="BO3" s="1094"/>
      <c r="BP3" s="1094"/>
      <c r="BQ3" s="1096">
        <v>0</v>
      </c>
      <c r="BR3" s="1097" t="s">
        <v>145</v>
      </c>
      <c r="BS3" s="1094"/>
      <c r="BT3" s="1094"/>
      <c r="BU3" s="1095"/>
      <c r="BV3" s="1094"/>
      <c r="BW3" s="1094"/>
      <c r="BX3" s="1096"/>
      <c r="BY3" s="1097" t="s">
        <v>147</v>
      </c>
      <c r="BZ3" s="1094"/>
      <c r="CA3" s="1094"/>
      <c r="CB3" s="1096">
        <v>0</v>
      </c>
      <c r="CC3" s="1097" t="s">
        <v>148</v>
      </c>
      <c r="CD3" s="1094"/>
      <c r="CE3" s="1094"/>
      <c r="CF3" s="1096">
        <v>0</v>
      </c>
      <c r="CG3" s="1097" t="s">
        <v>149</v>
      </c>
      <c r="CH3" s="1094"/>
      <c r="CI3" s="1094"/>
      <c r="CJ3" s="1096">
        <v>0</v>
      </c>
      <c r="CK3" s="1097" t="s">
        <v>155</v>
      </c>
      <c r="CL3" s="1094"/>
      <c r="CM3" s="1094"/>
      <c r="CN3" s="1095"/>
      <c r="CO3" s="1094"/>
      <c r="CP3" s="1094"/>
      <c r="CQ3" s="1096"/>
      <c r="CR3" s="1105" t="s">
        <v>156</v>
      </c>
      <c r="CS3" s="1106"/>
      <c r="CT3" s="1106"/>
      <c r="CU3" s="1106"/>
      <c r="CV3" s="1106"/>
      <c r="CW3" s="1106"/>
      <c r="CX3" s="1107"/>
      <c r="CY3" s="18"/>
      <c r="CZ3" s="19"/>
      <c r="DB3" s="1009"/>
      <c r="DC3" s="1010"/>
      <c r="DD3" s="1097" t="s">
        <v>160</v>
      </c>
      <c r="DE3" s="1094"/>
      <c r="DF3" s="1094"/>
      <c r="DG3" s="1096">
        <v>0</v>
      </c>
      <c r="DH3" s="1097" t="s">
        <v>161</v>
      </c>
      <c r="DI3" s="1094"/>
      <c r="DJ3" s="1094"/>
      <c r="DK3" s="1096">
        <v>0</v>
      </c>
      <c r="DL3" s="1097" t="s">
        <v>162</v>
      </c>
      <c r="DM3" s="1094"/>
      <c r="DN3" s="1094"/>
      <c r="DO3" s="1096">
        <v>0</v>
      </c>
      <c r="DP3" s="1097" t="s">
        <v>166</v>
      </c>
      <c r="DQ3" s="1094"/>
      <c r="DR3" s="1095"/>
      <c r="DS3" s="1094"/>
      <c r="DT3" s="1096"/>
      <c r="DU3" s="1097" t="s">
        <v>163</v>
      </c>
      <c r="DV3" s="1094"/>
      <c r="DW3" s="1094"/>
      <c r="DX3" s="1096">
        <v>0</v>
      </c>
      <c r="DY3" s="1097" t="s">
        <v>164</v>
      </c>
      <c r="DZ3" s="1094"/>
      <c r="EA3" s="1094"/>
      <c r="EB3" s="1096">
        <v>0</v>
      </c>
      <c r="EC3" s="1097" t="s">
        <v>165</v>
      </c>
      <c r="ED3" s="1094"/>
      <c r="EE3" s="1094"/>
      <c r="EF3" s="1096">
        <v>0</v>
      </c>
      <c r="EG3" s="1097" t="s">
        <v>167</v>
      </c>
      <c r="EH3" s="1094"/>
      <c r="EI3" s="1095"/>
      <c r="EJ3" s="1094"/>
      <c r="EK3" s="1096"/>
      <c r="EL3" s="1105" t="s">
        <v>168</v>
      </c>
      <c r="EM3" s="1106"/>
      <c r="EN3" s="1106"/>
      <c r="EO3" s="1106"/>
      <c r="EP3" s="1107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141</v>
      </c>
      <c r="AA4" s="25" t="s">
        <v>140</v>
      </c>
      <c r="AB4" s="27" t="s">
        <v>18</v>
      </c>
      <c r="AC4" s="24" t="s">
        <v>0</v>
      </c>
      <c r="AD4" s="25" t="s">
        <v>141</v>
      </c>
      <c r="AE4" s="25" t="s">
        <v>140</v>
      </c>
      <c r="AF4" s="33" t="s">
        <v>18</v>
      </c>
      <c r="AG4" s="24" t="s">
        <v>0</v>
      </c>
      <c r="AH4" s="25" t="s">
        <v>141</v>
      </c>
      <c r="AI4" s="25" t="s">
        <v>140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150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151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152</v>
      </c>
      <c r="BB4" s="42"/>
      <c r="BC4" s="6" t="s">
        <v>74</v>
      </c>
      <c r="BD4" s="6" t="s">
        <v>120</v>
      </c>
      <c r="BE4" s="6" t="s">
        <v>75</v>
      </c>
      <c r="BF4" s="24" t="s">
        <v>146</v>
      </c>
      <c r="BG4" s="25" t="s">
        <v>102</v>
      </c>
      <c r="BH4" s="26" t="s">
        <v>29</v>
      </c>
      <c r="BI4" s="27" t="s">
        <v>18</v>
      </c>
      <c r="BJ4" s="24" t="s">
        <v>146</v>
      </c>
      <c r="BK4" s="25" t="s">
        <v>102</v>
      </c>
      <c r="BL4" s="26" t="s">
        <v>29</v>
      </c>
      <c r="BM4" s="27" t="s">
        <v>18</v>
      </c>
      <c r="BN4" s="24" t="s">
        <v>146</v>
      </c>
      <c r="BO4" s="25" t="s">
        <v>102</v>
      </c>
      <c r="BP4" s="26" t="s">
        <v>29</v>
      </c>
      <c r="BQ4" s="27" t="s">
        <v>18</v>
      </c>
      <c r="BR4" s="28" t="s">
        <v>176</v>
      </c>
      <c r="BS4" s="34" t="s">
        <v>169</v>
      </c>
      <c r="BT4" s="34" t="s">
        <v>95</v>
      </c>
      <c r="BU4" s="31" t="s">
        <v>180</v>
      </c>
      <c r="BV4" s="30" t="s">
        <v>177</v>
      </c>
      <c r="BW4" s="32" t="s">
        <v>170</v>
      </c>
      <c r="BX4" s="27" t="s">
        <v>86</v>
      </c>
      <c r="BY4" s="24" t="s">
        <v>146</v>
      </c>
      <c r="BZ4" s="25" t="s">
        <v>102</v>
      </c>
      <c r="CA4" s="26" t="s">
        <v>29</v>
      </c>
      <c r="CB4" s="33" t="s">
        <v>18</v>
      </c>
      <c r="CC4" s="24" t="s">
        <v>146</v>
      </c>
      <c r="CD4" s="25" t="s">
        <v>102</v>
      </c>
      <c r="CE4" s="26" t="s">
        <v>29</v>
      </c>
      <c r="CF4" s="33" t="s">
        <v>18</v>
      </c>
      <c r="CG4" s="24" t="s">
        <v>146</v>
      </c>
      <c r="CH4" s="25" t="s">
        <v>102</v>
      </c>
      <c r="CI4" s="26" t="s">
        <v>29</v>
      </c>
      <c r="CJ4" s="33" t="s">
        <v>18</v>
      </c>
      <c r="CK4" s="28" t="s">
        <v>176</v>
      </c>
      <c r="CL4" s="34" t="s">
        <v>171</v>
      </c>
      <c r="CM4" s="34" t="s">
        <v>85</v>
      </c>
      <c r="CN4" s="31" t="s">
        <v>87</v>
      </c>
      <c r="CO4" s="34" t="str">
        <f>CO71</f>
        <v>レビュー差異</v>
      </c>
      <c r="CP4" s="34" t="s">
        <v>172</v>
      </c>
      <c r="CQ4" s="27" t="s">
        <v>86</v>
      </c>
      <c r="CR4" s="35" t="s">
        <v>176</v>
      </c>
      <c r="CS4" s="954" t="s">
        <v>173</v>
      </c>
      <c r="CT4" s="43" t="s">
        <v>59</v>
      </c>
      <c r="CU4" s="37" t="s">
        <v>57</v>
      </c>
      <c r="CV4" s="38" t="s">
        <v>179</v>
      </c>
      <c r="CW4" s="38" t="s">
        <v>174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146</v>
      </c>
      <c r="DE4" s="25" t="s">
        <v>175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16" t="s">
        <v>56</v>
      </c>
      <c r="D5" s="111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21065.654290598293</v>
      </c>
      <c r="V5" s="52">
        <f>U5-R5</f>
        <v>1322.0645470085474</v>
      </c>
      <c r="W5" s="53">
        <f>U5-S5</f>
        <v>1322.0645470085474</v>
      </c>
      <c r="X5" s="54">
        <f>U5-T5</f>
        <v>-6633.3333333333358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21065.654290598293</v>
      </c>
      <c r="AV5" s="60">
        <f>AU5-AR5</f>
        <v>-19703.57647863248</v>
      </c>
      <c r="AW5" s="53">
        <f>AU5-AS5</f>
        <v>-19703.57647863248</v>
      </c>
      <c r="AX5" s="61">
        <f>AU5-AT5</f>
        <v>-27325.086188034191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6"/>
      <c r="CQ5" s="57">
        <f>CN5-CM5</f>
        <v>-13675.213675213676</v>
      </c>
      <c r="CR5" s="35">
        <f>SUM(BR5,CK5)</f>
        <v>0</v>
      </c>
      <c r="CS5" s="955"/>
      <c r="CT5" s="65">
        <f>BT5+CM5</f>
        <v>23504.273504273508</v>
      </c>
      <c r="CU5" s="59">
        <f>SUM(BU5,CN5)</f>
        <v>0</v>
      </c>
      <c r="CV5" s="60">
        <f>CU5-CR5</f>
        <v>0</v>
      </c>
      <c r="CW5" s="982"/>
      <c r="CX5" s="61">
        <f>CU5-CT5</f>
        <v>-23504.273504273508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146.76239316239315</v>
      </c>
      <c r="V6" s="53">
        <f>U6-R6</f>
        <v>-20024.177777777779</v>
      </c>
      <c r="W6" s="819">
        <f>U6-S6</f>
        <v>-26913.066666666669</v>
      </c>
      <c r="X6" s="227">
        <f>U6-T6</f>
        <v>-1746.1512820512821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801">
        <f>AN6-AK6</f>
        <v>-53504.273504273508</v>
      </c>
      <c r="AP6" s="819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146.76239316239315</v>
      </c>
      <c r="AV6" s="149">
        <f>AU6-AR6</f>
        <v>-73528.45128205129</v>
      </c>
      <c r="AW6" s="819">
        <f>AU6-AS6</f>
        <v>-90160.929914529916</v>
      </c>
      <c r="AX6" s="854">
        <f>AU6-AT6</f>
        <v>-23330.541025641029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6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82"/>
      <c r="CX6" s="61">
        <f>CU6-CT6</f>
        <v>-63247.86324786325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0</v>
      </c>
      <c r="V7" s="53">
        <f>U7-R7</f>
        <v>-11247.863247863248</v>
      </c>
      <c r="W7" s="819">
        <f>U7-S7</f>
        <v>-14700.854700854701</v>
      </c>
      <c r="X7" s="227">
        <f>U7-T7</f>
        <v>-33.230769230769234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801">
        <f>AN7-AK7</f>
        <v>-23572.649572649574</v>
      </c>
      <c r="AP7" s="819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0</v>
      </c>
      <c r="AV7" s="149">
        <f>AU7-AR7</f>
        <v>-34820.51282051282</v>
      </c>
      <c r="AW7" s="819">
        <f>AU7-AS7</f>
        <v>-48888.888888888891</v>
      </c>
      <c r="AX7" s="854">
        <f>AU7-AT7</f>
        <v>-4155.4034188034193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6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82"/>
      <c r="CX7" s="61">
        <f>CU7-CT7</f>
        <v>-8461.538461538461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108" t="s">
        <v>54</v>
      </c>
      <c r="D8" s="1109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145788.86140170944</v>
      </c>
      <c r="V8" s="52">
        <f>U8-R8</f>
        <v>-30108.574495726469</v>
      </c>
      <c r="W8" s="71">
        <f>U8-S8</f>
        <v>-45236.779623931594</v>
      </c>
      <c r="X8" s="852">
        <f>U8-T8</f>
        <v>-71451.86028205129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145788.86140170944</v>
      </c>
      <c r="AV8" s="60">
        <f>AU8-AR8</f>
        <v>-230364.98475213669</v>
      </c>
      <c r="AW8" s="71">
        <f>AU8-AS8</f>
        <v>-253441.90782905981</v>
      </c>
      <c r="AX8" s="853">
        <f>AU8-AT8</f>
        <v>-299461.48707692308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6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82"/>
      <c r="CX8" s="61">
        <f>CU8-CT8</f>
        <v>-300170.94017094019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0.85286056513761477</v>
      </c>
      <c r="W9" s="86">
        <f>U10/S10</f>
        <v>0.79164551240875924</v>
      </c>
      <c r="X9" s="87">
        <f>U10/T10</f>
        <v>0.6812064738866237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0.40020455793357934</v>
      </c>
      <c r="AW9" s="86">
        <f>AU10/AS10</f>
        <v>0.37921480839160848</v>
      </c>
      <c r="AX9" s="95">
        <f>AU10/AT10</f>
        <v>0.33800775386173837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 t="e">
        <f>CN10/CK10</f>
        <v>#DIV/0!</v>
      </c>
      <c r="CP9" s="952"/>
      <c r="CQ9" s="91">
        <f>CN10/CM10</f>
        <v>0</v>
      </c>
      <c r="CR9" s="92"/>
      <c r="CS9" s="956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166854.51569230773</v>
      </c>
      <c r="V10" s="115">
        <f>U10-R10</f>
        <v>-28786.509948717925</v>
      </c>
      <c r="W10" s="116">
        <f t="shared" ref="W10:W29" si="26">U10-S10</f>
        <v>-43914.71507692305</v>
      </c>
      <c r="X10" s="109">
        <f>U10-T10</f>
        <v>-78085.193615384633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166854.51569230773</v>
      </c>
      <c r="AV10" s="121">
        <f>AU10-AR10</f>
        <v>-250068.56123076926</v>
      </c>
      <c r="AW10" s="116">
        <f t="shared" ref="AW10:AW29" si="31">AU10-AS10</f>
        <v>-273145.48430769227</v>
      </c>
      <c r="AX10" s="122">
        <f>AU10-AT10</f>
        <v>-326786.57326495729</v>
      </c>
      <c r="AY10" s="96">
        <f>AR10/6</f>
        <v>69487.179487179499</v>
      </c>
      <c r="AZ10" s="97">
        <f>AS10/6</f>
        <v>73333.333333333328</v>
      </c>
      <c r="BA10" s="97">
        <f>AU10/6</f>
        <v>27809.085948717955</v>
      </c>
      <c r="BB10" s="123">
        <f>BA10/AY10</f>
        <v>0.40020455793357934</v>
      </c>
      <c r="BC10" s="98">
        <f>BA10-AY10</f>
        <v>-41678.093538461544</v>
      </c>
      <c r="BD10" s="98">
        <f>BA10-AZ10</f>
        <v>-45524.247384615373</v>
      </c>
      <c r="BE10" s="98">
        <f>AX10/6</f>
        <v>-54464.428877492879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57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15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19386.247863247867</v>
      </c>
      <c r="V11" s="129">
        <f>U11-R11</f>
        <v>-4947.0854700854688</v>
      </c>
      <c r="W11" s="128">
        <f t="shared" si="26"/>
        <v>-6596.6581196581174</v>
      </c>
      <c r="X11" s="55">
        <f>U11-T11</f>
        <v>-7231.0393162393157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19386.247863247867</v>
      </c>
      <c r="AV11" s="60">
        <f>AU11-AR11</f>
        <v>-24075.290598290601</v>
      </c>
      <c r="AW11" s="128">
        <f t="shared" si="31"/>
        <v>-24075.290598290594</v>
      </c>
      <c r="AX11" s="136">
        <f>AU11-AT11</f>
        <v>-24484.632478632477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8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447384.47008547012</v>
      </c>
      <c r="V12" s="47">
        <f>U12-R12</f>
        <v>10435.752136752126</v>
      </c>
      <c r="W12" s="141">
        <f t="shared" si="26"/>
        <v>-44581.341880341875</v>
      </c>
      <c r="X12" s="142">
        <f>U12-T12</f>
        <v>-230923.7383760683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447384.47008547012</v>
      </c>
      <c r="AV12" s="149">
        <f>AU12-AR12</f>
        <v>-332871.94017094024</v>
      </c>
      <c r="AW12" s="141">
        <f t="shared" si="31"/>
        <v>-397829.20512820513</v>
      </c>
      <c r="AX12" s="150">
        <f>AU12-AT12</f>
        <v>-724505.48205128207</v>
      </c>
      <c r="AY12" s="137"/>
      <c r="AZ12" s="138"/>
      <c r="BA12" s="138">
        <f>AU12/6</f>
        <v>74564.078347578354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9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1.0400250783269231</v>
      </c>
      <c r="AW13" s="86">
        <f>AU14/AS14</f>
        <v>0.9691989977240143</v>
      </c>
      <c r="AX13" s="163">
        <f>AU14/AT14</f>
        <v>0.7148750606024965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60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924466.73629059829</v>
      </c>
      <c r="AV14" s="121">
        <f>AU14-AR14</f>
        <v>35577.847401709412</v>
      </c>
      <c r="AW14" s="116">
        <f t="shared" si="31"/>
        <v>-29379.417555555585</v>
      </c>
      <c r="AX14" s="122">
        <f>AU14-AT14</f>
        <v>-368719.70598290605</v>
      </c>
      <c r="AY14" s="96">
        <f>AR14/6</f>
        <v>148148.14814814815</v>
      </c>
      <c r="AZ14" s="97">
        <f>AS14/6</f>
        <v>158974.35897435897</v>
      </c>
      <c r="BA14" s="97">
        <f>AU14/6</f>
        <v>154077.78938176637</v>
      </c>
      <c r="BB14" s="123">
        <f>BA14/AY14</f>
        <v>1.0400250783269229</v>
      </c>
      <c r="BC14" s="98">
        <f>BA14-AY14</f>
        <v>5929.6412336182257</v>
      </c>
      <c r="BD14" s="98">
        <f>BA14-AZ14</f>
        <v>-4896.5695925925975</v>
      </c>
      <c r="BE14" s="98">
        <f>AX14/6</f>
        <v>-61453.284330484341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57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15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104331.62393162394</v>
      </c>
      <c r="V15" s="139">
        <f>U15-R15</f>
        <v>-9983.7606837606872</v>
      </c>
      <c r="W15" s="166">
        <f t="shared" si="26"/>
        <v>-9983.7606837606872</v>
      </c>
      <c r="X15" s="48">
        <f>U15-T15</f>
        <v>-63293.162393162405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104331.62393162394</v>
      </c>
      <c r="AV15" s="169">
        <f>AU15-AR15</f>
        <v>-124299.14529914531</v>
      </c>
      <c r="AW15" s="166">
        <f t="shared" si="31"/>
        <v>-124299.14529914531</v>
      </c>
      <c r="AX15" s="136">
        <f>AU15-AT15</f>
        <v>-207991.88034188031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301941.08145299146</v>
      </c>
      <c r="V16" s="139">
        <f>U16-R16</f>
        <v>155787.23529914531</v>
      </c>
      <c r="W16" s="166">
        <f t="shared" si="26"/>
        <v>78197.491709401715</v>
      </c>
      <c r="X16" s="48">
        <f>U16-T16</f>
        <v>63293.162393162405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435389.10445299145</v>
      </c>
      <c r="AV16" s="169">
        <f>AU16-AR16</f>
        <v>114022.43778632476</v>
      </c>
      <c r="AW16" s="166">
        <f t="shared" si="31"/>
        <v>-12098.075034188048</v>
      </c>
      <c r="AX16" s="136">
        <f>AU16-AT16</f>
        <v>-15192.660760683764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158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0.98131499013981427</v>
      </c>
      <c r="AW18" s="86">
        <f>AU19/AS19</f>
        <v>0.79826416294380431</v>
      </c>
      <c r="AX18" s="181">
        <f>AU19/AT19</f>
        <v>0.70745445073070801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 t="e">
        <f>CN19/CK19</f>
        <v>#DIV/0!</v>
      </c>
      <c r="CP18" s="952"/>
      <c r="CQ18" s="91">
        <f>CN19/CM19</f>
        <v>0</v>
      </c>
      <c r="CR18" s="179"/>
      <c r="CS18" s="961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539720.72838461539</v>
      </c>
      <c r="AV19" s="188">
        <f>AU19-AR19</f>
        <v>-10276.707512820489</v>
      </c>
      <c r="AW19" s="108">
        <f t="shared" si="31"/>
        <v>-136397.22033333336</v>
      </c>
      <c r="AX19" s="122">
        <f>AU19-AT19</f>
        <v>-223184.5411025642</v>
      </c>
      <c r="AY19" s="96">
        <f>AR19/6</f>
        <v>91666.239316239313</v>
      </c>
      <c r="AZ19" s="97">
        <f>AS19/6</f>
        <v>112686.3247863248</v>
      </c>
      <c r="BA19" s="97">
        <f>AU19/6</f>
        <v>89953.454730769226</v>
      </c>
      <c r="BB19" s="123">
        <f>BA19/AY19</f>
        <v>0.98131499013981416</v>
      </c>
      <c r="BC19" s="98">
        <f>BA19-AY19</f>
        <v>-1712.7845854700863</v>
      </c>
      <c r="BD19" s="98">
        <f>BA19-AZ19</f>
        <v>-22732.87005555557</v>
      </c>
      <c r="BE19" s="98">
        <f>AX19/6</f>
        <v>-37197.42351709403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0.5109771846749892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0.5118869449114255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5072.6495726495732</v>
      </c>
      <c r="V23" s="115">
        <f>U23-R23</f>
        <v>5072.6495726495732</v>
      </c>
      <c r="W23" s="116">
        <f t="shared" si="26"/>
        <v>5072.6495726495732</v>
      </c>
      <c r="X23" s="109">
        <f>U23-T23</f>
        <v>-4854.7008547008563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5311.6495726495732</v>
      </c>
      <c r="AV23" s="121">
        <f>AU23-AR23</f>
        <v>5311.6495726495732</v>
      </c>
      <c r="AW23" s="116">
        <f t="shared" si="31"/>
        <v>5311.6495726495732</v>
      </c>
      <c r="AX23" s="122">
        <f>AU23-AT23</f>
        <v>-5064.9572649572665</v>
      </c>
      <c r="AY23" s="96">
        <f>AR23/6</f>
        <v>0</v>
      </c>
      <c r="AZ23" s="97">
        <f>AS23/6</f>
        <v>0</v>
      </c>
      <c r="BA23" s="97">
        <f>AU23/6</f>
        <v>885.27492877492887</v>
      </c>
      <c r="BB23" s="123" t="e">
        <f>BA23/AY23</f>
        <v>#DIV/0!</v>
      </c>
      <c r="BC23" s="98">
        <f>BA23-AY23</f>
        <v>885.27492877492887</v>
      </c>
      <c r="BD23" s="98">
        <f>BA23-AZ23</f>
        <v>885.27492877492887</v>
      </c>
      <c r="BE23" s="98">
        <f>AX23/6</f>
        <v>-844.15954415954445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 t="e">
        <f>CN25/CK25</f>
        <v>#DIV/0!</v>
      </c>
      <c r="CP24" s="952"/>
      <c r="CQ24" s="91">
        <f>CN25/CM25</f>
        <v>0</v>
      </c>
      <c r="CR24" s="157"/>
      <c r="CS24" s="960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0.34065934065934061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132.47863247863248</v>
      </c>
      <c r="AV27" s="121">
        <f>AU27-AR27</f>
        <v>132.47863247863248</v>
      </c>
      <c r="AW27" s="116">
        <f t="shared" si="31"/>
        <v>132.47863247863248</v>
      </c>
      <c r="AX27" s="122">
        <f>AU27-AT27</f>
        <v>-256.41025641025647</v>
      </c>
      <c r="AY27" s="96">
        <f>AR27/6</f>
        <v>0</v>
      </c>
      <c r="AZ27" s="97">
        <f>AS27/6</f>
        <v>0</v>
      </c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-42.735042735042747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5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1.9579124579124578</v>
      </c>
      <c r="W28" s="86">
        <f>U29/S29</f>
        <v>1.9579124579124578</v>
      </c>
      <c r="X28" s="87">
        <f>U29/T29</f>
        <v>0.68898104265402837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0.77844712182061571</v>
      </c>
      <c r="AW28" s="86">
        <f>AU29/AS29</f>
        <v>0.77844712182061593</v>
      </c>
      <c r="AX28" s="95">
        <f>AU29/AT29</f>
        <v>9.4706840390879482E-2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 t="e">
        <f>CN29/CK29</f>
        <v>#DIV/0!</v>
      </c>
      <c r="CP28" s="952"/>
      <c r="CQ28" s="91">
        <f>CN29/CM29</f>
        <v>0</v>
      </c>
      <c r="CR28" s="157"/>
      <c r="CS28" s="960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497.00854700854705</v>
      </c>
      <c r="V29" s="115">
        <f>U29-R29</f>
        <v>243.16239316239319</v>
      </c>
      <c r="W29" s="116">
        <f t="shared" si="26"/>
        <v>243.16239316239319</v>
      </c>
      <c r="X29" s="109">
        <f>U29-T29</f>
        <v>-224.35897435897442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497.00854700854705</v>
      </c>
      <c r="AV29" s="121">
        <f>AU29-AR29</f>
        <v>-141.45299145299151</v>
      </c>
      <c r="AW29" s="116">
        <f t="shared" si="31"/>
        <v>-141.4529914529914</v>
      </c>
      <c r="AX29" s="122">
        <f>AU29-AT29</f>
        <v>-4750.8547008547012</v>
      </c>
      <c r="AY29" s="96">
        <f>AR29/6</f>
        <v>106.41025641025642</v>
      </c>
      <c r="AZ29" s="97">
        <f>AS29/6</f>
        <v>106.41025641025641</v>
      </c>
      <c r="BA29" s="97">
        <f>AU29/6</f>
        <v>82.834757834757838</v>
      </c>
      <c r="BB29" s="123">
        <f>BA29/AY29</f>
        <v>0.77844712182061571</v>
      </c>
      <c r="BC29" s="98">
        <f>BA29-AY29</f>
        <v>-23.575498575498585</v>
      </c>
      <c r="BD29" s="98">
        <f>BA29-AZ29</f>
        <v>-23.575498575498571</v>
      </c>
      <c r="BE29" s="98">
        <f>AX29/6</f>
        <v>-791.80911680911686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57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15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1.3991578688710753</v>
      </c>
      <c r="W30" s="86">
        <f>U31/S31</f>
        <v>1.2197648118206017</v>
      </c>
      <c r="X30" s="87">
        <f>U31/T31</f>
        <v>0.94145728126465922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0.88485871064177013</v>
      </c>
      <c r="AW30" s="86">
        <f>AU31/AS31</f>
        <v>0.7936897779980927</v>
      </c>
      <c r="AX30" s="206">
        <f>AU31/AT31</f>
        <v>0.64020005580280981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52"/>
      <c r="CQ30" s="203">
        <f>CN31/CM31</f>
        <v>0</v>
      </c>
      <c r="CR30" s="204"/>
      <c r="CS30" s="964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1337409.5641196582</v>
      </c>
      <c r="V31" s="213">
        <f>U31-R31</f>
        <v>381542.04275213683</v>
      </c>
      <c r="W31" s="211">
        <f>U31-S31</f>
        <v>240960.84617093997</v>
      </c>
      <c r="X31" s="216">
        <f>U31-T31</f>
        <v>-83164.253444444621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1649701.841119658</v>
      </c>
      <c r="AV31" s="217">
        <f>AU31-AR31</f>
        <v>-214665.68024786352</v>
      </c>
      <c r="AW31" s="211">
        <f>AU31-AS31</f>
        <v>-428820.38110256428</v>
      </c>
      <c r="AX31" s="218">
        <f>AU31-AT31</f>
        <v>-927151.79418803449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274950.30685327633</v>
      </c>
      <c r="BB31" s="123">
        <f>BA31/AY31</f>
        <v>0.88485871064177024</v>
      </c>
      <c r="BC31" s="98">
        <f>BA31-AY31</f>
        <v>-35777.613374643901</v>
      </c>
      <c r="BD31" s="98">
        <f>BA31-AZ31</f>
        <v>-71470.063517094066</v>
      </c>
      <c r="BE31" s="98">
        <f>AX31/6</f>
        <v>-154525.29903133909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15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97" t="str">
        <f>F3</f>
        <v>17/3</v>
      </c>
      <c r="G34" s="1094"/>
      <c r="H34" s="1094"/>
      <c r="I34" s="1096">
        <v>0</v>
      </c>
      <c r="J34" s="1097" t="str">
        <f>J3</f>
        <v>17/4</v>
      </c>
      <c r="K34" s="1094"/>
      <c r="L34" s="1094"/>
      <c r="M34" s="1096">
        <v>0</v>
      </c>
      <c r="N34" s="1097" t="str">
        <f>N3</f>
        <v>17/5</v>
      </c>
      <c r="O34" s="1094"/>
      <c r="P34" s="1094"/>
      <c r="Q34" s="1096">
        <v>0</v>
      </c>
      <c r="R34" s="1097" t="str">
        <f>R3</f>
        <v>17/3-17/5累計</v>
      </c>
      <c r="S34" s="1094"/>
      <c r="T34" s="1094"/>
      <c r="U34" s="1095"/>
      <c r="V34" s="1094"/>
      <c r="W34" s="1094"/>
      <c r="X34" s="1096"/>
      <c r="Y34" s="1097" t="str">
        <f>Y3</f>
        <v>17/6</v>
      </c>
      <c r="Z34" s="1094"/>
      <c r="AA34" s="1094"/>
      <c r="AB34" s="1096">
        <v>0</v>
      </c>
      <c r="AC34" s="1097" t="str">
        <f>AC3</f>
        <v>17/7</v>
      </c>
      <c r="AD34" s="1094"/>
      <c r="AE34" s="1094"/>
      <c r="AF34" s="1096">
        <v>0</v>
      </c>
      <c r="AG34" s="1097" t="str">
        <f>AG3</f>
        <v>17/8</v>
      </c>
      <c r="AH34" s="1094"/>
      <c r="AI34" s="1094"/>
      <c r="AJ34" s="1096">
        <v>0</v>
      </c>
      <c r="AK34" s="1097" t="str">
        <f>AK3</f>
        <v>17/6-17/8累計</v>
      </c>
      <c r="AL34" s="1094"/>
      <c r="AM34" s="1094"/>
      <c r="AN34" s="1095"/>
      <c r="AO34" s="1094"/>
      <c r="AP34" s="1094"/>
      <c r="AQ34" s="1096"/>
      <c r="AR34" s="1105" t="str">
        <f>AR3</f>
        <v>17/上(17/3-17/8)累計</v>
      </c>
      <c r="AS34" s="1106"/>
      <c r="AT34" s="1106"/>
      <c r="AU34" s="1106"/>
      <c r="AV34" s="1106"/>
      <c r="AW34" s="1106"/>
      <c r="AX34" s="1107"/>
      <c r="AY34" s="18"/>
      <c r="AZ34" s="754"/>
      <c r="BA34" s="19"/>
      <c r="BF34" s="1097" t="str">
        <f>BF3</f>
        <v>17/9</v>
      </c>
      <c r="BG34" s="1094"/>
      <c r="BH34" s="1094"/>
      <c r="BI34" s="1096">
        <v>0</v>
      </c>
      <c r="BJ34" s="1097" t="str">
        <f>BJ3</f>
        <v>17/10</v>
      </c>
      <c r="BK34" s="1094"/>
      <c r="BL34" s="1094"/>
      <c r="BM34" s="1096">
        <v>0</v>
      </c>
      <c r="BN34" s="1097" t="str">
        <f>BN3</f>
        <v>17/11</v>
      </c>
      <c r="BO34" s="1094"/>
      <c r="BP34" s="1094"/>
      <c r="BQ34" s="1096">
        <v>0</v>
      </c>
      <c r="BR34" s="1097" t="str">
        <f>BR3</f>
        <v>17/9-17/11累計</v>
      </c>
      <c r="BS34" s="1094"/>
      <c r="BT34" s="1094"/>
      <c r="BU34" s="1095"/>
      <c r="BV34" s="1094"/>
      <c r="BW34" s="1094"/>
      <c r="BX34" s="1096"/>
      <c r="BY34" s="1097" t="str">
        <f>BY3</f>
        <v>17/12</v>
      </c>
      <c r="BZ34" s="1094"/>
      <c r="CA34" s="1094"/>
      <c r="CB34" s="1096">
        <v>0</v>
      </c>
      <c r="CC34" s="1097" t="str">
        <f>CC3</f>
        <v>18/1</v>
      </c>
      <c r="CD34" s="1094"/>
      <c r="CE34" s="1094"/>
      <c r="CF34" s="1096">
        <v>0</v>
      </c>
      <c r="CG34" s="1097" t="str">
        <f>CG3</f>
        <v>18/2</v>
      </c>
      <c r="CH34" s="1094"/>
      <c r="CI34" s="1094"/>
      <c r="CJ34" s="1096">
        <v>0</v>
      </c>
      <c r="CK34" s="1097" t="str">
        <f>CK3</f>
        <v>17/12-18/2累計</v>
      </c>
      <c r="CL34" s="1094"/>
      <c r="CM34" s="1094"/>
      <c r="CN34" s="1095"/>
      <c r="CO34" s="1094"/>
      <c r="CP34" s="1094"/>
      <c r="CQ34" s="1096"/>
      <c r="CR34" s="1105" t="str">
        <f>CR3</f>
        <v>17/下(17/12-18/2)累計</v>
      </c>
      <c r="CS34" s="1106"/>
      <c r="CT34" s="1106"/>
      <c r="CU34" s="1106"/>
      <c r="CV34" s="1106"/>
      <c r="CW34" s="1106"/>
      <c r="CX34" s="1107"/>
      <c r="CY34" s="18"/>
      <c r="CZ34" s="19"/>
      <c r="DB34" s="1009"/>
      <c r="DC34" s="911"/>
      <c r="DD34" s="1094" t="str">
        <f>DD3</f>
        <v>18/3</v>
      </c>
      <c r="DE34" s="1094"/>
      <c r="DF34" s="1094"/>
      <c r="DG34" s="1096">
        <v>0</v>
      </c>
      <c r="DH34" s="1097" t="str">
        <f>DH3</f>
        <v>18/4</v>
      </c>
      <c r="DI34" s="1094"/>
      <c r="DJ34" s="1094"/>
      <c r="DK34" s="1096">
        <v>0</v>
      </c>
      <c r="DL34" s="1097" t="str">
        <f>DL3</f>
        <v>18/5</v>
      </c>
      <c r="DM34" s="1094"/>
      <c r="DN34" s="1094"/>
      <c r="DO34" s="1096">
        <v>0</v>
      </c>
      <c r="DP34" s="1097" t="str">
        <f>DP3</f>
        <v>18/3-18/5累計</v>
      </c>
      <c r="DQ34" s="1094"/>
      <c r="DR34" s="1095"/>
      <c r="DS34" s="1094"/>
      <c r="DT34" s="1096"/>
      <c r="DU34" s="1097" t="str">
        <f>DU3</f>
        <v>18/6</v>
      </c>
      <c r="DV34" s="1094"/>
      <c r="DW34" s="1094"/>
      <c r="DX34" s="1096">
        <v>0</v>
      </c>
      <c r="DY34" s="1097" t="str">
        <f>DY3</f>
        <v>18/7</v>
      </c>
      <c r="DZ34" s="1094"/>
      <c r="EA34" s="1094"/>
      <c r="EB34" s="1096">
        <v>0</v>
      </c>
      <c r="EC34" s="1097" t="str">
        <f>EC3</f>
        <v>18/8</v>
      </c>
      <c r="ED34" s="1094"/>
      <c r="EE34" s="1094"/>
      <c r="EF34" s="1096">
        <v>0</v>
      </c>
      <c r="EG34" s="1097" t="str">
        <f>EG3</f>
        <v>18/6-18/8累計</v>
      </c>
      <c r="EH34" s="1094"/>
      <c r="EI34" s="1095"/>
      <c r="EJ34" s="1094"/>
      <c r="EK34" s="1096"/>
      <c r="EL34" s="1105" t="str">
        <f>EL3</f>
        <v>18/下(18/6-18/8)累計</v>
      </c>
      <c r="EM34" s="1106"/>
      <c r="EN34" s="1106"/>
      <c r="EO34" s="1106"/>
      <c r="EP34" s="1107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18" t="s">
        <v>56</v>
      </c>
      <c r="D36" s="111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15146.023923076924</v>
      </c>
      <c r="V36" s="230">
        <f t="shared" ref="V36:V41" si="74">U36-R36</f>
        <v>-4597.565820512822</v>
      </c>
      <c r="W36" s="231">
        <f>U36-S36</f>
        <v>-4597.565820512822</v>
      </c>
      <c r="X36" s="227">
        <f t="shared" ref="X36:X41" si="75">U36-T36</f>
        <v>-10744.897435897436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15146.023923076924</v>
      </c>
      <c r="AV36" s="149">
        <f t="shared" ref="AV36:AV41" si="93">AU36-AR36</f>
        <v>-25623.206846153851</v>
      </c>
      <c r="AW36" s="231">
        <f>AU36-AS36</f>
        <v>-25623.206846153851</v>
      </c>
      <c r="AX36" s="235">
        <f t="shared" ref="AX36:AX41" si="94">AU36-AT36</f>
        <v>-32755.233777777779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65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83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550.93650427350428</v>
      </c>
      <c r="V37" s="239">
        <f t="shared" si="74"/>
        <v>-474.70452136752158</v>
      </c>
      <c r="W37" s="240">
        <f t="shared" ref="W37:W65" si="142">U37-S37</f>
        <v>-474.70452136752135</v>
      </c>
      <c r="X37" s="241">
        <f t="shared" si="75"/>
        <v>-261.20905128205129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550.93650427350428</v>
      </c>
      <c r="AV37" s="149">
        <f t="shared" si="93"/>
        <v>-1756.7558034188037</v>
      </c>
      <c r="AW37" s="240">
        <f t="shared" ref="AW37:AW65" si="144">AU37-AS37</f>
        <v>-1756.7558034188032</v>
      </c>
      <c r="AX37" s="235">
        <f t="shared" si="94"/>
        <v>-937.60604273504271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65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83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54.142735042735048</v>
      </c>
      <c r="V38" s="47">
        <f t="shared" si="74"/>
        <v>-20116.797435897435</v>
      </c>
      <c r="W38" s="141">
        <f t="shared" si="142"/>
        <v>-27005.686324786326</v>
      </c>
      <c r="X38" s="142">
        <f t="shared" si="75"/>
        <v>-1438.5384615384617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54.142735042735048</v>
      </c>
      <c r="AV38" s="149">
        <f t="shared" si="93"/>
        <v>-73621.070940170946</v>
      </c>
      <c r="AW38" s="141">
        <f t="shared" si="144"/>
        <v>-90253.549572649572</v>
      </c>
      <c r="AX38" s="235">
        <f t="shared" si="94"/>
        <v>-21752.225641025641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65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83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0</v>
      </c>
      <c r="Q39" s="243">
        <f t="shared" si="70"/>
        <v>-33.230769230769234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-33.230769230769234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-4411.4803418803422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65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83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132981.62184615387</v>
      </c>
      <c r="V40" s="47">
        <f t="shared" si="74"/>
        <v>-41890.173025641008</v>
      </c>
      <c r="W40" s="141">
        <f t="shared" si="142"/>
        <v>-57018.378153846134</v>
      </c>
      <c r="X40" s="142">
        <f t="shared" si="75"/>
        <v>-71248.09798290598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132981.62184615387</v>
      </c>
      <c r="AV40" s="149">
        <f t="shared" si="93"/>
        <v>-240864.53200000001</v>
      </c>
      <c r="AW40" s="141">
        <f t="shared" si="144"/>
        <v>-263941.45507692307</v>
      </c>
      <c r="AX40" s="235">
        <f t="shared" si="94"/>
        <v>-283257.23523931624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65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83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12" t="s">
        <v>54</v>
      </c>
      <c r="D41" s="111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133532.55835042737</v>
      </c>
      <c r="V41" s="47">
        <f t="shared" si="74"/>
        <v>-42364.877547008538</v>
      </c>
      <c r="W41" s="141">
        <f t="shared" si="142"/>
        <v>-57493.082675213664</v>
      </c>
      <c r="X41" s="142">
        <f t="shared" si="75"/>
        <v>-71509.307034188038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133532.55835042737</v>
      </c>
      <c r="AV41" s="149">
        <f t="shared" si="93"/>
        <v>-242621.28780341876</v>
      </c>
      <c r="AW41" s="141">
        <f t="shared" si="144"/>
        <v>-265698.21088034188</v>
      </c>
      <c r="AX41" s="235">
        <f t="shared" si="94"/>
        <v>-284194.84128205129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66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83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0.75995605618173878</v>
      </c>
      <c r="W42" s="86">
        <f>U43/S43</f>
        <v>0.70540933195458233</v>
      </c>
      <c r="X42" s="80">
        <f>U43/T43</f>
        <v>0.64381755561883769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0.35660914567445673</v>
      </c>
      <c r="AW42" s="86">
        <f>AU43/AS43</f>
        <v>0.33790586880341883</v>
      </c>
      <c r="AX42" s="259">
        <f>AU43/AT43</f>
        <v>0.3193071988416481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67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148678.58227350429</v>
      </c>
      <c r="V43" s="110">
        <f t="shared" ref="V43:V48" si="171">U43-R43</f>
        <v>-46962.443367521366</v>
      </c>
      <c r="W43" s="108">
        <f t="shared" si="142"/>
        <v>-62090.648495726491</v>
      </c>
      <c r="X43" s="109">
        <f t="shared" ref="X43:X48" si="172">U43-T43</f>
        <v>-82254.204470085475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148678.58227350429</v>
      </c>
      <c r="AV43" s="121">
        <f t="shared" ref="AV43:AV48" si="191">AU43-AR43</f>
        <v>-268244.49464957271</v>
      </c>
      <c r="AW43" s="108">
        <f t="shared" si="144"/>
        <v>-291321.41772649571</v>
      </c>
      <c r="AX43" s="122">
        <f t="shared" ref="AX43:AX48" si="192">AU43-AT43</f>
        <v>-316950.07505982905</v>
      </c>
      <c r="AY43" s="96">
        <f>AR43/6</f>
        <v>69487.179487179499</v>
      </c>
      <c r="AZ43" s="97">
        <f>AS43/6</f>
        <v>73333.333333333328</v>
      </c>
      <c r="BA43" s="97">
        <f>AU43/6</f>
        <v>24779.763712250715</v>
      </c>
      <c r="BB43" s="123">
        <f>BA43/AY43</f>
        <v>0.35660914567445673</v>
      </c>
      <c r="BC43" s="98">
        <f>BA43-AY43</f>
        <v>-44707.415774928784</v>
      </c>
      <c r="BD43" s="98">
        <f>BA43-AZ43</f>
        <v>-48553.569621082614</v>
      </c>
      <c r="BE43" s="98">
        <f>AX43/6</f>
        <v>-52825.012509971508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62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26311.658119658125</v>
      </c>
      <c r="V44" s="47">
        <f t="shared" si="171"/>
        <v>-8132.7863247863206</v>
      </c>
      <c r="W44" s="141">
        <f t="shared" si="142"/>
        <v>670.63247863248034</v>
      </c>
      <c r="X44" s="191">
        <f t="shared" si="172"/>
        <v>-10690.583760683759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26311.658119658125</v>
      </c>
      <c r="AV44" s="149">
        <f t="shared" si="191"/>
        <v>-38859.282051282047</v>
      </c>
      <c r="AW44" s="141">
        <f t="shared" si="144"/>
        <v>-38859.282051282047</v>
      </c>
      <c r="AX44" s="150">
        <f t="shared" si="192"/>
        <v>-48473.03504273505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8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8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425967.80128205125</v>
      </c>
      <c r="V45" s="47">
        <f t="shared" si="171"/>
        <v>-35314.25</v>
      </c>
      <c r="W45" s="141">
        <f t="shared" si="142"/>
        <v>-91980.916666666744</v>
      </c>
      <c r="X45" s="191">
        <f t="shared" si="172"/>
        <v>-159827.00341880345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617857.84328205127</v>
      </c>
      <c r="AV45" s="149">
        <f t="shared" si="191"/>
        <v>-205860.10543589748</v>
      </c>
      <c r="AW45" s="141">
        <f t="shared" si="144"/>
        <v>-270817.37039316248</v>
      </c>
      <c r="AX45" s="150">
        <f t="shared" si="192"/>
        <v>-524756.07948717952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8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8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15409.495726495727</v>
      </c>
      <c r="V47" s="47">
        <f t="shared" si="171"/>
        <v>-8923.8376068376092</v>
      </c>
      <c r="W47" s="141">
        <f t="shared" si="142"/>
        <v>-10573.410256410258</v>
      </c>
      <c r="X47" s="191">
        <f t="shared" si="172"/>
        <v>-7012.8418803418826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15409.495726495727</v>
      </c>
      <c r="AV47" s="234">
        <f t="shared" si="191"/>
        <v>-28052.042735042742</v>
      </c>
      <c r="AW47" s="141">
        <f t="shared" si="144"/>
        <v>-28052.042735042734</v>
      </c>
      <c r="AX47" s="235">
        <f t="shared" si="192"/>
        <v>-28465.235042735047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9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83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409129.11367521365</v>
      </c>
      <c r="V48" s="47">
        <f t="shared" si="171"/>
        <v>108188.94273504271</v>
      </c>
      <c r="W48" s="141">
        <f t="shared" si="142"/>
        <v>-82836.698290598346</v>
      </c>
      <c r="X48" s="142">
        <f t="shared" si="172"/>
        <v>-151742.7803418804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409129.11367521365</v>
      </c>
      <c r="AV48" s="234">
        <f t="shared" si="191"/>
        <v>-235118.7495726496</v>
      </c>
      <c r="AW48" s="141">
        <f t="shared" si="144"/>
        <v>-436084.5615384616</v>
      </c>
      <c r="AX48" s="235">
        <f t="shared" si="192"/>
        <v>-685218.7418803419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8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9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83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0.91235684051724142</v>
      </c>
      <c r="W49" s="86">
        <f>U50/S50</f>
        <v>0.83202353380503136</v>
      </c>
      <c r="X49" s="80">
        <f>U50/T50</f>
        <v>0.72620681469905435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0.72469068907692302</v>
      </c>
      <c r="AW49" s="86">
        <f>AU50/AS50</f>
        <v>0.67533899340501791</v>
      </c>
      <c r="AX49" s="206">
        <f>AU50/AT50</f>
        <v>0.52913605533283237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64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452279.45940170938</v>
      </c>
      <c r="V50" s="110">
        <f>U50-R50</f>
        <v>-43447.036324786313</v>
      </c>
      <c r="W50" s="108">
        <f t="shared" si="142"/>
        <v>-91310.284188034246</v>
      </c>
      <c r="X50" s="109">
        <f>U50-T50</f>
        <v>-170517.58717948722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644169.50140170939</v>
      </c>
      <c r="AV50" s="121">
        <f>AU50-AR50</f>
        <v>-244719.38748717948</v>
      </c>
      <c r="AW50" s="108">
        <f t="shared" si="144"/>
        <v>-309676.65244444448</v>
      </c>
      <c r="AX50" s="122">
        <f>AU50-AT50</f>
        <v>-573229.11452991469</v>
      </c>
      <c r="AY50" s="96">
        <f>AR50/6</f>
        <v>148148.14814814815</v>
      </c>
      <c r="AZ50" s="97">
        <f>AS50/6</f>
        <v>158974.35897435897</v>
      </c>
      <c r="BA50" s="97">
        <f>AU50/6</f>
        <v>107361.58356695157</v>
      </c>
      <c r="BB50" s="123">
        <f>BA50/AY50</f>
        <v>0.72469068907692302</v>
      </c>
      <c r="BC50" s="98">
        <f>BA50-AY50</f>
        <v>-40786.564581196581</v>
      </c>
      <c r="BD50" s="98">
        <f>BA50-AZ50</f>
        <v>-51612.775407407404</v>
      </c>
      <c r="BE50" s="98">
        <f>AX50/6</f>
        <v>-95538.185754985781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62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94492.446982905982</v>
      </c>
      <c r="V51" s="47">
        <f>U51-R51</f>
        <v>-19822.937632478643</v>
      </c>
      <c r="W51" s="141">
        <f t="shared" si="142"/>
        <v>-19822.937632478643</v>
      </c>
      <c r="X51" s="191">
        <f>U51-T51</f>
        <v>-48672.649572649578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94492.446982905982</v>
      </c>
      <c r="AV51" s="149">
        <f>AU51-AR51</f>
        <v>-134138.32224786328</v>
      </c>
      <c r="AW51" s="141">
        <f t="shared" si="144"/>
        <v>-134138.32224786328</v>
      </c>
      <c r="AX51" s="150">
        <f>AU51-AT51</f>
        <v>-201854.62055880344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9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308614.80604273506</v>
      </c>
      <c r="AV52" s="284">
        <f>AU52-AR52</f>
        <v>-12751.860623931629</v>
      </c>
      <c r="AW52" s="128">
        <f t="shared" si="144"/>
        <v>-95267.245239316253</v>
      </c>
      <c r="AX52" s="285">
        <f>AU52-AT52</f>
        <v>-72417.532469572674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158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1.1342457313988945</v>
      </c>
      <c r="W54" s="86">
        <f>U55/S55</f>
        <v>0.88358790830225398</v>
      </c>
      <c r="X54" s="80">
        <f>U55/T55</f>
        <v>0.85165887631501702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0.73292569513144568</v>
      </c>
      <c r="AW54" s="86">
        <f>AU55/AS55</f>
        <v>0.63731080217285552</v>
      </c>
      <c r="AX54" s="289">
        <f>AU55/AT55</f>
        <v>0.59509818193896424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279440.34002564102</v>
      </c>
      <c r="V55" s="110">
        <f>U55-R55</f>
        <v>33073.673358974338</v>
      </c>
      <c r="W55" s="108">
        <f t="shared" si="142"/>
        <v>-36816.070230769226</v>
      </c>
      <c r="X55" s="109">
        <f>U55-T55</f>
        <v>-48672.649572649563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403107.25302564102</v>
      </c>
      <c r="AV55" s="121">
        <f>AU55-AR55</f>
        <v>-146890.18287179497</v>
      </c>
      <c r="AW55" s="108">
        <f t="shared" si="144"/>
        <v>-229405.56748717948</v>
      </c>
      <c r="AX55" s="122">
        <f>AU55-AT55</f>
        <v>-274272.15302837611</v>
      </c>
      <c r="AY55" s="96">
        <f>AR55/6</f>
        <v>91666.239316239327</v>
      </c>
      <c r="AZ55" s="97">
        <f>AS55/6</f>
        <v>105418.80341880342</v>
      </c>
      <c r="BA55" s="97">
        <f>AU55/6</f>
        <v>67184.542170940171</v>
      </c>
      <c r="BB55" s="123">
        <f>BA55/AY55</f>
        <v>0.73292569513144579</v>
      </c>
      <c r="BC55" s="98">
        <f>BA55-AY55</f>
        <v>-24481.697145299157</v>
      </c>
      <c r="BD55" s="98">
        <f>BA55-AZ55</f>
        <v>-38234.261247863251</v>
      </c>
      <c r="BE55" s="98">
        <f>AX55/6</f>
        <v>-45712.025504729354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62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0.43094815488446586</v>
      </c>
      <c r="W58" s="86">
        <f>U59/S59</f>
        <v>0.43094815488446581</v>
      </c>
      <c r="X58" s="80">
        <f>U59/T59</f>
        <v>0.84664302744444608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0.26965491160260541</v>
      </c>
      <c r="AW58" s="86">
        <f>AU59/AS59</f>
        <v>0.26965491160260535</v>
      </c>
      <c r="AX58" s="206">
        <f>AU59/AT59</f>
        <v>0.17404261103820459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3219.9562136752138</v>
      </c>
      <c r="V59" s="110">
        <f>U59-R59</f>
        <v>-4251.8386581196573</v>
      </c>
      <c r="W59" s="108">
        <f t="shared" si="142"/>
        <v>-4251.8386581196582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3219.9562136752138</v>
      </c>
      <c r="AV59" s="121">
        <f>AU59-AR59</f>
        <v>-8721.0694273504268</v>
      </c>
      <c r="AW59" s="108">
        <f t="shared" si="144"/>
        <v>-8721.0694273504287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536.65936894586901</v>
      </c>
      <c r="BB59" s="123">
        <f>BA59/AY59</f>
        <v>0.26965491160260541</v>
      </c>
      <c r="BC59" s="98">
        <f>BA59-AY59</f>
        <v>-1453.5115712250713</v>
      </c>
      <c r="BD59" s="98">
        <f>BA59-AZ59</f>
        <v>-1453.5115712250713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64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0.90322580645161288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0.38356164383561642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119.65811965811966</v>
      </c>
      <c r="V63" s="110">
        <f>U63-R63</f>
        <v>119.65811965811966</v>
      </c>
      <c r="W63" s="108">
        <f t="shared" si="142"/>
        <v>119.65811965811966</v>
      </c>
      <c r="X63" s="109">
        <f>U63-T63</f>
        <v>-12.820512820512818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119.65811965811966</v>
      </c>
      <c r="AV63" s="121">
        <f>AU63-AR63</f>
        <v>119.65811965811966</v>
      </c>
      <c r="AW63" s="108">
        <f t="shared" si="144"/>
        <v>119.65811965811966</v>
      </c>
      <c r="AX63" s="122">
        <f>AU63-AT63</f>
        <v>-192.30769230769235</v>
      </c>
      <c r="AY63" s="96">
        <f>AR63/6</f>
        <v>0</v>
      </c>
      <c r="AZ63" s="97">
        <f>AS63/6</f>
        <v>0</v>
      </c>
      <c r="BA63" s="97">
        <f>AU63/6</f>
        <v>19.943019943019944</v>
      </c>
      <c r="BB63" s="123" t="e">
        <f>BA63/AY63</f>
        <v>#DIV/0!</v>
      </c>
      <c r="BC63" s="98">
        <f>BA63-AY63</f>
        <v>19.943019943019944</v>
      </c>
      <c r="BD63" s="98">
        <f>BA63-AZ63</f>
        <v>19.943019943019944</v>
      </c>
      <c r="BE63" s="98">
        <f>AX63/6</f>
        <v>-32.051282051282058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64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62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0.93623014854410014</v>
      </c>
      <c r="W66" s="86">
        <f>U67/S67</f>
        <v>0.82123660904216456</v>
      </c>
      <c r="X66" s="80">
        <f>U67/T67</f>
        <v>0.74613792433239678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0.64425376399031176</v>
      </c>
      <c r="AW66" s="86">
        <f>AU67/AS67</f>
        <v>0.59060061345632386</v>
      </c>
      <c r="AX66" s="206">
        <f>AU67/AT67</f>
        <v>0.50582637099446981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64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888466.40703418804</v>
      </c>
      <c r="V67" s="213">
        <f>U67-R67</f>
        <v>-60516.498948718072</v>
      </c>
      <c r="W67" s="211">
        <f>U67-S67</f>
        <v>-193397.69552991446</v>
      </c>
      <c r="X67" s="212">
        <f>U67-T67</f>
        <v>-302287.17626495729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1209501.0920341879</v>
      </c>
      <c r="AV67" s="217">
        <f>AU67-AR67</f>
        <v>-667866.42933333386</v>
      </c>
      <c r="AW67" s="211">
        <f>AU67-AS67</f>
        <v>-838416.00198290637</v>
      </c>
      <c r="AX67" s="294">
        <f>AU67-AT67</f>
        <v>-1181637.7678403428</v>
      </c>
      <c r="AY67" s="96">
        <f>AR67/6</f>
        <v>312894.58689458697</v>
      </c>
      <c r="AZ67" s="97">
        <f>AS67/6</f>
        <v>341319.51566951571</v>
      </c>
      <c r="BA67" s="97">
        <f>AU67/6</f>
        <v>201583.51533903132</v>
      </c>
      <c r="BB67" s="123">
        <f>BA67/AY67</f>
        <v>0.64425376399031176</v>
      </c>
      <c r="BC67" s="98">
        <f>BA67-AY67</f>
        <v>-111311.07155555565</v>
      </c>
      <c r="BD67" s="98">
        <f>BA67-AZ67</f>
        <v>-139736.00033048438</v>
      </c>
      <c r="BE67" s="98">
        <f>AX67/6</f>
        <v>-196939.62797339048</v>
      </c>
      <c r="BF67" s="210">
        <f>BF43+BF50+BF61+BF55+BF59+BF63+BF65</f>
        <v>0</v>
      </c>
      <c r="BG67" s="881">
        <f>BG43+BG50+BG61+BG55+BG59+BG63+BG65</f>
        <v>125099.30376923078</v>
      </c>
      <c r="BH67" s="88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9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107011.56166666666</v>
      </c>
      <c r="AO68" s="10"/>
      <c r="AP68" s="10"/>
      <c r="AS68" s="219"/>
      <c r="AT68" s="4">
        <f>AT67/6</f>
        <v>398523.1433124218</v>
      </c>
      <c r="AU68" s="4">
        <f>AU67/6</f>
        <v>201583.51533903132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93">
        <f ca="1">NOW()</f>
        <v>43105.368919907407</v>
      </c>
      <c r="BC69" s="1093"/>
      <c r="BD69" s="1093"/>
      <c r="BE69" s="109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3">
        <f ca="1">NOW()</f>
        <v>43105.368919907407</v>
      </c>
      <c r="DA69" s="1093"/>
      <c r="DB69" s="1093"/>
      <c r="DC69" s="1093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93">
        <f ca="1">NOW()</f>
        <v>43105.368919907407</v>
      </c>
      <c r="EU69" s="1093"/>
    </row>
    <row r="70" spans="1:152" s="20" customFormat="1" ht="20.100000000000001" customHeight="1" thickBot="1">
      <c r="A70" s="15"/>
      <c r="B70" s="16"/>
      <c r="C70" s="16"/>
      <c r="D70" s="829"/>
      <c r="E70" s="17"/>
      <c r="F70" s="1097" t="str">
        <f>F3</f>
        <v>17/3</v>
      </c>
      <c r="G70" s="1095"/>
      <c r="H70" s="1095"/>
      <c r="I70" s="1096">
        <v>0</v>
      </c>
      <c r="J70" s="1097" t="str">
        <f>J3</f>
        <v>17/4</v>
      </c>
      <c r="K70" s="1094"/>
      <c r="L70" s="1095"/>
      <c r="M70" s="1096">
        <v>0</v>
      </c>
      <c r="N70" s="1097" t="str">
        <f>N3</f>
        <v>17/5</v>
      </c>
      <c r="O70" s="1094"/>
      <c r="P70" s="1095"/>
      <c r="Q70" s="1096">
        <v>0</v>
      </c>
      <c r="R70" s="1097" t="str">
        <f>R3</f>
        <v>17/3-17/5累計</v>
      </c>
      <c r="S70" s="1095"/>
      <c r="T70" s="1094"/>
      <c r="U70" s="1095"/>
      <c r="V70" s="1094"/>
      <c r="W70" s="1094"/>
      <c r="X70" s="1096"/>
      <c r="Y70" s="1097" t="str">
        <f>Y3</f>
        <v>17/6</v>
      </c>
      <c r="Z70" s="1094"/>
      <c r="AA70" s="1095"/>
      <c r="AB70" s="1096">
        <v>0</v>
      </c>
      <c r="AC70" s="1097" t="str">
        <f>AC3</f>
        <v>17/7</v>
      </c>
      <c r="AD70" s="1094"/>
      <c r="AE70" s="1095"/>
      <c r="AF70" s="1096">
        <v>0</v>
      </c>
      <c r="AG70" s="1097" t="str">
        <f>AG3</f>
        <v>17/8</v>
      </c>
      <c r="AH70" s="1094"/>
      <c r="AI70" s="1095"/>
      <c r="AJ70" s="1096">
        <v>0</v>
      </c>
      <c r="AK70" s="1097" t="str">
        <f>AK3</f>
        <v>17/6-17/8累計</v>
      </c>
      <c r="AL70" s="1094"/>
      <c r="AM70" s="1094"/>
      <c r="AN70" s="1095"/>
      <c r="AO70" s="1094"/>
      <c r="AP70" s="1094"/>
      <c r="AQ70" s="1096"/>
      <c r="AR70" s="1105" t="str">
        <f>AR3</f>
        <v>17/上(17/3-17/8)累計</v>
      </c>
      <c r="AS70" s="1106"/>
      <c r="AT70" s="1106"/>
      <c r="AU70" s="1106"/>
      <c r="AV70" s="1106"/>
      <c r="AW70" s="1106"/>
      <c r="AX70" s="1107"/>
      <c r="AY70" s="18"/>
      <c r="AZ70" s="754"/>
      <c r="BA70" s="19"/>
      <c r="BF70" s="1097" t="str">
        <f>BF3</f>
        <v>17/9</v>
      </c>
      <c r="BG70" s="1095"/>
      <c r="BH70" s="1095"/>
      <c r="BI70" s="1096">
        <v>0</v>
      </c>
      <c r="BJ70" s="1097" t="str">
        <f>BJ3</f>
        <v>17/10</v>
      </c>
      <c r="BK70" s="1094"/>
      <c r="BL70" s="1095"/>
      <c r="BM70" s="1096">
        <v>0</v>
      </c>
      <c r="BN70" s="1097" t="str">
        <f>BN3</f>
        <v>17/11</v>
      </c>
      <c r="BO70" s="1094"/>
      <c r="BP70" s="1095"/>
      <c r="BQ70" s="1096">
        <v>0</v>
      </c>
      <c r="BR70" s="1097" t="str">
        <f>BR3</f>
        <v>17/9-17/11累計</v>
      </c>
      <c r="BS70" s="1094"/>
      <c r="BT70" s="1094"/>
      <c r="BU70" s="1095"/>
      <c r="BV70" s="1094"/>
      <c r="BW70" s="1094"/>
      <c r="BX70" s="1096"/>
      <c r="BY70" s="1097" t="str">
        <f>BY3</f>
        <v>17/12</v>
      </c>
      <c r="BZ70" s="1094"/>
      <c r="CA70" s="1095"/>
      <c r="CB70" s="1096">
        <v>0</v>
      </c>
      <c r="CC70" s="1103" t="str">
        <f>CC3</f>
        <v>18/1</v>
      </c>
      <c r="CD70" s="1095"/>
      <c r="CE70" s="1095"/>
      <c r="CF70" s="1104">
        <v>0</v>
      </c>
      <c r="CG70" s="1097" t="str">
        <f>CG3</f>
        <v>18/2</v>
      </c>
      <c r="CH70" s="1094"/>
      <c r="CI70" s="1095"/>
      <c r="CJ70" s="1096">
        <v>0</v>
      </c>
      <c r="CK70" s="1097" t="str">
        <f>CK3</f>
        <v>17/12-18/2累計</v>
      </c>
      <c r="CL70" s="1094"/>
      <c r="CM70" s="1094"/>
      <c r="CN70" s="1095"/>
      <c r="CO70" s="1094"/>
      <c r="CP70" s="1094"/>
      <c r="CQ70" s="1096"/>
      <c r="CR70" s="1105" t="str">
        <f>CR3</f>
        <v>17/下(17/12-18/2)累計</v>
      </c>
      <c r="CS70" s="1106"/>
      <c r="CT70" s="1106"/>
      <c r="CU70" s="1106"/>
      <c r="CV70" s="1106"/>
      <c r="CW70" s="1106"/>
      <c r="CX70" s="1107"/>
      <c r="CY70" s="18"/>
      <c r="CZ70" s="19"/>
      <c r="DB70" s="1009"/>
      <c r="DC70" s="916"/>
      <c r="DD70" s="1098" t="str">
        <f>DD3</f>
        <v>18/3</v>
      </c>
      <c r="DE70" s="1098"/>
      <c r="DF70" s="1098"/>
      <c r="DG70" s="1099">
        <v>0</v>
      </c>
      <c r="DH70" s="1097" t="str">
        <f>DH3</f>
        <v>18/4</v>
      </c>
      <c r="DI70" s="1094"/>
      <c r="DJ70" s="1095"/>
      <c r="DK70" s="1096">
        <v>0</v>
      </c>
      <c r="DL70" s="1097" t="str">
        <f>DL3</f>
        <v>18/5</v>
      </c>
      <c r="DM70" s="1094"/>
      <c r="DN70" s="1095"/>
      <c r="DO70" s="1096">
        <v>0</v>
      </c>
      <c r="DP70" s="1097" t="str">
        <f>DP3</f>
        <v>18/3-18/5累計</v>
      </c>
      <c r="DQ70" s="1094"/>
      <c r="DR70" s="1095"/>
      <c r="DS70" s="1094"/>
      <c r="DT70" s="1096"/>
      <c r="DU70" s="1097" t="str">
        <f>DU3</f>
        <v>18/6</v>
      </c>
      <c r="DV70" s="1094"/>
      <c r="DW70" s="1095"/>
      <c r="DX70" s="1096">
        <v>0</v>
      </c>
      <c r="DY70" s="1103" t="str">
        <f>DY3</f>
        <v>18/7</v>
      </c>
      <c r="DZ70" s="1095"/>
      <c r="EA70" s="1095"/>
      <c r="EB70" s="1104">
        <v>0</v>
      </c>
      <c r="EC70" s="1097" t="str">
        <f>EC3</f>
        <v>18/8</v>
      </c>
      <c r="ED70" s="1094"/>
      <c r="EE70" s="1095"/>
      <c r="EF70" s="1096">
        <v>0</v>
      </c>
      <c r="EG70" s="1097" t="str">
        <f>EG3</f>
        <v>18/6-18/8累計</v>
      </c>
      <c r="EH70" s="1094"/>
      <c r="EI70" s="1095"/>
      <c r="EJ70" s="1094"/>
      <c r="EK70" s="1096"/>
      <c r="EL70" s="1105" t="str">
        <f>EL3</f>
        <v>18/下(18/6-18/8)累計</v>
      </c>
      <c r="EM70" s="1106"/>
      <c r="EN70" s="1106"/>
      <c r="EO70" s="1106"/>
      <c r="EP70" s="1107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306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64" t="str">
        <f>AA4</f>
        <v>今回計画</v>
      </c>
      <c r="AB71" s="309" t="s">
        <v>139</v>
      </c>
      <c r="AC71" s="304" t="s">
        <v>0</v>
      </c>
      <c r="AD71" s="305" t="str">
        <f>AD4</f>
        <v>前回計画</v>
      </c>
      <c r="AE71" s="1064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64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42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42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42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42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42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42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178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18" t="s">
        <v>56</v>
      </c>
      <c r="D72" s="111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316"/>
      <c r="Q72" s="317">
        <f>P72-O72</f>
        <v>-7761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24646.81552</v>
      </c>
      <c r="V72" s="807">
        <f>U72-R72</f>
        <v>1546.8155200000001</v>
      </c>
      <c r="W72" s="71">
        <f>U72-S72</f>
        <v>1546.8155200000001</v>
      </c>
      <c r="X72" s="322">
        <f>U72-T72</f>
        <v>-7761</v>
      </c>
      <c r="Y72" s="314">
        <v>8400</v>
      </c>
      <c r="Z72" s="315">
        <v>9248.2200799999991</v>
      </c>
      <c r="AA72" s="1065"/>
      <c r="AB72" s="319">
        <f>AA72-Z72</f>
        <v>-9248.2200799999991</v>
      </c>
      <c r="AC72" s="314">
        <v>8400</v>
      </c>
      <c r="AD72" s="315">
        <v>7161.13076</v>
      </c>
      <c r="AE72" s="1065"/>
      <c r="AF72" s="317">
        <f>AE72-AD72</f>
        <v>-7161.13076</v>
      </c>
      <c r="AG72" s="314">
        <v>7800</v>
      </c>
      <c r="AH72" s="315">
        <v>7800</v>
      </c>
      <c r="AI72" s="1065"/>
      <c r="AJ72" s="317">
        <f>AI72-AH72</f>
        <v>-7800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0</v>
      </c>
      <c r="AO72" s="806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24646.81552</v>
      </c>
      <c r="AV72" s="802">
        <f>AU72-AR72</f>
        <v>-23053.18448</v>
      </c>
      <c r="AW72" s="71">
        <f>AU72-AS72</f>
        <v>-23053.18448</v>
      </c>
      <c r="AX72" s="235">
        <f>AU72-AT72</f>
        <v>-31970.350840000003</v>
      </c>
      <c r="AY72" s="62"/>
      <c r="AZ72" s="63"/>
      <c r="BA72" s="63"/>
      <c r="BF72" s="1043"/>
      <c r="BG72" s="424"/>
      <c r="BH72" s="427"/>
      <c r="BI72" s="426">
        <f>BH72-BG72</f>
        <v>0</v>
      </c>
      <c r="BJ72" s="1043"/>
      <c r="BK72" s="424">
        <v>5500</v>
      </c>
      <c r="BL72" s="427"/>
      <c r="BM72" s="426">
        <f>BL72-BK72</f>
        <v>-5500</v>
      </c>
      <c r="BN72" s="1043"/>
      <c r="BO72" s="424">
        <v>6000</v>
      </c>
      <c r="BP72" s="427"/>
      <c r="BQ72" s="816">
        <f>BP72-BO72</f>
        <v>-6000</v>
      </c>
      <c r="BR72" s="820">
        <f>BF72+BJ72+BN72</f>
        <v>0</v>
      </c>
      <c r="BS72" s="801"/>
      <c r="BT72" s="801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9"/>
      <c r="BX72" s="232">
        <f>BU72-BT72</f>
        <v>-11500</v>
      </c>
      <c r="BY72" s="1043"/>
      <c r="BZ72" s="424">
        <v>7000</v>
      </c>
      <c r="CA72" s="427"/>
      <c r="CB72" s="426">
        <f>CA72-BZ72</f>
        <v>-7000</v>
      </c>
      <c r="CC72" s="1043"/>
      <c r="CD72" s="424">
        <v>5000</v>
      </c>
      <c r="CE72" s="427"/>
      <c r="CF72" s="426">
        <f>CE72-CD72</f>
        <v>-5000</v>
      </c>
      <c r="CG72" s="1043"/>
      <c r="CH72" s="424">
        <v>4000</v>
      </c>
      <c r="CI72" s="427"/>
      <c r="CJ72" s="426">
        <f>CI72-CH72</f>
        <v>-4000</v>
      </c>
      <c r="CK72" s="820">
        <f>BY72+CC72+CG72</f>
        <v>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6"/>
      <c r="CQ72" s="322">
        <f>CN72-CM72</f>
        <v>-16000</v>
      </c>
      <c r="CR72" s="228">
        <f>CK72+BR72</f>
        <v>0</v>
      </c>
      <c r="CS72" s="965"/>
      <c r="CT72" s="65">
        <f>BT72+CM72</f>
        <v>27500</v>
      </c>
      <c r="CU72" s="324">
        <f>SUM(BU72,CN72)</f>
        <v>0</v>
      </c>
      <c r="CV72" s="325">
        <f>CU72-CR72</f>
        <v>0</v>
      </c>
      <c r="CW72" s="802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425"/>
      <c r="Q73" s="816">
        <f>P73-O73</f>
        <v>-2042.9970000000001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171.71199999999999</v>
      </c>
      <c r="V73" s="53">
        <f>U73-R73</f>
        <v>-23428.288</v>
      </c>
      <c r="W73" s="819">
        <f>U73-S73</f>
        <v>-31488.288</v>
      </c>
      <c r="X73" s="232">
        <f>U73-T73</f>
        <v>-2042.9969999999998</v>
      </c>
      <c r="Y73" s="423">
        <v>18100</v>
      </c>
      <c r="Z73" s="424">
        <v>6884.0439999999999</v>
      </c>
      <c r="AA73" s="1066"/>
      <c r="AB73" s="426">
        <f>AA73-Z73</f>
        <v>-6884.0439999999999</v>
      </c>
      <c r="AC73" s="423">
        <v>20800</v>
      </c>
      <c r="AD73" s="424">
        <v>5869.692</v>
      </c>
      <c r="AE73" s="1066"/>
      <c r="AF73" s="816">
        <f>AE73-AD73</f>
        <v>-5869.692</v>
      </c>
      <c r="AG73" s="423">
        <v>23700</v>
      </c>
      <c r="AH73" s="424">
        <v>12500</v>
      </c>
      <c r="AI73" s="1066"/>
      <c r="AJ73" s="816">
        <f>AI73-AH73</f>
        <v>-12500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0</v>
      </c>
      <c r="AO73" s="801">
        <f>AN73-AK73</f>
        <v>-62600</v>
      </c>
      <c r="AP73" s="819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171.71199999999999</v>
      </c>
      <c r="AV73" s="822">
        <f>AU73-AR73</f>
        <v>-86028.288</v>
      </c>
      <c r="AW73" s="819">
        <f>AU73-AS73</f>
        <v>-105488.288</v>
      </c>
      <c r="AX73" s="372">
        <f>AU73-AT73</f>
        <v>-27296.733</v>
      </c>
      <c r="AY73" s="62"/>
      <c r="AZ73" s="63"/>
      <c r="BA73" s="63"/>
      <c r="BF73" s="1043"/>
      <c r="BG73" s="424"/>
      <c r="BH73" s="427"/>
      <c r="BI73" s="426"/>
      <c r="BJ73" s="1043"/>
      <c r="BK73" s="424">
        <v>12000</v>
      </c>
      <c r="BL73" s="427"/>
      <c r="BM73" s="426"/>
      <c r="BN73" s="1043"/>
      <c r="BO73" s="424">
        <v>15000</v>
      </c>
      <c r="BP73" s="427"/>
      <c r="BQ73" s="816"/>
      <c r="BR73" s="820">
        <f>BF73+BJ73+BN73</f>
        <v>0</v>
      </c>
      <c r="BS73" s="801"/>
      <c r="BT73" s="801">
        <f t="shared" si="259"/>
        <v>27000</v>
      </c>
      <c r="BU73" s="53">
        <f t="shared" si="259"/>
        <v>0</v>
      </c>
      <c r="BV73" s="53">
        <f>BU73-BR73</f>
        <v>0</v>
      </c>
      <c r="BW73" s="819"/>
      <c r="BX73" s="232"/>
      <c r="BY73" s="1043"/>
      <c r="BZ73" s="424">
        <v>20000</v>
      </c>
      <c r="CA73" s="427"/>
      <c r="CB73" s="426"/>
      <c r="CC73" s="1043"/>
      <c r="CD73" s="894">
        <v>16000</v>
      </c>
      <c r="CE73" s="427"/>
      <c r="CF73" s="426"/>
      <c r="CG73" s="1043"/>
      <c r="CH73" s="424">
        <v>11000</v>
      </c>
      <c r="CI73" s="427"/>
      <c r="CJ73" s="426"/>
      <c r="CK73" s="820">
        <f>BY73+CC73+CG73</f>
        <v>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6"/>
      <c r="CQ73" s="322">
        <f>CN73-CM73</f>
        <v>-47000</v>
      </c>
      <c r="CR73" s="228">
        <f>CK73+BR73</f>
        <v>0</v>
      </c>
      <c r="CS73" s="965"/>
      <c r="CT73" s="65">
        <f>BT73+CM73</f>
        <v>74000</v>
      </c>
      <c r="CU73" s="324">
        <f>SUM(BU73,CN73)</f>
        <v>0</v>
      </c>
      <c r="CV73" s="822">
        <f>CU73-CR73</f>
        <v>0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425"/>
      <c r="Q74" s="816">
        <f>P74-O74</f>
        <v>-38.880000000000003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0</v>
      </c>
      <c r="V74" s="53">
        <f>U74-R74</f>
        <v>-13160</v>
      </c>
      <c r="W74" s="819">
        <f>U74-S74</f>
        <v>-17200</v>
      </c>
      <c r="X74" s="232">
        <f>U74-T74</f>
        <v>-38.880000000000003</v>
      </c>
      <c r="Y74" s="423">
        <v>7600</v>
      </c>
      <c r="Z74" s="424">
        <v>259.34899999999999</v>
      </c>
      <c r="AA74" s="1066"/>
      <c r="AB74" s="426">
        <f>AA74-Z74</f>
        <v>-259.34899999999999</v>
      </c>
      <c r="AC74" s="423">
        <v>9200</v>
      </c>
      <c r="AD74" s="424">
        <v>563.59299999999996</v>
      </c>
      <c r="AE74" s="1066"/>
      <c r="AF74" s="816">
        <f>AE74-AD74</f>
        <v>-563.59299999999996</v>
      </c>
      <c r="AG74" s="423">
        <v>10780</v>
      </c>
      <c r="AH74" s="424">
        <v>4000</v>
      </c>
      <c r="AI74" s="1066"/>
      <c r="AJ74" s="816">
        <f>AI74-AH74</f>
        <v>-4000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0</v>
      </c>
      <c r="AO74" s="801">
        <f>AN74-AK74</f>
        <v>-27580</v>
      </c>
      <c r="AP74" s="819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0</v>
      </c>
      <c r="AV74" s="822">
        <f>AU74-AR74</f>
        <v>-40740</v>
      </c>
      <c r="AW74" s="53">
        <f>AU74-AS74</f>
        <v>-57200</v>
      </c>
      <c r="AX74" s="610">
        <f>AU74-AT74</f>
        <v>-4861.8220000000001</v>
      </c>
      <c r="AY74" s="62"/>
      <c r="AZ74" s="63"/>
      <c r="BA74" s="63"/>
      <c r="BF74" s="1044"/>
      <c r="BG74" s="315"/>
      <c r="BH74" s="318"/>
      <c r="BI74" s="813"/>
      <c r="BJ74" s="1044"/>
      <c r="BK74" s="315">
        <v>1300</v>
      </c>
      <c r="BL74" s="318"/>
      <c r="BM74" s="813"/>
      <c r="BN74" s="1044"/>
      <c r="BO74" s="315">
        <v>1900</v>
      </c>
      <c r="BP74" s="318"/>
      <c r="BQ74" s="814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8"/>
      <c r="BY74" s="1044"/>
      <c r="BZ74" s="315">
        <v>2500</v>
      </c>
      <c r="CA74" s="318"/>
      <c r="CB74" s="813"/>
      <c r="CC74" s="1044"/>
      <c r="CD74" s="315">
        <v>2500</v>
      </c>
      <c r="CE74" s="318"/>
      <c r="CF74" s="813"/>
      <c r="CG74" s="1044"/>
      <c r="CH74" s="315">
        <v>1700</v>
      </c>
      <c r="CI74" s="318"/>
      <c r="CJ74" s="813"/>
      <c r="CK74" s="50">
        <f>BY74+CC74+CG74</f>
        <v>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6"/>
      <c r="CQ74" s="322">
        <f>CN74-CM74</f>
        <v>-6700</v>
      </c>
      <c r="CR74" s="228">
        <f>CK74+BR74</f>
        <v>0</v>
      </c>
      <c r="CS74" s="965"/>
      <c r="CT74" s="65">
        <f>BT74+CM74</f>
        <v>9900</v>
      </c>
      <c r="CU74" s="58">
        <f>SUM(BU74,CN74)</f>
        <v>0</v>
      </c>
      <c r="CV74" s="324">
        <f>CU74-CR74</f>
        <v>0</v>
      </c>
      <c r="CW74" s="802"/>
      <c r="CX74" s="610">
        <f>CU74-CT74</f>
        <v>-9900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12" t="s">
        <v>54</v>
      </c>
      <c r="D75" s="111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462"/>
      <c r="Q75" s="814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170572.96784</v>
      </c>
      <c r="V75" s="323">
        <f>U75-R75</f>
        <v>-35227.032160000002</v>
      </c>
      <c r="W75" s="823">
        <f t="shared" ref="W75:W108" si="263">U75-S75</f>
        <v>-52927.032160000002</v>
      </c>
      <c r="X75" s="244">
        <f>U75-T75</f>
        <v>-83598.676529999997</v>
      </c>
      <c r="Y75" s="374">
        <v>71000</v>
      </c>
      <c r="Z75" s="461">
        <v>101383.30992</v>
      </c>
      <c r="AA75" s="1067"/>
      <c r="AB75" s="813">
        <f>AA75-Z75</f>
        <v>-101383.30992</v>
      </c>
      <c r="AC75" s="374">
        <v>78100</v>
      </c>
      <c r="AD75" s="461">
        <v>85387.95342999998</v>
      </c>
      <c r="AE75" s="1067"/>
      <c r="AF75" s="813">
        <f>AE75-AD75</f>
        <v>-85387.95342999998</v>
      </c>
      <c r="AG75" s="374">
        <v>85200</v>
      </c>
      <c r="AH75" s="461">
        <v>80000</v>
      </c>
      <c r="AI75" s="1067"/>
      <c r="AJ75" s="813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23">
        <f t="shared" ref="AP75:AP108" si="264">AN75-AL75</f>
        <v>-243600</v>
      </c>
      <c r="AQ75" s="244">
        <f>AN75-AM75</f>
        <v>-266771.26334999996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170572.96784</v>
      </c>
      <c r="AV75" s="328">
        <f>AU75-AR75</f>
        <v>-269527.03216</v>
      </c>
      <c r="AW75" s="823">
        <f t="shared" ref="AW75:AW108" si="265">AU75-AS75</f>
        <v>-296527.03216</v>
      </c>
      <c r="AX75" s="235">
        <f>AU75-AT75</f>
        <v>-350369.93987999996</v>
      </c>
      <c r="AY75" s="74"/>
      <c r="AZ75" s="75"/>
      <c r="BA75" s="75"/>
      <c r="BF75" s="1045"/>
      <c r="BG75" s="326"/>
      <c r="BH75" s="878"/>
      <c r="BI75" s="319">
        <f>BH75-BG75</f>
        <v>0</v>
      </c>
      <c r="BJ75" s="1045"/>
      <c r="BK75" s="326">
        <v>83000</v>
      </c>
      <c r="BL75" s="878"/>
      <c r="BM75" s="319">
        <f>BL75-BK75</f>
        <v>-83000</v>
      </c>
      <c r="BN75" s="1045"/>
      <c r="BO75" s="326">
        <v>85000</v>
      </c>
      <c r="BP75" s="878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45"/>
      <c r="BZ75" s="326">
        <v>86500</v>
      </c>
      <c r="CA75" s="878"/>
      <c r="CB75" s="319">
        <f>CA75-BZ75</f>
        <v>-86500</v>
      </c>
      <c r="CC75" s="1045"/>
      <c r="CD75" s="326">
        <v>59300</v>
      </c>
      <c r="CE75" s="878"/>
      <c r="CF75" s="319">
        <f>CE75-CD75</f>
        <v>-59300</v>
      </c>
      <c r="CG75" s="1045"/>
      <c r="CH75" s="326">
        <v>37400</v>
      </c>
      <c r="CI75" s="878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66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333"/>
      <c r="Q76" s="334">
        <f>P77/O77</f>
        <v>0</v>
      </c>
      <c r="R76" s="336"/>
      <c r="S76" s="337"/>
      <c r="T76" s="338"/>
      <c r="U76" s="81"/>
      <c r="V76" s="339">
        <f>U77/R77</f>
        <v>0.85286056513761466</v>
      </c>
      <c r="W76" s="86">
        <f>U77/S77</f>
        <v>0.79164551240875913</v>
      </c>
      <c r="X76" s="80">
        <f>U77/T77</f>
        <v>0.6812064738866237</v>
      </c>
      <c r="Y76" s="331"/>
      <c r="Z76" s="332"/>
      <c r="AA76" s="1068"/>
      <c r="AB76" s="334">
        <f>AA77/Z77</f>
        <v>0</v>
      </c>
      <c r="AC76" s="331"/>
      <c r="AD76" s="332"/>
      <c r="AE76" s="1068"/>
      <c r="AF76" s="341">
        <f>AE77/AD77</f>
        <v>0</v>
      </c>
      <c r="AG76" s="331"/>
      <c r="AH76" s="332"/>
      <c r="AI76" s="1068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0.40020455793357934</v>
      </c>
      <c r="AW76" s="86">
        <f>AU77/AS77</f>
        <v>0.37921480839160837</v>
      </c>
      <c r="AX76" s="206">
        <f>AU77/AT77</f>
        <v>0.33800775386173837</v>
      </c>
      <c r="AY76" s="349"/>
      <c r="AZ76" s="350"/>
      <c r="BA76" s="350"/>
      <c r="BF76" s="1046"/>
      <c r="BG76" s="332"/>
      <c r="BH76" s="335"/>
      <c r="BI76" s="334" t="e">
        <f>BH77/BG77</f>
        <v>#DIV/0!</v>
      </c>
      <c r="BJ76" s="1046"/>
      <c r="BK76" s="332"/>
      <c r="BL76" s="335"/>
      <c r="BM76" s="334">
        <f>BL77/BK77</f>
        <v>0</v>
      </c>
      <c r="BN76" s="1046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46"/>
      <c r="BZ76" s="332"/>
      <c r="CA76" s="335"/>
      <c r="CB76" s="334">
        <f>CA77/BZ77</f>
        <v>0</v>
      </c>
      <c r="CC76" s="1046"/>
      <c r="CD76" s="332"/>
      <c r="CE76" s="335"/>
      <c r="CF76" s="341">
        <f>CE77/CD77</f>
        <v>0</v>
      </c>
      <c r="CG76" s="1046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70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357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195219.78336</v>
      </c>
      <c r="V77" s="110">
        <f>U77-R77</f>
        <v>-33680.216639999999</v>
      </c>
      <c r="W77" s="108">
        <f t="shared" si="263"/>
        <v>-51380.216639999999</v>
      </c>
      <c r="X77" s="117">
        <f>U77-T77</f>
        <v>-91359.676529999997</v>
      </c>
      <c r="Y77" s="355">
        <f>Y72+Y75</f>
        <v>79400</v>
      </c>
      <c r="Z77" s="356">
        <f>Z72+Z75</f>
        <v>110631.53</v>
      </c>
      <c r="AA77" s="1069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9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9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195219.78336</v>
      </c>
      <c r="AV77" s="188">
        <f>AU77-AR77</f>
        <v>-292580.21664</v>
      </c>
      <c r="AW77" s="108">
        <f t="shared" si="265"/>
        <v>-319580.21664</v>
      </c>
      <c r="AX77" s="362">
        <f>AU77-AT77</f>
        <v>-382340.29071999993</v>
      </c>
      <c r="AY77" s="137">
        <f>AR77/6</f>
        <v>81300</v>
      </c>
      <c r="AZ77" s="97">
        <f>AS77/6</f>
        <v>85800</v>
      </c>
      <c r="BA77" s="138">
        <f>AU77/6</f>
        <v>32536.630560000001</v>
      </c>
      <c r="BB77" s="363">
        <f>BA77/AY77</f>
        <v>0.40020455793357934</v>
      </c>
      <c r="BC77" s="6">
        <f>BA77-AY77</f>
        <v>-48763.369439999995</v>
      </c>
      <c r="BD77" s="98">
        <f>BA77-AZ77</f>
        <v>-53263.369439999995</v>
      </c>
      <c r="BE77" s="6">
        <f>AX77/6</f>
        <v>-63723.381786666658</v>
      </c>
      <c r="BF77" s="1047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47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47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47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47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47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366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22681.91</v>
      </c>
      <c r="V78" s="47">
        <f>U78-R78</f>
        <v>-5788.09</v>
      </c>
      <c r="W78" s="141">
        <f t="shared" si="263"/>
        <v>-7718.09</v>
      </c>
      <c r="X78" s="142">
        <f>U78-T78</f>
        <v>-8460.3160000000025</v>
      </c>
      <c r="Y78" s="268">
        <v>8300</v>
      </c>
      <c r="Z78" s="365">
        <v>8263.83</v>
      </c>
      <c r="AA78" s="1070"/>
      <c r="AB78" s="319">
        <f>ROUND(AB81*0.95*0.02,-1)</f>
        <v>-4780</v>
      </c>
      <c r="AC78" s="268">
        <v>7700</v>
      </c>
      <c r="AD78" s="365">
        <v>6792.8739999999998</v>
      </c>
      <c r="AE78" s="1070"/>
      <c r="AF78" s="367">
        <f>ROUND(AF81*0.95*0.02,-1)</f>
        <v>-3820</v>
      </c>
      <c r="AG78" s="268">
        <v>6380</v>
      </c>
      <c r="AH78" s="365">
        <v>5130</v>
      </c>
      <c r="AI78" s="1070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22681.91</v>
      </c>
      <c r="AV78" s="193">
        <f>AU78-AR78</f>
        <v>-28168.09</v>
      </c>
      <c r="AW78" s="141">
        <f t="shared" si="265"/>
        <v>-28168.09</v>
      </c>
      <c r="AX78" s="372">
        <f>AU78-AT78</f>
        <v>-28647.02</v>
      </c>
      <c r="AY78" s="137"/>
      <c r="AZ78" s="138"/>
      <c r="BA78" s="138"/>
      <c r="BF78" s="1048"/>
      <c r="BG78" s="365"/>
      <c r="BH78" s="368"/>
      <c r="BI78" s="367">
        <f>BH78-BG78</f>
        <v>0</v>
      </c>
      <c r="BJ78" s="1048"/>
      <c r="BK78" s="365">
        <f>ROUND(BJ78*0.85,-1)</f>
        <v>0</v>
      </c>
      <c r="BL78" s="368"/>
      <c r="BM78" s="367">
        <f>BL78-BK78</f>
        <v>0</v>
      </c>
      <c r="BN78" s="1048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48"/>
      <c r="BZ78" s="365">
        <v>8900</v>
      </c>
      <c r="CA78" s="368"/>
      <c r="CB78" s="367">
        <v>0</v>
      </c>
      <c r="CC78" s="1048"/>
      <c r="CD78" s="365">
        <v>9000</v>
      </c>
      <c r="CE78" s="368"/>
      <c r="CF78" s="367">
        <v>0</v>
      </c>
      <c r="CG78" s="1048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63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366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523439.82999999996</v>
      </c>
      <c r="V79" s="47">
        <f>U79-R79</f>
        <v>12209.829999999958</v>
      </c>
      <c r="W79" s="141">
        <f t="shared" si="263"/>
        <v>-52160.170000000042</v>
      </c>
      <c r="X79" s="142">
        <f>U79-T79</f>
        <v>-270180.77390000003</v>
      </c>
      <c r="Y79" s="268">
        <v>148000</v>
      </c>
      <c r="Z79" s="365">
        <v>227038.13800000001</v>
      </c>
      <c r="AA79" s="1070"/>
      <c r="AB79" s="780">
        <f>ROUND(AB81*0.95*0.98,-1)</f>
        <v>-234060</v>
      </c>
      <c r="AC79" s="268">
        <v>140000</v>
      </c>
      <c r="AD79" s="365">
        <v>184582.50210000001</v>
      </c>
      <c r="AE79" s="1070"/>
      <c r="AF79" s="367">
        <f>ROUND(AF81*0.95*0.98,-1)</f>
        <v>-187050</v>
      </c>
      <c r="AG79" s="268">
        <v>113670</v>
      </c>
      <c r="AH79" s="365">
        <v>165870</v>
      </c>
      <c r="AI79" s="1070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523439.82999999996</v>
      </c>
      <c r="AV79" s="193">
        <f>AU79-AR79</f>
        <v>-389460.17000000004</v>
      </c>
      <c r="AW79" s="141">
        <f t="shared" si="265"/>
        <v>-465460.17000000004</v>
      </c>
      <c r="AX79" s="372">
        <f>AU79-AT79</f>
        <v>-847671.41399999999</v>
      </c>
      <c r="AY79" s="137"/>
      <c r="AZ79" s="138"/>
      <c r="BA79" s="138"/>
      <c r="BF79" s="1048"/>
      <c r="BG79" s="365"/>
      <c r="BH79" s="368"/>
      <c r="BI79" s="367">
        <f>BH79-BG79</f>
        <v>0</v>
      </c>
      <c r="BJ79" s="1048"/>
      <c r="BK79" s="365">
        <f>ROUND(BJ79*0.85,-1)</f>
        <v>0</v>
      </c>
      <c r="BL79" s="368"/>
      <c r="BM79" s="367">
        <f>BL79-BK79</f>
        <v>0</v>
      </c>
      <c r="BN79" s="1048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48"/>
      <c r="BZ79" s="365">
        <v>182050</v>
      </c>
      <c r="CA79" s="368"/>
      <c r="CB79" s="367">
        <v>0</v>
      </c>
      <c r="CC79" s="1048"/>
      <c r="CD79" s="365">
        <v>185000</v>
      </c>
      <c r="CE79" s="368"/>
      <c r="CF79" s="367">
        <v>0</v>
      </c>
      <c r="CG79" s="1048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63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376"/>
      <c r="Q80" s="377">
        <f>P81/O81</f>
        <v>0</v>
      </c>
      <c r="R80" s="379"/>
      <c r="S80" s="380"/>
      <c r="T80" s="381"/>
      <c r="U80" s="100"/>
      <c r="V80" s="339">
        <f>U81/R81</f>
        <v>1.000327201724138</v>
      </c>
      <c r="W80" s="86">
        <f>U81/S81</f>
        <v>0.91224807704402511</v>
      </c>
      <c r="X80" s="80">
        <f>U81/T81</f>
        <v>0.6588385401735789</v>
      </c>
      <c r="Y80" s="374"/>
      <c r="Z80" s="375"/>
      <c r="AA80" s="1071"/>
      <c r="AB80" s="377">
        <f>AA81/Z81</f>
        <v>0</v>
      </c>
      <c r="AC80" s="374"/>
      <c r="AD80" s="375"/>
      <c r="AE80" s="1071"/>
      <c r="AF80" s="382">
        <f>AE81/AD81</f>
        <v>0</v>
      </c>
      <c r="AG80" s="374"/>
      <c r="AH80" s="375"/>
      <c r="AI80" s="1071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0.55787478557692305</v>
      </c>
      <c r="AW80" s="86">
        <f>AU81/AS81</f>
        <v>0.51988331272401433</v>
      </c>
      <c r="AX80" s="384">
        <f>AU81/AT81</f>
        <v>0.3834848929634585</v>
      </c>
      <c r="AY80" s="137"/>
      <c r="AZ80" s="138"/>
      <c r="BA80" s="138"/>
      <c r="BF80" s="1049"/>
      <c r="BG80" s="375"/>
      <c r="BH80" s="378"/>
      <c r="BI80" s="377" t="e">
        <f>BH81/BG81</f>
        <v>#DIV/0!</v>
      </c>
      <c r="BJ80" s="1049"/>
      <c r="BK80" s="375"/>
      <c r="BL80" s="378"/>
      <c r="BM80" s="377">
        <f>BL81/BK81</f>
        <v>0</v>
      </c>
      <c r="BN80" s="1049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9"/>
      <c r="BZ80" s="375"/>
      <c r="CA80" s="378"/>
      <c r="CB80" s="334">
        <f>CA81/BZ81</f>
        <v>0</v>
      </c>
      <c r="CC80" s="1049"/>
      <c r="CD80" s="375"/>
      <c r="CE80" s="378"/>
      <c r="CF80" s="382">
        <f>CE81/CD81</f>
        <v>0</v>
      </c>
      <c r="CG80" s="1049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64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386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580189.777</v>
      </c>
      <c r="V81" s="110">
        <f>U81-R81</f>
        <v>189.77700000000186</v>
      </c>
      <c r="W81" s="108">
        <f t="shared" si="263"/>
        <v>-55810.222999999998</v>
      </c>
      <c r="X81" s="117">
        <f>U81-T81</f>
        <v>-300435.35590000008</v>
      </c>
      <c r="Y81" s="355">
        <v>170000</v>
      </c>
      <c r="Z81" s="385">
        <v>251402.05600000001</v>
      </c>
      <c r="AA81" s="1072"/>
      <c r="AB81" s="358">
        <f>AA81-Z81</f>
        <v>-251402.05600000001</v>
      </c>
      <c r="AC81" s="355">
        <v>160000</v>
      </c>
      <c r="AD81" s="385">
        <v>200913.18410000001</v>
      </c>
      <c r="AE81" s="1072"/>
      <c r="AF81" s="358">
        <f>AE81-AD81</f>
        <v>-200913.18410000001</v>
      </c>
      <c r="AG81" s="355">
        <v>130000</v>
      </c>
      <c r="AH81" s="385">
        <v>180000</v>
      </c>
      <c r="AI81" s="1072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580189.777</v>
      </c>
      <c r="AV81" s="188">
        <f t="shared" ref="AV81:AV91" si="273">AU81-AR81</f>
        <v>-459810.223</v>
      </c>
      <c r="AW81" s="108">
        <f t="shared" si="265"/>
        <v>-535810.223</v>
      </c>
      <c r="AX81" s="362">
        <f>AU81-AT81</f>
        <v>-932750.59600000014</v>
      </c>
      <c r="AY81" s="137">
        <f>AR81/6</f>
        <v>173333.33333333334</v>
      </c>
      <c r="AZ81" s="97">
        <f>AS81/6</f>
        <v>186000</v>
      </c>
      <c r="BA81" s="138">
        <f>AU81/6</f>
        <v>96698.296166666667</v>
      </c>
      <c r="BB81" s="363">
        <f>BA81/AY81</f>
        <v>0.55787478557692305</v>
      </c>
      <c r="BC81" s="6">
        <f>BA81-AY81</f>
        <v>-76635.037166666676</v>
      </c>
      <c r="BD81" s="98">
        <f>BA81-AZ81</f>
        <v>-89301.703833333333</v>
      </c>
      <c r="BE81" s="6">
        <f>AX81/6</f>
        <v>-155458.43266666669</v>
      </c>
      <c r="BF81" s="1047"/>
      <c r="BG81" s="385"/>
      <c r="BH81" s="387"/>
      <c r="BI81" s="358">
        <f>BH81-BG81</f>
        <v>0</v>
      </c>
      <c r="BJ81" s="1047"/>
      <c r="BK81" s="385">
        <v>120000</v>
      </c>
      <c r="BL81" s="387"/>
      <c r="BM81" s="358">
        <f>BL81-BK81</f>
        <v>-120000</v>
      </c>
      <c r="BN81" s="1047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47"/>
      <c r="BZ81" s="385">
        <v>210000</v>
      </c>
      <c r="CA81" s="387"/>
      <c r="CB81" s="358">
        <f>CA81-BZ81</f>
        <v>-210000</v>
      </c>
      <c r="CC81" s="1047"/>
      <c r="CD81" s="385">
        <v>214000</v>
      </c>
      <c r="CE81" s="387"/>
      <c r="CF81" s="358">
        <f>CE81-CD81</f>
        <v>-214000</v>
      </c>
      <c r="CG81" s="1047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391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782</v>
      </c>
      <c r="V82" s="398">
        <f t="shared" ref="V82:V91" si="295">U82-R82</f>
        <v>-118</v>
      </c>
      <c r="W82" s="398">
        <f t="shared" si="263"/>
        <v>-118</v>
      </c>
      <c r="X82" s="398">
        <f t="shared" ref="X82:X91" si="296">U82-T82</f>
        <v>-529</v>
      </c>
      <c r="Y82" s="331">
        <v>300</v>
      </c>
      <c r="Z82" s="390">
        <v>403</v>
      </c>
      <c r="AA82" s="1073"/>
      <c r="AB82" s="392">
        <f t="shared" ref="AB82:AB91" si="297">AA82-Z82</f>
        <v>-403</v>
      </c>
      <c r="AC82" s="331">
        <v>300</v>
      </c>
      <c r="AD82" s="390">
        <v>333</v>
      </c>
      <c r="AE82" s="1073"/>
      <c r="AF82" s="392">
        <f t="shared" ref="AF82:AF89" si="298">AE82-AD82</f>
        <v>-333</v>
      </c>
      <c r="AG82" s="331">
        <v>300</v>
      </c>
      <c r="AH82" s="390">
        <v>400</v>
      </c>
      <c r="AI82" s="1073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782</v>
      </c>
      <c r="AV82" s="402">
        <f t="shared" si="273"/>
        <v>-1018</v>
      </c>
      <c r="AW82" s="398">
        <f t="shared" si="265"/>
        <v>-1018</v>
      </c>
      <c r="AX82" s="206">
        <f>AU84/AT84</f>
        <v>0.33404986337582798</v>
      </c>
      <c r="AY82" s="349"/>
      <c r="AZ82" s="350"/>
      <c r="BA82" s="350"/>
      <c r="BF82" s="1046"/>
      <c r="BG82" s="390"/>
      <c r="BH82" s="393"/>
      <c r="BI82" s="392">
        <f t="shared" ref="BI82:BI89" si="299">BH82-BG82</f>
        <v>0</v>
      </c>
      <c r="BJ82" s="1046"/>
      <c r="BK82" s="390">
        <v>320</v>
      </c>
      <c r="BL82" s="393"/>
      <c r="BM82" s="392">
        <f t="shared" ref="BM82:BM89" si="300">BL82-BK82</f>
        <v>-320</v>
      </c>
      <c r="BN82" s="1046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46"/>
      <c r="BZ82" s="390">
        <v>390</v>
      </c>
      <c r="CA82" s="393"/>
      <c r="CB82" s="392">
        <f t="shared" ref="CB82:CB91" si="301">CA82-BZ82</f>
        <v>-390</v>
      </c>
      <c r="CC82" s="1046"/>
      <c r="CD82" s="390">
        <v>390</v>
      </c>
      <c r="CE82" s="393"/>
      <c r="CF82" s="392">
        <f t="shared" ref="CF82:CF89" si="302">CE82-CD82</f>
        <v>-390</v>
      </c>
      <c r="CG82" s="1046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53"/>
      <c r="CQ82" s="203">
        <f>CN84/CM84</f>
        <v>0</v>
      </c>
      <c r="CR82" s="399">
        <f>SUM(BR82,CK82)</f>
        <v>0</v>
      </c>
      <c r="CS82" s="971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84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404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156.09718670076725</v>
      </c>
      <c r="V83" s="398">
        <f t="shared" si="295"/>
        <v>7.4871867007672392</v>
      </c>
      <c r="W83" s="398">
        <f t="shared" si="263"/>
        <v>7.4871867007672392</v>
      </c>
      <c r="X83" s="398">
        <f t="shared" si="296"/>
        <v>6.5006954726970889</v>
      </c>
      <c r="Y83" s="336">
        <f>Y84/Y82</f>
        <v>148.61000000000001</v>
      </c>
      <c r="Z83" s="403">
        <f>Z84/Z82</f>
        <v>147.70223325062034</v>
      </c>
      <c r="AA83" s="1074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74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74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156.09718670076725</v>
      </c>
      <c r="AV83" s="402">
        <f t="shared" si="273"/>
        <v>7.4871867007672392</v>
      </c>
      <c r="AW83" s="398">
        <f t="shared" si="265"/>
        <v>7.4871867007672392</v>
      </c>
      <c r="AX83" s="402">
        <f>AU83-AT83</f>
        <v>6.7639214780455461</v>
      </c>
      <c r="AY83" s="349"/>
      <c r="AZ83" s="350"/>
      <c r="BA83" s="350"/>
      <c r="BF83" s="1050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50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50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50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50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50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415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122068</v>
      </c>
      <c r="V84" s="129">
        <f t="shared" si="295"/>
        <v>-11681</v>
      </c>
      <c r="W84" s="128">
        <f t="shared" si="263"/>
        <v>-11681</v>
      </c>
      <c r="X84" s="55">
        <f t="shared" si="296"/>
        <v>-74053</v>
      </c>
      <c r="Y84" s="264">
        <v>44583</v>
      </c>
      <c r="Z84" s="414">
        <v>59524</v>
      </c>
      <c r="AA84" s="1075"/>
      <c r="AB84" s="418">
        <f t="shared" si="297"/>
        <v>-59524</v>
      </c>
      <c r="AC84" s="264">
        <v>44583</v>
      </c>
      <c r="AD84" s="414">
        <v>54773.5</v>
      </c>
      <c r="AE84" s="1075"/>
      <c r="AF84" s="418">
        <f t="shared" si="298"/>
        <v>-54773.5</v>
      </c>
      <c r="AG84" s="264">
        <v>44583</v>
      </c>
      <c r="AH84" s="414">
        <v>55000</v>
      </c>
      <c r="AI84" s="1075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122068</v>
      </c>
      <c r="AV84" s="421">
        <f t="shared" si="273"/>
        <v>-145430</v>
      </c>
      <c r="AW84" s="128">
        <f t="shared" si="265"/>
        <v>-145430</v>
      </c>
      <c r="AX84" s="362">
        <f>AU84-AT84</f>
        <v>-243350.5</v>
      </c>
      <c r="AY84" s="137"/>
      <c r="AZ84" s="138"/>
      <c r="BA84" s="138"/>
      <c r="BF84" s="1051"/>
      <c r="BG84" s="414"/>
      <c r="BH84" s="417"/>
      <c r="BI84" s="418">
        <f t="shared" si="299"/>
        <v>0</v>
      </c>
      <c r="BJ84" s="1051"/>
      <c r="BK84" s="414">
        <f>50000</f>
        <v>50000</v>
      </c>
      <c r="BL84" s="417"/>
      <c r="BM84" s="418">
        <f t="shared" si="300"/>
        <v>-50000</v>
      </c>
      <c r="BN84" s="1051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51"/>
      <c r="BZ84" s="414">
        <f>60000</f>
        <v>60000</v>
      </c>
      <c r="CA84" s="417"/>
      <c r="CB84" s="418">
        <f t="shared" si="301"/>
        <v>-60000</v>
      </c>
      <c r="CC84" s="1051"/>
      <c r="CD84" s="414">
        <f>60000</f>
        <v>60000</v>
      </c>
      <c r="CE84" s="417"/>
      <c r="CF84" s="418">
        <f t="shared" si="302"/>
        <v>-60000</v>
      </c>
      <c r="CG84" s="1051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391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999</v>
      </c>
      <c r="V85" s="398">
        <f t="shared" si="295"/>
        <v>48</v>
      </c>
      <c r="W85" s="398">
        <f t="shared" si="263"/>
        <v>-801</v>
      </c>
      <c r="X85" s="398">
        <f t="shared" si="296"/>
        <v>-621</v>
      </c>
      <c r="Y85" s="336">
        <v>450</v>
      </c>
      <c r="Z85" s="390">
        <v>556</v>
      </c>
      <c r="AA85" s="1073"/>
      <c r="AB85" s="392">
        <f t="shared" si="297"/>
        <v>-556</v>
      </c>
      <c r="AC85" s="336">
        <v>450</v>
      </c>
      <c r="AD85" s="390">
        <v>489</v>
      </c>
      <c r="AE85" s="1073"/>
      <c r="AF85" s="392">
        <f t="shared" si="298"/>
        <v>-489</v>
      </c>
      <c r="AG85" s="336">
        <v>450</v>
      </c>
      <c r="AH85" s="390">
        <v>500</v>
      </c>
      <c r="AI85" s="1073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999</v>
      </c>
      <c r="AV85" s="402">
        <f t="shared" si="273"/>
        <v>-1302</v>
      </c>
      <c r="AW85" s="398">
        <f t="shared" si="265"/>
        <v>-2601</v>
      </c>
      <c r="AX85" s="206">
        <f>AU87/AT87</f>
        <v>0.33682471919410639</v>
      </c>
      <c r="AY85" s="349"/>
      <c r="AZ85" s="350"/>
      <c r="BA85" s="350"/>
      <c r="BF85" s="1050"/>
      <c r="BG85" s="390"/>
      <c r="BH85" s="393"/>
      <c r="BI85" s="392">
        <f t="shared" si="299"/>
        <v>0</v>
      </c>
      <c r="BJ85" s="1050"/>
      <c r="BK85" s="390">
        <v>610</v>
      </c>
      <c r="BL85" s="393"/>
      <c r="BM85" s="392">
        <f t="shared" si="300"/>
        <v>-610</v>
      </c>
      <c r="BN85" s="1050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50"/>
      <c r="BZ85" s="390">
        <v>600</v>
      </c>
      <c r="CA85" s="393"/>
      <c r="CB85" s="392">
        <f t="shared" si="301"/>
        <v>-600</v>
      </c>
      <c r="CC85" s="1050"/>
      <c r="CD85" s="390">
        <v>570</v>
      </c>
      <c r="CE85" s="393"/>
      <c r="CF85" s="392">
        <f t="shared" si="302"/>
        <v>-570</v>
      </c>
      <c r="CG85" s="1050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53"/>
      <c r="CQ85" s="203">
        <f>CN87/CM87</f>
        <v>0</v>
      </c>
      <c r="CR85" s="410">
        <f>SUM(BR85,CK85)</f>
        <v>0</v>
      </c>
      <c r="CS85" s="971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84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404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177.63663663663664</v>
      </c>
      <c r="V86" s="398">
        <f t="shared" si="295"/>
        <v>-2.1740889154138472</v>
      </c>
      <c r="W86" s="398">
        <f t="shared" si="263"/>
        <v>32.203303303303301</v>
      </c>
      <c r="X86" s="398">
        <f t="shared" si="296"/>
        <v>5.4786119452786011</v>
      </c>
      <c r="Y86" s="336">
        <f>Y87/Y85</f>
        <v>151.85111111111112</v>
      </c>
      <c r="Z86" s="403">
        <f>Z87/Z85</f>
        <v>166.36510791366908</v>
      </c>
      <c r="AA86" s="1074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74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74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177.63663663663664</v>
      </c>
      <c r="AV86" s="402">
        <f t="shared" si="273"/>
        <v>14.229856975619697</v>
      </c>
      <c r="AW86" s="398">
        <f t="shared" si="265"/>
        <v>32.203303303303301</v>
      </c>
      <c r="AX86" s="402">
        <f>AU86-AT86</f>
        <v>11.17262399840601</v>
      </c>
      <c r="AY86" s="349"/>
      <c r="AZ86" s="350"/>
      <c r="BA86" s="350"/>
      <c r="BF86" s="1050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50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50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50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50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50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415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177459</v>
      </c>
      <c r="V87" s="129">
        <f t="shared" si="295"/>
        <v>6459</v>
      </c>
      <c r="W87" s="128">
        <f t="shared" si="263"/>
        <v>-84321</v>
      </c>
      <c r="X87" s="55">
        <f t="shared" si="296"/>
        <v>-101437</v>
      </c>
      <c r="Y87" s="264">
        <v>68333</v>
      </c>
      <c r="Z87" s="414">
        <v>92499</v>
      </c>
      <c r="AA87" s="1075"/>
      <c r="AB87" s="418">
        <f t="shared" si="297"/>
        <v>-92499</v>
      </c>
      <c r="AC87" s="264">
        <v>68333</v>
      </c>
      <c r="AD87" s="414">
        <v>75463.600000000006</v>
      </c>
      <c r="AE87" s="1075"/>
      <c r="AF87" s="418">
        <f t="shared" si="298"/>
        <v>-75463.600000000006</v>
      </c>
      <c r="AG87" s="264">
        <v>68333</v>
      </c>
      <c r="AH87" s="414">
        <v>80000</v>
      </c>
      <c r="AI87" s="1075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177459</v>
      </c>
      <c r="AV87" s="169">
        <f t="shared" si="273"/>
        <v>-198540</v>
      </c>
      <c r="AW87" s="128">
        <f t="shared" si="265"/>
        <v>-346101</v>
      </c>
      <c r="AX87" s="362">
        <f>AU87-AT87</f>
        <v>-349399.6</v>
      </c>
      <c r="AY87" s="137"/>
      <c r="AZ87" s="138"/>
      <c r="BA87" s="138"/>
      <c r="BF87" s="1051"/>
      <c r="BG87" s="414"/>
      <c r="BH87" s="417"/>
      <c r="BI87" s="418">
        <f t="shared" si="299"/>
        <v>0</v>
      </c>
      <c r="BJ87" s="1051"/>
      <c r="BK87" s="414">
        <f>92000</f>
        <v>92000</v>
      </c>
      <c r="BL87" s="417"/>
      <c r="BM87" s="418">
        <f t="shared" si="300"/>
        <v>-92000</v>
      </c>
      <c r="BN87" s="1051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51"/>
      <c r="BZ87" s="414">
        <f>96000</f>
        <v>96000</v>
      </c>
      <c r="CA87" s="417"/>
      <c r="CB87" s="418">
        <f t="shared" si="301"/>
        <v>-96000</v>
      </c>
      <c r="CC87" s="1051"/>
      <c r="CD87" s="414">
        <f>93000</f>
        <v>93000</v>
      </c>
      <c r="CE87" s="417"/>
      <c r="CF87" s="418">
        <f t="shared" si="302"/>
        <v>-93000</v>
      </c>
      <c r="CG87" s="1051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159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404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74"/>
      <c r="AB88" s="405"/>
      <c r="AC88" s="336"/>
      <c r="AD88" s="403"/>
      <c r="AE88" s="1074"/>
      <c r="AF88" s="405"/>
      <c r="AG88" s="336"/>
      <c r="AH88" s="403"/>
      <c r="AI88" s="107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50"/>
      <c r="BG88" s="403"/>
      <c r="BH88" s="406"/>
      <c r="BI88" s="405"/>
      <c r="BJ88" s="1050"/>
      <c r="BK88" s="403">
        <v>210</v>
      </c>
      <c r="BL88" s="406"/>
      <c r="BM88" s="405"/>
      <c r="BN88" s="1050"/>
      <c r="BO88" s="403">
        <v>220</v>
      </c>
      <c r="BP88" s="406"/>
      <c r="BQ88" s="924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50"/>
      <c r="BZ88" s="403">
        <v>335</v>
      </c>
      <c r="CA88" s="406"/>
      <c r="CB88" s="405"/>
      <c r="CC88" s="1050"/>
      <c r="CD88" s="403">
        <v>335</v>
      </c>
      <c r="CE88" s="406"/>
      <c r="CF88" s="405"/>
      <c r="CG88" s="1050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158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3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894"/>
      <c r="AA89" s="1076"/>
      <c r="AB89" s="902">
        <f t="shared" si="297"/>
        <v>0</v>
      </c>
      <c r="AC89" s="896"/>
      <c r="AD89" s="894"/>
      <c r="AE89" s="1076"/>
      <c r="AF89" s="902">
        <f t="shared" si="298"/>
        <v>0</v>
      </c>
      <c r="AG89" s="896"/>
      <c r="AH89" s="894"/>
      <c r="AI89" s="1076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1052"/>
      <c r="BG89" s="894"/>
      <c r="BH89" s="897"/>
      <c r="BI89" s="902">
        <f t="shared" si="299"/>
        <v>0</v>
      </c>
      <c r="BJ89" s="1052"/>
      <c r="BK89" s="894">
        <v>18450</v>
      </c>
      <c r="BL89" s="897"/>
      <c r="BM89" s="902">
        <f t="shared" si="300"/>
        <v>-18450</v>
      </c>
      <c r="BN89" s="1052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-37950</v>
      </c>
      <c r="BY89" s="1052"/>
      <c r="BZ89" s="894">
        <f>18700+9775</f>
        <v>28475</v>
      </c>
      <c r="CA89" s="897"/>
      <c r="CB89" s="902">
        <f t="shared" si="301"/>
        <v>-28475</v>
      </c>
      <c r="CC89" s="1052"/>
      <c r="CD89" s="894">
        <f>18700+9775</f>
        <v>28475</v>
      </c>
      <c r="CE89" s="897"/>
      <c r="CF89" s="902">
        <f t="shared" si="302"/>
        <v>-28475</v>
      </c>
      <c r="CG89" s="1052"/>
      <c r="CH89" s="894">
        <v>11125</v>
      </c>
      <c r="CI89" s="897"/>
      <c r="CJ89" s="902">
        <f t="shared" si="277"/>
        <v>-11125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14" t="s">
        <v>48</v>
      </c>
      <c r="C90" s="1115"/>
      <c r="D90" s="111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391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1781</v>
      </c>
      <c r="V90" s="438">
        <f t="shared" si="295"/>
        <v>-70</v>
      </c>
      <c r="W90" s="439">
        <f t="shared" si="263"/>
        <v>-919</v>
      </c>
      <c r="X90" s="440">
        <f t="shared" si="296"/>
        <v>-1150</v>
      </c>
      <c r="Y90" s="331">
        <f>Y82+Y85</f>
        <v>750</v>
      </c>
      <c r="Z90" s="390">
        <f>Z82+Z85</f>
        <v>959</v>
      </c>
      <c r="AA90" s="1073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73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73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1781</v>
      </c>
      <c r="AV90" s="444">
        <f t="shared" si="273"/>
        <v>-2320</v>
      </c>
      <c r="AW90" s="439">
        <f t="shared" si="265"/>
        <v>-3619</v>
      </c>
      <c r="AX90" s="445">
        <f>AU90-AT90</f>
        <v>-3831</v>
      </c>
      <c r="AY90" s="349"/>
      <c r="AZ90" s="350"/>
      <c r="BA90" s="350"/>
      <c r="BF90" s="1046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46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46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46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46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46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72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404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168.17911285794497</v>
      </c>
      <c r="V91" s="398">
        <f t="shared" si="295"/>
        <v>3.5389183684798127</v>
      </c>
      <c r="W91" s="398">
        <f t="shared" si="263"/>
        <v>21.686890635722762</v>
      </c>
      <c r="X91" s="398">
        <f t="shared" si="296"/>
        <v>6.1125826634720966</v>
      </c>
      <c r="Y91" s="336">
        <f>Y93/Y90</f>
        <v>150.55466666666666</v>
      </c>
      <c r="Z91" s="403">
        <f>Z93/Z90</f>
        <v>158.52241918665277</v>
      </c>
      <c r="AA91" s="1074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74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74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168.17911285794497</v>
      </c>
      <c r="AV91" s="402">
        <f t="shared" si="273"/>
        <v>11.26689632539194</v>
      </c>
      <c r="AW91" s="398">
        <f t="shared" si="265"/>
        <v>21.686890635722762</v>
      </c>
      <c r="AX91" s="402">
        <f>AU91-AT91</f>
        <v>9.1846189163911731</v>
      </c>
      <c r="AY91" s="349"/>
      <c r="AZ91" s="350"/>
      <c r="BA91" s="350"/>
      <c r="BF91" s="1050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50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50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50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50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50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376"/>
      <c r="Q92" s="377">
        <f>P93/O93</f>
        <v>0</v>
      </c>
      <c r="R92" s="379"/>
      <c r="S92" s="380"/>
      <c r="T92" s="381"/>
      <c r="U92" s="100"/>
      <c r="V92" s="339">
        <f>U93/R93</f>
        <v>0.98286458692235246</v>
      </c>
      <c r="W92" s="161">
        <f>U93/S93</f>
        <v>0.75728201977604681</v>
      </c>
      <c r="X92" s="80">
        <f>U93/T93</f>
        <v>0.63056059046307822</v>
      </c>
      <c r="Y92" s="374"/>
      <c r="Z92" s="375"/>
      <c r="AA92" s="1071"/>
      <c r="AB92" s="377">
        <f>AA93/Z93</f>
        <v>0</v>
      </c>
      <c r="AC92" s="374"/>
      <c r="AD92" s="375"/>
      <c r="AE92" s="1071"/>
      <c r="AF92" s="382">
        <f>AE93/AD93</f>
        <v>0</v>
      </c>
      <c r="AG92" s="374"/>
      <c r="AH92" s="375"/>
      <c r="AI92" s="1071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0.46546759347751426</v>
      </c>
      <c r="AW92" s="161">
        <f>AU93/AS93</f>
        <v>0.37864100988802341</v>
      </c>
      <c r="AX92" s="384">
        <f>AU93/AT93</f>
        <v>0.33568831924522102</v>
      </c>
      <c r="AY92" s="137"/>
      <c r="AZ92" s="138"/>
      <c r="BA92" s="5"/>
      <c r="BF92" s="1049"/>
      <c r="BG92" s="375"/>
      <c r="BH92" s="378"/>
      <c r="BI92" s="377" t="e">
        <f>BH93/BG93</f>
        <v>#DIV/0!</v>
      </c>
      <c r="BJ92" s="1049"/>
      <c r="BK92" s="375"/>
      <c r="BL92" s="378"/>
      <c r="BM92" s="377">
        <f>BL93/BK93</f>
        <v>0</v>
      </c>
      <c r="BN92" s="1049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9"/>
      <c r="BZ92" s="375"/>
      <c r="CA92" s="378"/>
      <c r="CB92" s="377">
        <f>CA93/BZ93</f>
        <v>0</v>
      </c>
      <c r="CC92" s="1049"/>
      <c r="CD92" s="375"/>
      <c r="CE92" s="378"/>
      <c r="CF92" s="382">
        <f>CE93/CD93</f>
        <v>0</v>
      </c>
      <c r="CG92" s="1049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64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357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299527</v>
      </c>
      <c r="V93" s="110">
        <f>U93-R93</f>
        <v>-5222</v>
      </c>
      <c r="W93" s="108">
        <f t="shared" si="263"/>
        <v>-96002</v>
      </c>
      <c r="X93" s="117">
        <f>U93-T93</f>
        <v>-175490</v>
      </c>
      <c r="Y93" s="355">
        <f>Y84+Y87+Y89</f>
        <v>112916</v>
      </c>
      <c r="Z93" s="448">
        <f>Z84+Z87+Z89</f>
        <v>152023</v>
      </c>
      <c r="AA93" s="1069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9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9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299527</v>
      </c>
      <c r="AV93" s="188">
        <f>AU93-AR93</f>
        <v>-343970</v>
      </c>
      <c r="AW93" s="108">
        <f t="shared" si="265"/>
        <v>-491531</v>
      </c>
      <c r="AX93" s="362">
        <f>AU93-AT93</f>
        <v>-592750.1</v>
      </c>
      <c r="AY93" s="137">
        <f>AR93/6</f>
        <v>107249.5</v>
      </c>
      <c r="AZ93" s="97">
        <f>AS93/6</f>
        <v>131843</v>
      </c>
      <c r="BA93" s="138">
        <f>AU93/6</f>
        <v>49921.166666666664</v>
      </c>
      <c r="BB93" s="363">
        <f>BA93/AY93</f>
        <v>0.46546759347751426</v>
      </c>
      <c r="BC93" s="6">
        <f>BA93-AY93</f>
        <v>-57328.333333333336</v>
      </c>
      <c r="BD93" s="98">
        <f>BA93-AZ93</f>
        <v>-81921.833333333343</v>
      </c>
      <c r="BE93" s="6">
        <f>AX93/6</f>
        <v>-98791.683333333334</v>
      </c>
      <c r="BF93" s="1047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47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47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47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47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47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391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73"/>
      <c r="AB94" s="392">
        <f t="shared" si="310"/>
        <v>0</v>
      </c>
      <c r="AC94" s="331"/>
      <c r="AD94" s="390"/>
      <c r="AE94" s="1073"/>
      <c r="AF94" s="392">
        <f t="shared" si="311"/>
        <v>0</v>
      </c>
      <c r="AG94" s="331"/>
      <c r="AH94" s="390"/>
      <c r="AI94" s="1073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46"/>
      <c r="BG94" s="390"/>
      <c r="BH94" s="393"/>
      <c r="BI94" s="392">
        <f>BH94-BG94</f>
        <v>0</v>
      </c>
      <c r="BJ94" s="1046"/>
      <c r="BK94" s="390"/>
      <c r="BL94" s="393"/>
      <c r="BM94" s="392">
        <f>BL94-BK94</f>
        <v>0</v>
      </c>
      <c r="BN94" s="1046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46"/>
      <c r="BZ94" s="390"/>
      <c r="CA94" s="393"/>
      <c r="CB94" s="392">
        <f t="shared" si="313"/>
        <v>0</v>
      </c>
      <c r="CC94" s="1046"/>
      <c r="CD94" s="390"/>
      <c r="CE94" s="393"/>
      <c r="CF94" s="392">
        <f t="shared" si="314"/>
        <v>0</v>
      </c>
      <c r="CG94" s="1046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415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75"/>
      <c r="AB95" s="457">
        <f t="shared" si="310"/>
        <v>0</v>
      </c>
      <c r="AC95" s="264"/>
      <c r="AD95" s="414"/>
      <c r="AE95" s="1075"/>
      <c r="AF95" s="457">
        <f t="shared" si="311"/>
        <v>0</v>
      </c>
      <c r="AG95" s="264"/>
      <c r="AH95" s="414"/>
      <c r="AI95" s="107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51"/>
      <c r="BG95" s="414"/>
      <c r="BH95" s="417"/>
      <c r="BI95" s="457">
        <f>BH95-BG95</f>
        <v>0</v>
      </c>
      <c r="BJ95" s="1051"/>
      <c r="BK95" s="414"/>
      <c r="BL95" s="417"/>
      <c r="BM95" s="457">
        <f>BL95-BK95</f>
        <v>0</v>
      </c>
      <c r="BN95" s="1051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51"/>
      <c r="BZ95" s="414"/>
      <c r="CA95" s="417"/>
      <c r="CB95" s="457">
        <f t="shared" si="313"/>
        <v>0</v>
      </c>
      <c r="CC95" s="1051"/>
      <c r="CD95" s="414"/>
      <c r="CE95" s="417"/>
      <c r="CF95" s="457">
        <f t="shared" si="314"/>
        <v>0</v>
      </c>
      <c r="CG95" s="1051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391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73"/>
      <c r="AB96" s="392">
        <f t="shared" si="310"/>
        <v>0</v>
      </c>
      <c r="AC96" s="331"/>
      <c r="AD96" s="390"/>
      <c r="AE96" s="1073"/>
      <c r="AF96" s="392">
        <f t="shared" si="311"/>
        <v>0</v>
      </c>
      <c r="AG96" s="331"/>
      <c r="AH96" s="390"/>
      <c r="AI96" s="1073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46"/>
      <c r="BG96" s="390"/>
      <c r="BH96" s="393"/>
      <c r="BI96" s="392"/>
      <c r="BJ96" s="1046"/>
      <c r="BK96" s="390"/>
      <c r="BL96" s="393"/>
      <c r="BM96" s="392"/>
      <c r="BN96" s="1046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46"/>
      <c r="BZ96" s="390"/>
      <c r="CA96" s="393"/>
      <c r="CB96" s="392">
        <f t="shared" si="313"/>
        <v>0</v>
      </c>
      <c r="CC96" s="1046"/>
      <c r="CD96" s="390"/>
      <c r="CE96" s="393"/>
      <c r="CF96" s="392">
        <f t="shared" si="314"/>
        <v>0</v>
      </c>
      <c r="CG96" s="1046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462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67"/>
      <c r="AB97" s="457">
        <f t="shared" si="310"/>
        <v>0</v>
      </c>
      <c r="AC97" s="264"/>
      <c r="AD97" s="461"/>
      <c r="AE97" s="1067"/>
      <c r="AF97" s="457">
        <f t="shared" si="311"/>
        <v>0</v>
      </c>
      <c r="AG97" s="264"/>
      <c r="AH97" s="461"/>
      <c r="AI97" s="1067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51"/>
      <c r="BG97" s="461"/>
      <c r="BH97" s="463"/>
      <c r="BI97" s="457">
        <f>BH97-BG97</f>
        <v>0</v>
      </c>
      <c r="BJ97" s="1051"/>
      <c r="BK97" s="461"/>
      <c r="BL97" s="463"/>
      <c r="BM97" s="457">
        <f>BL97-BK97</f>
        <v>0</v>
      </c>
      <c r="BN97" s="1051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51"/>
      <c r="BZ97" s="461"/>
      <c r="CA97" s="463"/>
      <c r="CB97" s="457">
        <f t="shared" si="313"/>
        <v>0</v>
      </c>
      <c r="CC97" s="1051"/>
      <c r="CD97" s="461"/>
      <c r="CE97" s="463"/>
      <c r="CF97" s="457">
        <f t="shared" si="314"/>
        <v>0</v>
      </c>
      <c r="CG97" s="1051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391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73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73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73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46">
        <f>BF94+BF96</f>
        <v>0</v>
      </c>
      <c r="BG98" s="390">
        <f>BG94+BG96</f>
        <v>0</v>
      </c>
      <c r="BH98" s="393"/>
      <c r="BI98" s="392">
        <f>BH98-BG98</f>
        <v>0</v>
      </c>
      <c r="BJ98" s="1046">
        <f>BJ94+BJ96</f>
        <v>0</v>
      </c>
      <c r="BK98" s="390">
        <f>BK94+BK96</f>
        <v>0</v>
      </c>
      <c r="BL98" s="393"/>
      <c r="BM98" s="392">
        <f>BL98-BK98</f>
        <v>0</v>
      </c>
      <c r="BN98" s="1046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46">
        <f>BY94+BY96</f>
        <v>0</v>
      </c>
      <c r="BZ98" s="390">
        <f>BZ94+BZ96</f>
        <v>0</v>
      </c>
      <c r="CA98" s="393"/>
      <c r="CB98" s="465">
        <f t="shared" si="313"/>
        <v>0</v>
      </c>
      <c r="CC98" s="1046">
        <f>CC94+CC96</f>
        <v>0</v>
      </c>
      <c r="CD98" s="390">
        <f>CD94+CD96</f>
        <v>0</v>
      </c>
      <c r="CE98" s="393"/>
      <c r="CF98" s="392">
        <f t="shared" si="314"/>
        <v>0</v>
      </c>
      <c r="CG98" s="1046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4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0.5109771846749892</v>
      </c>
      <c r="Y99" s="336"/>
      <c r="Z99" s="467"/>
      <c r="AA99" s="1077"/>
      <c r="AB99" s="377">
        <f>AA100/Z100</f>
        <v>0</v>
      </c>
      <c r="AC99" s="336"/>
      <c r="AD99" s="467"/>
      <c r="AE99" s="1077"/>
      <c r="AF99" s="470" t="e">
        <f>AE100/AD100</f>
        <v>#DIV/0!</v>
      </c>
      <c r="AG99" s="336"/>
      <c r="AH99" s="467"/>
      <c r="AI99" s="1077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0.4884251067786986</v>
      </c>
      <c r="AY99" s="137"/>
      <c r="AZ99" s="138"/>
      <c r="BA99" s="5"/>
      <c r="BF99" s="1050"/>
      <c r="BG99" s="467"/>
      <c r="BH99" s="469"/>
      <c r="BI99" s="377" t="e">
        <f>BH100/BG100</f>
        <v>#DIV/0!</v>
      </c>
      <c r="BJ99" s="1050"/>
      <c r="BK99" s="467"/>
      <c r="BL99" s="469"/>
      <c r="BM99" s="377">
        <f>BL100/BK100</f>
        <v>0</v>
      </c>
      <c r="BN99" s="1050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50"/>
      <c r="BZ99" s="467"/>
      <c r="CA99" s="469"/>
      <c r="CB99" s="377">
        <f>CA100/BZ100</f>
        <v>0</v>
      </c>
      <c r="CC99" s="1050"/>
      <c r="CD99" s="467"/>
      <c r="CE99" s="469"/>
      <c r="CF99" s="470" t="e">
        <f>CE100/CD100</f>
        <v>#DIV/0!</v>
      </c>
      <c r="CG99" s="1050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357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5935</v>
      </c>
      <c r="V100" s="129">
        <f>U100-R100</f>
        <v>5935</v>
      </c>
      <c r="W100" s="128">
        <f t="shared" si="263"/>
        <v>5935</v>
      </c>
      <c r="X100" s="117">
        <f>U100-T100</f>
        <v>-5680</v>
      </c>
      <c r="Y100" s="355"/>
      <c r="Z100" s="448">
        <v>290.3</v>
      </c>
      <c r="AA100" s="1069">
        <v>0</v>
      </c>
      <c r="AB100" s="358">
        <f t="shared" si="310"/>
        <v>-290.3</v>
      </c>
      <c r="AC100" s="355"/>
      <c r="AD100" s="448">
        <v>0</v>
      </c>
      <c r="AE100" s="1069">
        <v>0</v>
      </c>
      <c r="AF100" s="358">
        <f>AE100-AD100</f>
        <v>0</v>
      </c>
      <c r="AG100" s="355"/>
      <c r="AH100" s="385">
        <v>246</v>
      </c>
      <c r="AI100" s="1069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5935</v>
      </c>
      <c r="AV100" s="188">
        <f>AU100-AR100</f>
        <v>5935</v>
      </c>
      <c r="AW100" s="128">
        <f t="shared" si="265"/>
        <v>5935</v>
      </c>
      <c r="AX100" s="362">
        <f>AU100-AT100</f>
        <v>-6216.2999999999993</v>
      </c>
      <c r="AY100" s="137">
        <f>AR100/6</f>
        <v>0</v>
      </c>
      <c r="AZ100" s="97">
        <f>AS100/6</f>
        <v>0</v>
      </c>
      <c r="BA100" s="138">
        <f>AU100/6</f>
        <v>989.16666666666663</v>
      </c>
      <c r="BB100" s="363" t="e">
        <f>BA100/AY100</f>
        <v>#DIV/0!</v>
      </c>
      <c r="BC100" s="6">
        <f>BA100-AY100</f>
        <v>989.16666666666663</v>
      </c>
      <c r="BD100" s="98">
        <f>BA100-AZ100</f>
        <v>989.16666666666663</v>
      </c>
      <c r="BE100" s="6">
        <f>AX100/6</f>
        <v>-1036.05</v>
      </c>
      <c r="BF100" s="1047">
        <f>BF95+BF97</f>
        <v>0</v>
      </c>
      <c r="BG100" s="385">
        <v>0</v>
      </c>
      <c r="BH100" s="387"/>
      <c r="BI100" s="358">
        <f>BH100-BG100</f>
        <v>0</v>
      </c>
      <c r="BJ100" s="1047">
        <f>BJ95+BJ97</f>
        <v>0</v>
      </c>
      <c r="BK100" s="385">
        <v>99</v>
      </c>
      <c r="BL100" s="387"/>
      <c r="BM100" s="358">
        <f>BL100-BK100</f>
        <v>-99</v>
      </c>
      <c r="BN100" s="1047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47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47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47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474"/>
      <c r="Q101" s="334">
        <f>P102/O102</f>
        <v>0</v>
      </c>
      <c r="R101" s="269"/>
      <c r="S101" s="476"/>
      <c r="T101" s="477"/>
      <c r="U101" s="84"/>
      <c r="V101" s="339">
        <f>U102/R102</f>
        <v>0.9981765105227427</v>
      </c>
      <c r="W101" s="86">
        <f>U102/S102</f>
        <v>0.9981765105227427</v>
      </c>
      <c r="X101" s="80">
        <f>U102/T102</f>
        <v>0.70299867701909968</v>
      </c>
      <c r="Y101" s="269"/>
      <c r="Z101" s="473"/>
      <c r="AA101" s="1078"/>
      <c r="AB101" s="334">
        <f>AA102/Z102</f>
        <v>0</v>
      </c>
      <c r="AC101" s="269"/>
      <c r="AD101" s="473"/>
      <c r="AE101" s="1078"/>
      <c r="AF101" s="341">
        <f>AE102/AD102</f>
        <v>0</v>
      </c>
      <c r="AG101" s="269"/>
      <c r="AH101" s="473"/>
      <c r="AI101" s="1078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0.47603518238722209</v>
      </c>
      <c r="AW101" s="86">
        <f>AU102/AS102</f>
        <v>0.47603518238722209</v>
      </c>
      <c r="AX101" s="206">
        <f>AU102/AT102</f>
        <v>0.3414798760344398</v>
      </c>
      <c r="AY101" s="137"/>
      <c r="AZ101" s="138"/>
      <c r="BA101" s="138"/>
      <c r="BF101" s="1045"/>
      <c r="BG101" s="473"/>
      <c r="BH101" s="475"/>
      <c r="BI101" s="334" t="e">
        <f>BH102/BG102</f>
        <v>#DIV/0!</v>
      </c>
      <c r="BJ101" s="1045"/>
      <c r="BK101" s="473"/>
      <c r="BL101" s="475"/>
      <c r="BM101" s="334">
        <f>BL102/BK102</f>
        <v>0</v>
      </c>
      <c r="BN101" s="1045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45"/>
      <c r="BZ101" s="473"/>
      <c r="CA101" s="475"/>
      <c r="CB101" s="334">
        <f>CA102/BZ102</f>
        <v>0</v>
      </c>
      <c r="CC101" s="1045"/>
      <c r="CD101" s="473"/>
      <c r="CE101" s="475"/>
      <c r="CF101" s="341">
        <f>CE102/CD102</f>
        <v>0</v>
      </c>
      <c r="CG101" s="1045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73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357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4410.942</v>
      </c>
      <c r="V102" s="110">
        <f>U102-R102</f>
        <v>-8.0579999999999927</v>
      </c>
      <c r="W102" s="108">
        <f t="shared" si="263"/>
        <v>-8.0579999999999927</v>
      </c>
      <c r="X102" s="117">
        <f>U102-T102</f>
        <v>-1863.5250000000005</v>
      </c>
      <c r="Y102" s="355">
        <v>1651</v>
      </c>
      <c r="Z102" s="448">
        <v>2075.5</v>
      </c>
      <c r="AA102" s="1069"/>
      <c r="AB102" s="358">
        <f>AA102-Z102</f>
        <v>-2075.5</v>
      </c>
      <c r="AC102" s="355">
        <v>1639</v>
      </c>
      <c r="AD102" s="448">
        <v>2911.1689999999999</v>
      </c>
      <c r="AE102" s="1069"/>
      <c r="AF102" s="358">
        <f>AE102-AD102</f>
        <v>-2911.1689999999999</v>
      </c>
      <c r="AG102" s="355">
        <v>1557</v>
      </c>
      <c r="AH102" s="448">
        <v>1656</v>
      </c>
      <c r="AI102" s="1069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4410.942</v>
      </c>
      <c r="AV102" s="188">
        <f>AU102-AR102</f>
        <v>-4855.058</v>
      </c>
      <c r="AW102" s="108">
        <f t="shared" si="265"/>
        <v>-4855.058</v>
      </c>
      <c r="AX102" s="362">
        <f>AU102-AT102</f>
        <v>-8506.1939999999995</v>
      </c>
      <c r="AY102" s="137">
        <f>AR102/6</f>
        <v>1544.3333333333333</v>
      </c>
      <c r="AZ102" s="97">
        <f>AS102/6</f>
        <v>1544.3333333333333</v>
      </c>
      <c r="BA102" s="138">
        <f>AU102/6</f>
        <v>735.15700000000004</v>
      </c>
      <c r="BB102" s="482">
        <f>BA102/AY102</f>
        <v>0.47603518238722214</v>
      </c>
      <c r="BC102" s="6">
        <f>BA102-AY102</f>
        <v>-809.17633333333322</v>
      </c>
      <c r="BD102" s="98">
        <f>BA102-AZ102</f>
        <v>-809.17633333333322</v>
      </c>
      <c r="BE102" s="6">
        <f>AX102/6</f>
        <v>-1417.6989999999998</v>
      </c>
      <c r="BF102" s="1047"/>
      <c r="BG102" s="448"/>
      <c r="BH102" s="359"/>
      <c r="BI102" s="358">
        <f>BH102-BG102</f>
        <v>0</v>
      </c>
      <c r="BJ102" s="1047"/>
      <c r="BK102" s="448">
        <v>1706</v>
      </c>
      <c r="BL102" s="359"/>
      <c r="BM102" s="358">
        <f>BL102-BK102</f>
        <v>-1706</v>
      </c>
      <c r="BN102" s="1047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47"/>
      <c r="BZ102" s="448">
        <v>1938</v>
      </c>
      <c r="CA102" s="359"/>
      <c r="CB102" s="358">
        <f>CA102-BZ102</f>
        <v>-1938</v>
      </c>
      <c r="CC102" s="1047"/>
      <c r="CD102" s="448">
        <v>2118</v>
      </c>
      <c r="CE102" s="359"/>
      <c r="CF102" s="358">
        <f>CE102-CD102</f>
        <v>-2118</v>
      </c>
      <c r="CG102" s="1047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8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404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74"/>
      <c r="AB103" s="405"/>
      <c r="AC103" s="336"/>
      <c r="AD103" s="403">
        <v>7</v>
      </c>
      <c r="AE103" s="1074"/>
      <c r="AF103" s="405"/>
      <c r="AG103" s="336"/>
      <c r="AH103" s="403"/>
      <c r="AI103" s="107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50"/>
      <c r="BG103" s="403"/>
      <c r="BH103" s="406"/>
      <c r="BI103" s="405"/>
      <c r="BJ103" s="1050"/>
      <c r="BK103" s="403"/>
      <c r="BL103" s="406"/>
      <c r="BM103" s="405"/>
      <c r="BN103" s="1050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50"/>
      <c r="BZ103" s="403"/>
      <c r="CA103" s="406"/>
      <c r="CB103" s="405"/>
      <c r="CC103" s="1050"/>
      <c r="CD103" s="403"/>
      <c r="CE103" s="406"/>
      <c r="CF103" s="405"/>
      <c r="CG103" s="1050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376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375"/>
      <c r="AA104" s="1071"/>
      <c r="AB104" s="377" t="e">
        <f>AA105/Z105</f>
        <v>#DIV/0!</v>
      </c>
      <c r="AC104" s="374"/>
      <c r="AD104" s="375"/>
      <c r="AE104" s="1071"/>
      <c r="AF104" s="382">
        <f>AE105/AD105</f>
        <v>0</v>
      </c>
      <c r="AG104" s="374"/>
      <c r="AH104" s="375"/>
      <c r="AI104" s="1071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0.34065934065934067</v>
      </c>
      <c r="AY104" s="137"/>
      <c r="AZ104" s="138"/>
      <c r="BA104" s="138"/>
      <c r="BF104" s="1049"/>
      <c r="BG104" s="375"/>
      <c r="BH104" s="378"/>
      <c r="BI104" s="377" t="e">
        <f>BH105/BG105</f>
        <v>#DIV/0!</v>
      </c>
      <c r="BJ104" s="1049"/>
      <c r="BK104" s="375"/>
      <c r="BL104" s="378"/>
      <c r="BM104" s="377" t="e">
        <f>BL105/BK105</f>
        <v>#DIV/0!</v>
      </c>
      <c r="BN104" s="1049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9"/>
      <c r="BZ104" s="375"/>
      <c r="CA104" s="378"/>
      <c r="CB104" s="377" t="e">
        <f>CA105/BZ105</f>
        <v>#DIV/0!</v>
      </c>
      <c r="CC104" s="1049"/>
      <c r="CD104" s="375"/>
      <c r="CE104" s="378"/>
      <c r="CF104" s="382" t="e">
        <f>CE105/CD105</f>
        <v>#DIV/0!</v>
      </c>
      <c r="CG104" s="1049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357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448">
        <v>0</v>
      </c>
      <c r="AA105" s="1069"/>
      <c r="AB105" s="358">
        <f>AA105-Z105</f>
        <v>0</v>
      </c>
      <c r="AC105" s="355"/>
      <c r="AD105" s="448">
        <v>210</v>
      </c>
      <c r="AE105" s="1069"/>
      <c r="AF105" s="358">
        <f>AE105-AD105</f>
        <v>-210</v>
      </c>
      <c r="AG105" s="355"/>
      <c r="AH105" s="448">
        <v>90</v>
      </c>
      <c r="AI105" s="1069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155</v>
      </c>
      <c r="AV105" s="188">
        <f>AU105-AR105</f>
        <v>155</v>
      </c>
      <c r="AW105" s="108">
        <f t="shared" si="265"/>
        <v>155</v>
      </c>
      <c r="AX105" s="362">
        <f>AU105-AT105</f>
        <v>-300</v>
      </c>
      <c r="AY105" s="137">
        <f>AR105/6</f>
        <v>0</v>
      </c>
      <c r="AZ105" s="97">
        <f>AS105/6</f>
        <v>0</v>
      </c>
      <c r="BA105" s="138">
        <f>AU105/6</f>
        <v>25.833333333333332</v>
      </c>
      <c r="BB105" s="482" t="e">
        <f>BA105/AY105</f>
        <v>#DIV/0!</v>
      </c>
      <c r="BC105" s="6">
        <f>BA105-AY105</f>
        <v>25.833333333333332</v>
      </c>
      <c r="BD105" s="98">
        <f>BA105-AZ105</f>
        <v>25.833333333333332</v>
      </c>
      <c r="BE105" s="6">
        <f>AX105/6</f>
        <v>-50</v>
      </c>
      <c r="BF105" s="1047"/>
      <c r="BG105" s="448"/>
      <c r="BH105" s="359"/>
      <c r="BI105" s="358">
        <f>BH105-BG105</f>
        <v>0</v>
      </c>
      <c r="BJ105" s="1047"/>
      <c r="BK105" s="448">
        <v>0</v>
      </c>
      <c r="BL105" s="359"/>
      <c r="BM105" s="358">
        <f>BL105-BK105</f>
        <v>0</v>
      </c>
      <c r="BN105" s="1047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47"/>
      <c r="BZ105" s="448">
        <v>0</v>
      </c>
      <c r="CA105" s="359"/>
      <c r="CB105" s="358">
        <f>CA105-BZ105</f>
        <v>0</v>
      </c>
      <c r="CC105" s="1047"/>
      <c r="CD105" s="448">
        <v>0</v>
      </c>
      <c r="CE105" s="359"/>
      <c r="CF105" s="358">
        <f>CE105-CD105</f>
        <v>0</v>
      </c>
      <c r="CG105" s="1047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157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1001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1"/>
      <c r="AA106" s="1079"/>
      <c r="AB106" s="993"/>
      <c r="AC106" s="990"/>
      <c r="AD106" s="991"/>
      <c r="AE106" s="1079"/>
      <c r="AF106" s="993"/>
      <c r="AG106" s="990"/>
      <c r="AH106" s="991"/>
      <c r="AI106" s="1079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1053"/>
      <c r="BG106" s="991"/>
      <c r="BH106" s="1004"/>
      <c r="BI106" s="993"/>
      <c r="BJ106" s="1053"/>
      <c r="BK106" s="991">
        <v>200</v>
      </c>
      <c r="BL106" s="1004"/>
      <c r="BM106" s="993"/>
      <c r="BN106" s="1053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1053"/>
      <c r="BZ106" s="991">
        <v>200</v>
      </c>
      <c r="CA106" s="1004"/>
      <c r="CB106" s="993"/>
      <c r="CC106" s="1053"/>
      <c r="CD106" s="991">
        <v>120</v>
      </c>
      <c r="CE106" s="1004"/>
      <c r="CF106" s="993"/>
      <c r="CG106" s="1053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376"/>
      <c r="Q107" s="377">
        <f>P108/O108</f>
        <v>0</v>
      </c>
      <c r="R107" s="374"/>
      <c r="S107" s="490"/>
      <c r="T107" s="70"/>
      <c r="U107" s="100"/>
      <c r="V107" s="339">
        <f>U108/R108</f>
        <v>1.9579124579124578</v>
      </c>
      <c r="W107" s="161">
        <f>U108/S108</f>
        <v>1.9579124579124578</v>
      </c>
      <c r="X107" s="80">
        <f>U108/T108</f>
        <v>0.68898104265402849</v>
      </c>
      <c r="Y107" s="374"/>
      <c r="Z107" s="375"/>
      <c r="AA107" s="1071"/>
      <c r="AB107" s="377" t="e">
        <f>AA108/Z108</f>
        <v>#DIV/0!</v>
      </c>
      <c r="AC107" s="374"/>
      <c r="AD107" s="375"/>
      <c r="AE107" s="1071"/>
      <c r="AF107" s="382">
        <f>AE108/AD108</f>
        <v>0</v>
      </c>
      <c r="AG107" s="374"/>
      <c r="AH107" s="375"/>
      <c r="AI107" s="1071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0.77844712182061582</v>
      </c>
      <c r="AW107" s="161">
        <f>AU108/AS108</f>
        <v>0.77844712182061582</v>
      </c>
      <c r="AX107" s="384">
        <f>AU108/AT108</f>
        <v>9.4706840390879482E-2</v>
      </c>
      <c r="AY107" s="137"/>
      <c r="AZ107" s="138"/>
      <c r="BA107" s="138"/>
      <c r="BF107" s="1049"/>
      <c r="BG107" s="375"/>
      <c r="BH107" s="378"/>
      <c r="BI107" s="377" t="e">
        <f>BH108/BG108</f>
        <v>#DIV/0!</v>
      </c>
      <c r="BJ107" s="1049"/>
      <c r="BK107" s="375"/>
      <c r="BL107" s="378"/>
      <c r="BM107" s="377">
        <f>BL108/BK108</f>
        <v>0</v>
      </c>
      <c r="BN107" s="1049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9"/>
      <c r="BZ107" s="375"/>
      <c r="CA107" s="378"/>
      <c r="CB107" s="382">
        <f>CA108/BZ108</f>
        <v>0</v>
      </c>
      <c r="CC107" s="1049"/>
      <c r="CD107" s="375"/>
      <c r="CE107" s="378"/>
      <c r="CF107" s="382">
        <f>CE108/CD108</f>
        <v>0</v>
      </c>
      <c r="CG107" s="1049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73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357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581.5</v>
      </c>
      <c r="V108" s="110">
        <f>U108-R108</f>
        <v>284.5</v>
      </c>
      <c r="W108" s="108">
        <f t="shared" si="263"/>
        <v>284.5</v>
      </c>
      <c r="X108" s="117">
        <f>U108-T108</f>
        <v>-262.5</v>
      </c>
      <c r="Y108" s="355">
        <v>150</v>
      </c>
      <c r="Z108" s="448">
        <v>0</v>
      </c>
      <c r="AA108" s="1069"/>
      <c r="AB108" s="358">
        <f>AA108-Z108</f>
        <v>0</v>
      </c>
      <c r="AC108" s="355">
        <v>150</v>
      </c>
      <c r="AD108" s="448">
        <v>796</v>
      </c>
      <c r="AE108" s="1069"/>
      <c r="AF108" s="358">
        <f>AE108-AD108</f>
        <v>-796</v>
      </c>
      <c r="AG108" s="355">
        <v>150</v>
      </c>
      <c r="AH108" s="448">
        <v>4500</v>
      </c>
      <c r="AI108" s="1069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581.5</v>
      </c>
      <c r="AV108" s="188">
        <f>AU108-AR108</f>
        <v>-165.5</v>
      </c>
      <c r="AW108" s="108">
        <f t="shared" si="265"/>
        <v>-165.5</v>
      </c>
      <c r="AX108" s="362">
        <f>AU108-AT108</f>
        <v>-5558.5</v>
      </c>
      <c r="AY108" s="137">
        <f>AR108/6</f>
        <v>124.5</v>
      </c>
      <c r="AZ108" s="97">
        <f>AS108/6</f>
        <v>124.5</v>
      </c>
      <c r="BA108" s="138">
        <f>AU108/6</f>
        <v>96.916666666666671</v>
      </c>
      <c r="BB108" s="482">
        <f>BA108/AY108</f>
        <v>0.77844712182061582</v>
      </c>
      <c r="BC108" s="6">
        <f>BA108-AY108</f>
        <v>-27.583333333333329</v>
      </c>
      <c r="BD108" s="98">
        <f>BA108-AZ108</f>
        <v>-27.583333333333329</v>
      </c>
      <c r="BE108" s="6">
        <f>AX108/6</f>
        <v>-926.41666666666663</v>
      </c>
      <c r="BF108" s="1047"/>
      <c r="BG108" s="448"/>
      <c r="BH108" s="359"/>
      <c r="BI108" s="358">
        <f>BH108-BG108</f>
        <v>0</v>
      </c>
      <c r="BJ108" s="1047"/>
      <c r="BK108" s="448">
        <v>19000</v>
      </c>
      <c r="BL108" s="359"/>
      <c r="BM108" s="358">
        <f>BL108-BK108</f>
        <v>-19000</v>
      </c>
      <c r="BN108" s="1047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47"/>
      <c r="BZ108" s="448">
        <v>19000</v>
      </c>
      <c r="CA108" s="359"/>
      <c r="CB108" s="358">
        <f>CA108-BZ108</f>
        <v>-19000</v>
      </c>
      <c r="CC108" s="1047"/>
      <c r="CD108" s="448">
        <v>11400</v>
      </c>
      <c r="CE108" s="359"/>
      <c r="CF108" s="358">
        <f>CE108-CD108</f>
        <v>-11400</v>
      </c>
      <c r="CG108" s="1047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8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376"/>
      <c r="Q109" s="377">
        <f>P110/O110</f>
        <v>0</v>
      </c>
      <c r="R109" s="379"/>
      <c r="S109" s="380"/>
      <c r="T109" s="381"/>
      <c r="U109" s="194"/>
      <c r="V109" s="339">
        <f>U110/R110</f>
        <v>0.97107742316685519</v>
      </c>
      <c r="W109" s="86">
        <f>U110/S110</f>
        <v>0.84657070991429206</v>
      </c>
      <c r="X109" s="80">
        <f>U110/T110</f>
        <v>0.65379111754780184</v>
      </c>
      <c r="Y109" s="374"/>
      <c r="Z109" s="375"/>
      <c r="AA109" s="1071"/>
      <c r="AB109" s="377">
        <f>AA110/Z110</f>
        <v>0</v>
      </c>
      <c r="AC109" s="374"/>
      <c r="AD109" s="375"/>
      <c r="AE109" s="1071"/>
      <c r="AF109" s="382">
        <f>AE110/AD110</f>
        <v>0</v>
      </c>
      <c r="AG109" s="374"/>
      <c r="AH109" s="375"/>
      <c r="AI109" s="1071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0.49787467272418867</v>
      </c>
      <c r="AW109" s="86">
        <f>AU110/AS110</f>
        <v>0.44657755380939207</v>
      </c>
      <c r="AX109" s="206">
        <f>AU110/AT110</f>
        <v>0.36027210632279888</v>
      </c>
      <c r="AY109" s="137"/>
      <c r="AZ109" s="138"/>
      <c r="BA109" s="138"/>
      <c r="BF109" s="1049"/>
      <c r="BG109" s="375"/>
      <c r="BH109" s="378"/>
      <c r="BI109" s="377" t="e">
        <f>BH110/BG110</f>
        <v>#DIV/0!</v>
      </c>
      <c r="BJ109" s="1049"/>
      <c r="BK109" s="375"/>
      <c r="BL109" s="378"/>
      <c r="BM109" s="377">
        <f>BL110/BK110</f>
        <v>0</v>
      </c>
      <c r="BN109" s="1049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9"/>
      <c r="BZ109" s="375"/>
      <c r="CA109" s="378"/>
      <c r="CB109" s="334">
        <f>CA110/BZ110</f>
        <v>0</v>
      </c>
      <c r="CC109" s="1049"/>
      <c r="CD109" s="375"/>
      <c r="CE109" s="378"/>
      <c r="CF109" s="382">
        <f>CE110/CD110</f>
        <v>0</v>
      </c>
      <c r="CG109" s="1049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64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494">
        <f t="shared" ref="P110" si="329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1086019.00236</v>
      </c>
      <c r="V110" s="213">
        <f>U110-R110</f>
        <v>-32345.997639999958</v>
      </c>
      <c r="W110" s="211">
        <f>U110-S110</f>
        <v>-196825.99763999996</v>
      </c>
      <c r="X110" s="216">
        <f>U110-T110</f>
        <v>-575091.05743000004</v>
      </c>
      <c r="Y110" s="492">
        <f t="shared" ref="Y110:AO110" si="330">Y77+Y81+Y93+Y100+Y102+Y105+Y108</f>
        <v>364117</v>
      </c>
      <c r="Z110" s="493">
        <f t="shared" si="330"/>
        <v>516422.386</v>
      </c>
      <c r="AA110" s="1080">
        <f t="shared" si="330"/>
        <v>0</v>
      </c>
      <c r="AB110" s="495">
        <f t="shared" si="330"/>
        <v>-516422.386</v>
      </c>
      <c r="AC110" s="492">
        <f t="shared" si="330"/>
        <v>361205</v>
      </c>
      <c r="AD110" s="493">
        <f t="shared" si="330"/>
        <v>427616.53729000001</v>
      </c>
      <c r="AE110" s="1080">
        <f t="shared" ref="AE110" si="331">AE77+AE81+AE93+AE100+AE102+AE105+AE108</f>
        <v>0</v>
      </c>
      <c r="AF110" s="495">
        <f t="shared" si="330"/>
        <v>-427616.53729000001</v>
      </c>
      <c r="AG110" s="492">
        <f t="shared" si="330"/>
        <v>337623</v>
      </c>
      <c r="AH110" s="493">
        <f t="shared" si="330"/>
        <v>409292</v>
      </c>
      <c r="AI110" s="1080">
        <f t="shared" si="330"/>
        <v>0</v>
      </c>
      <c r="AJ110" s="495">
        <f t="shared" si="330"/>
        <v>-409292</v>
      </c>
      <c r="AK110" s="210">
        <f t="shared" si="330"/>
        <v>1062945</v>
      </c>
      <c r="AL110" s="497">
        <f t="shared" si="330"/>
        <v>1149026</v>
      </c>
      <c r="AM110" s="215">
        <f t="shared" si="330"/>
        <v>1353330.9232900001</v>
      </c>
      <c r="AN110" s="213">
        <f t="shared" si="330"/>
        <v>0</v>
      </c>
      <c r="AO110" s="215">
        <f t="shared" si="330"/>
        <v>-1062945</v>
      </c>
      <c r="AP110" s="211">
        <f>AN110-AL110</f>
        <v>-1149026</v>
      </c>
      <c r="AQ110" s="499">
        <f t="shared" ref="AQ110:AV110" si="332">AQ77+AQ81+AQ93+AQ100+AQ102+AQ105+AQ108</f>
        <v>-1353330.9232900001</v>
      </c>
      <c r="AR110" s="500">
        <f t="shared" si="332"/>
        <v>2181310</v>
      </c>
      <c r="AS110" s="213">
        <f t="shared" si="332"/>
        <v>2431871</v>
      </c>
      <c r="AT110" s="501">
        <f t="shared" si="332"/>
        <v>3014440.9830799997</v>
      </c>
      <c r="AU110" s="293">
        <f t="shared" si="332"/>
        <v>1086019.00236</v>
      </c>
      <c r="AV110" s="217">
        <f t="shared" si="332"/>
        <v>-1095290.99764</v>
      </c>
      <c r="AW110" s="211">
        <f>AU110-AS110</f>
        <v>-1345851.99764</v>
      </c>
      <c r="AX110" s="502">
        <f>AX77+AX81+AX93+AX100+AX102+AX105+AX108</f>
        <v>-1928421.9807199999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181003.16706000001</v>
      </c>
      <c r="BB110" s="363">
        <f>BA110/AY110</f>
        <v>0.49787467272418867</v>
      </c>
      <c r="BC110" s="6">
        <f>BA110-AY110</f>
        <v>-182548.49960666668</v>
      </c>
      <c r="BD110" s="98">
        <f>BA110-AZ110</f>
        <v>-224308.66627333331</v>
      </c>
      <c r="BE110" s="6">
        <f>AX110/6</f>
        <v>-321403.66345333331</v>
      </c>
      <c r="BF110" s="1054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54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54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54">
        <f>BY77+BY81+BY93+BY100+BY102+BY105+BY108</f>
        <v>0</v>
      </c>
      <c r="BZ110" s="493">
        <f t="shared" ref="BZ110" si="333">BZ77+BZ81+BZ93+BZ100+BZ102+BZ105+BZ108</f>
        <v>480585</v>
      </c>
      <c r="CA110" s="496">
        <f t="shared" ref="CA110:CX110" si="334">CA77+CA81+CA93+CA100+CA102+CA105+CA108</f>
        <v>0</v>
      </c>
      <c r="CB110" s="495">
        <f t="shared" si="334"/>
        <v>-480438</v>
      </c>
      <c r="CC110" s="1054">
        <f>CC77+CC81+CC93+CC100+CC102+CC105+CC108</f>
        <v>0</v>
      </c>
      <c r="CD110" s="493">
        <f t="shared" ref="CD110:CI110" si="335">CD77+CD81+CD93+CD100+CD102+CD105+CD108</f>
        <v>444818</v>
      </c>
      <c r="CE110" s="496">
        <f t="shared" si="335"/>
        <v>0</v>
      </c>
      <c r="CF110" s="495">
        <f t="shared" si="335"/>
        <v>-444818</v>
      </c>
      <c r="CG110" s="1054">
        <f>CG77+CG81+CG93+CG100+CG102+CG105+CG108</f>
        <v>0</v>
      </c>
      <c r="CH110" s="493">
        <f t="shared" si="335"/>
        <v>332065</v>
      </c>
      <c r="CI110" s="496">
        <f t="shared" si="335"/>
        <v>0</v>
      </c>
      <c r="CJ110" s="495">
        <f t="shared" si="334"/>
        <v>-332065</v>
      </c>
      <c r="CK110" s="210">
        <f t="shared" si="334"/>
        <v>0</v>
      </c>
      <c r="CL110" s="215"/>
      <c r="CM110" s="215">
        <f t="shared" si="334"/>
        <v>1257468</v>
      </c>
      <c r="CN110" s="213">
        <f t="shared" si="334"/>
        <v>0</v>
      </c>
      <c r="CO110" s="215">
        <f t="shared" si="334"/>
        <v>0</v>
      </c>
      <c r="CP110" s="215"/>
      <c r="CQ110" s="499">
        <f t="shared" si="334"/>
        <v>-1257468</v>
      </c>
      <c r="CR110" s="500">
        <f t="shared" si="334"/>
        <v>0</v>
      </c>
      <c r="CS110" s="975"/>
      <c r="CT110" s="501">
        <f t="shared" si="334"/>
        <v>2053622</v>
      </c>
      <c r="CU110" s="293">
        <f t="shared" si="334"/>
        <v>0</v>
      </c>
      <c r="CV110" s="217">
        <f t="shared" si="334"/>
        <v>0</v>
      </c>
      <c r="CW110" s="217"/>
      <c r="CX110" s="502">
        <f t="shared" si="334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6">DU77+DU81+DU93+DU100+DU102+DU105+DU108</f>
        <v>439963</v>
      </c>
      <c r="DV110" s="493">
        <f t="shared" si="336"/>
        <v>0</v>
      </c>
      <c r="DW110" s="496">
        <f t="shared" si="336"/>
        <v>0</v>
      </c>
      <c r="DX110" s="495">
        <f t="shared" si="336"/>
        <v>0</v>
      </c>
      <c r="DY110" s="492">
        <f t="shared" si="336"/>
        <v>374643</v>
      </c>
      <c r="DZ110" s="493">
        <f t="shared" si="336"/>
        <v>0</v>
      </c>
      <c r="EA110" s="496">
        <f t="shared" si="336"/>
        <v>0</v>
      </c>
      <c r="EB110" s="495">
        <f t="shared" si="336"/>
        <v>0</v>
      </c>
      <c r="EC110" s="492">
        <f t="shared" si="336"/>
        <v>356290</v>
      </c>
      <c r="ED110" s="493">
        <f t="shared" si="336"/>
        <v>0</v>
      </c>
      <c r="EE110" s="496">
        <f t="shared" si="336"/>
        <v>0</v>
      </c>
      <c r="EF110" s="495">
        <f t="shared" si="336"/>
        <v>0</v>
      </c>
      <c r="EG110" s="210">
        <f t="shared" si="336"/>
        <v>1170896</v>
      </c>
      <c r="EH110" s="215">
        <f t="shared" si="336"/>
        <v>0</v>
      </c>
      <c r="EI110" s="213">
        <f t="shared" si="336"/>
        <v>0</v>
      </c>
      <c r="EJ110" s="215">
        <f t="shared" si="336"/>
        <v>-1170896</v>
      </c>
      <c r="EK110" s="499">
        <f t="shared" si="336"/>
        <v>0</v>
      </c>
      <c r="EL110" s="500">
        <f t="shared" si="336"/>
        <v>2447312</v>
      </c>
      <c r="EM110" s="501">
        <f t="shared" si="336"/>
        <v>1200110</v>
      </c>
      <c r="EN110" s="293">
        <f t="shared" si="336"/>
        <v>0</v>
      </c>
      <c r="EO110" s="217">
        <f t="shared" si="336"/>
        <v>-2447312</v>
      </c>
      <c r="EP110" s="502">
        <f t="shared" si="336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362006.33412000001</v>
      </c>
      <c r="V111" s="10">
        <f>V110/3</f>
        <v>-10781.99921333332</v>
      </c>
      <c r="W111" s="10"/>
      <c r="X111" s="10">
        <f>X110/3</f>
        <v>-191697.01914333334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181003.16706000001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3">
        <f ca="1">NOW()</f>
        <v>43105.368919907407</v>
      </c>
      <c r="DA112" s="1093"/>
      <c r="DB112" s="1093"/>
      <c r="DC112" s="1093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97" t="str">
        <f>F3</f>
        <v>17/3</v>
      </c>
      <c r="G113" s="1095"/>
      <c r="H113" s="1095"/>
      <c r="I113" s="1096">
        <v>0</v>
      </c>
      <c r="J113" s="1097" t="str">
        <f>J3</f>
        <v>17/4</v>
      </c>
      <c r="K113" s="1094"/>
      <c r="L113" s="1095"/>
      <c r="M113" s="1096">
        <v>0</v>
      </c>
      <c r="N113" s="1097" t="str">
        <f>N3</f>
        <v>17/5</v>
      </c>
      <c r="O113" s="1094"/>
      <c r="P113" s="1095"/>
      <c r="Q113" s="1096">
        <v>0</v>
      </c>
      <c r="R113" s="1097" t="str">
        <f>R3</f>
        <v>17/3-17/5累計</v>
      </c>
      <c r="S113" s="1094"/>
      <c r="T113" s="1094"/>
      <c r="U113" s="1095"/>
      <c r="V113" s="1094"/>
      <c r="W113" s="1094"/>
      <c r="X113" s="1096"/>
      <c r="Y113" s="1097" t="str">
        <f>Y3</f>
        <v>17/6</v>
      </c>
      <c r="Z113" s="1094"/>
      <c r="AA113" s="1095"/>
      <c r="AB113" s="1096">
        <v>0</v>
      </c>
      <c r="AC113" s="1097" t="str">
        <f>AC3</f>
        <v>17/7</v>
      </c>
      <c r="AD113" s="1094"/>
      <c r="AE113" s="1095"/>
      <c r="AF113" s="1096">
        <v>0</v>
      </c>
      <c r="AG113" s="1097" t="str">
        <f>AG3</f>
        <v>17/8</v>
      </c>
      <c r="AH113" s="1094"/>
      <c r="AI113" s="1094"/>
      <c r="AJ113" s="1096">
        <v>0</v>
      </c>
      <c r="AK113" s="1097" t="str">
        <f>AK3</f>
        <v>17/6-17/8累計</v>
      </c>
      <c r="AL113" s="1094"/>
      <c r="AM113" s="1094"/>
      <c r="AN113" s="1095"/>
      <c r="AO113" s="1094"/>
      <c r="AP113" s="1094"/>
      <c r="AQ113" s="1096"/>
      <c r="AR113" s="1105" t="str">
        <f>AR3</f>
        <v>17/上(17/3-17/8)累計</v>
      </c>
      <c r="AS113" s="1106"/>
      <c r="AT113" s="1106"/>
      <c r="AU113" s="1106"/>
      <c r="AV113" s="1106"/>
      <c r="AW113" s="1106"/>
      <c r="AX113" s="1107"/>
      <c r="AY113" s="18"/>
      <c r="AZ113" s="754"/>
      <c r="BA113" s="19"/>
      <c r="BF113" s="1097" t="str">
        <f>BF3</f>
        <v>17/9</v>
      </c>
      <c r="BG113" s="1095"/>
      <c r="BH113" s="1095"/>
      <c r="BI113" s="1096">
        <v>0</v>
      </c>
      <c r="BJ113" s="1097" t="str">
        <f>BJ3</f>
        <v>17/10</v>
      </c>
      <c r="BK113" s="1094"/>
      <c r="BL113" s="1095"/>
      <c r="BM113" s="1096">
        <v>0</v>
      </c>
      <c r="BN113" s="1097" t="str">
        <f>BN3</f>
        <v>17/11</v>
      </c>
      <c r="BO113" s="1094"/>
      <c r="BP113" s="1095"/>
      <c r="BQ113" s="1096">
        <v>0</v>
      </c>
      <c r="BR113" s="1097" t="str">
        <f>BR3</f>
        <v>17/9-17/11累計</v>
      </c>
      <c r="BS113" s="1094"/>
      <c r="BT113" s="1094"/>
      <c r="BU113" s="1095"/>
      <c r="BV113" s="1094"/>
      <c r="BW113" s="1094"/>
      <c r="BX113" s="1096"/>
      <c r="BY113" s="1097" t="str">
        <f>BY3</f>
        <v>17/12</v>
      </c>
      <c r="BZ113" s="1094"/>
      <c r="CA113" s="1095"/>
      <c r="CB113" s="1096">
        <v>0</v>
      </c>
      <c r="CC113" s="1097" t="str">
        <f>CC3</f>
        <v>18/1</v>
      </c>
      <c r="CD113" s="1094"/>
      <c r="CE113" s="1095"/>
      <c r="CF113" s="1096">
        <v>0</v>
      </c>
      <c r="CG113" s="1097" t="str">
        <f>CG3</f>
        <v>18/2</v>
      </c>
      <c r="CH113" s="1094"/>
      <c r="CI113" s="1095"/>
      <c r="CJ113" s="1096">
        <v>0</v>
      </c>
      <c r="CK113" s="1097" t="str">
        <f>CK3</f>
        <v>17/12-18/2累計</v>
      </c>
      <c r="CL113" s="1094"/>
      <c r="CM113" s="1094"/>
      <c r="CN113" s="1095"/>
      <c r="CO113" s="1094"/>
      <c r="CP113" s="1094"/>
      <c r="CQ113" s="1096"/>
      <c r="CR113" s="1105" t="str">
        <f>CR3</f>
        <v>17/下(17/12-18/2)累計</v>
      </c>
      <c r="CS113" s="1106"/>
      <c r="CT113" s="1106"/>
      <c r="CU113" s="1106"/>
      <c r="CV113" s="1106"/>
      <c r="CW113" s="1106"/>
      <c r="CX113" s="1107"/>
      <c r="CY113" s="18"/>
      <c r="CZ113" s="19"/>
      <c r="DB113" s="1009"/>
      <c r="DC113" s="916"/>
      <c r="DD113" s="1098" t="str">
        <f>DD3</f>
        <v>18/3</v>
      </c>
      <c r="DE113" s="1098"/>
      <c r="DF113" s="1098"/>
      <c r="DG113" s="1099">
        <v>0</v>
      </c>
      <c r="DH113" s="1097" t="str">
        <f>DH3</f>
        <v>18/4</v>
      </c>
      <c r="DI113" s="1094"/>
      <c r="DJ113" s="1095"/>
      <c r="DK113" s="1096">
        <v>0</v>
      </c>
      <c r="DL113" s="1097" t="str">
        <f>DL3</f>
        <v>18/5</v>
      </c>
      <c r="DM113" s="1094"/>
      <c r="DN113" s="1095"/>
      <c r="DO113" s="1096">
        <v>0</v>
      </c>
      <c r="DP113" s="1097" t="str">
        <f>DP3</f>
        <v>18/3-18/5累計</v>
      </c>
      <c r="DQ113" s="1094"/>
      <c r="DR113" s="1095"/>
      <c r="DS113" s="1094"/>
      <c r="DT113" s="1096"/>
      <c r="DU113" s="1097" t="str">
        <f>DU3</f>
        <v>18/6</v>
      </c>
      <c r="DV113" s="1094"/>
      <c r="DW113" s="1095"/>
      <c r="DX113" s="1096">
        <v>0</v>
      </c>
      <c r="DY113" s="1097" t="str">
        <f>DY3</f>
        <v>18/7</v>
      </c>
      <c r="DZ113" s="1094"/>
      <c r="EA113" s="1095"/>
      <c r="EB113" s="1096">
        <v>0</v>
      </c>
      <c r="EC113" s="1097" t="str">
        <f>EC3</f>
        <v>18/8</v>
      </c>
      <c r="ED113" s="1094"/>
      <c r="EE113" s="1095"/>
      <c r="EF113" s="1096">
        <v>0</v>
      </c>
      <c r="EG113" s="1097" t="str">
        <f>EG3</f>
        <v>18/6-18/8累計</v>
      </c>
      <c r="EH113" s="1094"/>
      <c r="EI113" s="1095"/>
      <c r="EJ113" s="1094"/>
      <c r="EK113" s="1096"/>
      <c r="EL113" s="1100" t="str">
        <f>EL3</f>
        <v>18/下(18/6-18/8)累計</v>
      </c>
      <c r="EM113" s="1101"/>
      <c r="EN113" s="1101"/>
      <c r="EO113" s="1101"/>
      <c r="EP113" s="1102"/>
      <c r="EQ113" s="18"/>
      <c r="ER113" s="19"/>
      <c r="ES113" s="19"/>
      <c r="ET113" s="19"/>
      <c r="EU113" s="19"/>
      <c r="EV113" s="1016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306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64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64" t="str">
        <f>AE4</f>
        <v>今回計画</v>
      </c>
      <c r="AF114" s="309" t="s">
        <v>182</v>
      </c>
      <c r="AG114" s="304" t="s">
        <v>0</v>
      </c>
      <c r="AH114" s="305" t="str">
        <f>AH4</f>
        <v>前回計画</v>
      </c>
      <c r="AI114" s="1064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55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55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55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55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55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55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7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7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8" t="str">
        <f>EM35</f>
        <v>前回見通</v>
      </c>
      <c r="EN114" s="1019" t="str">
        <f>EN4</f>
        <v>今回見通</v>
      </c>
      <c r="EO114" s="1020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1"/>
      <c r="ET114" s="5" t="s">
        <v>74</v>
      </c>
      <c r="EU114" s="5" t="s">
        <v>75</v>
      </c>
      <c r="EV114" s="1021"/>
    </row>
    <row r="115" spans="1:152" s="436" customFormat="1" ht="20.100000000000001" customHeight="1">
      <c r="A115" s="422"/>
      <c r="B115" s="506"/>
      <c r="C115" s="1116" t="s">
        <v>56</v>
      </c>
      <c r="D115" s="112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7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8">L115-K115</f>
        <v>0</v>
      </c>
      <c r="N115" s="314">
        <v>8400</v>
      </c>
      <c r="O115" s="507">
        <v>12571.53</v>
      </c>
      <c r="P115" s="860"/>
      <c r="Q115" s="508">
        <f t="shared" ref="Q115:Q120" si="339">P115-O115</f>
        <v>-12571.53</v>
      </c>
      <c r="R115" s="268">
        <f t="shared" ref="R115:R120" si="340">F115+J115+N115</f>
        <v>23100</v>
      </c>
      <c r="S115" s="510">
        <v>23100</v>
      </c>
      <c r="T115" s="146">
        <f t="shared" ref="T115:T120" si="341">H115+K115+O115</f>
        <v>30292.377990000001</v>
      </c>
      <c r="U115" s="47">
        <f t="shared" ref="U115:U120" si="342">H115+L115+P115</f>
        <v>17720.847990000002</v>
      </c>
      <c r="V115" s="47">
        <f t="shared" ref="V115:V120" si="343">U115-R115</f>
        <v>-5379.152009999998</v>
      </c>
      <c r="W115" s="49">
        <f>U115-S115</f>
        <v>-5379.152009999998</v>
      </c>
      <c r="X115" s="270">
        <f t="shared" ref="X115:X120" si="344">U115-T115</f>
        <v>-12571.529999999999</v>
      </c>
      <c r="Y115" s="314">
        <v>8400</v>
      </c>
      <c r="Z115" s="507">
        <v>9968.9356000000007</v>
      </c>
      <c r="AA115" s="1081"/>
      <c r="AB115" s="508">
        <f t="shared" ref="AB115:AB120" si="345">AA115-Z115</f>
        <v>-9968.9356000000007</v>
      </c>
      <c r="AC115" s="314">
        <v>8400</v>
      </c>
      <c r="AD115" s="507">
        <v>8983.1579199999978</v>
      </c>
      <c r="AE115" s="1081"/>
      <c r="AF115" s="508">
        <f t="shared" ref="AF115:AF120" si="346">AE115-AD115</f>
        <v>-8983.1579199999978</v>
      </c>
      <c r="AG115" s="314">
        <v>7800</v>
      </c>
      <c r="AH115" s="507">
        <v>6800</v>
      </c>
      <c r="AI115" s="1081"/>
      <c r="AJ115" s="508">
        <f t="shared" ref="AJ115:AJ120" si="347">AI115-AH115</f>
        <v>-6800</v>
      </c>
      <c r="AK115" s="72">
        <f t="shared" ref="AK115:AK120" si="348">Y115+AC115+AG115</f>
        <v>24600</v>
      </c>
      <c r="AL115" s="510">
        <v>24600</v>
      </c>
      <c r="AM115" s="146">
        <f t="shared" ref="AM115:AN120" si="349">Z115+AD115+AH115</f>
        <v>25752.093519999999</v>
      </c>
      <c r="AN115" s="47">
        <f t="shared" si="349"/>
        <v>0</v>
      </c>
      <c r="AO115" s="146">
        <f t="shared" ref="AO115:AO120" si="350">AN115-AK115</f>
        <v>-24600</v>
      </c>
      <c r="AP115" s="49">
        <f>AN115-AL115</f>
        <v>-24600</v>
      </c>
      <c r="AQ115" s="270">
        <f t="shared" ref="AQ115:AQ120" si="351">AN115-AM115</f>
        <v>-25752.093519999999</v>
      </c>
      <c r="AR115" s="72">
        <f t="shared" ref="AR115:AR120" si="352">SUM(R115,AK115)</f>
        <v>47700</v>
      </c>
      <c r="AS115" s="47">
        <f>AL115+S115</f>
        <v>47700</v>
      </c>
      <c r="AT115" s="511">
        <f t="shared" ref="AT115:AT120" si="353">T115+AM115</f>
        <v>56044.471510000003</v>
      </c>
      <c r="AU115" s="327">
        <f t="shared" ref="AU115:AU120" si="354">SUM(U115,AN115)</f>
        <v>17720.847990000002</v>
      </c>
      <c r="AV115" s="193">
        <f t="shared" ref="AV115:AV120" si="355">AU115-AR115</f>
        <v>-29979.152009999998</v>
      </c>
      <c r="AW115" s="49">
        <f>AU115-AS115</f>
        <v>-29979.152009999998</v>
      </c>
      <c r="AX115" s="235">
        <f t="shared" ref="AX115:AX120" si="356">AU115-AT115</f>
        <v>-38323.623520000001</v>
      </c>
      <c r="AY115" s="512"/>
      <c r="AZ115" s="513"/>
      <c r="BA115" s="513"/>
      <c r="BF115" s="1056"/>
      <c r="BG115" s="507"/>
      <c r="BH115" s="509"/>
      <c r="BI115" s="508">
        <f t="shared" ref="BI115:BI120" si="357">BH115-BG115</f>
        <v>0</v>
      </c>
      <c r="BJ115" s="1056"/>
      <c r="BK115" s="507">
        <v>5500</v>
      </c>
      <c r="BL115" s="509"/>
      <c r="BM115" s="508">
        <f t="shared" ref="BM115:BM120" si="358">BL115-BK115</f>
        <v>-5500</v>
      </c>
      <c r="BN115" s="1056"/>
      <c r="BO115" s="507">
        <v>7500</v>
      </c>
      <c r="BP115" s="509"/>
      <c r="BQ115" s="508">
        <f t="shared" ref="BQ115:BQ120" si="359">BP115-BO115</f>
        <v>-7500</v>
      </c>
      <c r="BR115" s="72">
        <f t="shared" ref="BR115:BR120" si="360">BF115+BJ115+BN115</f>
        <v>0</v>
      </c>
      <c r="BS115" s="146"/>
      <c r="BT115" s="146">
        <f t="shared" ref="BT115:BU117" si="361">BG115+BK115+BO115</f>
        <v>13000</v>
      </c>
      <c r="BU115" s="47">
        <f t="shared" si="361"/>
        <v>0</v>
      </c>
      <c r="BV115" s="47">
        <f t="shared" ref="BV115:BV120" si="362">BU115-BR115</f>
        <v>0</v>
      </c>
      <c r="BW115" s="49"/>
      <c r="BX115" s="270">
        <f t="shared" ref="BX115:BX120" si="363">BU115-BT115</f>
        <v>-13000</v>
      </c>
      <c r="BY115" s="1056"/>
      <c r="BZ115" s="507">
        <v>7000</v>
      </c>
      <c r="CA115" s="509"/>
      <c r="CB115" s="508">
        <f>CA115-BZ115</f>
        <v>-7000</v>
      </c>
      <c r="CC115" s="1056"/>
      <c r="CD115" s="507">
        <v>5000</v>
      </c>
      <c r="CE115" s="509"/>
      <c r="CF115" s="508">
        <f>CE115-CD115</f>
        <v>-5000</v>
      </c>
      <c r="CG115" s="1056"/>
      <c r="CH115" s="507">
        <v>4000</v>
      </c>
      <c r="CI115" s="509"/>
      <c r="CJ115" s="508">
        <f>CI115-CH115</f>
        <v>-4000</v>
      </c>
      <c r="CK115" s="72">
        <f t="shared" ref="CK115:CK120" si="364">BY115+CC115+CG115</f>
        <v>0</v>
      </c>
      <c r="CL115" s="146"/>
      <c r="CM115" s="146">
        <f t="shared" ref="CM115:CN117" si="365">BZ115+CD115+CH115</f>
        <v>16000</v>
      </c>
      <c r="CN115" s="47">
        <f t="shared" si="365"/>
        <v>0</v>
      </c>
      <c r="CO115" s="146">
        <f t="shared" ref="CO115:CO120" si="366">CN115-CK115</f>
        <v>0</v>
      </c>
      <c r="CP115" s="477"/>
      <c r="CQ115" s="270">
        <f t="shared" ref="CQ115:CQ120" si="367">CN115-CM115</f>
        <v>-16000</v>
      </c>
      <c r="CR115" s="72">
        <f t="shared" ref="CR115:CR120" si="368">SUM(BR115,CK115)</f>
        <v>0</v>
      </c>
      <c r="CS115" s="567"/>
      <c r="CT115" s="511">
        <f t="shared" ref="CT115:CT120" si="369">BT115+CM115</f>
        <v>29000</v>
      </c>
      <c r="CU115" s="327">
        <f t="shared" ref="CU115:CU120" si="370">SUM(BU115,CN115)</f>
        <v>0</v>
      </c>
      <c r="CV115" s="193">
        <f t="shared" ref="CV115:CV120" si="371">CU115-CR115</f>
        <v>0</v>
      </c>
      <c r="CW115" s="521"/>
      <c r="CX115" s="235">
        <f t="shared" ref="CX115:CX120" si="372">CU115-CT115</f>
        <v>-29000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3">DF115-DE115</f>
        <v>-8200</v>
      </c>
      <c r="DH115" s="314">
        <v>6500</v>
      </c>
      <c r="DI115" s="507">
        <v>6500</v>
      </c>
      <c r="DJ115" s="781"/>
      <c r="DK115" s="508">
        <f t="shared" ref="DK115:DK120" si="374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5">DN115-DM115</f>
        <v>0</v>
      </c>
      <c r="DP115" s="72">
        <f t="shared" ref="DP115:DP120" si="376">DD115+DH115+DL115</f>
        <v>21000</v>
      </c>
      <c r="DQ115" s="146">
        <f t="shared" ref="DQ115:DQ120" si="377">DE115+DI115+DM115</f>
        <v>21000</v>
      </c>
      <c r="DR115" s="47">
        <f t="shared" ref="DR115:DR120" si="378">DF115+DJ115+DN115</f>
        <v>6300</v>
      </c>
      <c r="DS115" s="47">
        <f t="shared" ref="DS115:DS120" si="379">DR115-DP115</f>
        <v>-14700</v>
      </c>
      <c r="DT115" s="270">
        <f t="shared" ref="DT115:DT120" si="380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81">DU115+DY115+EC115</f>
        <v>15300</v>
      </c>
      <c r="EH115" s="146">
        <f t="shared" ref="EH115:EH120" si="382">DV115+DZ115+ED115</f>
        <v>0</v>
      </c>
      <c r="EI115" s="47">
        <f t="shared" ref="EI115:EI120" si="383">DW115+EA115+EE115</f>
        <v>0</v>
      </c>
      <c r="EJ115" s="146">
        <f t="shared" ref="EJ115:EJ120" si="384">EI115-EG115</f>
        <v>-15300</v>
      </c>
      <c r="EK115" s="270">
        <f t="shared" ref="EK115:EK120" si="385">EI115-EH115</f>
        <v>0</v>
      </c>
      <c r="EL115" s="72">
        <f t="shared" ref="EL115:EL120" si="386">SUM(DP115,EG115)</f>
        <v>36300</v>
      </c>
      <c r="EM115" s="686">
        <f t="shared" ref="EM115:EM120" si="387">DQ115+EH115</f>
        <v>21000</v>
      </c>
      <c r="EN115" s="327">
        <f t="shared" ref="EN115:EN120" si="388">SUM(DR115,EI115)</f>
        <v>6300</v>
      </c>
      <c r="EO115" s="193">
        <f t="shared" ref="EO115:EO120" si="389">EN115-EL115</f>
        <v>-30000</v>
      </c>
      <c r="EP115" s="235">
        <f t="shared" ref="EP115:EP120" si="390">EN115-EM115</f>
        <v>-14700</v>
      </c>
      <c r="EQ115" s="137"/>
      <c r="ER115" s="513"/>
      <c r="ES115" s="1022"/>
      <c r="ET115" s="1022"/>
      <c r="EU115" s="1022"/>
      <c r="EV115" s="1022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7"/>
        <v>0</v>
      </c>
      <c r="J116" s="269">
        <v>400</v>
      </c>
      <c r="K116" s="326">
        <v>139.19071</v>
      </c>
      <c r="L116" s="763">
        <v>139.19071</v>
      </c>
      <c r="M116" s="508">
        <f t="shared" si="338"/>
        <v>0</v>
      </c>
      <c r="N116" s="269">
        <v>400</v>
      </c>
      <c r="O116" s="326">
        <v>305.61458999999996</v>
      </c>
      <c r="P116" s="861"/>
      <c r="Q116" s="508">
        <f t="shared" si="339"/>
        <v>-305.61458999999996</v>
      </c>
      <c r="R116" s="268">
        <f t="shared" si="340"/>
        <v>1200</v>
      </c>
      <c r="S116" s="510">
        <v>1200</v>
      </c>
      <c r="T116" s="146">
        <f t="shared" si="341"/>
        <v>950.21029999999996</v>
      </c>
      <c r="U116" s="47">
        <f t="shared" si="342"/>
        <v>644.59570999999994</v>
      </c>
      <c r="V116" s="47">
        <f t="shared" si="343"/>
        <v>-555.40429000000006</v>
      </c>
      <c r="W116" s="49">
        <f t="shared" ref="W116:W158" si="391">U116-S116</f>
        <v>-555.40429000000006</v>
      </c>
      <c r="X116" s="270">
        <f t="shared" si="344"/>
        <v>-305.61459000000002</v>
      </c>
      <c r="Y116" s="269">
        <v>500</v>
      </c>
      <c r="Z116" s="326">
        <v>240.86223999999999</v>
      </c>
      <c r="AA116" s="1082"/>
      <c r="AB116" s="508">
        <f t="shared" si="345"/>
        <v>-240.86223999999999</v>
      </c>
      <c r="AC116" s="269">
        <v>500</v>
      </c>
      <c r="AD116" s="326">
        <v>300.52224000000001</v>
      </c>
      <c r="AE116" s="1082"/>
      <c r="AF116" s="508">
        <f t="shared" si="346"/>
        <v>-300.52224000000001</v>
      </c>
      <c r="AG116" s="269">
        <v>500</v>
      </c>
      <c r="AH116" s="326">
        <v>250</v>
      </c>
      <c r="AI116" s="1082"/>
      <c r="AJ116" s="508">
        <f t="shared" si="347"/>
        <v>-250</v>
      </c>
      <c r="AK116" s="72">
        <f t="shared" si="348"/>
        <v>1500</v>
      </c>
      <c r="AL116" s="510">
        <v>1500</v>
      </c>
      <c r="AM116" s="146">
        <f t="shared" si="349"/>
        <v>791.38447999999994</v>
      </c>
      <c r="AN116" s="47">
        <f t="shared" si="349"/>
        <v>0</v>
      </c>
      <c r="AO116" s="146">
        <f t="shared" si="350"/>
        <v>-1500</v>
      </c>
      <c r="AP116" s="49">
        <f t="shared" ref="AP116:AP158" si="392">AN116-AL116</f>
        <v>-1500</v>
      </c>
      <c r="AQ116" s="270">
        <f t="shared" si="351"/>
        <v>-791.38447999999994</v>
      </c>
      <c r="AR116" s="72">
        <f t="shared" si="352"/>
        <v>2700</v>
      </c>
      <c r="AS116" s="47">
        <f>AL116+S116</f>
        <v>2700</v>
      </c>
      <c r="AT116" s="511">
        <f t="shared" si="353"/>
        <v>1741.5947799999999</v>
      </c>
      <c r="AU116" s="327">
        <f t="shared" si="354"/>
        <v>644.59570999999994</v>
      </c>
      <c r="AV116" s="193">
        <f t="shared" si="355"/>
        <v>-2055.4042899999999</v>
      </c>
      <c r="AW116" s="49">
        <f t="shared" ref="AW116:AW158" si="393">AU116-AS116</f>
        <v>-2055.4042899999999</v>
      </c>
      <c r="AX116" s="235">
        <f t="shared" si="356"/>
        <v>-1096.9990699999998</v>
      </c>
      <c r="AY116" s="74"/>
      <c r="AZ116" s="75"/>
      <c r="BA116" s="75"/>
      <c r="BF116" s="1045"/>
      <c r="BG116" s="326"/>
      <c r="BH116" s="878"/>
      <c r="BI116" s="508">
        <f t="shared" si="357"/>
        <v>0</v>
      </c>
      <c r="BJ116" s="1045"/>
      <c r="BK116" s="326">
        <v>250</v>
      </c>
      <c r="BL116" s="878"/>
      <c r="BM116" s="508">
        <f t="shared" si="358"/>
        <v>-250</v>
      </c>
      <c r="BN116" s="1045"/>
      <c r="BO116" s="326">
        <v>250</v>
      </c>
      <c r="BP116" s="878"/>
      <c r="BQ116" s="508">
        <f t="shared" si="359"/>
        <v>-250</v>
      </c>
      <c r="BR116" s="72">
        <f t="shared" si="360"/>
        <v>0</v>
      </c>
      <c r="BS116" s="146"/>
      <c r="BT116" s="146">
        <f t="shared" si="361"/>
        <v>500</v>
      </c>
      <c r="BU116" s="47">
        <f t="shared" si="361"/>
        <v>0</v>
      </c>
      <c r="BV116" s="47">
        <f t="shared" si="362"/>
        <v>0</v>
      </c>
      <c r="BW116" s="49"/>
      <c r="BX116" s="270">
        <f t="shared" si="363"/>
        <v>-500</v>
      </c>
      <c r="BY116" s="1045"/>
      <c r="BZ116" s="326">
        <v>250</v>
      </c>
      <c r="CA116" s="878"/>
      <c r="CB116" s="508">
        <f>CA116-BZ116</f>
        <v>-250</v>
      </c>
      <c r="CC116" s="1045"/>
      <c r="CD116" s="326">
        <v>150</v>
      </c>
      <c r="CE116" s="878"/>
      <c r="CF116" s="508">
        <f>CE116-CD116</f>
        <v>-150</v>
      </c>
      <c r="CG116" s="1045"/>
      <c r="CH116" s="326">
        <v>150</v>
      </c>
      <c r="CI116" s="878"/>
      <c r="CJ116" s="508">
        <f>CI116-CH116</f>
        <v>-150</v>
      </c>
      <c r="CK116" s="72">
        <f t="shared" si="364"/>
        <v>0</v>
      </c>
      <c r="CL116" s="146"/>
      <c r="CM116" s="146">
        <f t="shared" si="365"/>
        <v>550</v>
      </c>
      <c r="CN116" s="47">
        <f t="shared" si="365"/>
        <v>0</v>
      </c>
      <c r="CO116" s="146">
        <f t="shared" si="366"/>
        <v>0</v>
      </c>
      <c r="CP116" s="477"/>
      <c r="CQ116" s="270">
        <f t="shared" si="367"/>
        <v>-550</v>
      </c>
      <c r="CR116" s="72">
        <f t="shared" si="368"/>
        <v>0</v>
      </c>
      <c r="CS116" s="567"/>
      <c r="CT116" s="511">
        <f t="shared" si="369"/>
        <v>1050</v>
      </c>
      <c r="CU116" s="327">
        <f t="shared" si="370"/>
        <v>0</v>
      </c>
      <c r="CV116" s="193">
        <f t="shared" si="371"/>
        <v>0</v>
      </c>
      <c r="CW116" s="521"/>
      <c r="CX116" s="235">
        <f t="shared" si="372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3"/>
        <v>-250</v>
      </c>
      <c r="DH116" s="269">
        <v>250</v>
      </c>
      <c r="DI116" s="326">
        <v>250</v>
      </c>
      <c r="DJ116" s="763"/>
      <c r="DK116" s="508">
        <f t="shared" si="374"/>
        <v>-250</v>
      </c>
      <c r="DL116" s="269">
        <v>250</v>
      </c>
      <c r="DM116" s="326">
        <v>250</v>
      </c>
      <c r="DN116" s="763">
        <v>250</v>
      </c>
      <c r="DO116" s="508">
        <f t="shared" si="375"/>
        <v>0</v>
      </c>
      <c r="DP116" s="72">
        <f t="shared" si="376"/>
        <v>750</v>
      </c>
      <c r="DQ116" s="146">
        <f t="shared" si="377"/>
        <v>750</v>
      </c>
      <c r="DR116" s="47">
        <f t="shared" si="378"/>
        <v>250</v>
      </c>
      <c r="DS116" s="47">
        <f t="shared" si="379"/>
        <v>-500</v>
      </c>
      <c r="DT116" s="270">
        <f t="shared" si="380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81"/>
        <v>540</v>
      </c>
      <c r="EH116" s="146">
        <f t="shared" si="382"/>
        <v>0</v>
      </c>
      <c r="EI116" s="47">
        <f t="shared" si="383"/>
        <v>0</v>
      </c>
      <c r="EJ116" s="146">
        <f t="shared" si="384"/>
        <v>-540</v>
      </c>
      <c r="EK116" s="270">
        <f t="shared" si="385"/>
        <v>0</v>
      </c>
      <c r="EL116" s="72">
        <f t="shared" si="386"/>
        <v>1290</v>
      </c>
      <c r="EM116" s="686">
        <f t="shared" si="387"/>
        <v>750</v>
      </c>
      <c r="EN116" s="327">
        <f t="shared" si="388"/>
        <v>250</v>
      </c>
      <c r="EO116" s="193">
        <f t="shared" si="389"/>
        <v>-1040</v>
      </c>
      <c r="EP116" s="235">
        <f t="shared" si="390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7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8"/>
        <v>0</v>
      </c>
      <c r="N117" s="269">
        <v>9050</v>
      </c>
      <c r="O117" s="326">
        <v>1683.09</v>
      </c>
      <c r="P117" s="861"/>
      <c r="Q117" s="508">
        <f t="shared" si="339"/>
        <v>-1683.09</v>
      </c>
      <c r="R117" s="268">
        <f t="shared" si="340"/>
        <v>23600</v>
      </c>
      <c r="S117" s="510">
        <v>31660</v>
      </c>
      <c r="T117" s="146">
        <f t="shared" si="341"/>
        <v>1746.4369999999999</v>
      </c>
      <c r="U117" s="47">
        <f t="shared" si="342"/>
        <v>63.347000000000001</v>
      </c>
      <c r="V117" s="47">
        <f t="shared" si="343"/>
        <v>-23536.652999999998</v>
      </c>
      <c r="W117" s="49">
        <f t="shared" si="391"/>
        <v>-31596.652999999998</v>
      </c>
      <c r="X117" s="270">
        <f t="shared" si="344"/>
        <v>-1683.09</v>
      </c>
      <c r="Y117" s="269">
        <v>18100</v>
      </c>
      <c r="Z117" s="326">
        <v>4709.8739999999998</v>
      </c>
      <c r="AA117" s="1082"/>
      <c r="AB117" s="508">
        <f t="shared" si="345"/>
        <v>-4709.8739999999998</v>
      </c>
      <c r="AC117" s="269">
        <v>20800</v>
      </c>
      <c r="AD117" s="326">
        <v>6557.14</v>
      </c>
      <c r="AE117" s="1082"/>
      <c r="AF117" s="508">
        <f t="shared" si="346"/>
        <v>-6557.14</v>
      </c>
      <c r="AG117" s="269">
        <v>23700</v>
      </c>
      <c r="AH117" s="326">
        <v>12500</v>
      </c>
      <c r="AI117" s="1082"/>
      <c r="AJ117" s="508">
        <f t="shared" si="347"/>
        <v>-12500</v>
      </c>
      <c r="AK117" s="72">
        <f t="shared" si="348"/>
        <v>62600</v>
      </c>
      <c r="AL117" s="510">
        <v>74000</v>
      </c>
      <c r="AM117" s="146">
        <f t="shared" si="349"/>
        <v>23767.013999999999</v>
      </c>
      <c r="AN117" s="47">
        <f t="shared" si="349"/>
        <v>0</v>
      </c>
      <c r="AO117" s="146">
        <f t="shared" si="350"/>
        <v>-62600</v>
      </c>
      <c r="AP117" s="49">
        <f t="shared" si="392"/>
        <v>-74000</v>
      </c>
      <c r="AQ117" s="270">
        <f t="shared" si="351"/>
        <v>-23767.013999999999</v>
      </c>
      <c r="AR117" s="72">
        <f t="shared" si="352"/>
        <v>86200</v>
      </c>
      <c r="AS117" s="47">
        <f>AL117+S117</f>
        <v>105660</v>
      </c>
      <c r="AT117" s="511">
        <f t="shared" si="353"/>
        <v>25513.451000000001</v>
      </c>
      <c r="AU117" s="327">
        <f t="shared" si="354"/>
        <v>63.347000000000001</v>
      </c>
      <c r="AV117" s="193">
        <f t="shared" si="355"/>
        <v>-86136.653000000006</v>
      </c>
      <c r="AW117" s="49">
        <f t="shared" si="393"/>
        <v>-105596.65300000001</v>
      </c>
      <c r="AX117" s="235">
        <f t="shared" si="356"/>
        <v>-25450.103999999999</v>
      </c>
      <c r="AY117" s="74"/>
      <c r="AZ117" s="75"/>
      <c r="BA117" s="75"/>
      <c r="BF117" s="1045"/>
      <c r="BG117" s="326"/>
      <c r="BH117" s="878"/>
      <c r="BI117" s="508">
        <f t="shared" si="357"/>
        <v>0</v>
      </c>
      <c r="BJ117" s="1045"/>
      <c r="BK117" s="326">
        <v>12000</v>
      </c>
      <c r="BL117" s="878"/>
      <c r="BM117" s="508">
        <f t="shared" si="358"/>
        <v>-12000</v>
      </c>
      <c r="BN117" s="1045"/>
      <c r="BO117" s="326">
        <v>15000</v>
      </c>
      <c r="BP117" s="878"/>
      <c r="BQ117" s="508">
        <f t="shared" si="359"/>
        <v>-15000</v>
      </c>
      <c r="BR117" s="72">
        <f t="shared" si="360"/>
        <v>0</v>
      </c>
      <c r="BS117" s="146"/>
      <c r="BT117" s="146">
        <f t="shared" si="361"/>
        <v>27000</v>
      </c>
      <c r="BU117" s="47">
        <f t="shared" si="361"/>
        <v>0</v>
      </c>
      <c r="BV117" s="47">
        <f t="shared" si="362"/>
        <v>0</v>
      </c>
      <c r="BW117" s="49"/>
      <c r="BX117" s="270">
        <f t="shared" si="363"/>
        <v>-27000</v>
      </c>
      <c r="BY117" s="1045"/>
      <c r="BZ117" s="326">
        <v>20000</v>
      </c>
      <c r="CA117" s="878"/>
      <c r="CB117" s="508">
        <f>CA117-BZ117</f>
        <v>-20000</v>
      </c>
      <c r="CC117" s="1045"/>
      <c r="CD117" s="326">
        <v>16000</v>
      </c>
      <c r="CE117" s="878"/>
      <c r="CF117" s="508">
        <f>CE117-CD117</f>
        <v>-16000</v>
      </c>
      <c r="CG117" s="1045"/>
      <c r="CH117" s="326">
        <v>11000</v>
      </c>
      <c r="CI117" s="878"/>
      <c r="CJ117" s="508">
        <f>CI117-CH117</f>
        <v>-11000</v>
      </c>
      <c r="CK117" s="72">
        <f t="shared" si="364"/>
        <v>0</v>
      </c>
      <c r="CL117" s="146"/>
      <c r="CM117" s="146">
        <f t="shared" si="365"/>
        <v>47000</v>
      </c>
      <c r="CN117" s="47">
        <f t="shared" si="365"/>
        <v>0</v>
      </c>
      <c r="CO117" s="146">
        <f t="shared" si="366"/>
        <v>0</v>
      </c>
      <c r="CP117" s="477"/>
      <c r="CQ117" s="270">
        <f t="shared" si="367"/>
        <v>-47000</v>
      </c>
      <c r="CR117" s="72">
        <f t="shared" si="368"/>
        <v>0</v>
      </c>
      <c r="CS117" s="567"/>
      <c r="CT117" s="511">
        <f t="shared" si="369"/>
        <v>74000</v>
      </c>
      <c r="CU117" s="327">
        <f t="shared" si="370"/>
        <v>0</v>
      </c>
      <c r="CV117" s="193">
        <f t="shared" si="371"/>
        <v>0</v>
      </c>
      <c r="CW117" s="521"/>
      <c r="CX117" s="235">
        <f t="shared" si="372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3"/>
        <v>-18000</v>
      </c>
      <c r="DH117" s="269">
        <v>20000</v>
      </c>
      <c r="DI117" s="326">
        <v>20000</v>
      </c>
      <c r="DJ117" s="763"/>
      <c r="DK117" s="508">
        <f t="shared" si="374"/>
        <v>-20000</v>
      </c>
      <c r="DL117" s="269">
        <v>22000</v>
      </c>
      <c r="DM117" s="326">
        <v>22000</v>
      </c>
      <c r="DN117" s="763">
        <v>22000</v>
      </c>
      <c r="DO117" s="508">
        <f t="shared" si="375"/>
        <v>0</v>
      </c>
      <c r="DP117" s="72">
        <f t="shared" si="376"/>
        <v>60000</v>
      </c>
      <c r="DQ117" s="146">
        <f t="shared" si="377"/>
        <v>60000</v>
      </c>
      <c r="DR117" s="47">
        <f t="shared" si="378"/>
        <v>22000</v>
      </c>
      <c r="DS117" s="47">
        <f t="shared" si="379"/>
        <v>-38000</v>
      </c>
      <c r="DT117" s="270">
        <f t="shared" si="380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81"/>
        <v>48000</v>
      </c>
      <c r="EH117" s="146">
        <f t="shared" si="382"/>
        <v>0</v>
      </c>
      <c r="EI117" s="47">
        <f t="shared" si="383"/>
        <v>0</v>
      </c>
      <c r="EJ117" s="146">
        <f t="shared" si="384"/>
        <v>-48000</v>
      </c>
      <c r="EK117" s="270">
        <f t="shared" si="385"/>
        <v>0</v>
      </c>
      <c r="EL117" s="72">
        <f t="shared" si="386"/>
        <v>108000</v>
      </c>
      <c r="EM117" s="686">
        <f t="shared" si="387"/>
        <v>60000</v>
      </c>
      <c r="EN117" s="327">
        <f t="shared" si="388"/>
        <v>22000</v>
      </c>
      <c r="EO117" s="193">
        <f t="shared" si="389"/>
        <v>-86000</v>
      </c>
      <c r="EP117" s="235">
        <f t="shared" si="390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153</v>
      </c>
      <c r="F118" s="269">
        <v>3860</v>
      </c>
      <c r="G118" s="326"/>
      <c r="H118" s="763">
        <v>0</v>
      </c>
      <c r="I118" s="508">
        <f t="shared" si="337"/>
        <v>0</v>
      </c>
      <c r="J118" s="269">
        <v>4650</v>
      </c>
      <c r="K118" s="326">
        <v>0</v>
      </c>
      <c r="L118" s="763">
        <v>0</v>
      </c>
      <c r="M118" s="508">
        <f t="shared" si="338"/>
        <v>0</v>
      </c>
      <c r="N118" s="269">
        <v>4650</v>
      </c>
      <c r="O118" s="326">
        <v>38.880000000000003</v>
      </c>
      <c r="P118" s="861"/>
      <c r="Q118" s="508">
        <f t="shared" si="339"/>
        <v>-38.880000000000003</v>
      </c>
      <c r="R118" s="268">
        <f t="shared" si="340"/>
        <v>13160</v>
      </c>
      <c r="S118" s="510">
        <v>17200</v>
      </c>
      <c r="T118" s="146">
        <f t="shared" si="341"/>
        <v>38.880000000000003</v>
      </c>
      <c r="U118" s="47">
        <f>H118+L118+P118</f>
        <v>0</v>
      </c>
      <c r="V118" s="47">
        <f t="shared" si="343"/>
        <v>-13160</v>
      </c>
      <c r="W118" s="49">
        <f>U118-S118</f>
        <v>-17200</v>
      </c>
      <c r="X118" s="270">
        <f t="shared" si="344"/>
        <v>-38.880000000000003</v>
      </c>
      <c r="Y118" s="269">
        <v>7600</v>
      </c>
      <c r="Z118" s="326">
        <v>604.62900000000002</v>
      </c>
      <c r="AA118" s="1082"/>
      <c r="AB118" s="508">
        <f t="shared" si="345"/>
        <v>-604.62900000000002</v>
      </c>
      <c r="AC118" s="269">
        <v>9200</v>
      </c>
      <c r="AD118" s="326">
        <v>517.923</v>
      </c>
      <c r="AE118" s="1082"/>
      <c r="AF118" s="508">
        <f t="shared" si="346"/>
        <v>-517.923</v>
      </c>
      <c r="AG118" s="269">
        <v>10780</v>
      </c>
      <c r="AH118" s="326">
        <v>4000</v>
      </c>
      <c r="AI118" s="1082"/>
      <c r="AJ118" s="508">
        <f t="shared" si="347"/>
        <v>-4000</v>
      </c>
      <c r="AK118" s="72">
        <f t="shared" si="348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0"/>
        <v>-27580</v>
      </c>
      <c r="AP118" s="49">
        <f>AN118-AL118</f>
        <v>-40000</v>
      </c>
      <c r="AQ118" s="270">
        <f t="shared" si="351"/>
        <v>-5122.5519999999997</v>
      </c>
      <c r="AR118" s="72">
        <f t="shared" si="352"/>
        <v>40740</v>
      </c>
      <c r="AS118" s="47">
        <f>AL118+S118</f>
        <v>57200</v>
      </c>
      <c r="AT118" s="511">
        <f t="shared" si="353"/>
        <v>5161.4319999999998</v>
      </c>
      <c r="AU118" s="327">
        <f t="shared" si="354"/>
        <v>0</v>
      </c>
      <c r="AV118" s="193">
        <f t="shared" si="355"/>
        <v>-40740</v>
      </c>
      <c r="AW118" s="49">
        <f>AU118-AS118</f>
        <v>-57200</v>
      </c>
      <c r="AX118" s="235">
        <f t="shared" si="356"/>
        <v>-5161.4319999999998</v>
      </c>
      <c r="AY118" s="74"/>
      <c r="AZ118" s="75"/>
      <c r="BA118" s="75"/>
      <c r="BF118" s="1045"/>
      <c r="BG118" s="326"/>
      <c r="BH118" s="878"/>
      <c r="BI118" s="508">
        <f t="shared" si="357"/>
        <v>0</v>
      </c>
      <c r="BJ118" s="1045"/>
      <c r="BK118" s="326">
        <v>1300</v>
      </c>
      <c r="BL118" s="878"/>
      <c r="BM118" s="508">
        <f t="shared" si="358"/>
        <v>-1300</v>
      </c>
      <c r="BN118" s="1045"/>
      <c r="BO118" s="326">
        <v>1900</v>
      </c>
      <c r="BP118" s="878"/>
      <c r="BQ118" s="508">
        <f t="shared" si="359"/>
        <v>-1900</v>
      </c>
      <c r="BR118" s="72">
        <f>BF118+BJ118+BN118</f>
        <v>0</v>
      </c>
      <c r="BS118" s="146"/>
      <c r="BT118" s="146">
        <f t="shared" ref="BT118:BU120" si="394">BG118+BK118+BO118</f>
        <v>3200</v>
      </c>
      <c r="BU118" s="47">
        <f t="shared" si="394"/>
        <v>0</v>
      </c>
      <c r="BV118" s="47">
        <f t="shared" si="362"/>
        <v>0</v>
      </c>
      <c r="BW118" s="49"/>
      <c r="BX118" s="270">
        <f t="shared" si="363"/>
        <v>-3200</v>
      </c>
      <c r="BY118" s="1045"/>
      <c r="BZ118" s="326">
        <v>2500</v>
      </c>
      <c r="CA118" s="878"/>
      <c r="CB118" s="508">
        <f>CA118-BZ118</f>
        <v>-2500</v>
      </c>
      <c r="CC118" s="1045"/>
      <c r="CD118" s="326">
        <v>2500</v>
      </c>
      <c r="CE118" s="878"/>
      <c r="CF118" s="508">
        <f>CE118-CD118</f>
        <v>-2500</v>
      </c>
      <c r="CG118" s="1045"/>
      <c r="CH118" s="326">
        <v>1700</v>
      </c>
      <c r="CI118" s="878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5">BZ118+CD118+CH118</f>
        <v>6700</v>
      </c>
      <c r="CN118" s="47">
        <f t="shared" si="395"/>
        <v>0</v>
      </c>
      <c r="CO118" s="146">
        <f t="shared" si="366"/>
        <v>0</v>
      </c>
      <c r="CP118" s="477"/>
      <c r="CQ118" s="270">
        <f t="shared" si="367"/>
        <v>-6700</v>
      </c>
      <c r="CR118" s="72">
        <f t="shared" si="368"/>
        <v>0</v>
      </c>
      <c r="CS118" s="567"/>
      <c r="CT118" s="511">
        <f t="shared" si="369"/>
        <v>9900</v>
      </c>
      <c r="CU118" s="327">
        <f t="shared" si="370"/>
        <v>0</v>
      </c>
      <c r="CV118" s="193">
        <f t="shared" si="371"/>
        <v>0</v>
      </c>
      <c r="CW118" s="521"/>
      <c r="CX118" s="235">
        <f t="shared" si="372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3"/>
        <v>-7000</v>
      </c>
      <c r="DH118" s="269">
        <v>9100</v>
      </c>
      <c r="DI118" s="326">
        <v>9100</v>
      </c>
      <c r="DJ118" s="763"/>
      <c r="DK118" s="508">
        <f t="shared" si="374"/>
        <v>-9100</v>
      </c>
      <c r="DL118" s="269">
        <v>9100</v>
      </c>
      <c r="DM118" s="326">
        <v>9100</v>
      </c>
      <c r="DN118" s="763">
        <v>9100</v>
      </c>
      <c r="DO118" s="508">
        <f t="shared" si="375"/>
        <v>0</v>
      </c>
      <c r="DP118" s="72">
        <f t="shared" si="376"/>
        <v>25200</v>
      </c>
      <c r="DQ118" s="146">
        <f t="shared" si="377"/>
        <v>25200</v>
      </c>
      <c r="DR118" s="47">
        <f t="shared" si="378"/>
        <v>9100</v>
      </c>
      <c r="DS118" s="47">
        <f t="shared" si="379"/>
        <v>-16100</v>
      </c>
      <c r="DT118" s="270">
        <f t="shared" si="380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81"/>
        <v>20400</v>
      </c>
      <c r="EH118" s="146">
        <f t="shared" si="382"/>
        <v>0</v>
      </c>
      <c r="EI118" s="47">
        <f t="shared" si="383"/>
        <v>0</v>
      </c>
      <c r="EJ118" s="146">
        <f t="shared" si="384"/>
        <v>-20400</v>
      </c>
      <c r="EK118" s="270">
        <f t="shared" si="385"/>
        <v>0</v>
      </c>
      <c r="EL118" s="72">
        <f t="shared" si="386"/>
        <v>45600</v>
      </c>
      <c r="EM118" s="686">
        <f t="shared" si="387"/>
        <v>25200</v>
      </c>
      <c r="EN118" s="327">
        <f t="shared" si="388"/>
        <v>9100</v>
      </c>
      <c r="EO118" s="193">
        <f t="shared" si="389"/>
        <v>-36500</v>
      </c>
      <c r="EP118" s="235">
        <f t="shared" si="390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7"/>
        <v>0</v>
      </c>
      <c r="J119" s="269">
        <v>70600</v>
      </c>
      <c r="K119" s="326">
        <v>83016</v>
      </c>
      <c r="L119" s="880">
        <v>83016</v>
      </c>
      <c r="M119" s="508">
        <f t="shared" si="338"/>
        <v>0</v>
      </c>
      <c r="N119" s="269">
        <v>70600</v>
      </c>
      <c r="O119" s="326">
        <v>83360.274640000003</v>
      </c>
      <c r="P119" s="861"/>
      <c r="Q119" s="508">
        <f t="shared" si="339"/>
        <v>-83360.274640000003</v>
      </c>
      <c r="R119" s="268">
        <f t="shared" si="340"/>
        <v>204600</v>
      </c>
      <c r="S119" s="510">
        <v>222300</v>
      </c>
      <c r="T119" s="146">
        <f t="shared" si="341"/>
        <v>238948.77220000001</v>
      </c>
      <c r="U119" s="47">
        <f t="shared" si="342"/>
        <v>155588.49755999999</v>
      </c>
      <c r="V119" s="47">
        <f t="shared" si="343"/>
        <v>-49011.502440000011</v>
      </c>
      <c r="W119" s="49">
        <f t="shared" si="391"/>
        <v>-66711.502440000011</v>
      </c>
      <c r="X119" s="270">
        <f t="shared" si="344"/>
        <v>-83360.274640000018</v>
      </c>
      <c r="Y119" s="269">
        <v>70500</v>
      </c>
      <c r="Z119" s="326">
        <v>82871.555439999982</v>
      </c>
      <c r="AA119" s="1082"/>
      <c r="AB119" s="508">
        <f t="shared" si="345"/>
        <v>-82871.555439999982</v>
      </c>
      <c r="AC119" s="269">
        <v>77600</v>
      </c>
      <c r="AD119" s="326">
        <v>80429.135149999987</v>
      </c>
      <c r="AE119" s="1082"/>
      <c r="AF119" s="508">
        <f t="shared" si="346"/>
        <v>-80429.135149999987</v>
      </c>
      <c r="AG119" s="269">
        <v>84700</v>
      </c>
      <c r="AH119" s="326">
        <v>84750</v>
      </c>
      <c r="AI119" s="1082"/>
      <c r="AJ119" s="508">
        <f t="shared" si="347"/>
        <v>-84750</v>
      </c>
      <c r="AK119" s="72">
        <f t="shared" si="348"/>
        <v>232800</v>
      </c>
      <c r="AL119" s="510">
        <v>242100</v>
      </c>
      <c r="AM119" s="146">
        <f t="shared" si="349"/>
        <v>248050.69058999995</v>
      </c>
      <c r="AN119" s="47">
        <f t="shared" si="349"/>
        <v>0</v>
      </c>
      <c r="AO119" s="146">
        <f t="shared" si="350"/>
        <v>-232800</v>
      </c>
      <c r="AP119" s="49">
        <f t="shared" si="392"/>
        <v>-242100</v>
      </c>
      <c r="AQ119" s="270">
        <f t="shared" si="351"/>
        <v>-248050.69058999995</v>
      </c>
      <c r="AR119" s="72">
        <f t="shared" si="352"/>
        <v>437400</v>
      </c>
      <c r="AS119" s="47">
        <f>AL119+S119</f>
        <v>464400</v>
      </c>
      <c r="AT119" s="511">
        <f t="shared" si="353"/>
        <v>486999.46278999996</v>
      </c>
      <c r="AU119" s="327">
        <f t="shared" si="354"/>
        <v>155588.49755999999</v>
      </c>
      <c r="AV119" s="193">
        <f t="shared" si="355"/>
        <v>-281811.50244000001</v>
      </c>
      <c r="AW119" s="49">
        <f t="shared" si="393"/>
        <v>-308811.50244000001</v>
      </c>
      <c r="AX119" s="235">
        <f t="shared" si="356"/>
        <v>-331410.96522999997</v>
      </c>
      <c r="AY119" s="74"/>
      <c r="AZ119" s="75"/>
      <c r="BA119" s="75"/>
      <c r="BF119" s="1045"/>
      <c r="BG119" s="326"/>
      <c r="BH119" s="878"/>
      <c r="BI119" s="508">
        <f t="shared" si="357"/>
        <v>0</v>
      </c>
      <c r="BJ119" s="1045"/>
      <c r="BK119" s="326">
        <v>89750</v>
      </c>
      <c r="BL119" s="878"/>
      <c r="BM119" s="508">
        <f t="shared" si="358"/>
        <v>-89750</v>
      </c>
      <c r="BN119" s="1045"/>
      <c r="BO119" s="326">
        <v>86750</v>
      </c>
      <c r="BP119" s="878"/>
      <c r="BQ119" s="508">
        <f t="shared" si="359"/>
        <v>-86750</v>
      </c>
      <c r="BR119" s="72">
        <f t="shared" si="360"/>
        <v>0</v>
      </c>
      <c r="BS119" s="146"/>
      <c r="BT119" s="146">
        <f t="shared" si="394"/>
        <v>176500</v>
      </c>
      <c r="BU119" s="47">
        <f t="shared" si="394"/>
        <v>0</v>
      </c>
      <c r="BV119" s="47">
        <f t="shared" si="362"/>
        <v>0</v>
      </c>
      <c r="BW119" s="49"/>
      <c r="BX119" s="270">
        <f t="shared" si="363"/>
        <v>-176500</v>
      </c>
      <c r="BY119" s="1045"/>
      <c r="BZ119" s="326">
        <v>86750</v>
      </c>
      <c r="CA119" s="878"/>
      <c r="CB119" s="508">
        <f>CA119-BZ119</f>
        <v>-86750</v>
      </c>
      <c r="CC119" s="1045"/>
      <c r="CD119" s="326">
        <v>72850</v>
      </c>
      <c r="CE119" s="878"/>
      <c r="CF119" s="508">
        <f>CE119-CD119</f>
        <v>-72850</v>
      </c>
      <c r="CG119" s="1045"/>
      <c r="CH119" s="326">
        <v>37250</v>
      </c>
      <c r="CI119" s="878"/>
      <c r="CJ119" s="508">
        <f>CI119-CH119</f>
        <v>-37250</v>
      </c>
      <c r="CK119" s="72">
        <f t="shared" si="364"/>
        <v>0</v>
      </c>
      <c r="CL119" s="146"/>
      <c r="CM119" s="146">
        <f t="shared" si="395"/>
        <v>196850</v>
      </c>
      <c r="CN119" s="47">
        <f t="shared" si="395"/>
        <v>0</v>
      </c>
      <c r="CO119" s="146">
        <f t="shared" si="366"/>
        <v>0</v>
      </c>
      <c r="CP119" s="477"/>
      <c r="CQ119" s="270">
        <f t="shared" si="367"/>
        <v>-196850</v>
      </c>
      <c r="CR119" s="72">
        <f t="shared" si="368"/>
        <v>0</v>
      </c>
      <c r="CS119" s="567"/>
      <c r="CT119" s="511">
        <f t="shared" si="369"/>
        <v>373350</v>
      </c>
      <c r="CU119" s="327">
        <f t="shared" si="370"/>
        <v>0</v>
      </c>
      <c r="CV119" s="193">
        <f t="shared" si="371"/>
        <v>0</v>
      </c>
      <c r="CW119" s="521"/>
      <c r="CX119" s="235">
        <f t="shared" si="372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3"/>
        <v>-91750</v>
      </c>
      <c r="DH119" s="269">
        <v>89850</v>
      </c>
      <c r="DI119" s="326">
        <v>89750</v>
      </c>
      <c r="DJ119" s="763"/>
      <c r="DK119" s="508">
        <f t="shared" si="374"/>
        <v>-89750</v>
      </c>
      <c r="DL119" s="269">
        <v>86850</v>
      </c>
      <c r="DM119" s="326">
        <v>86750</v>
      </c>
      <c r="DN119" s="763">
        <v>86750</v>
      </c>
      <c r="DO119" s="508">
        <f t="shared" si="375"/>
        <v>0</v>
      </c>
      <c r="DP119" s="72">
        <f t="shared" si="376"/>
        <v>268500</v>
      </c>
      <c r="DQ119" s="146">
        <f t="shared" si="377"/>
        <v>268250</v>
      </c>
      <c r="DR119" s="47">
        <f t="shared" si="378"/>
        <v>86750</v>
      </c>
      <c r="DS119" s="47">
        <f t="shared" si="379"/>
        <v>-181750</v>
      </c>
      <c r="DT119" s="270">
        <f t="shared" si="380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81"/>
        <v>196800</v>
      </c>
      <c r="EH119" s="146">
        <f t="shared" si="382"/>
        <v>0</v>
      </c>
      <c r="EI119" s="47">
        <f t="shared" si="383"/>
        <v>0</v>
      </c>
      <c r="EJ119" s="146">
        <f t="shared" si="384"/>
        <v>-196800</v>
      </c>
      <c r="EK119" s="270">
        <f t="shared" si="385"/>
        <v>0</v>
      </c>
      <c r="EL119" s="72">
        <f t="shared" si="386"/>
        <v>465300</v>
      </c>
      <c r="EM119" s="686">
        <f t="shared" si="387"/>
        <v>268250</v>
      </c>
      <c r="EN119" s="327">
        <f t="shared" si="388"/>
        <v>86750</v>
      </c>
      <c r="EO119" s="193">
        <f t="shared" si="389"/>
        <v>-378550</v>
      </c>
      <c r="EP119" s="235">
        <f t="shared" si="390"/>
        <v>-181500</v>
      </c>
      <c r="EQ119" s="137"/>
      <c r="ER119" s="75"/>
    </row>
    <row r="120" spans="1:152" s="5" customFormat="1" ht="20.100000000000001" customHeight="1">
      <c r="A120" s="66"/>
      <c r="B120" s="66"/>
      <c r="C120" s="1108" t="s">
        <v>54</v>
      </c>
      <c r="D120" s="1109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7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8"/>
        <v>0</v>
      </c>
      <c r="N120" s="269">
        <f>N116+N119</f>
        <v>71000</v>
      </c>
      <c r="O120" s="326">
        <f>O116+O119</f>
        <v>83665.889230000001</v>
      </c>
      <c r="P120" s="861">
        <f>P116+P119</f>
        <v>0</v>
      </c>
      <c r="Q120" s="508">
        <f t="shared" si="339"/>
        <v>-83665.889230000001</v>
      </c>
      <c r="R120" s="268">
        <f t="shared" si="340"/>
        <v>205800</v>
      </c>
      <c r="S120" s="510">
        <f>S116+S119</f>
        <v>223500</v>
      </c>
      <c r="T120" s="146">
        <f t="shared" si="341"/>
        <v>239898.98250000001</v>
      </c>
      <c r="U120" s="47">
        <f t="shared" si="342"/>
        <v>156233.09327000001</v>
      </c>
      <c r="V120" s="47">
        <f t="shared" si="343"/>
        <v>-49566.906729999988</v>
      </c>
      <c r="W120" s="141">
        <f t="shared" si="391"/>
        <v>-67266.906729999988</v>
      </c>
      <c r="X120" s="142">
        <f t="shared" si="344"/>
        <v>-83665.889230000001</v>
      </c>
      <c r="Y120" s="269">
        <f>Y116+Y119</f>
        <v>71000</v>
      </c>
      <c r="Z120" s="326">
        <f>Z116+Z119</f>
        <v>83112.417679999984</v>
      </c>
      <c r="AA120" s="1082">
        <f>AA116+AA119</f>
        <v>0</v>
      </c>
      <c r="AB120" s="508">
        <f t="shared" si="345"/>
        <v>-83112.417679999984</v>
      </c>
      <c r="AC120" s="269">
        <f>AC116+AC119</f>
        <v>78100</v>
      </c>
      <c r="AD120" s="326">
        <f>AD116+AD119</f>
        <v>80729.657389999993</v>
      </c>
      <c r="AE120" s="1082">
        <f>AE116+AE119</f>
        <v>0</v>
      </c>
      <c r="AF120" s="508">
        <f t="shared" si="346"/>
        <v>-80729.657389999993</v>
      </c>
      <c r="AG120" s="269">
        <f>AG116+AG119</f>
        <v>85200</v>
      </c>
      <c r="AH120" s="326">
        <f>AH116+AH119</f>
        <v>85000</v>
      </c>
      <c r="AI120" s="1082">
        <f>AI116+AI119</f>
        <v>0</v>
      </c>
      <c r="AJ120" s="508">
        <f t="shared" si="347"/>
        <v>-85000</v>
      </c>
      <c r="AK120" s="72">
        <f t="shared" si="348"/>
        <v>234300</v>
      </c>
      <c r="AL120" s="510">
        <f>AL116+AL119</f>
        <v>243600</v>
      </c>
      <c r="AM120" s="146">
        <f t="shared" si="349"/>
        <v>248842.07506999996</v>
      </c>
      <c r="AN120" s="47">
        <f t="shared" si="349"/>
        <v>0</v>
      </c>
      <c r="AO120" s="146">
        <f t="shared" si="350"/>
        <v>-234300</v>
      </c>
      <c r="AP120" s="141">
        <f t="shared" si="392"/>
        <v>-243600</v>
      </c>
      <c r="AQ120" s="142">
        <f t="shared" si="351"/>
        <v>-248842.07506999996</v>
      </c>
      <c r="AR120" s="72">
        <f t="shared" si="352"/>
        <v>440100</v>
      </c>
      <c r="AS120" s="47">
        <f>AS116+AS119</f>
        <v>467100</v>
      </c>
      <c r="AT120" s="76">
        <f t="shared" si="353"/>
        <v>488741.05756999995</v>
      </c>
      <c r="AU120" s="327">
        <f t="shared" si="354"/>
        <v>156233.09327000001</v>
      </c>
      <c r="AV120" s="193">
        <f t="shared" si="355"/>
        <v>-283866.90672999999</v>
      </c>
      <c r="AW120" s="141">
        <f t="shared" si="393"/>
        <v>-310866.90672999999</v>
      </c>
      <c r="AX120" s="372">
        <f t="shared" si="356"/>
        <v>-332507.96429999993</v>
      </c>
      <c r="AY120" s="74"/>
      <c r="AZ120" s="75"/>
      <c r="BA120" s="75"/>
      <c r="BF120" s="1045">
        <f>BF116+BF119</f>
        <v>0</v>
      </c>
      <c r="BG120" s="326">
        <f>BG116+BG119</f>
        <v>0</v>
      </c>
      <c r="BH120" s="878">
        <f>BH116+BH119</f>
        <v>0</v>
      </c>
      <c r="BI120" s="508">
        <f t="shared" si="357"/>
        <v>0</v>
      </c>
      <c r="BJ120" s="1045">
        <f>BJ116+BJ119</f>
        <v>0</v>
      </c>
      <c r="BK120" s="326">
        <f>BK116+BK119</f>
        <v>90000</v>
      </c>
      <c r="BL120" s="878">
        <f>BL116+BL119</f>
        <v>0</v>
      </c>
      <c r="BM120" s="508">
        <f t="shared" si="358"/>
        <v>-90000</v>
      </c>
      <c r="BN120" s="1045">
        <f>BN116+BN119</f>
        <v>0</v>
      </c>
      <c r="BO120" s="326">
        <f>BO116+BO119</f>
        <v>87000</v>
      </c>
      <c r="BP120" s="878">
        <f>BP116+BP119</f>
        <v>0</v>
      </c>
      <c r="BQ120" s="508">
        <f t="shared" si="359"/>
        <v>-87000</v>
      </c>
      <c r="BR120" s="72">
        <f t="shared" si="360"/>
        <v>0</v>
      </c>
      <c r="BS120" s="146"/>
      <c r="BT120" s="146">
        <f t="shared" si="394"/>
        <v>177000</v>
      </c>
      <c r="BU120" s="47">
        <f t="shared" si="394"/>
        <v>0</v>
      </c>
      <c r="BV120" s="47">
        <f t="shared" si="362"/>
        <v>0</v>
      </c>
      <c r="BW120" s="141"/>
      <c r="BX120" s="142">
        <f t="shared" si="363"/>
        <v>-177000</v>
      </c>
      <c r="BY120" s="1045">
        <f>BY116+BY119</f>
        <v>0</v>
      </c>
      <c r="BZ120" s="326">
        <f>BZ116+BZ119</f>
        <v>87000</v>
      </c>
      <c r="CA120" s="878">
        <f>CA116+CA119</f>
        <v>0</v>
      </c>
      <c r="CB120" s="508"/>
      <c r="CC120" s="1045">
        <f>CC116+CC119</f>
        <v>0</v>
      </c>
      <c r="CD120" s="326">
        <f>CD116+CD119</f>
        <v>73000</v>
      </c>
      <c r="CE120" s="878">
        <f>CE116+CE119</f>
        <v>0</v>
      </c>
      <c r="CF120" s="508"/>
      <c r="CG120" s="1045">
        <f>CG116+CG119</f>
        <v>0</v>
      </c>
      <c r="CH120" s="326">
        <f>CH116+CH119</f>
        <v>37400</v>
      </c>
      <c r="CI120" s="878">
        <f>CI116+CI119</f>
        <v>0</v>
      </c>
      <c r="CJ120" s="508"/>
      <c r="CK120" s="72">
        <f t="shared" si="364"/>
        <v>0</v>
      </c>
      <c r="CL120" s="146"/>
      <c r="CM120" s="146">
        <f t="shared" si="395"/>
        <v>197400</v>
      </c>
      <c r="CN120" s="47">
        <f t="shared" si="395"/>
        <v>0</v>
      </c>
      <c r="CO120" s="146">
        <f t="shared" si="366"/>
        <v>0</v>
      </c>
      <c r="CP120" s="146"/>
      <c r="CQ120" s="142">
        <f t="shared" si="367"/>
        <v>-197400</v>
      </c>
      <c r="CR120" s="72">
        <f t="shared" si="368"/>
        <v>0</v>
      </c>
      <c r="CS120" s="519"/>
      <c r="CT120" s="76">
        <f t="shared" si="369"/>
        <v>374400</v>
      </c>
      <c r="CU120" s="327">
        <f t="shared" si="370"/>
        <v>0</v>
      </c>
      <c r="CV120" s="193">
        <f t="shared" si="371"/>
        <v>0</v>
      </c>
      <c r="CW120" s="193"/>
      <c r="CX120" s="372">
        <f t="shared" si="372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3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4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5"/>
        <v>0</v>
      </c>
      <c r="DP120" s="72">
        <f t="shared" si="376"/>
        <v>269250</v>
      </c>
      <c r="DQ120" s="146">
        <f t="shared" si="377"/>
        <v>269000</v>
      </c>
      <c r="DR120" s="47">
        <f t="shared" si="378"/>
        <v>87000</v>
      </c>
      <c r="DS120" s="47">
        <f t="shared" si="379"/>
        <v>-182250</v>
      </c>
      <c r="DT120" s="142">
        <f t="shared" si="380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81"/>
        <v>197340</v>
      </c>
      <c r="EH120" s="146">
        <f t="shared" si="382"/>
        <v>0</v>
      </c>
      <c r="EI120" s="47">
        <f t="shared" si="383"/>
        <v>0</v>
      </c>
      <c r="EJ120" s="146">
        <f t="shared" si="384"/>
        <v>-197340</v>
      </c>
      <c r="EK120" s="142">
        <f t="shared" si="385"/>
        <v>0</v>
      </c>
      <c r="EL120" s="72">
        <f t="shared" si="386"/>
        <v>466590</v>
      </c>
      <c r="EM120" s="1023">
        <f t="shared" si="387"/>
        <v>269000</v>
      </c>
      <c r="EN120" s="327">
        <f t="shared" si="388"/>
        <v>87000</v>
      </c>
      <c r="EO120" s="193">
        <f t="shared" si="389"/>
        <v>-379590</v>
      </c>
      <c r="EP120" s="372">
        <f t="shared" si="390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333"/>
      <c r="Q121" s="334">
        <f>P122/O122</f>
        <v>0</v>
      </c>
      <c r="R121" s="336"/>
      <c r="S121" s="337"/>
      <c r="T121" s="338"/>
      <c r="U121" s="81"/>
      <c r="V121" s="339">
        <f>U122/R122</f>
        <v>0.75995605618173867</v>
      </c>
      <c r="W121" s="86">
        <f>U122/S122</f>
        <v>0.70540933195458233</v>
      </c>
      <c r="X121" s="88">
        <f>U122/T122</f>
        <v>0.64381755561883769</v>
      </c>
      <c r="Y121" s="331"/>
      <c r="Z121" s="332"/>
      <c r="AA121" s="1068"/>
      <c r="AB121" s="334">
        <f>AA122/Z122</f>
        <v>0</v>
      </c>
      <c r="AC121" s="331"/>
      <c r="AD121" s="332"/>
      <c r="AE121" s="1068"/>
      <c r="AF121" s="514">
        <f>AE122/AD122</f>
        <v>0</v>
      </c>
      <c r="AG121" s="331"/>
      <c r="AH121" s="332"/>
      <c r="AI121" s="1068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0.35660914567445673</v>
      </c>
      <c r="AW121" s="86">
        <f>AU122/AS122</f>
        <v>0.33790586880341877</v>
      </c>
      <c r="AX121" s="516">
        <f>AU122/AT122</f>
        <v>0.31930719884164804</v>
      </c>
      <c r="AY121" s="349"/>
      <c r="AZ121" s="350"/>
      <c r="BA121" s="350"/>
      <c r="BF121" s="1046"/>
      <c r="BG121" s="332"/>
      <c r="BH121" s="335"/>
      <c r="BI121" s="334" t="e">
        <f>BH122/BG122</f>
        <v>#DIV/0!</v>
      </c>
      <c r="BJ121" s="1046"/>
      <c r="BK121" s="332"/>
      <c r="BL121" s="335"/>
      <c r="BM121" s="334">
        <f>BL122/BK122</f>
        <v>0</v>
      </c>
      <c r="BN121" s="1046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46"/>
      <c r="BZ121" s="332"/>
      <c r="CA121" s="335"/>
      <c r="CB121" s="514">
        <f>CA122/BZ122</f>
        <v>0</v>
      </c>
      <c r="CC121" s="1046"/>
      <c r="CD121" s="332"/>
      <c r="CE121" s="335"/>
      <c r="CF121" s="514">
        <f>CE122/CD122</f>
        <v>0</v>
      </c>
      <c r="CG121" s="1046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76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6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7">L122-K122</f>
        <v>0</v>
      </c>
      <c r="N122" s="355">
        <f>N115+N120</f>
        <v>79400</v>
      </c>
      <c r="O122" s="448">
        <f>O120+O115</f>
        <v>96237.41923</v>
      </c>
      <c r="P122" s="357">
        <f>P120+P115</f>
        <v>0</v>
      </c>
      <c r="Q122" s="358">
        <f t="shared" ref="Q122:Q127" si="398">P122-O122</f>
        <v>-96237.41923</v>
      </c>
      <c r="R122" s="360">
        <f t="shared" ref="R122:R127" si="399">F122+J122+N122</f>
        <v>228900</v>
      </c>
      <c r="S122" s="361">
        <f>S120+S115</f>
        <v>246600</v>
      </c>
      <c r="T122" s="186">
        <f t="shared" ref="T122:T127" si="400">H122+K122+O122</f>
        <v>270191.36048999999</v>
      </c>
      <c r="U122" s="113">
        <f t="shared" ref="U122:U127" si="401">H122+L122+P122</f>
        <v>173953.94125999999</v>
      </c>
      <c r="V122" s="110">
        <f t="shared" ref="V122:V127" si="402">U122-R122</f>
        <v>-54946.058740000008</v>
      </c>
      <c r="W122" s="108">
        <f t="shared" si="391"/>
        <v>-72646.058740000008</v>
      </c>
      <c r="X122" s="117">
        <f t="shared" ref="X122:X127" si="403">U122-T122</f>
        <v>-96237.41923</v>
      </c>
      <c r="Y122" s="355">
        <f>Y115+Y120</f>
        <v>79400</v>
      </c>
      <c r="Z122" s="448">
        <f>Z120+Z115</f>
        <v>93081.353279999981</v>
      </c>
      <c r="AA122" s="1069">
        <f>AA120+AA115</f>
        <v>0</v>
      </c>
      <c r="AB122" s="358">
        <f t="shared" ref="AB122:AB127" si="404">AA122-Z122</f>
        <v>-93081.353279999981</v>
      </c>
      <c r="AC122" s="355">
        <f>AC115+AC120</f>
        <v>86500</v>
      </c>
      <c r="AD122" s="448">
        <f>AD120+AD115</f>
        <v>89712.815309999991</v>
      </c>
      <c r="AE122" s="1069">
        <f>AE120+AE115</f>
        <v>0</v>
      </c>
      <c r="AF122" s="358">
        <f t="shared" ref="AF122:AF127" si="405">AE122-AD122</f>
        <v>-89712.815309999991</v>
      </c>
      <c r="AG122" s="355">
        <f>AG115+AG120</f>
        <v>93000</v>
      </c>
      <c r="AH122" s="448">
        <f>AH120+AH115</f>
        <v>91800</v>
      </c>
      <c r="AI122" s="1069">
        <f>AI120+AI115</f>
        <v>0</v>
      </c>
      <c r="AJ122" s="358">
        <f t="shared" ref="AJ122:AJ127" si="406">AI122-AH122</f>
        <v>-91800</v>
      </c>
      <c r="AK122" s="111">
        <f t="shared" ref="AK122:AK127" si="407">Y122+AC122+AG122</f>
        <v>258900</v>
      </c>
      <c r="AL122" s="361">
        <f>AL120+AL115</f>
        <v>268200</v>
      </c>
      <c r="AM122" s="186">
        <f t="shared" ref="AM122:AN127" si="408">Z122+AD122+AH122</f>
        <v>274594.16858999996</v>
      </c>
      <c r="AN122" s="113">
        <f t="shared" si="408"/>
        <v>0</v>
      </c>
      <c r="AO122" s="186">
        <f t="shared" ref="AO122:AO127" si="409">AN122-AK122</f>
        <v>-258900</v>
      </c>
      <c r="AP122" s="108">
        <f t="shared" si="392"/>
        <v>-268200</v>
      </c>
      <c r="AQ122" s="55">
        <f t="shared" ref="AQ122:AQ127" si="410">AN122-AM122</f>
        <v>-274594.16858999996</v>
      </c>
      <c r="AR122" s="130">
        <f t="shared" ref="AR122:AR127" si="411">SUM(R122,AK122)</f>
        <v>487800</v>
      </c>
      <c r="AS122" s="113">
        <f>AS120+AS115</f>
        <v>514800</v>
      </c>
      <c r="AT122" s="511">
        <f t="shared" ref="AT122:AT127" si="412">T122+AM122</f>
        <v>544785.52908000001</v>
      </c>
      <c r="AU122" s="187">
        <f t="shared" ref="AU122:AU127" si="413">SUM(U122,AN122)</f>
        <v>173953.94125999999</v>
      </c>
      <c r="AV122" s="186">
        <f t="shared" ref="AV122:AV127" si="414">AU122-AR122</f>
        <v>-313846.05874000001</v>
      </c>
      <c r="AW122" s="108">
        <f t="shared" si="393"/>
        <v>-340846.05874000001</v>
      </c>
      <c r="AX122" s="362">
        <f t="shared" ref="AX122:AX127" si="415">AU122-AT122</f>
        <v>-370831.58782000002</v>
      </c>
      <c r="AY122" s="137">
        <f>AR122/6</f>
        <v>81300</v>
      </c>
      <c r="AZ122" s="97">
        <f>AS122/6</f>
        <v>85800</v>
      </c>
      <c r="BA122" s="138">
        <f>AU122/6</f>
        <v>28992.323543333332</v>
      </c>
      <c r="BB122" s="363">
        <f>BA122/AY122</f>
        <v>0.35660914567445673</v>
      </c>
      <c r="BC122" s="6">
        <f>BA122-AY122</f>
        <v>-52307.676456666668</v>
      </c>
      <c r="BD122" s="98">
        <f>BA122-AZ122</f>
        <v>-56807.676456666668</v>
      </c>
      <c r="BE122" s="6">
        <f>AX122/6</f>
        <v>-61805.264636666667</v>
      </c>
      <c r="BF122" s="1047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6">BH122-BG122</f>
        <v>0</v>
      </c>
      <c r="BJ122" s="1047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7">BL122-BK122</f>
        <v>-95500</v>
      </c>
      <c r="BN122" s="1047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18">BP122-BO122</f>
        <v>-94500</v>
      </c>
      <c r="BR122" s="111">
        <f t="shared" ref="BR122:BR127" si="419">BF122+BJ122+BN122</f>
        <v>0</v>
      </c>
      <c r="BS122" s="112"/>
      <c r="BT122" s="186">
        <f t="shared" ref="BT122:BT127" si="420">BG122+BK122+BO122</f>
        <v>190000</v>
      </c>
      <c r="BU122" s="113">
        <f t="shared" ref="BU122:BU127" si="421">BH122+BL122+BP122</f>
        <v>0</v>
      </c>
      <c r="BV122" s="110">
        <f t="shared" ref="BV122:BV127" si="422">BU122-BR122</f>
        <v>0</v>
      </c>
      <c r="BW122" s="108"/>
      <c r="BX122" s="117">
        <f t="shared" ref="BX122:BX127" si="423">BU122-BT122</f>
        <v>-190000</v>
      </c>
      <c r="BY122" s="1047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47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47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4">CI122-CH122</f>
        <v>-41400</v>
      </c>
      <c r="CK122" s="111">
        <f t="shared" ref="CK122:CK127" si="425">BY122+CC122+CG122</f>
        <v>0</v>
      </c>
      <c r="CL122" s="112"/>
      <c r="CM122" s="186">
        <f t="shared" ref="CM122:CM127" si="426">BZ122+CD122+CH122</f>
        <v>213400</v>
      </c>
      <c r="CN122" s="113">
        <f t="shared" ref="CN122:CN127" si="427">CA122+CE122+CI122</f>
        <v>0</v>
      </c>
      <c r="CO122" s="186">
        <f t="shared" ref="CO122:CO127" si="428">CN122-CK122</f>
        <v>0</v>
      </c>
      <c r="CP122" s="186"/>
      <c r="CQ122" s="55">
        <f t="shared" ref="CQ122:CQ127" si="429">CN122-CM122</f>
        <v>-213400</v>
      </c>
      <c r="CR122" s="130">
        <f t="shared" ref="CR122:CR127" si="430">SUM(BR122,CK122)</f>
        <v>0</v>
      </c>
      <c r="CS122" s="540"/>
      <c r="CT122" s="511">
        <f t="shared" ref="CT122:CT127" si="431">BT122+CM122</f>
        <v>403400</v>
      </c>
      <c r="CU122" s="187">
        <f t="shared" ref="CU122:CU127" si="432">SUM(BU122,CN122)</f>
        <v>0</v>
      </c>
      <c r="CV122" s="186">
        <f t="shared" ref="CV122:CV127" si="433">CU122-CR122</f>
        <v>0</v>
      </c>
      <c r="CW122" s="186"/>
      <c r="CX122" s="362">
        <f t="shared" ref="CX122:CX127" si="434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5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6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7">DN122-DM122</f>
        <v>0</v>
      </c>
      <c r="DP122" s="111">
        <f t="shared" ref="DP122:DP127" si="438">DD122+DH122+DL122</f>
        <v>290250</v>
      </c>
      <c r="DQ122" s="186">
        <f t="shared" ref="DQ122:DQ127" si="439">DE122+DI122+DM122</f>
        <v>290000</v>
      </c>
      <c r="DR122" s="113">
        <f t="shared" ref="DR122:DR127" si="440">DF122+DJ122+DN122</f>
        <v>93300</v>
      </c>
      <c r="DS122" s="110">
        <f t="shared" ref="DS122:DS127" si="441">DR122-DP122</f>
        <v>-196950</v>
      </c>
      <c r="DT122" s="117">
        <f t="shared" ref="DT122:DT127" si="442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3">EE122-ED122</f>
        <v>0</v>
      </c>
      <c r="EG122" s="111">
        <f t="shared" ref="EG122:EG127" si="444">DU122+DY122+EC122</f>
        <v>212640</v>
      </c>
      <c r="EH122" s="186">
        <f t="shared" ref="EH122:EH127" si="445">DV122+DZ122+ED122</f>
        <v>0</v>
      </c>
      <c r="EI122" s="113">
        <f t="shared" ref="EI122:EI127" si="446">DW122+EA122+EE122</f>
        <v>0</v>
      </c>
      <c r="EJ122" s="186">
        <f t="shared" ref="EJ122:EJ127" si="447">EI122-EG122</f>
        <v>-212640</v>
      </c>
      <c r="EK122" s="55">
        <f t="shared" ref="EK122:EK127" si="448">EI122-EH122</f>
        <v>0</v>
      </c>
      <c r="EL122" s="130">
        <f t="shared" ref="EL122:EL127" si="449">SUM(DP122,EG122)</f>
        <v>502890</v>
      </c>
      <c r="EM122" s="686">
        <f t="shared" ref="EM122:EM127" si="450">DQ122+EH122</f>
        <v>290000</v>
      </c>
      <c r="EN122" s="187">
        <f t="shared" ref="EN122:EN127" si="451">SUM(DR122,EI122)</f>
        <v>93300</v>
      </c>
      <c r="EO122" s="186">
        <f t="shared" ref="EO122:EO127" si="452">EN122-EL122</f>
        <v>-409590</v>
      </c>
      <c r="EP122" s="362">
        <f t="shared" ref="EP122:EP127" si="453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6"/>
        <v>0</v>
      </c>
      <c r="J123" s="268">
        <v>13800</v>
      </c>
      <c r="K123" s="518">
        <v>12274.4</v>
      </c>
      <c r="L123" s="766">
        <v>12274.4</v>
      </c>
      <c r="M123" s="508">
        <f t="shared" si="397"/>
        <v>0</v>
      </c>
      <c r="N123" s="268">
        <v>13800</v>
      </c>
      <c r="O123" s="518">
        <v>12507.983</v>
      </c>
      <c r="P123" s="366"/>
      <c r="Q123" s="508">
        <f t="shared" si="398"/>
        <v>-12507.983</v>
      </c>
      <c r="R123" s="419">
        <f t="shared" si="399"/>
        <v>40300</v>
      </c>
      <c r="S123" s="420">
        <v>30000</v>
      </c>
      <c r="T123" s="146">
        <f t="shared" si="400"/>
        <v>43292.623</v>
      </c>
      <c r="U123" s="133">
        <f t="shared" si="401"/>
        <v>30784.639999999999</v>
      </c>
      <c r="V123" s="47">
        <f t="shared" si="402"/>
        <v>-9515.36</v>
      </c>
      <c r="W123" s="141">
        <f t="shared" si="391"/>
        <v>784.63999999999942</v>
      </c>
      <c r="X123" s="191">
        <f t="shared" si="403"/>
        <v>-12507.983</v>
      </c>
      <c r="Y123" s="268">
        <v>12800</v>
      </c>
      <c r="Z123" s="518">
        <v>21727.905999999999</v>
      </c>
      <c r="AA123" s="1070"/>
      <c r="AB123" s="508">
        <f t="shared" si="404"/>
        <v>-21727.905999999999</v>
      </c>
      <c r="AC123" s="268">
        <v>12250</v>
      </c>
      <c r="AD123" s="518">
        <v>10477.562</v>
      </c>
      <c r="AE123" s="1070"/>
      <c r="AF123" s="508">
        <f t="shared" si="405"/>
        <v>-10477.562</v>
      </c>
      <c r="AG123" s="268">
        <v>10900</v>
      </c>
      <c r="AH123" s="518">
        <v>12000</v>
      </c>
      <c r="AI123" s="1070"/>
      <c r="AJ123" s="508">
        <f t="shared" si="406"/>
        <v>-12000</v>
      </c>
      <c r="AK123" s="130">
        <f t="shared" si="407"/>
        <v>35950</v>
      </c>
      <c r="AL123" s="420">
        <v>46250</v>
      </c>
      <c r="AM123" s="146">
        <f t="shared" si="408"/>
        <v>44205.468000000001</v>
      </c>
      <c r="AN123" s="132">
        <f t="shared" si="408"/>
        <v>0</v>
      </c>
      <c r="AO123" s="146">
        <f t="shared" si="409"/>
        <v>-35950</v>
      </c>
      <c r="AP123" s="141">
        <f t="shared" si="392"/>
        <v>-46250</v>
      </c>
      <c r="AQ123" s="191">
        <f t="shared" si="410"/>
        <v>-44205.468000000001</v>
      </c>
      <c r="AR123" s="147">
        <f t="shared" si="411"/>
        <v>76250</v>
      </c>
      <c r="AS123" s="132">
        <f>AL123+S123</f>
        <v>76250</v>
      </c>
      <c r="AT123" s="511">
        <f t="shared" si="412"/>
        <v>87498.091</v>
      </c>
      <c r="AU123" s="272">
        <f t="shared" si="413"/>
        <v>30784.639999999999</v>
      </c>
      <c r="AV123" s="149">
        <f t="shared" si="414"/>
        <v>-45465.36</v>
      </c>
      <c r="AW123" s="141">
        <f t="shared" si="393"/>
        <v>-45465.36</v>
      </c>
      <c r="AX123" s="150">
        <f t="shared" si="415"/>
        <v>-56713.451000000001</v>
      </c>
      <c r="AY123" s="137"/>
      <c r="AZ123" s="138"/>
      <c r="BA123" s="138"/>
      <c r="BF123" s="1048"/>
      <c r="BG123" s="518"/>
      <c r="BH123" s="919"/>
      <c r="BI123" s="508">
        <f t="shared" si="416"/>
        <v>0</v>
      </c>
      <c r="BJ123" s="1048"/>
      <c r="BK123" s="518">
        <f>ROUND(120000*0.08,-1)</f>
        <v>9600</v>
      </c>
      <c r="BL123" s="919"/>
      <c r="BM123" s="508">
        <f t="shared" si="417"/>
        <v>-9600</v>
      </c>
      <c r="BN123" s="1048"/>
      <c r="BO123" s="518">
        <f>ROUND(170000*0.08,-1)</f>
        <v>13600</v>
      </c>
      <c r="BP123" s="919"/>
      <c r="BQ123" s="508">
        <f t="shared" si="418"/>
        <v>-13600</v>
      </c>
      <c r="BR123" s="130">
        <f t="shared" si="419"/>
        <v>0</v>
      </c>
      <c r="BS123" s="131"/>
      <c r="BT123" s="146">
        <f t="shared" si="420"/>
        <v>23200</v>
      </c>
      <c r="BU123" s="133">
        <f t="shared" si="421"/>
        <v>0</v>
      </c>
      <c r="BV123" s="47">
        <f t="shared" si="422"/>
        <v>0</v>
      </c>
      <c r="BW123" s="141"/>
      <c r="BX123" s="191">
        <f t="shared" si="423"/>
        <v>-23200</v>
      </c>
      <c r="BY123" s="1048"/>
      <c r="BZ123" s="518">
        <f>ROUND(217000*0.08,-1)</f>
        <v>17360</v>
      </c>
      <c r="CA123" s="368"/>
      <c r="CB123" s="508">
        <v>0</v>
      </c>
      <c r="CC123" s="1048"/>
      <c r="CD123" s="518">
        <f>ROUND(220000*0.08,-1)</f>
        <v>17600</v>
      </c>
      <c r="CE123" s="368"/>
      <c r="CF123" s="508">
        <v>0</v>
      </c>
      <c r="CG123" s="1048"/>
      <c r="CH123" s="518">
        <f>ROUND(150000*0.08,-1)</f>
        <v>12000</v>
      </c>
      <c r="CI123" s="368"/>
      <c r="CJ123" s="508">
        <f t="shared" si="424"/>
        <v>-12000</v>
      </c>
      <c r="CK123" s="130">
        <f t="shared" si="425"/>
        <v>0</v>
      </c>
      <c r="CL123" s="131"/>
      <c r="CM123" s="146">
        <f t="shared" si="426"/>
        <v>46960</v>
      </c>
      <c r="CN123" s="132">
        <f t="shared" si="427"/>
        <v>0</v>
      </c>
      <c r="CO123" s="146">
        <f t="shared" si="428"/>
        <v>0</v>
      </c>
      <c r="CP123" s="146"/>
      <c r="CQ123" s="191">
        <f t="shared" si="429"/>
        <v>-46960</v>
      </c>
      <c r="CR123" s="147">
        <f t="shared" si="430"/>
        <v>0</v>
      </c>
      <c r="CS123" s="958"/>
      <c r="CT123" s="511">
        <f t="shared" si="431"/>
        <v>70160</v>
      </c>
      <c r="CU123" s="272">
        <f t="shared" si="432"/>
        <v>0</v>
      </c>
      <c r="CV123" s="149">
        <f t="shared" si="433"/>
        <v>0</v>
      </c>
      <c r="CW123" s="149"/>
      <c r="CX123" s="150">
        <f t="shared" si="434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5"/>
        <v>-19380</v>
      </c>
      <c r="DH123" s="268">
        <v>10850</v>
      </c>
      <c r="DI123" s="518">
        <v>10850</v>
      </c>
      <c r="DJ123" s="766"/>
      <c r="DK123" s="508">
        <f t="shared" si="436"/>
        <v>-10850</v>
      </c>
      <c r="DL123" s="268">
        <v>13950</v>
      </c>
      <c r="DM123" s="518">
        <v>13950</v>
      </c>
      <c r="DN123" s="766">
        <v>13950</v>
      </c>
      <c r="DO123" s="508">
        <f t="shared" si="437"/>
        <v>0</v>
      </c>
      <c r="DP123" s="130">
        <f t="shared" si="438"/>
        <v>44180</v>
      </c>
      <c r="DQ123" s="146">
        <f t="shared" si="439"/>
        <v>44180</v>
      </c>
      <c r="DR123" s="132">
        <f t="shared" si="440"/>
        <v>13950</v>
      </c>
      <c r="DS123" s="47">
        <f t="shared" si="441"/>
        <v>-30230</v>
      </c>
      <c r="DT123" s="142">
        <f t="shared" si="442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3"/>
        <v>0</v>
      </c>
      <c r="EG123" s="130">
        <f t="shared" si="444"/>
        <v>31910</v>
      </c>
      <c r="EH123" s="146">
        <f t="shared" si="445"/>
        <v>0</v>
      </c>
      <c r="EI123" s="132">
        <f t="shared" si="446"/>
        <v>0</v>
      </c>
      <c r="EJ123" s="146">
        <f t="shared" si="447"/>
        <v>-31910</v>
      </c>
      <c r="EK123" s="142">
        <f t="shared" si="448"/>
        <v>0</v>
      </c>
      <c r="EL123" s="143">
        <f t="shared" si="449"/>
        <v>76090</v>
      </c>
      <c r="EM123" s="686">
        <f t="shared" si="450"/>
        <v>44180</v>
      </c>
      <c r="EN123" s="148">
        <f t="shared" si="451"/>
        <v>13950</v>
      </c>
      <c r="EO123" s="193">
        <f t="shared" si="452"/>
        <v>-62140</v>
      </c>
      <c r="EP123" s="372">
        <f t="shared" si="453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6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7"/>
        <v>0</v>
      </c>
      <c r="N124" s="268">
        <f>200000-N123</f>
        <v>186200</v>
      </c>
      <c r="O124" s="518">
        <v>186997.59400000001</v>
      </c>
      <c r="P124" s="366"/>
      <c r="Q124" s="508">
        <f t="shared" si="398"/>
        <v>-186997.59400000001</v>
      </c>
      <c r="R124" s="419">
        <f t="shared" si="399"/>
        <v>539700</v>
      </c>
      <c r="S124" s="420">
        <v>606000</v>
      </c>
      <c r="T124" s="146">
        <f t="shared" si="400"/>
        <v>685379.92150000005</v>
      </c>
      <c r="U124" s="133">
        <f t="shared" si="401"/>
        <v>498382.32750000001</v>
      </c>
      <c r="V124" s="47">
        <f t="shared" si="402"/>
        <v>-41317.672499999986</v>
      </c>
      <c r="W124" s="141">
        <f t="shared" si="391"/>
        <v>-107617.67249999999</v>
      </c>
      <c r="X124" s="191">
        <f t="shared" si="403"/>
        <v>-186997.59400000004</v>
      </c>
      <c r="Y124" s="268">
        <f>170000-Y123</f>
        <v>157200</v>
      </c>
      <c r="Z124" s="518">
        <v>198967.019</v>
      </c>
      <c r="AA124" s="1070"/>
      <c r="AB124" s="508">
        <f t="shared" si="404"/>
        <v>-198967.019</v>
      </c>
      <c r="AC124" s="268">
        <f>160000-AC123</f>
        <v>147750</v>
      </c>
      <c r="AD124" s="518">
        <v>224423.584</v>
      </c>
      <c r="AE124" s="1070"/>
      <c r="AF124" s="508">
        <f t="shared" si="405"/>
        <v>-224423.584</v>
      </c>
      <c r="AG124" s="268">
        <f>130000-AG123</f>
        <v>119100</v>
      </c>
      <c r="AH124" s="518">
        <v>228000</v>
      </c>
      <c r="AI124" s="1070"/>
      <c r="AJ124" s="508">
        <f t="shared" si="406"/>
        <v>-228000</v>
      </c>
      <c r="AK124" s="130">
        <f t="shared" si="407"/>
        <v>424050</v>
      </c>
      <c r="AL124" s="420">
        <v>433750</v>
      </c>
      <c r="AM124" s="146">
        <f t="shared" si="408"/>
        <v>651390.603</v>
      </c>
      <c r="AN124" s="132">
        <f t="shared" si="408"/>
        <v>0</v>
      </c>
      <c r="AO124" s="146">
        <f t="shared" si="409"/>
        <v>-424050</v>
      </c>
      <c r="AP124" s="141">
        <f t="shared" si="392"/>
        <v>-433750</v>
      </c>
      <c r="AQ124" s="191">
        <f t="shared" si="410"/>
        <v>-651390.603</v>
      </c>
      <c r="AR124" s="147">
        <f t="shared" si="411"/>
        <v>963750</v>
      </c>
      <c r="AS124" s="132">
        <f>AL124+S124</f>
        <v>1039750</v>
      </c>
      <c r="AT124" s="511">
        <f t="shared" si="412"/>
        <v>1336770.5245000001</v>
      </c>
      <c r="AU124" s="272">
        <f t="shared" si="413"/>
        <v>498382.32750000001</v>
      </c>
      <c r="AV124" s="149">
        <f t="shared" si="414"/>
        <v>-465367.67249999999</v>
      </c>
      <c r="AW124" s="141">
        <f t="shared" si="393"/>
        <v>-541367.67249999999</v>
      </c>
      <c r="AX124" s="150">
        <f t="shared" si="415"/>
        <v>-838388.19700000004</v>
      </c>
      <c r="AY124" s="137"/>
      <c r="AZ124" s="138"/>
      <c r="BA124" s="138"/>
      <c r="BF124" s="1048"/>
      <c r="BG124" s="518"/>
      <c r="BH124" s="368"/>
      <c r="BI124" s="508">
        <f t="shared" si="416"/>
        <v>0</v>
      </c>
      <c r="BJ124" s="1048"/>
      <c r="BK124" s="518">
        <f>120000-BK123</f>
        <v>110400</v>
      </c>
      <c r="BL124" s="368"/>
      <c r="BM124" s="508">
        <f t="shared" si="417"/>
        <v>-110400</v>
      </c>
      <c r="BN124" s="1048"/>
      <c r="BO124" s="518">
        <f>170000-BO123</f>
        <v>156400</v>
      </c>
      <c r="BP124" s="368"/>
      <c r="BQ124" s="508">
        <f t="shared" si="418"/>
        <v>-156400</v>
      </c>
      <c r="BR124" s="130">
        <f t="shared" si="419"/>
        <v>0</v>
      </c>
      <c r="BS124" s="131"/>
      <c r="BT124" s="146">
        <f t="shared" si="420"/>
        <v>266800</v>
      </c>
      <c r="BU124" s="133">
        <f t="shared" si="421"/>
        <v>0</v>
      </c>
      <c r="BV124" s="47">
        <f t="shared" si="422"/>
        <v>0</v>
      </c>
      <c r="BW124" s="141"/>
      <c r="BX124" s="191">
        <f t="shared" si="423"/>
        <v>-266800</v>
      </c>
      <c r="BY124" s="1048"/>
      <c r="BZ124" s="518">
        <f>217000-BZ123</f>
        <v>199640</v>
      </c>
      <c r="CA124" s="368"/>
      <c r="CB124" s="508">
        <v>0</v>
      </c>
      <c r="CC124" s="1048"/>
      <c r="CD124" s="518">
        <f>220000-CD123</f>
        <v>202400</v>
      </c>
      <c r="CE124" s="368"/>
      <c r="CF124" s="508">
        <v>0</v>
      </c>
      <c r="CG124" s="1048"/>
      <c r="CH124" s="518">
        <f>150000-CH123</f>
        <v>138000</v>
      </c>
      <c r="CI124" s="368"/>
      <c r="CJ124" s="508">
        <f t="shared" si="424"/>
        <v>-138000</v>
      </c>
      <c r="CK124" s="130">
        <f t="shared" si="425"/>
        <v>0</v>
      </c>
      <c r="CL124" s="131"/>
      <c r="CM124" s="146">
        <f t="shared" si="426"/>
        <v>540040</v>
      </c>
      <c r="CN124" s="132">
        <f t="shared" si="427"/>
        <v>0</v>
      </c>
      <c r="CO124" s="146">
        <f t="shared" si="428"/>
        <v>0</v>
      </c>
      <c r="CP124" s="146"/>
      <c r="CQ124" s="191">
        <f t="shared" si="429"/>
        <v>-540040</v>
      </c>
      <c r="CR124" s="147">
        <f t="shared" si="430"/>
        <v>0</v>
      </c>
      <c r="CS124" s="958"/>
      <c r="CT124" s="511">
        <f t="shared" si="431"/>
        <v>806840</v>
      </c>
      <c r="CU124" s="272">
        <f t="shared" si="432"/>
        <v>0</v>
      </c>
      <c r="CV124" s="149">
        <f t="shared" si="433"/>
        <v>0</v>
      </c>
      <c r="CW124" s="149"/>
      <c r="CX124" s="150">
        <f t="shared" si="434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5"/>
        <v>-230620</v>
      </c>
      <c r="DH124" s="268">
        <v>129150</v>
      </c>
      <c r="DI124" s="518">
        <v>129150</v>
      </c>
      <c r="DJ124" s="766"/>
      <c r="DK124" s="508">
        <f t="shared" si="436"/>
        <v>-129150</v>
      </c>
      <c r="DL124" s="268">
        <v>166050</v>
      </c>
      <c r="DM124" s="518">
        <v>166050</v>
      </c>
      <c r="DN124" s="766">
        <v>166050</v>
      </c>
      <c r="DO124" s="508">
        <f t="shared" si="437"/>
        <v>0</v>
      </c>
      <c r="DP124" s="130">
        <f t="shared" si="438"/>
        <v>525820</v>
      </c>
      <c r="DQ124" s="146">
        <f t="shared" si="439"/>
        <v>525820</v>
      </c>
      <c r="DR124" s="132">
        <f t="shared" si="440"/>
        <v>166050</v>
      </c>
      <c r="DS124" s="47">
        <f t="shared" si="441"/>
        <v>-359770</v>
      </c>
      <c r="DT124" s="142">
        <f t="shared" si="442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3"/>
        <v>0</v>
      </c>
      <c r="EG124" s="130">
        <f t="shared" si="444"/>
        <v>458090</v>
      </c>
      <c r="EH124" s="146">
        <f t="shared" si="445"/>
        <v>0</v>
      </c>
      <c r="EI124" s="132">
        <f t="shared" si="446"/>
        <v>0</v>
      </c>
      <c r="EJ124" s="146">
        <f t="shared" si="447"/>
        <v>-458090</v>
      </c>
      <c r="EK124" s="142">
        <f t="shared" si="448"/>
        <v>0</v>
      </c>
      <c r="EL124" s="143">
        <f t="shared" si="449"/>
        <v>983910</v>
      </c>
      <c r="EM124" s="686">
        <f t="shared" si="450"/>
        <v>525820</v>
      </c>
      <c r="EN124" s="148">
        <f t="shared" si="451"/>
        <v>166050</v>
      </c>
      <c r="EO124" s="193">
        <f t="shared" si="452"/>
        <v>-817860</v>
      </c>
      <c r="EP124" s="372">
        <f t="shared" si="453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6"/>
        <v>0</v>
      </c>
      <c r="J125" s="268"/>
      <c r="K125" s="518"/>
      <c r="L125" s="766"/>
      <c r="M125" s="508">
        <f t="shared" si="397"/>
        <v>0</v>
      </c>
      <c r="N125" s="268"/>
      <c r="O125" s="518"/>
      <c r="P125" s="366"/>
      <c r="Q125" s="508">
        <f t="shared" si="398"/>
        <v>0</v>
      </c>
      <c r="R125" s="419">
        <f t="shared" si="399"/>
        <v>0</v>
      </c>
      <c r="S125" s="420">
        <v>0</v>
      </c>
      <c r="T125" s="146">
        <f t="shared" si="400"/>
        <v>0</v>
      </c>
      <c r="U125" s="133">
        <f t="shared" si="401"/>
        <v>0</v>
      </c>
      <c r="V125" s="47">
        <f t="shared" si="402"/>
        <v>0</v>
      </c>
      <c r="W125" s="141">
        <f t="shared" si="391"/>
        <v>0</v>
      </c>
      <c r="X125" s="191">
        <f t="shared" si="403"/>
        <v>0</v>
      </c>
      <c r="Y125" s="268"/>
      <c r="Z125" s="518"/>
      <c r="AA125" s="1070"/>
      <c r="AB125" s="508">
        <f t="shared" si="404"/>
        <v>0</v>
      </c>
      <c r="AC125" s="268"/>
      <c r="AD125" s="518"/>
      <c r="AE125" s="1070"/>
      <c r="AF125" s="508">
        <f t="shared" si="405"/>
        <v>0</v>
      </c>
      <c r="AG125" s="268"/>
      <c r="AH125" s="518"/>
      <c r="AI125" s="1070"/>
      <c r="AJ125" s="508">
        <f t="shared" si="406"/>
        <v>0</v>
      </c>
      <c r="AK125" s="130">
        <f t="shared" si="407"/>
        <v>0</v>
      </c>
      <c r="AL125" s="420">
        <v>0</v>
      </c>
      <c r="AM125" s="146">
        <f t="shared" si="408"/>
        <v>0</v>
      </c>
      <c r="AN125" s="132">
        <f t="shared" si="408"/>
        <v>0</v>
      </c>
      <c r="AO125" s="146">
        <f t="shared" si="409"/>
        <v>0</v>
      </c>
      <c r="AP125" s="141">
        <f t="shared" si="392"/>
        <v>0</v>
      </c>
      <c r="AQ125" s="191">
        <f t="shared" si="410"/>
        <v>0</v>
      </c>
      <c r="AR125" s="147">
        <f t="shared" si="411"/>
        <v>0</v>
      </c>
      <c r="AS125" s="132">
        <f>AL125+S125</f>
        <v>0</v>
      </c>
      <c r="AT125" s="511">
        <f t="shared" si="412"/>
        <v>0</v>
      </c>
      <c r="AU125" s="272">
        <f t="shared" si="413"/>
        <v>0</v>
      </c>
      <c r="AV125" s="149">
        <f t="shared" si="414"/>
        <v>0</v>
      </c>
      <c r="AW125" s="141">
        <f t="shared" si="393"/>
        <v>0</v>
      </c>
      <c r="AX125" s="150">
        <f t="shared" si="415"/>
        <v>0</v>
      </c>
      <c r="AY125" s="137"/>
      <c r="AZ125" s="138"/>
      <c r="BA125" s="138"/>
      <c r="BF125" s="1048"/>
      <c r="BG125" s="518"/>
      <c r="BH125" s="368"/>
      <c r="BI125" s="508">
        <f t="shared" si="416"/>
        <v>0</v>
      </c>
      <c r="BJ125" s="1048"/>
      <c r="BK125" s="518"/>
      <c r="BL125" s="368"/>
      <c r="BM125" s="508">
        <f t="shared" si="417"/>
        <v>0</v>
      </c>
      <c r="BN125" s="1048"/>
      <c r="BO125" s="518"/>
      <c r="BP125" s="368"/>
      <c r="BQ125" s="508">
        <f t="shared" si="418"/>
        <v>0</v>
      </c>
      <c r="BR125" s="130">
        <f t="shared" si="419"/>
        <v>0</v>
      </c>
      <c r="BS125" s="131"/>
      <c r="BT125" s="146">
        <f t="shared" si="420"/>
        <v>0</v>
      </c>
      <c r="BU125" s="133">
        <f t="shared" si="421"/>
        <v>0</v>
      </c>
      <c r="BV125" s="47">
        <f t="shared" si="422"/>
        <v>0</v>
      </c>
      <c r="BW125" s="141"/>
      <c r="BX125" s="191">
        <f t="shared" si="423"/>
        <v>0</v>
      </c>
      <c r="BY125" s="1048"/>
      <c r="BZ125" s="518"/>
      <c r="CA125" s="368"/>
      <c r="CB125" s="508">
        <f>CA125-BZ125</f>
        <v>0</v>
      </c>
      <c r="CC125" s="1048"/>
      <c r="CD125" s="518"/>
      <c r="CE125" s="368"/>
      <c r="CF125" s="508">
        <f>CE125-CD125</f>
        <v>0</v>
      </c>
      <c r="CG125" s="1048"/>
      <c r="CH125" s="518"/>
      <c r="CI125" s="368"/>
      <c r="CJ125" s="508">
        <f t="shared" si="424"/>
        <v>0</v>
      </c>
      <c r="CK125" s="130">
        <f t="shared" si="425"/>
        <v>0</v>
      </c>
      <c r="CL125" s="131"/>
      <c r="CM125" s="146">
        <f t="shared" si="426"/>
        <v>0</v>
      </c>
      <c r="CN125" s="132">
        <f t="shared" si="427"/>
        <v>0</v>
      </c>
      <c r="CO125" s="146">
        <f t="shared" si="428"/>
        <v>0</v>
      </c>
      <c r="CP125" s="146"/>
      <c r="CQ125" s="191">
        <f t="shared" si="429"/>
        <v>0</v>
      </c>
      <c r="CR125" s="147">
        <f t="shared" si="430"/>
        <v>0</v>
      </c>
      <c r="CS125" s="958"/>
      <c r="CT125" s="511">
        <f t="shared" si="431"/>
        <v>0</v>
      </c>
      <c r="CU125" s="272">
        <f t="shared" si="432"/>
        <v>0</v>
      </c>
      <c r="CV125" s="149">
        <f t="shared" si="433"/>
        <v>0</v>
      </c>
      <c r="CW125" s="149"/>
      <c r="CX125" s="150">
        <f t="shared" si="434"/>
        <v>0</v>
      </c>
      <c r="CY125" s="137"/>
      <c r="CZ125" s="138"/>
      <c r="DD125" s="268"/>
      <c r="DE125" s="518"/>
      <c r="DF125" s="766"/>
      <c r="DG125" s="508">
        <f t="shared" si="435"/>
        <v>0</v>
      </c>
      <c r="DH125" s="268"/>
      <c r="DI125" s="518"/>
      <c r="DJ125" s="766"/>
      <c r="DK125" s="508">
        <f t="shared" si="436"/>
        <v>0</v>
      </c>
      <c r="DL125" s="268"/>
      <c r="DM125" s="518"/>
      <c r="DN125" s="766"/>
      <c r="DO125" s="508">
        <f t="shared" si="437"/>
        <v>0</v>
      </c>
      <c r="DP125" s="130">
        <f t="shared" si="438"/>
        <v>0</v>
      </c>
      <c r="DQ125" s="146">
        <f t="shared" si="439"/>
        <v>0</v>
      </c>
      <c r="DR125" s="132">
        <f t="shared" si="440"/>
        <v>0</v>
      </c>
      <c r="DS125" s="47">
        <f t="shared" si="441"/>
        <v>0</v>
      </c>
      <c r="DT125" s="142">
        <f t="shared" si="442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3"/>
        <v>0</v>
      </c>
      <c r="EG125" s="130">
        <f t="shared" si="444"/>
        <v>0</v>
      </c>
      <c r="EH125" s="146">
        <f t="shared" si="445"/>
        <v>0</v>
      </c>
      <c r="EI125" s="132">
        <f t="shared" si="446"/>
        <v>0</v>
      </c>
      <c r="EJ125" s="146">
        <f t="shared" si="447"/>
        <v>0</v>
      </c>
      <c r="EK125" s="142">
        <f t="shared" si="448"/>
        <v>0</v>
      </c>
      <c r="EL125" s="143">
        <f t="shared" si="449"/>
        <v>0</v>
      </c>
      <c r="EM125" s="686">
        <f t="shared" si="450"/>
        <v>0</v>
      </c>
      <c r="EN125" s="148">
        <f t="shared" si="451"/>
        <v>0</v>
      </c>
      <c r="EO125" s="193">
        <f t="shared" si="452"/>
        <v>0</v>
      </c>
      <c r="EP125" s="372">
        <f t="shared" si="453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6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7"/>
        <v>0</v>
      </c>
      <c r="N126" s="268">
        <f>N78</f>
        <v>9750</v>
      </c>
      <c r="O126" s="326">
        <v>8205.0249999999996</v>
      </c>
      <c r="P126" s="861"/>
      <c r="Q126" s="508">
        <f t="shared" si="398"/>
        <v>-8205.0249999999996</v>
      </c>
      <c r="R126" s="369">
        <f t="shared" si="399"/>
        <v>28470</v>
      </c>
      <c r="S126" s="370">
        <v>30400</v>
      </c>
      <c r="T126" s="146">
        <f t="shared" si="400"/>
        <v>26234.135000000002</v>
      </c>
      <c r="U126" s="192">
        <f t="shared" si="401"/>
        <v>18029.11</v>
      </c>
      <c r="V126" s="197">
        <f t="shared" si="402"/>
        <v>-10440.89</v>
      </c>
      <c r="W126" s="49">
        <f t="shared" si="391"/>
        <v>-12370.89</v>
      </c>
      <c r="X126" s="270">
        <f t="shared" si="403"/>
        <v>-8205.0250000000015</v>
      </c>
      <c r="Y126" s="268">
        <f>Y78</f>
        <v>8300</v>
      </c>
      <c r="Z126" s="326">
        <v>9519.73</v>
      </c>
      <c r="AA126" s="1082"/>
      <c r="AB126" s="508">
        <f t="shared" si="404"/>
        <v>-9519.73</v>
      </c>
      <c r="AC126" s="268">
        <f>AC78</f>
        <v>7700</v>
      </c>
      <c r="AD126" s="326">
        <v>8809.57</v>
      </c>
      <c r="AE126" s="1082"/>
      <c r="AF126" s="508">
        <f t="shared" si="405"/>
        <v>-8809.57</v>
      </c>
      <c r="AG126" s="268">
        <f>AG78</f>
        <v>6380</v>
      </c>
      <c r="AH126" s="326">
        <v>6770</v>
      </c>
      <c r="AI126" s="1082"/>
      <c r="AJ126" s="508">
        <f t="shared" si="406"/>
        <v>-6770</v>
      </c>
      <c r="AK126" s="143">
        <f t="shared" si="407"/>
        <v>22380</v>
      </c>
      <c r="AL126" s="370">
        <v>20450</v>
      </c>
      <c r="AM126" s="146">
        <f t="shared" si="408"/>
        <v>25099.3</v>
      </c>
      <c r="AN126" s="145">
        <f t="shared" si="408"/>
        <v>0</v>
      </c>
      <c r="AO126" s="519">
        <f t="shared" si="409"/>
        <v>-22380</v>
      </c>
      <c r="AP126" s="49">
        <f t="shared" si="392"/>
        <v>-20450</v>
      </c>
      <c r="AQ126" s="270">
        <f t="shared" si="410"/>
        <v>-25099.3</v>
      </c>
      <c r="AR126" s="204">
        <f t="shared" si="411"/>
        <v>50850</v>
      </c>
      <c r="AS126" s="132">
        <f>AL126+S126</f>
        <v>50850</v>
      </c>
      <c r="AT126" s="520">
        <f t="shared" si="412"/>
        <v>51333.434999999998</v>
      </c>
      <c r="AU126" s="205">
        <f t="shared" si="413"/>
        <v>18029.11</v>
      </c>
      <c r="AV126" s="521">
        <f t="shared" si="414"/>
        <v>-32820.89</v>
      </c>
      <c r="AW126" s="49">
        <f t="shared" si="393"/>
        <v>-32820.89</v>
      </c>
      <c r="AX126" s="235">
        <f t="shared" si="415"/>
        <v>-33304.324999999997</v>
      </c>
      <c r="AY126" s="137"/>
      <c r="AZ126" s="138"/>
      <c r="BA126" s="138"/>
      <c r="BF126" s="1048"/>
      <c r="BG126" s="326"/>
      <c r="BH126" s="878"/>
      <c r="BI126" s="508">
        <f t="shared" si="416"/>
        <v>0</v>
      </c>
      <c r="BJ126" s="1048"/>
      <c r="BK126" s="326">
        <f>BK78</f>
        <v>0</v>
      </c>
      <c r="BL126" s="878"/>
      <c r="BM126" s="508">
        <f t="shared" si="417"/>
        <v>0</v>
      </c>
      <c r="BN126" s="1048"/>
      <c r="BO126" s="326">
        <f>BO78</f>
        <v>0</v>
      </c>
      <c r="BP126" s="878"/>
      <c r="BQ126" s="508">
        <f t="shared" si="418"/>
        <v>0</v>
      </c>
      <c r="BR126" s="143">
        <f t="shared" si="419"/>
        <v>0</v>
      </c>
      <c r="BS126" s="144"/>
      <c r="BT126" s="146">
        <f t="shared" si="420"/>
        <v>0</v>
      </c>
      <c r="BU126" s="192">
        <f t="shared" si="421"/>
        <v>0</v>
      </c>
      <c r="BV126" s="197">
        <f t="shared" si="422"/>
        <v>0</v>
      </c>
      <c r="BW126" s="49"/>
      <c r="BX126" s="270">
        <f t="shared" si="423"/>
        <v>0</v>
      </c>
      <c r="BY126" s="1048"/>
      <c r="BZ126" s="326">
        <v>9000</v>
      </c>
      <c r="CA126" s="878"/>
      <c r="CB126" s="508">
        <f>CA126-BZ126</f>
        <v>-9000</v>
      </c>
      <c r="CC126" s="1048"/>
      <c r="CD126" s="326">
        <v>9000</v>
      </c>
      <c r="CE126" s="878"/>
      <c r="CF126" s="508">
        <f>CE126-CD126</f>
        <v>-9000</v>
      </c>
      <c r="CG126" s="1048"/>
      <c r="CH126" s="326">
        <f>CH78</f>
        <v>6460</v>
      </c>
      <c r="CI126" s="878"/>
      <c r="CJ126" s="508">
        <f t="shared" si="424"/>
        <v>-6460</v>
      </c>
      <c r="CK126" s="143">
        <f t="shared" si="425"/>
        <v>0</v>
      </c>
      <c r="CL126" s="144"/>
      <c r="CM126" s="146">
        <f t="shared" si="426"/>
        <v>24460</v>
      </c>
      <c r="CN126" s="145">
        <f t="shared" si="427"/>
        <v>0</v>
      </c>
      <c r="CO126" s="519">
        <f t="shared" si="428"/>
        <v>0</v>
      </c>
      <c r="CP126" s="477"/>
      <c r="CQ126" s="270">
        <f t="shared" si="429"/>
        <v>-24460</v>
      </c>
      <c r="CR126" s="204">
        <f t="shared" si="430"/>
        <v>0</v>
      </c>
      <c r="CS126" s="964"/>
      <c r="CT126" s="520">
        <f t="shared" si="431"/>
        <v>24460</v>
      </c>
      <c r="CU126" s="205">
        <f t="shared" si="432"/>
        <v>0</v>
      </c>
      <c r="CV126" s="521">
        <f t="shared" si="433"/>
        <v>0</v>
      </c>
      <c r="CW126" s="521"/>
      <c r="CX126" s="235">
        <f t="shared" si="434"/>
        <v>-24460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5"/>
        <v>-10610</v>
      </c>
      <c r="DH126" s="268">
        <v>5940</v>
      </c>
      <c r="DI126" s="326">
        <v>5940</v>
      </c>
      <c r="DJ126" s="766"/>
      <c r="DK126" s="508">
        <f t="shared" si="436"/>
        <v>-5940</v>
      </c>
      <c r="DL126" s="268">
        <v>7630</v>
      </c>
      <c r="DM126" s="326">
        <v>7630</v>
      </c>
      <c r="DN126" s="763">
        <v>7630</v>
      </c>
      <c r="DO126" s="508">
        <f t="shared" si="437"/>
        <v>0</v>
      </c>
      <c r="DP126" s="143">
        <f t="shared" si="438"/>
        <v>24180</v>
      </c>
      <c r="DQ126" s="146">
        <f t="shared" si="439"/>
        <v>24180</v>
      </c>
      <c r="DR126" s="145">
        <f t="shared" si="440"/>
        <v>7630</v>
      </c>
      <c r="DS126" s="197">
        <f t="shared" si="441"/>
        <v>-16550</v>
      </c>
      <c r="DT126" s="270">
        <f t="shared" si="442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3"/>
        <v>0</v>
      </c>
      <c r="EG126" s="143">
        <f t="shared" si="444"/>
        <v>18927</v>
      </c>
      <c r="EH126" s="146">
        <f t="shared" si="445"/>
        <v>0</v>
      </c>
      <c r="EI126" s="145">
        <f t="shared" si="446"/>
        <v>0</v>
      </c>
      <c r="EJ126" s="519">
        <f t="shared" si="447"/>
        <v>-18927</v>
      </c>
      <c r="EK126" s="270">
        <f t="shared" si="448"/>
        <v>0</v>
      </c>
      <c r="EL126" s="287">
        <f t="shared" si="449"/>
        <v>43107</v>
      </c>
      <c r="EM126" s="1024">
        <f t="shared" si="450"/>
        <v>24180</v>
      </c>
      <c r="EN126" s="288">
        <f t="shared" si="451"/>
        <v>7630</v>
      </c>
      <c r="EO126" s="521">
        <f t="shared" si="452"/>
        <v>-35477</v>
      </c>
      <c r="EP126" s="235">
        <f t="shared" si="453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6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7"/>
        <v>0</v>
      </c>
      <c r="N127" s="268">
        <f>N79</f>
        <v>176050</v>
      </c>
      <c r="O127" s="326">
        <v>177539.05300000001</v>
      </c>
      <c r="P127" s="861"/>
      <c r="Q127" s="508">
        <f t="shared" si="398"/>
        <v>-177539.05300000001</v>
      </c>
      <c r="R127" s="379">
        <f t="shared" si="399"/>
        <v>352100</v>
      </c>
      <c r="S127" s="380">
        <v>575600</v>
      </c>
      <c r="T127" s="70">
        <f t="shared" si="400"/>
        <v>656220.11599999992</v>
      </c>
      <c r="U127" s="273">
        <f t="shared" si="401"/>
        <v>478681.06299999997</v>
      </c>
      <c r="V127" s="47">
        <f t="shared" si="402"/>
        <v>126581.06299999997</v>
      </c>
      <c r="W127" s="141">
        <f t="shared" si="391"/>
        <v>-96918.937000000034</v>
      </c>
      <c r="X127" s="142">
        <f t="shared" si="403"/>
        <v>-177539.05299999996</v>
      </c>
      <c r="Y127" s="268">
        <f>Y79</f>
        <v>148000</v>
      </c>
      <c r="Z127" s="326">
        <v>189457.299</v>
      </c>
      <c r="AA127" s="1082"/>
      <c r="AB127" s="508">
        <f t="shared" si="404"/>
        <v>-189457.299</v>
      </c>
      <c r="AC127" s="268">
        <f>AC79</f>
        <v>140000</v>
      </c>
      <c r="AD127" s="326">
        <v>215879.576</v>
      </c>
      <c r="AE127" s="1082"/>
      <c r="AF127" s="508">
        <f t="shared" si="405"/>
        <v>-215879.576</v>
      </c>
      <c r="AG127" s="268">
        <f>AG79</f>
        <v>113670</v>
      </c>
      <c r="AH127" s="326">
        <v>218830</v>
      </c>
      <c r="AI127" s="1082"/>
      <c r="AJ127" s="508">
        <f t="shared" si="406"/>
        <v>-218830</v>
      </c>
      <c r="AK127" s="287">
        <f t="shared" si="407"/>
        <v>401670</v>
      </c>
      <c r="AL127" s="380">
        <v>413300</v>
      </c>
      <c r="AM127" s="70">
        <f t="shared" si="408"/>
        <v>624166.875</v>
      </c>
      <c r="AN127" s="383">
        <f t="shared" si="408"/>
        <v>0</v>
      </c>
      <c r="AO127" s="47">
        <f t="shared" si="409"/>
        <v>-401670</v>
      </c>
      <c r="AP127" s="141">
        <f t="shared" si="392"/>
        <v>-413300</v>
      </c>
      <c r="AQ127" s="270">
        <f t="shared" si="410"/>
        <v>-624166.875</v>
      </c>
      <c r="AR127" s="147">
        <f t="shared" si="411"/>
        <v>753770</v>
      </c>
      <c r="AS127" s="132">
        <f>AL127+S127</f>
        <v>988900</v>
      </c>
      <c r="AT127" s="76">
        <f t="shared" si="412"/>
        <v>1280386.9909999999</v>
      </c>
      <c r="AU127" s="272">
        <f t="shared" si="413"/>
        <v>478681.06299999997</v>
      </c>
      <c r="AV127" s="327">
        <f t="shared" si="414"/>
        <v>-275088.93700000003</v>
      </c>
      <c r="AW127" s="141">
        <f t="shared" si="393"/>
        <v>-510218.93700000003</v>
      </c>
      <c r="AX127" s="235">
        <f t="shared" si="415"/>
        <v>-801705.92799999996</v>
      </c>
      <c r="AY127" s="137"/>
      <c r="AZ127" s="138"/>
      <c r="BA127" s="138"/>
      <c r="BF127" s="1048"/>
      <c r="BG127" s="326"/>
      <c r="BH127" s="878"/>
      <c r="BI127" s="508">
        <f t="shared" si="416"/>
        <v>0</v>
      </c>
      <c r="BJ127" s="1048"/>
      <c r="BK127" s="326">
        <f>BK79</f>
        <v>0</v>
      </c>
      <c r="BL127" s="878"/>
      <c r="BM127" s="508">
        <f t="shared" si="417"/>
        <v>0</v>
      </c>
      <c r="BN127" s="1048"/>
      <c r="BO127" s="326">
        <f>BO79</f>
        <v>0</v>
      </c>
      <c r="BP127" s="878"/>
      <c r="BQ127" s="508">
        <f t="shared" si="418"/>
        <v>0</v>
      </c>
      <c r="BR127" s="287">
        <f t="shared" si="419"/>
        <v>0</v>
      </c>
      <c r="BS127" s="381"/>
      <c r="BT127" s="70">
        <f t="shared" si="420"/>
        <v>0</v>
      </c>
      <c r="BU127" s="273">
        <f t="shared" si="421"/>
        <v>0</v>
      </c>
      <c r="BV127" s="47">
        <f t="shared" si="422"/>
        <v>0</v>
      </c>
      <c r="BW127" s="141"/>
      <c r="BX127" s="142">
        <f t="shared" si="423"/>
        <v>0</v>
      </c>
      <c r="BY127" s="1048"/>
      <c r="BZ127" s="326">
        <v>188000</v>
      </c>
      <c r="CA127" s="878"/>
      <c r="CB127" s="508">
        <f>CA127-BZ127</f>
        <v>-188000</v>
      </c>
      <c r="CC127" s="1048"/>
      <c r="CD127" s="326">
        <v>190000</v>
      </c>
      <c r="CE127" s="878"/>
      <c r="CF127" s="508">
        <f>CE127-CD127</f>
        <v>-190000</v>
      </c>
      <c r="CG127" s="1048"/>
      <c r="CH127" s="326">
        <f>CH79</f>
        <v>131920</v>
      </c>
      <c r="CI127" s="878"/>
      <c r="CJ127" s="508">
        <f t="shared" si="424"/>
        <v>-131920</v>
      </c>
      <c r="CK127" s="287">
        <f t="shared" si="425"/>
        <v>0</v>
      </c>
      <c r="CL127" s="381"/>
      <c r="CM127" s="70">
        <f t="shared" si="426"/>
        <v>509920</v>
      </c>
      <c r="CN127" s="383">
        <f t="shared" si="427"/>
        <v>0</v>
      </c>
      <c r="CO127" s="47">
        <f t="shared" si="428"/>
        <v>0</v>
      </c>
      <c r="CP127" s="49"/>
      <c r="CQ127" s="270">
        <f t="shared" si="429"/>
        <v>-509920</v>
      </c>
      <c r="CR127" s="147">
        <f t="shared" si="430"/>
        <v>0</v>
      </c>
      <c r="CS127" s="959"/>
      <c r="CT127" s="76">
        <f t="shared" si="431"/>
        <v>509920</v>
      </c>
      <c r="CU127" s="272">
        <f t="shared" si="432"/>
        <v>0</v>
      </c>
      <c r="CV127" s="327">
        <f t="shared" si="433"/>
        <v>0</v>
      </c>
      <c r="CW127" s="521"/>
      <c r="CX127" s="235">
        <f t="shared" si="434"/>
        <v>-509920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5"/>
        <v>-220020</v>
      </c>
      <c r="DH127" s="268">
        <v>123210</v>
      </c>
      <c r="DI127" s="326">
        <v>123210</v>
      </c>
      <c r="DJ127" s="766"/>
      <c r="DK127" s="508">
        <f t="shared" si="436"/>
        <v>-123210</v>
      </c>
      <c r="DL127" s="268">
        <v>158410</v>
      </c>
      <c r="DM127" s="326">
        <v>158410</v>
      </c>
      <c r="DN127" s="763">
        <v>158410</v>
      </c>
      <c r="DO127" s="508">
        <f t="shared" si="437"/>
        <v>0</v>
      </c>
      <c r="DP127" s="287">
        <f t="shared" si="438"/>
        <v>501640</v>
      </c>
      <c r="DQ127" s="70">
        <f t="shared" si="439"/>
        <v>501640</v>
      </c>
      <c r="DR127" s="383">
        <f t="shared" si="440"/>
        <v>158410</v>
      </c>
      <c r="DS127" s="47">
        <f t="shared" si="441"/>
        <v>-343230</v>
      </c>
      <c r="DT127" s="142">
        <f t="shared" si="442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3"/>
        <v>0</v>
      </c>
      <c r="EG127" s="287">
        <f t="shared" si="444"/>
        <v>439160</v>
      </c>
      <c r="EH127" s="70">
        <f t="shared" si="445"/>
        <v>0</v>
      </c>
      <c r="EI127" s="383">
        <f t="shared" si="446"/>
        <v>0</v>
      </c>
      <c r="EJ127" s="47">
        <f t="shared" si="447"/>
        <v>-439160</v>
      </c>
      <c r="EK127" s="270">
        <f t="shared" si="448"/>
        <v>0</v>
      </c>
      <c r="EL127" s="143">
        <f t="shared" si="449"/>
        <v>940800</v>
      </c>
      <c r="EM127" s="1023">
        <f t="shared" si="450"/>
        <v>501640</v>
      </c>
      <c r="EN127" s="148">
        <f t="shared" si="451"/>
        <v>158410</v>
      </c>
      <c r="EO127" s="327">
        <f t="shared" si="452"/>
        <v>-782390</v>
      </c>
      <c r="EP127" s="235">
        <f t="shared" si="453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862"/>
      <c r="Q128" s="334">
        <f>P129/O129</f>
        <v>0</v>
      </c>
      <c r="R128" s="394"/>
      <c r="S128" s="395"/>
      <c r="T128" s="396"/>
      <c r="U128" s="84"/>
      <c r="V128" s="339">
        <f>U129/R129</f>
        <v>0.91235684051724142</v>
      </c>
      <c r="W128" s="86">
        <f>U129/S129</f>
        <v>0.83202353380503147</v>
      </c>
      <c r="X128" s="88">
        <f>U129/T129</f>
        <v>0.72620681469905435</v>
      </c>
      <c r="Y128" s="331"/>
      <c r="Z128" s="523"/>
      <c r="AA128" s="1083"/>
      <c r="AB128" s="334">
        <f>AA129/Z129</f>
        <v>0</v>
      </c>
      <c r="AC128" s="331"/>
      <c r="AD128" s="523"/>
      <c r="AE128" s="1083"/>
      <c r="AF128" s="514">
        <f>AE129/AD129</f>
        <v>0</v>
      </c>
      <c r="AG128" s="331"/>
      <c r="AH128" s="523"/>
      <c r="AI128" s="1083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0.50881439182692312</v>
      </c>
      <c r="AW128" s="86">
        <f>AU129/AS129</f>
        <v>0.47416394937275991</v>
      </c>
      <c r="AX128" s="206">
        <f>AU129/AT129</f>
        <v>0.37153593201534674</v>
      </c>
      <c r="AY128" s="349"/>
      <c r="AZ128" s="350"/>
      <c r="BA128" s="350"/>
      <c r="BF128" s="1046"/>
      <c r="BG128" s="523"/>
      <c r="BH128" s="524"/>
      <c r="BI128" s="334" t="e">
        <f>BH129/BG129</f>
        <v>#DIV/0!</v>
      </c>
      <c r="BJ128" s="1046"/>
      <c r="BK128" s="523"/>
      <c r="BL128" s="524"/>
      <c r="BM128" s="334">
        <f>BL129/BK129</f>
        <v>0</v>
      </c>
      <c r="BN128" s="1046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46"/>
      <c r="BZ128" s="523"/>
      <c r="CA128" s="524"/>
      <c r="CB128" s="514">
        <f>CA129/BZ129</f>
        <v>0</v>
      </c>
      <c r="CC128" s="1046"/>
      <c r="CD128" s="523"/>
      <c r="CE128" s="524"/>
      <c r="CF128" s="514">
        <f>CE129/CD129</f>
        <v>0</v>
      </c>
      <c r="CG128" s="1046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77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5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386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529166.96750000003</v>
      </c>
      <c r="V129" s="129">
        <f>U129-R129</f>
        <v>-50833.032499999972</v>
      </c>
      <c r="W129" s="128">
        <f t="shared" si="391"/>
        <v>-106833.03249999997</v>
      </c>
      <c r="X129" s="55">
        <f>U129-T129</f>
        <v>-199505.57700000005</v>
      </c>
      <c r="Y129" s="355">
        <f>Y123+Y124</f>
        <v>170000</v>
      </c>
      <c r="Z129" s="385">
        <f>Z123+Z124</f>
        <v>220694.92499999999</v>
      </c>
      <c r="AA129" s="1072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72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72">
        <f>AI123+AI124</f>
        <v>0</v>
      </c>
      <c r="AJ129" s="358">
        <f t="shared" ref="AJ129:AJ139" si="454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5">AN129-AK129</f>
        <v>-460000</v>
      </c>
      <c r="AP129" s="128">
        <f t="shared" si="392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529166.96750000003</v>
      </c>
      <c r="AV129" s="186">
        <f>AU129-AR129</f>
        <v>-510833.03249999997</v>
      </c>
      <c r="AW129" s="128">
        <f t="shared" si="393"/>
        <v>-586833.03249999997</v>
      </c>
      <c r="AX129" s="362">
        <f t="shared" ref="AX129:AX139" si="456">AU129-AT129</f>
        <v>-895101.64800000004</v>
      </c>
      <c r="AY129" s="137">
        <f>AR129/6</f>
        <v>173333.33333333334</v>
      </c>
      <c r="AZ129" s="97">
        <f>AS129/6</f>
        <v>186000</v>
      </c>
      <c r="BA129" s="138">
        <f>AU129/6</f>
        <v>88194.494583333333</v>
      </c>
      <c r="BB129" s="363">
        <f>BA129/AY129</f>
        <v>0.50881439182692301</v>
      </c>
      <c r="BC129" s="6">
        <f>BA129-AY129</f>
        <v>-85138.83875000001</v>
      </c>
      <c r="BD129" s="98">
        <f>BA129-AZ129</f>
        <v>-97805.505416666667</v>
      </c>
      <c r="BE129" s="6">
        <f>AX129/6</f>
        <v>-149183.60800000001</v>
      </c>
      <c r="BF129" s="1047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47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47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7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58">BU129-BR129</f>
        <v>0</v>
      </c>
      <c r="BW129" s="128"/>
      <c r="BX129" s="55">
        <f>BU129-BT129</f>
        <v>-290000</v>
      </c>
      <c r="BY129" s="1047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47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47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59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0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1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2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3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4">DN129-DM129</f>
        <v>0</v>
      </c>
      <c r="DP129" s="111">
        <f t="shared" ref="DP129:DR130" si="465">DD129+DH129+DL129</f>
        <v>570000</v>
      </c>
      <c r="DQ129" s="108">
        <f t="shared" si="465"/>
        <v>570000</v>
      </c>
      <c r="DR129" s="113">
        <f t="shared" si="465"/>
        <v>180000</v>
      </c>
      <c r="DS129" s="129">
        <f t="shared" ref="DS129:DS135" si="466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7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8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9">EE129-ED129</f>
        <v>0</v>
      </c>
      <c r="EG129" s="111">
        <f t="shared" ref="EG129:EI130" si="470">DU129+DY129+EC129</f>
        <v>490000</v>
      </c>
      <c r="EH129" s="108">
        <f t="shared" si="470"/>
        <v>0</v>
      </c>
      <c r="EI129" s="113">
        <f t="shared" si="470"/>
        <v>0</v>
      </c>
      <c r="EJ129" s="186">
        <f t="shared" ref="EJ129:EJ135" si="471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2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3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4">L130-K130</f>
        <v>0</v>
      </c>
      <c r="N130" s="331">
        <v>250</v>
      </c>
      <c r="O130" s="390">
        <v>388</v>
      </c>
      <c r="P130" s="391"/>
      <c r="Q130" s="392">
        <f t="shared" ref="Q130:Q137" si="475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723</v>
      </c>
      <c r="V130" s="398">
        <f t="shared" ref="V130:V139" si="476">U130-R130</f>
        <v>-27</v>
      </c>
      <c r="W130" s="398">
        <f t="shared" si="391"/>
        <v>-177</v>
      </c>
      <c r="X130" s="398">
        <f t="shared" ref="X130:X139" si="477">U130-T130</f>
        <v>-388</v>
      </c>
      <c r="Y130" s="331">
        <v>350</v>
      </c>
      <c r="Z130" s="390">
        <v>348</v>
      </c>
      <c r="AA130" s="1073"/>
      <c r="AB130" s="392">
        <f t="shared" ref="AB130:AB139" si="478">AA130-Z130</f>
        <v>-348</v>
      </c>
      <c r="AC130" s="331">
        <v>350</v>
      </c>
      <c r="AD130" s="390">
        <v>396</v>
      </c>
      <c r="AE130" s="1073"/>
      <c r="AF130" s="392">
        <f t="shared" ref="AF130:AF137" si="479">AE130-AD130</f>
        <v>-396</v>
      </c>
      <c r="AG130" s="331">
        <v>350</v>
      </c>
      <c r="AH130" s="390">
        <v>440</v>
      </c>
      <c r="AI130" s="1073"/>
      <c r="AJ130" s="392">
        <f t="shared" si="454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5"/>
        <v>-1050</v>
      </c>
      <c r="AP130" s="398">
        <f t="shared" si="392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723</v>
      </c>
      <c r="AV130" s="459">
        <f t="shared" ref="AV130:AV139" si="480">AU130-AR130</f>
        <v>-1077</v>
      </c>
      <c r="AW130" s="398">
        <f t="shared" si="393"/>
        <v>-1077</v>
      </c>
      <c r="AX130" s="460">
        <f t="shared" si="456"/>
        <v>-1572</v>
      </c>
      <c r="AY130" s="349"/>
      <c r="BF130" s="1046"/>
      <c r="BG130" s="390"/>
      <c r="BH130" s="393"/>
      <c r="BI130" s="392">
        <f t="shared" ref="BI130:BI137" si="481">BH130-BG130</f>
        <v>0</v>
      </c>
      <c r="BJ130" s="1046"/>
      <c r="BK130" s="390">
        <v>300</v>
      </c>
      <c r="BL130" s="393"/>
      <c r="BM130" s="392">
        <f t="shared" ref="BM130:BM137" si="482">BL130-BK130</f>
        <v>-300</v>
      </c>
      <c r="BN130" s="1046"/>
      <c r="BO130" s="390">
        <v>370</v>
      </c>
      <c r="BP130" s="393"/>
      <c r="BQ130" s="392">
        <f t="shared" si="457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58"/>
        <v>0</v>
      </c>
      <c r="BW130" s="485"/>
      <c r="BX130" s="453">
        <f>BU130-BT130</f>
        <v>-670</v>
      </c>
      <c r="BY130" s="1046"/>
      <c r="BZ130" s="390">
        <v>380</v>
      </c>
      <c r="CA130" s="393"/>
      <c r="CB130" s="392">
        <f t="shared" ref="CB130:CB139" si="483">CA130-BZ130</f>
        <v>-380</v>
      </c>
      <c r="CC130" s="1046"/>
      <c r="CD130" s="390">
        <v>375</v>
      </c>
      <c r="CE130" s="393"/>
      <c r="CF130" s="392">
        <f t="shared" ref="CF130:CF139" si="484">CE130-CD130</f>
        <v>-375</v>
      </c>
      <c r="CG130" s="1046"/>
      <c r="CH130" s="390">
        <v>360</v>
      </c>
      <c r="CI130" s="393"/>
      <c r="CJ130" s="392">
        <f t="shared" si="459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0"/>
        <v>0</v>
      </c>
      <c r="CP130" s="338"/>
      <c r="CQ130" s="453"/>
      <c r="CR130" s="399">
        <f>SUM(BR130,CK130)</f>
        <v>0</v>
      </c>
      <c r="CS130" s="972"/>
      <c r="CT130" s="442">
        <f>BT130+CM130</f>
        <v>1785</v>
      </c>
      <c r="CU130" s="443">
        <f>SUM(BU130,CN130)</f>
        <v>0</v>
      </c>
      <c r="CV130" s="459">
        <f t="shared" ref="CV130:CV139" si="485">CU130-CR130</f>
        <v>0</v>
      </c>
      <c r="CW130" s="459"/>
      <c r="CX130" s="460">
        <f t="shared" si="461"/>
        <v>-1785</v>
      </c>
      <c r="CY130" s="137"/>
      <c r="DD130" s="331">
        <v>363</v>
      </c>
      <c r="DE130" s="390">
        <v>360</v>
      </c>
      <c r="DF130" s="769"/>
      <c r="DG130" s="392">
        <f t="shared" si="462"/>
        <v>-360</v>
      </c>
      <c r="DH130" s="331">
        <v>363</v>
      </c>
      <c r="DI130" s="390">
        <v>350</v>
      </c>
      <c r="DJ130" s="769"/>
      <c r="DK130" s="392">
        <f t="shared" si="463"/>
        <v>-350</v>
      </c>
      <c r="DL130" s="331">
        <v>363</v>
      </c>
      <c r="DM130" s="390">
        <v>380</v>
      </c>
      <c r="DN130" s="769">
        <v>380</v>
      </c>
      <c r="DO130" s="392">
        <f t="shared" si="464"/>
        <v>0</v>
      </c>
      <c r="DP130" s="399">
        <f t="shared" si="465"/>
        <v>1089</v>
      </c>
      <c r="DQ130" s="529">
        <f t="shared" si="465"/>
        <v>1090</v>
      </c>
      <c r="DR130" s="437">
        <f t="shared" si="465"/>
        <v>380</v>
      </c>
      <c r="DS130" s="438">
        <f t="shared" si="466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7"/>
        <v>0</v>
      </c>
      <c r="DY130" s="331">
        <v>365</v>
      </c>
      <c r="DZ130" s="390"/>
      <c r="EA130" s="769"/>
      <c r="EB130" s="392">
        <f t="shared" si="468"/>
        <v>0</v>
      </c>
      <c r="EC130" s="331">
        <v>365</v>
      </c>
      <c r="ED130" s="390"/>
      <c r="EE130" s="769"/>
      <c r="EF130" s="392">
        <f t="shared" si="469"/>
        <v>0</v>
      </c>
      <c r="EG130" s="399">
        <f t="shared" si="470"/>
        <v>1095</v>
      </c>
      <c r="EH130" s="529">
        <f t="shared" si="470"/>
        <v>0</v>
      </c>
      <c r="EI130" s="437">
        <f t="shared" si="470"/>
        <v>0</v>
      </c>
      <c r="EJ130" s="530">
        <f t="shared" si="471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6">EN130-EL130</f>
        <v>-1804</v>
      </c>
      <c r="EP130" s="460">
        <f t="shared" si="472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3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4"/>
        <v>0</v>
      </c>
      <c r="N131" s="336">
        <f>N132/N130</f>
        <v>178.33199999999999</v>
      </c>
      <c r="O131" s="403">
        <f>O132/O130</f>
        <v>146.77061855670104</v>
      </c>
      <c r="P131" s="404" t="e">
        <f>P132/P130</f>
        <v>#DIV/0!</v>
      </c>
      <c r="Q131" s="405" t="e">
        <f t="shared" si="475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152.91308847856155</v>
      </c>
      <c r="V131" s="398">
        <f t="shared" si="476"/>
        <v>-25.418911521438446</v>
      </c>
      <c r="W131" s="398">
        <f t="shared" si="391"/>
        <v>4.3030884785615342</v>
      </c>
      <c r="X131" s="398">
        <f t="shared" si="477"/>
        <v>2.1451650132150064</v>
      </c>
      <c r="Y131" s="336">
        <f>Y132/Y130</f>
        <v>127.38</v>
      </c>
      <c r="Z131" s="403">
        <f>Z132/Z130</f>
        <v>150.94747701149427</v>
      </c>
      <c r="AA131" s="1074" t="e">
        <f>AA132/AA130</f>
        <v>#DIV/0!</v>
      </c>
      <c r="AB131" s="405" t="e">
        <f t="shared" si="478"/>
        <v>#DIV/0!</v>
      </c>
      <c r="AC131" s="336">
        <f>AC132/AC130</f>
        <v>127.38</v>
      </c>
      <c r="AD131" s="403">
        <f>AD132/AD130</f>
        <v>155.79086882272728</v>
      </c>
      <c r="AE131" s="1074" t="e">
        <f>AE132/AE130</f>
        <v>#DIV/0!</v>
      </c>
      <c r="AF131" s="405" t="e">
        <f t="shared" si="479"/>
        <v>#DIV/0!</v>
      </c>
      <c r="AG131" s="336">
        <f>AG132/AG130</f>
        <v>127.38</v>
      </c>
      <c r="AH131" s="403">
        <f>AH132/AH130</f>
        <v>147.72727272727272</v>
      </c>
      <c r="AI131" s="1074" t="e">
        <f>AI132/AI130</f>
        <v>#DIV/0!</v>
      </c>
      <c r="AJ131" s="405" t="e">
        <f t="shared" si="454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5"/>
        <v>#DIV/0!</v>
      </c>
      <c r="AP131" s="398" t="e">
        <f t="shared" si="392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152.91308847856155</v>
      </c>
      <c r="AV131" s="402">
        <f t="shared" si="480"/>
        <v>4.3030884785615342</v>
      </c>
      <c r="AW131" s="398">
        <f t="shared" si="393"/>
        <v>4.3030884785615342</v>
      </c>
      <c r="AX131" s="402">
        <f t="shared" si="456"/>
        <v>1.8341913004351795</v>
      </c>
      <c r="AY131" s="349"/>
      <c r="AZ131" s="350"/>
      <c r="BA131" s="350"/>
      <c r="BF131" s="1050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1"/>
        <v>#DIV/0!</v>
      </c>
      <c r="BJ131" s="1050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2"/>
        <v>#DIV/0!</v>
      </c>
      <c r="BN131" s="1050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7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58"/>
        <v>#DIV/0!</v>
      </c>
      <c r="BW131" s="398"/>
      <c r="BX131" s="398" t="e">
        <f>BU131-BT131</f>
        <v>#DIV/0!</v>
      </c>
      <c r="BY131" s="1050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3"/>
        <v>#DIV/0!</v>
      </c>
      <c r="CC131" s="1050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4"/>
        <v>#DIV/0!</v>
      </c>
      <c r="CG131" s="1050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59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0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5"/>
        <v>#DIV/0!</v>
      </c>
      <c r="CW131" s="402"/>
      <c r="CX131" s="402" t="e">
        <f t="shared" si="461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2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3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4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6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7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8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9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1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6">
        <f>EN132/EN130</f>
        <v>152.63157894736841</v>
      </c>
      <c r="EO131" s="1026">
        <f t="shared" si="486"/>
        <v>-1.818970503181049</v>
      </c>
      <c r="EP131" s="1026">
        <f t="shared" si="472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3"/>
        <v>0</v>
      </c>
      <c r="J132" s="264">
        <v>44583</v>
      </c>
      <c r="K132" s="414">
        <v>47103</v>
      </c>
      <c r="L132" s="771">
        <v>47103</v>
      </c>
      <c r="M132" s="418">
        <f t="shared" si="474"/>
        <v>0</v>
      </c>
      <c r="N132" s="264">
        <v>44583</v>
      </c>
      <c r="O132" s="414">
        <v>56947</v>
      </c>
      <c r="P132" s="415"/>
      <c r="Q132" s="418">
        <f t="shared" si="475"/>
        <v>-56947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110556.16297</v>
      </c>
      <c r="V132" s="129">
        <f t="shared" si="476"/>
        <v>-23192.837029999995</v>
      </c>
      <c r="W132" s="128">
        <f t="shared" si="391"/>
        <v>-23192.837029999995</v>
      </c>
      <c r="X132" s="55">
        <f t="shared" si="477"/>
        <v>-56947</v>
      </c>
      <c r="Y132" s="264">
        <v>44583</v>
      </c>
      <c r="Z132" s="414">
        <v>52529.722000000002</v>
      </c>
      <c r="AA132" s="1075"/>
      <c r="AB132" s="418">
        <f t="shared" si="478"/>
        <v>-52529.722000000002</v>
      </c>
      <c r="AC132" s="264">
        <v>44583</v>
      </c>
      <c r="AD132" s="414">
        <v>61693.184053800003</v>
      </c>
      <c r="AE132" s="1075"/>
      <c r="AF132" s="418">
        <f t="shared" si="479"/>
        <v>-61693.184053800003</v>
      </c>
      <c r="AG132" s="264">
        <v>44583</v>
      </c>
      <c r="AH132" s="414">
        <v>65000</v>
      </c>
      <c r="AI132" s="1075"/>
      <c r="AJ132" s="418">
        <f t="shared" si="454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5"/>
        <v>-133749</v>
      </c>
      <c r="AP132" s="128">
        <f t="shared" si="392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110556.16297</v>
      </c>
      <c r="AV132" s="169">
        <f t="shared" si="480"/>
        <v>-156941.83703</v>
      </c>
      <c r="AW132" s="128">
        <f t="shared" si="393"/>
        <v>-156941.83703</v>
      </c>
      <c r="AX132" s="362">
        <f t="shared" si="456"/>
        <v>-236169.90605380002</v>
      </c>
      <c r="AY132" s="137"/>
      <c r="BF132" s="1051"/>
      <c r="BG132" s="414"/>
      <c r="BH132" s="417"/>
      <c r="BI132" s="418">
        <f t="shared" si="481"/>
        <v>0</v>
      </c>
      <c r="BJ132" s="1051"/>
      <c r="BK132" s="414">
        <f>51000</f>
        <v>51000</v>
      </c>
      <c r="BL132" s="417"/>
      <c r="BM132" s="418">
        <f t="shared" si="482"/>
        <v>-51000</v>
      </c>
      <c r="BN132" s="1051"/>
      <c r="BO132" s="414">
        <f>56000</f>
        <v>56000</v>
      </c>
      <c r="BP132" s="417"/>
      <c r="BQ132" s="418">
        <f t="shared" si="457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58"/>
        <v>0</v>
      </c>
      <c r="BW132" s="240"/>
      <c r="BX132" s="241">
        <f>BU132-BT132</f>
        <v>-107000</v>
      </c>
      <c r="BY132" s="1051"/>
      <c r="BZ132" s="414">
        <f>58000</f>
        <v>58000</v>
      </c>
      <c r="CA132" s="417"/>
      <c r="CB132" s="418">
        <f t="shared" si="483"/>
        <v>-58000</v>
      </c>
      <c r="CC132" s="1051"/>
      <c r="CD132" s="414">
        <f>58000</f>
        <v>58000</v>
      </c>
      <c r="CE132" s="417"/>
      <c r="CF132" s="418">
        <f t="shared" si="484"/>
        <v>-58000</v>
      </c>
      <c r="CG132" s="1051"/>
      <c r="CH132" s="414">
        <f>55500</f>
        <v>55500</v>
      </c>
      <c r="CI132" s="417"/>
      <c r="CJ132" s="418">
        <f t="shared" si="459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0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5"/>
        <v>0</v>
      </c>
      <c r="CW132" s="169"/>
      <c r="CX132" s="362">
        <f t="shared" si="461"/>
        <v>-278500</v>
      </c>
      <c r="CY132" s="137"/>
      <c r="DD132" s="264">
        <v>56115</v>
      </c>
      <c r="DE132" s="414">
        <v>56000</v>
      </c>
      <c r="DF132" s="771"/>
      <c r="DG132" s="418">
        <f t="shared" si="462"/>
        <v>-56000</v>
      </c>
      <c r="DH132" s="264">
        <v>56115</v>
      </c>
      <c r="DI132" s="414">
        <v>54500</v>
      </c>
      <c r="DJ132" s="771"/>
      <c r="DK132" s="418">
        <f t="shared" si="463"/>
        <v>-54500</v>
      </c>
      <c r="DL132" s="264">
        <v>56115</v>
      </c>
      <c r="DM132" s="414">
        <v>58000</v>
      </c>
      <c r="DN132" s="771">
        <v>58000</v>
      </c>
      <c r="DO132" s="418">
        <f t="shared" si="464"/>
        <v>0</v>
      </c>
      <c r="DP132" s="130">
        <f t="shared" ref="DP132:DR133" si="487">DD132+DH132+DL132</f>
        <v>168345</v>
      </c>
      <c r="DQ132" s="134">
        <f t="shared" si="487"/>
        <v>168500</v>
      </c>
      <c r="DR132" s="132">
        <f t="shared" si="487"/>
        <v>58000</v>
      </c>
      <c r="DS132" s="129">
        <f t="shared" si="466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7"/>
        <v>0</v>
      </c>
      <c r="DY132" s="264">
        <v>56325</v>
      </c>
      <c r="DZ132" s="414"/>
      <c r="EA132" s="771"/>
      <c r="EB132" s="418">
        <f t="shared" si="468"/>
        <v>0</v>
      </c>
      <c r="EC132" s="264">
        <v>56325</v>
      </c>
      <c r="ED132" s="414"/>
      <c r="EE132" s="771"/>
      <c r="EF132" s="418">
        <f t="shared" si="469"/>
        <v>0</v>
      </c>
      <c r="EG132" s="130">
        <f t="shared" ref="EG132:EI133" si="488">DU132+DY132+EC132</f>
        <v>168975</v>
      </c>
      <c r="EH132" s="134">
        <f t="shared" si="488"/>
        <v>0</v>
      </c>
      <c r="EI132" s="132">
        <f t="shared" si="488"/>
        <v>0</v>
      </c>
      <c r="EJ132" s="134">
        <f t="shared" si="471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6"/>
        <v>-279320</v>
      </c>
      <c r="EP132" s="362">
        <f t="shared" si="472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3"/>
        <v>0</v>
      </c>
      <c r="J133" s="336">
        <v>267</v>
      </c>
      <c r="K133" s="390">
        <v>461</v>
      </c>
      <c r="L133" s="769">
        <v>461</v>
      </c>
      <c r="M133" s="392">
        <f t="shared" si="474"/>
        <v>0</v>
      </c>
      <c r="N133" s="336">
        <v>267</v>
      </c>
      <c r="O133" s="390">
        <v>451</v>
      </c>
      <c r="P133" s="391"/>
      <c r="Q133" s="392">
        <f t="shared" si="475"/>
        <v>-451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947</v>
      </c>
      <c r="V133" s="398">
        <f t="shared" si="476"/>
        <v>146</v>
      </c>
      <c r="W133" s="398">
        <f t="shared" si="391"/>
        <v>-703</v>
      </c>
      <c r="X133" s="398">
        <f t="shared" si="477"/>
        <v>-451</v>
      </c>
      <c r="Y133" s="336">
        <v>500</v>
      </c>
      <c r="Z133" s="390">
        <v>408</v>
      </c>
      <c r="AA133" s="1073"/>
      <c r="AB133" s="392">
        <f t="shared" si="478"/>
        <v>-408</v>
      </c>
      <c r="AC133" s="336">
        <v>500</v>
      </c>
      <c r="AD133" s="390">
        <v>547</v>
      </c>
      <c r="AE133" s="1073"/>
      <c r="AF133" s="392">
        <f t="shared" si="479"/>
        <v>-547</v>
      </c>
      <c r="AG133" s="336">
        <v>500</v>
      </c>
      <c r="AH133" s="390">
        <v>520</v>
      </c>
      <c r="AI133" s="1073"/>
      <c r="AJ133" s="392">
        <f t="shared" si="454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5"/>
        <v>-1500</v>
      </c>
      <c r="AP133" s="398">
        <f t="shared" si="392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947</v>
      </c>
      <c r="AV133" s="459">
        <f t="shared" si="480"/>
        <v>-1354</v>
      </c>
      <c r="AW133" s="398">
        <f t="shared" si="393"/>
        <v>-2353</v>
      </c>
      <c r="AX133" s="460">
        <f t="shared" si="456"/>
        <v>-1926</v>
      </c>
      <c r="AY133" s="349"/>
      <c r="BF133" s="1046"/>
      <c r="BG133" s="390"/>
      <c r="BH133" s="393"/>
      <c r="BI133" s="392">
        <f t="shared" si="481"/>
        <v>0</v>
      </c>
      <c r="BJ133" s="1046"/>
      <c r="BK133" s="390">
        <v>610</v>
      </c>
      <c r="BL133" s="393"/>
      <c r="BM133" s="392">
        <f t="shared" si="482"/>
        <v>-610</v>
      </c>
      <c r="BN133" s="1046"/>
      <c r="BO133" s="390">
        <v>635</v>
      </c>
      <c r="BP133" s="393"/>
      <c r="BQ133" s="392">
        <f t="shared" si="457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58"/>
        <v>0</v>
      </c>
      <c r="BW133" s="485"/>
      <c r="BX133" s="440"/>
      <c r="BY133" s="1046"/>
      <c r="BZ133" s="390">
        <v>650</v>
      </c>
      <c r="CA133" s="393"/>
      <c r="CB133" s="392">
        <f t="shared" si="483"/>
        <v>-650</v>
      </c>
      <c r="CC133" s="1046"/>
      <c r="CD133" s="390">
        <v>640</v>
      </c>
      <c r="CE133" s="393"/>
      <c r="CF133" s="392">
        <f t="shared" si="484"/>
        <v>-640</v>
      </c>
      <c r="CG133" s="1046"/>
      <c r="CH133" s="390">
        <v>560</v>
      </c>
      <c r="CI133" s="393"/>
      <c r="CJ133" s="392">
        <f t="shared" si="459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0"/>
        <v>0</v>
      </c>
      <c r="CP133" s="338"/>
      <c r="CQ133" s="440"/>
      <c r="CR133" s="399">
        <f>SUM(BR133,CK133)</f>
        <v>0</v>
      </c>
      <c r="CS133" s="972"/>
      <c r="CT133" s="442">
        <f>BT133+CM133</f>
        <v>3095</v>
      </c>
      <c r="CU133" s="443">
        <f>SUM(BU133,CN133)</f>
        <v>0</v>
      </c>
      <c r="CV133" s="459">
        <f t="shared" si="485"/>
        <v>0</v>
      </c>
      <c r="CW133" s="459"/>
      <c r="CX133" s="460">
        <f t="shared" si="461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2"/>
        <v>-540</v>
      </c>
      <c r="DH133" s="331">
        <v>593.20000000000005</v>
      </c>
      <c r="DI133" s="390">
        <v>620</v>
      </c>
      <c r="DJ133" s="769"/>
      <c r="DK133" s="392">
        <f t="shared" si="463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4"/>
        <v>0</v>
      </c>
      <c r="DP133" s="410">
        <f t="shared" si="487"/>
        <v>1779.6000000000001</v>
      </c>
      <c r="DQ133" s="529">
        <f t="shared" si="487"/>
        <v>1780</v>
      </c>
      <c r="DR133" s="411">
        <f t="shared" si="487"/>
        <v>620</v>
      </c>
      <c r="DS133" s="345">
        <f t="shared" si="466"/>
        <v>-1159.6000000000001</v>
      </c>
      <c r="DT133" s="440"/>
      <c r="DU133" s="331">
        <v>636</v>
      </c>
      <c r="DV133" s="390"/>
      <c r="DW133" s="769"/>
      <c r="DX133" s="392">
        <f t="shared" si="467"/>
        <v>0</v>
      </c>
      <c r="DY133" s="331">
        <v>636</v>
      </c>
      <c r="DZ133" s="390"/>
      <c r="EA133" s="769"/>
      <c r="EB133" s="392">
        <f t="shared" si="468"/>
        <v>0</v>
      </c>
      <c r="EC133" s="331">
        <v>636</v>
      </c>
      <c r="ED133" s="390"/>
      <c r="EE133" s="769"/>
      <c r="EF133" s="392">
        <f t="shared" si="469"/>
        <v>0</v>
      </c>
      <c r="EG133" s="410">
        <f t="shared" si="488"/>
        <v>1908</v>
      </c>
      <c r="EH133" s="529">
        <f t="shared" si="488"/>
        <v>0</v>
      </c>
      <c r="EI133" s="411">
        <f t="shared" si="488"/>
        <v>0</v>
      </c>
      <c r="EJ133" s="338">
        <f t="shared" si="471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6"/>
        <v>-3067.6000000000004</v>
      </c>
      <c r="EP133" s="460">
        <f t="shared" si="472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3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4"/>
        <v>0</v>
      </c>
      <c r="N134" s="336">
        <f>N135/N133</f>
        <v>192.88389513108615</v>
      </c>
      <c r="O134" s="403">
        <f>O135/O133</f>
        <v>141.75299334811533</v>
      </c>
      <c r="P134" s="404" t="e">
        <f>P135/P133</f>
        <v>#DIV/0!</v>
      </c>
      <c r="Q134" s="405" t="e">
        <f t="shared" si="475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160.69660612460399</v>
      </c>
      <c r="V134" s="398">
        <f t="shared" si="476"/>
        <v>-32.18728900648216</v>
      </c>
      <c r="W134" s="398">
        <f t="shared" si="391"/>
        <v>17.50206067005854</v>
      </c>
      <c r="X134" s="398">
        <f t="shared" si="477"/>
        <v>6.111279944346478</v>
      </c>
      <c r="Y134" s="336">
        <f>Y135/Y133</f>
        <v>147.666</v>
      </c>
      <c r="Z134" s="403">
        <f>Z135/Z133</f>
        <v>156.59643627450978</v>
      </c>
      <c r="AA134" s="1074" t="e">
        <f>AA135/AA133</f>
        <v>#DIV/0!</v>
      </c>
      <c r="AB134" s="405" t="e">
        <f t="shared" si="478"/>
        <v>#DIV/0!</v>
      </c>
      <c r="AC134" s="336">
        <f>AC135/AC133</f>
        <v>147.666</v>
      </c>
      <c r="AD134" s="403">
        <f>AD135/AD133</f>
        <v>147.19077158939672</v>
      </c>
      <c r="AE134" s="1074" t="e">
        <f>AE135/AE133</f>
        <v>#DIV/0!</v>
      </c>
      <c r="AF134" s="405" t="e">
        <f t="shared" si="479"/>
        <v>#DIV/0!</v>
      </c>
      <c r="AG134" s="336">
        <f>AG135/AG133</f>
        <v>147.666</v>
      </c>
      <c r="AH134" s="403">
        <f>AH135/AH133</f>
        <v>163.46153846153845</v>
      </c>
      <c r="AI134" s="1074" t="e">
        <f>AI135/AI133</f>
        <v>#DIV/0!</v>
      </c>
      <c r="AJ134" s="405" t="e">
        <f t="shared" si="454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5"/>
        <v>#DIV/0!</v>
      </c>
      <c r="AP134" s="398" t="e">
        <f t="shared" si="392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160.69660612460399</v>
      </c>
      <c r="AV134" s="402">
        <f t="shared" si="480"/>
        <v>-2.7101735364129524</v>
      </c>
      <c r="AW134" s="398">
        <f t="shared" si="393"/>
        <v>17.50206067005854</v>
      </c>
      <c r="AX134" s="402">
        <f t="shared" si="456"/>
        <v>5.6269980287460157</v>
      </c>
      <c r="AY134" s="349"/>
      <c r="AZ134" s="350"/>
      <c r="BA134" s="350"/>
      <c r="BF134" s="1050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1"/>
        <v>#DIV/0!</v>
      </c>
      <c r="BJ134" s="1050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2"/>
        <v>#DIV/0!</v>
      </c>
      <c r="BN134" s="1050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7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58"/>
        <v>#DIV/0!</v>
      </c>
      <c r="BW134" s="398"/>
      <c r="BX134" s="398" t="e">
        <f t="shared" ref="BX134:BX139" si="489">BU134-BT134</f>
        <v>#DIV/0!</v>
      </c>
      <c r="BY134" s="1050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3"/>
        <v>#DIV/0!</v>
      </c>
      <c r="CC134" s="1050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4"/>
        <v>#DIV/0!</v>
      </c>
      <c r="CG134" s="1050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59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0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5"/>
        <v>#DIV/0!</v>
      </c>
      <c r="CW134" s="402"/>
      <c r="CX134" s="402" t="e">
        <f t="shared" si="461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2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3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4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6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7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8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9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1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6">
        <f>EN135/EN133</f>
        <v>164.67741935483872</v>
      </c>
      <c r="EO134" s="1026">
        <f t="shared" si="486"/>
        <v>-0.63335187848375085</v>
      </c>
      <c r="EP134" s="1026">
        <f t="shared" si="472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3"/>
        <v>0</v>
      </c>
      <c r="J135" s="264">
        <v>51500</v>
      </c>
      <c r="K135" s="414">
        <v>72446</v>
      </c>
      <c r="L135" s="771">
        <v>72446</v>
      </c>
      <c r="M135" s="418">
        <f t="shared" si="474"/>
        <v>0</v>
      </c>
      <c r="N135" s="264">
        <v>51500</v>
      </c>
      <c r="O135" s="414">
        <f>O141-O132</f>
        <v>63930.600000000006</v>
      </c>
      <c r="P135" s="415"/>
      <c r="Q135" s="418">
        <f t="shared" si="475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152179.68599999999</v>
      </c>
      <c r="V135" s="129">
        <f t="shared" si="476"/>
        <v>-2320.314000000013</v>
      </c>
      <c r="W135" s="128">
        <f t="shared" si="391"/>
        <v>-84091.314000000013</v>
      </c>
      <c r="X135" s="55">
        <f t="shared" si="477"/>
        <v>-63930.600000000006</v>
      </c>
      <c r="Y135" s="264">
        <v>73833</v>
      </c>
      <c r="Z135" s="414">
        <v>63891.345999999998</v>
      </c>
      <c r="AA135" s="1075"/>
      <c r="AB135" s="418">
        <f t="shared" si="478"/>
        <v>-63891.345999999998</v>
      </c>
      <c r="AC135" s="264">
        <v>73833</v>
      </c>
      <c r="AD135" s="414">
        <v>80513.3520594</v>
      </c>
      <c r="AE135" s="1075"/>
      <c r="AF135" s="418">
        <f t="shared" si="479"/>
        <v>-80513.3520594</v>
      </c>
      <c r="AG135" s="264">
        <v>73833</v>
      </c>
      <c r="AH135" s="414">
        <v>85000</v>
      </c>
      <c r="AI135" s="1075"/>
      <c r="AJ135" s="418">
        <f t="shared" si="454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0">Z135+AD135+AH135</f>
        <v>229404.69805939999</v>
      </c>
      <c r="AN135" s="133">
        <f t="shared" si="490"/>
        <v>0</v>
      </c>
      <c r="AO135" s="134">
        <f t="shared" si="455"/>
        <v>-221499</v>
      </c>
      <c r="AP135" s="128">
        <f t="shared" si="392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152179.68599999999</v>
      </c>
      <c r="AV135" s="169">
        <f t="shared" si="480"/>
        <v>-223819.31400000001</v>
      </c>
      <c r="AW135" s="128">
        <f t="shared" si="393"/>
        <v>-320362.31400000001</v>
      </c>
      <c r="AX135" s="362">
        <f t="shared" si="456"/>
        <v>-293335.2980594</v>
      </c>
      <c r="AY135" s="904"/>
      <c r="AZ135" s="905"/>
      <c r="BA135" s="905"/>
      <c r="BB135" s="905"/>
      <c r="BC135" s="905"/>
      <c r="BD135" s="905"/>
      <c r="BE135" s="905"/>
      <c r="BF135" s="1051"/>
      <c r="BG135" s="414"/>
      <c r="BH135" s="417"/>
      <c r="BI135" s="418">
        <f t="shared" si="481"/>
        <v>0</v>
      </c>
      <c r="BJ135" s="1051"/>
      <c r="BK135" s="414">
        <f>102000</f>
        <v>102000</v>
      </c>
      <c r="BL135" s="417"/>
      <c r="BM135" s="418">
        <f t="shared" si="482"/>
        <v>-102000</v>
      </c>
      <c r="BN135" s="1051"/>
      <c r="BO135" s="414">
        <f>104000</f>
        <v>104000</v>
      </c>
      <c r="BP135" s="417"/>
      <c r="BQ135" s="418">
        <f t="shared" si="457"/>
        <v>-104000</v>
      </c>
      <c r="BR135" s="130">
        <f>BF135+BJ135+BN135</f>
        <v>0</v>
      </c>
      <c r="BS135" s="131"/>
      <c r="BT135" s="128">
        <f t="shared" ref="BT135:BU138" si="491">BG135+BK135+BO135</f>
        <v>206000</v>
      </c>
      <c r="BU135" s="133">
        <f t="shared" si="491"/>
        <v>0</v>
      </c>
      <c r="BV135" s="129">
        <f t="shared" si="458"/>
        <v>0</v>
      </c>
      <c r="BW135" s="128"/>
      <c r="BX135" s="55">
        <f t="shared" si="489"/>
        <v>-206000</v>
      </c>
      <c r="BY135" s="1051"/>
      <c r="BZ135" s="414">
        <f>107000</f>
        <v>107000</v>
      </c>
      <c r="CA135" s="417"/>
      <c r="CB135" s="418">
        <f t="shared" si="483"/>
        <v>-107000</v>
      </c>
      <c r="CC135" s="1051"/>
      <c r="CD135" s="414">
        <f>113000</f>
        <v>113000</v>
      </c>
      <c r="CE135" s="417"/>
      <c r="CF135" s="418">
        <f t="shared" si="484"/>
        <v>-113000</v>
      </c>
      <c r="CG135" s="1051"/>
      <c r="CH135" s="414">
        <f>99000</f>
        <v>99000</v>
      </c>
      <c r="CI135" s="417"/>
      <c r="CJ135" s="418">
        <f t="shared" si="459"/>
        <v>-99000</v>
      </c>
      <c r="CK135" s="130">
        <f>BY135+CC135+CG135</f>
        <v>0</v>
      </c>
      <c r="CL135" s="131"/>
      <c r="CM135" s="128">
        <f t="shared" ref="CM135:CN138" si="492">BZ135+CD135+CH135</f>
        <v>319000</v>
      </c>
      <c r="CN135" s="133">
        <f t="shared" si="492"/>
        <v>0</v>
      </c>
      <c r="CO135" s="134">
        <f t="shared" si="460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5"/>
        <v>0</v>
      </c>
      <c r="CW135" s="169"/>
      <c r="CX135" s="362">
        <f t="shared" si="461"/>
        <v>-525000</v>
      </c>
      <c r="CY135" s="137"/>
      <c r="DD135" s="264">
        <v>97200</v>
      </c>
      <c r="DE135" s="414">
        <v>87000</v>
      </c>
      <c r="DF135" s="771"/>
      <c r="DG135" s="418">
        <f t="shared" si="462"/>
        <v>-87000</v>
      </c>
      <c r="DH135" s="264">
        <v>97200</v>
      </c>
      <c r="DI135" s="414">
        <v>102500</v>
      </c>
      <c r="DJ135" s="771"/>
      <c r="DK135" s="418">
        <f t="shared" si="463"/>
        <v>-102500</v>
      </c>
      <c r="DL135" s="264">
        <v>97200</v>
      </c>
      <c r="DM135" s="414">
        <v>102100</v>
      </c>
      <c r="DN135" s="771">
        <v>102100</v>
      </c>
      <c r="DO135" s="418">
        <f t="shared" si="464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6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7"/>
        <v>0</v>
      </c>
      <c r="DY135" s="264">
        <v>106000</v>
      </c>
      <c r="DZ135" s="414"/>
      <c r="EA135" s="771"/>
      <c r="EB135" s="418">
        <f t="shared" si="468"/>
        <v>0</v>
      </c>
      <c r="EC135" s="264">
        <v>106000</v>
      </c>
      <c r="ED135" s="414"/>
      <c r="EE135" s="771"/>
      <c r="EF135" s="418">
        <f t="shared" si="469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1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6"/>
        <v>-507500</v>
      </c>
      <c r="EP135" s="362">
        <f t="shared" si="472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159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37"/>
      <c r="Q136" s="929"/>
      <c r="R136" s="930"/>
      <c r="S136" s="931"/>
      <c r="T136" s="932"/>
      <c r="U136" s="933"/>
      <c r="V136" s="934"/>
      <c r="W136" s="935"/>
      <c r="X136" s="936"/>
      <c r="Y136" s="926"/>
      <c r="Z136" s="927"/>
      <c r="AA136" s="1084"/>
      <c r="AB136" s="929"/>
      <c r="AC136" s="926"/>
      <c r="AD136" s="927"/>
      <c r="AE136" s="1084"/>
      <c r="AF136" s="929"/>
      <c r="AG136" s="926"/>
      <c r="AH136" s="927"/>
      <c r="AI136" s="1084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1046"/>
      <c r="BG136" s="390"/>
      <c r="BH136" s="393"/>
      <c r="BI136" s="392">
        <f t="shared" si="481"/>
        <v>0</v>
      </c>
      <c r="BJ136" s="1046"/>
      <c r="BK136" s="390">
        <v>130</v>
      </c>
      <c r="BL136" s="393"/>
      <c r="BM136" s="392"/>
      <c r="BN136" s="1046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1"/>
        <v>310</v>
      </c>
      <c r="BU136" s="397">
        <f t="shared" si="491"/>
        <v>0</v>
      </c>
      <c r="BV136" s="438">
        <f>BU136-BR136</f>
        <v>0</v>
      </c>
      <c r="BW136" s="439"/>
      <c r="BX136" s="440">
        <f t="shared" si="489"/>
        <v>-310</v>
      </c>
      <c r="BY136" s="1046"/>
      <c r="BZ136" s="390">
        <v>280</v>
      </c>
      <c r="CA136" s="393"/>
      <c r="CB136" s="392"/>
      <c r="CC136" s="1046"/>
      <c r="CD136" s="390">
        <v>280</v>
      </c>
      <c r="CE136" s="393"/>
      <c r="CF136" s="392"/>
      <c r="CG136" s="1046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2"/>
        <v>795</v>
      </c>
      <c r="CN136" s="397">
        <f t="shared" si="492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158</v>
      </c>
      <c r="F137" s="423"/>
      <c r="G137" s="424"/>
      <c r="H137" s="772"/>
      <c r="I137" s="426">
        <f t="shared" si="473"/>
        <v>0</v>
      </c>
      <c r="J137" s="423"/>
      <c r="K137" s="424"/>
      <c r="L137" s="772"/>
      <c r="M137" s="426">
        <f t="shared" si="474"/>
        <v>0</v>
      </c>
      <c r="N137" s="423"/>
      <c r="O137" s="424"/>
      <c r="P137" s="425"/>
      <c r="Q137" s="426">
        <f t="shared" si="475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6"/>
        <v>0</v>
      </c>
      <c r="W137" s="231">
        <f t="shared" si="391"/>
        <v>0</v>
      </c>
      <c r="X137" s="232">
        <f t="shared" si="477"/>
        <v>0</v>
      </c>
      <c r="Y137" s="423"/>
      <c r="Z137" s="424"/>
      <c r="AA137" s="1066"/>
      <c r="AB137" s="426">
        <f t="shared" si="478"/>
        <v>0</v>
      </c>
      <c r="AC137" s="423"/>
      <c r="AD137" s="424"/>
      <c r="AE137" s="1066"/>
      <c r="AF137" s="426">
        <f t="shared" si="479"/>
        <v>0</v>
      </c>
      <c r="AG137" s="423"/>
      <c r="AH137" s="424"/>
      <c r="AI137" s="1066"/>
      <c r="AJ137" s="319">
        <f t="shared" si="454"/>
        <v>0</v>
      </c>
      <c r="AK137" s="531">
        <f>Y137+AC137+AG137</f>
        <v>0</v>
      </c>
      <c r="AL137" s="429"/>
      <c r="AM137" s="141">
        <f t="shared" si="490"/>
        <v>0</v>
      </c>
      <c r="AN137" s="430">
        <f t="shared" si="490"/>
        <v>0</v>
      </c>
      <c r="AO137" s="233">
        <f t="shared" si="455"/>
        <v>0</v>
      </c>
      <c r="AP137" s="231">
        <f t="shared" si="392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0"/>
        <v>0</v>
      </c>
      <c r="AW137" s="231">
        <f t="shared" si="393"/>
        <v>0</v>
      </c>
      <c r="AX137" s="534">
        <f t="shared" si="456"/>
        <v>0</v>
      </c>
      <c r="AY137" s="535"/>
      <c r="AZ137" s="756"/>
      <c r="BA137" s="435"/>
      <c r="BF137" s="1052"/>
      <c r="BG137" s="894"/>
      <c r="BH137" s="897"/>
      <c r="BI137" s="902">
        <f t="shared" si="481"/>
        <v>0</v>
      </c>
      <c r="BJ137" s="1052"/>
      <c r="BK137" s="894">
        <v>11650</v>
      </c>
      <c r="BL137" s="897"/>
      <c r="BM137" s="902">
        <f t="shared" si="482"/>
        <v>-11650</v>
      </c>
      <c r="BN137" s="1052"/>
      <c r="BO137" s="894">
        <f>11900+4200</f>
        <v>16100</v>
      </c>
      <c r="BP137" s="897"/>
      <c r="BQ137" s="902">
        <f t="shared" si="457"/>
        <v>-16100</v>
      </c>
      <c r="BR137" s="431">
        <f>BF137+BJ137+BN137</f>
        <v>0</v>
      </c>
      <c r="BS137" s="949"/>
      <c r="BT137" s="128">
        <f t="shared" si="491"/>
        <v>27750</v>
      </c>
      <c r="BU137" s="432">
        <f t="shared" si="491"/>
        <v>0</v>
      </c>
      <c r="BV137" s="323">
        <f t="shared" si="458"/>
        <v>0</v>
      </c>
      <c r="BW137" s="823"/>
      <c r="BX137" s="244">
        <f t="shared" si="489"/>
        <v>-27750</v>
      </c>
      <c r="BY137" s="1052"/>
      <c r="BZ137" s="894">
        <v>25800</v>
      </c>
      <c r="CA137" s="897"/>
      <c r="CB137" s="902">
        <f t="shared" si="483"/>
        <v>-25800</v>
      </c>
      <c r="CC137" s="1052"/>
      <c r="CD137" s="894">
        <v>25800</v>
      </c>
      <c r="CE137" s="897"/>
      <c r="CF137" s="902">
        <f t="shared" si="484"/>
        <v>-25800</v>
      </c>
      <c r="CG137" s="1052"/>
      <c r="CH137" s="894">
        <v>21075</v>
      </c>
      <c r="CI137" s="897"/>
      <c r="CJ137" s="902">
        <f t="shared" si="459"/>
        <v>-21075</v>
      </c>
      <c r="CK137" s="431">
        <f>BY137+CC137+CG137</f>
        <v>0</v>
      </c>
      <c r="CL137" s="949"/>
      <c r="CM137" s="128">
        <f t="shared" si="492"/>
        <v>72675</v>
      </c>
      <c r="CN137" s="432">
        <f t="shared" si="492"/>
        <v>0</v>
      </c>
      <c r="CO137" s="51">
        <f t="shared" si="460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5"/>
        <v>0</v>
      </c>
      <c r="CW137" s="985"/>
      <c r="CX137" s="908">
        <f t="shared" si="461"/>
        <v>-100425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3">DD137+DH137+DL137</f>
        <v>0</v>
      </c>
      <c r="DQ137" s="128">
        <f t="shared" si="493"/>
        <v>0</v>
      </c>
      <c r="DR137" s="432">
        <f t="shared" si="493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4">DU137+DY137+EC137</f>
        <v>0</v>
      </c>
      <c r="EH137" s="128">
        <f t="shared" si="494"/>
        <v>0</v>
      </c>
      <c r="EI137" s="432">
        <f t="shared" si="494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7">
        <f>EN137-EL137</f>
        <v>0</v>
      </c>
      <c r="EP137" s="1028">
        <f>EN137-EM137</f>
        <v>0</v>
      </c>
      <c r="EQ137" s="137"/>
      <c r="ER137" s="435"/>
      <c r="ES137" s="1022"/>
      <c r="ET137" s="1022"/>
      <c r="EU137" s="1022"/>
      <c r="EV137" s="1022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391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1670</v>
      </c>
      <c r="V138" s="438">
        <f t="shared" si="476"/>
        <v>119</v>
      </c>
      <c r="W138" s="439">
        <f t="shared" si="391"/>
        <v>-880</v>
      </c>
      <c r="X138" s="440">
        <f t="shared" si="477"/>
        <v>-839</v>
      </c>
      <c r="Y138" s="331">
        <f>Y130+Y133</f>
        <v>850</v>
      </c>
      <c r="Z138" s="390">
        <f>Z130+Z133</f>
        <v>756</v>
      </c>
      <c r="AA138" s="1073">
        <f>AA130+AA133</f>
        <v>0</v>
      </c>
      <c r="AB138" s="392">
        <f t="shared" si="478"/>
        <v>-756</v>
      </c>
      <c r="AC138" s="331">
        <f>AC130+AC133</f>
        <v>850</v>
      </c>
      <c r="AD138" s="390">
        <f>AD130+AD133</f>
        <v>943</v>
      </c>
      <c r="AE138" s="1073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73">
        <f>AI130+AI133</f>
        <v>0</v>
      </c>
      <c r="AJ138" s="392">
        <f t="shared" si="454"/>
        <v>-960</v>
      </c>
      <c r="AK138" s="399">
        <f>Y138+AC138+AG138</f>
        <v>2550</v>
      </c>
      <c r="AL138" s="395">
        <f>AL130+AL133</f>
        <v>2550</v>
      </c>
      <c r="AM138" s="439">
        <f t="shared" si="490"/>
        <v>2659</v>
      </c>
      <c r="AN138" s="437">
        <f t="shared" si="490"/>
        <v>0</v>
      </c>
      <c r="AO138" s="441">
        <f t="shared" si="455"/>
        <v>-2550</v>
      </c>
      <c r="AP138" s="439">
        <f t="shared" si="392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1670</v>
      </c>
      <c r="AV138" s="459">
        <f t="shared" si="480"/>
        <v>-2431</v>
      </c>
      <c r="AW138" s="439">
        <f t="shared" si="393"/>
        <v>-3430</v>
      </c>
      <c r="AX138" s="460">
        <f t="shared" si="456"/>
        <v>-3498</v>
      </c>
      <c r="AY138" s="349"/>
      <c r="BF138" s="1050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50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50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1"/>
        <v>1915</v>
      </c>
      <c r="BU138" s="437">
        <f t="shared" si="491"/>
        <v>0</v>
      </c>
      <c r="BV138" s="438">
        <f t="shared" si="458"/>
        <v>0</v>
      </c>
      <c r="BW138" s="439"/>
      <c r="BX138" s="440">
        <f t="shared" si="489"/>
        <v>-1915</v>
      </c>
      <c r="BY138" s="1050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3"/>
        <v>-1030</v>
      </c>
      <c r="CC138" s="1050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4"/>
        <v>-1015</v>
      </c>
      <c r="CG138" s="1050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59"/>
        <v>-920</v>
      </c>
      <c r="CK138" s="399">
        <f>BY138+CC138+CG138</f>
        <v>0</v>
      </c>
      <c r="CL138" s="396"/>
      <c r="CM138" s="439">
        <f t="shared" si="492"/>
        <v>2965</v>
      </c>
      <c r="CN138" s="437">
        <f t="shared" si="492"/>
        <v>0</v>
      </c>
      <c r="CO138" s="441">
        <f t="shared" si="460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5"/>
        <v>0</v>
      </c>
      <c r="CW138" s="459"/>
      <c r="CX138" s="460">
        <f t="shared" si="461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3"/>
        <v>2868.6000000000004</v>
      </c>
      <c r="DQ138" s="439">
        <f t="shared" si="493"/>
        <v>2870</v>
      </c>
      <c r="DR138" s="437">
        <f t="shared" si="493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4"/>
        <v>3003</v>
      </c>
      <c r="EH138" s="439">
        <f t="shared" si="494"/>
        <v>0</v>
      </c>
      <c r="EI138" s="437">
        <f t="shared" si="494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404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157.32685567065869</v>
      </c>
      <c r="V139" s="398">
        <f t="shared" si="476"/>
        <v>-28.520339687174982</v>
      </c>
      <c r="W139" s="398">
        <f t="shared" si="391"/>
        <v>12.220973317717522</v>
      </c>
      <c r="X139" s="398">
        <f t="shared" si="477"/>
        <v>4.4318979305231778</v>
      </c>
      <c r="Y139" s="336">
        <f>Y141/Y138</f>
        <v>139.31294117647059</v>
      </c>
      <c r="Z139" s="403">
        <f>Z141/Z138</f>
        <v>153.99612169312169</v>
      </c>
      <c r="AA139" s="1074" t="e">
        <f>AA141/AA138</f>
        <v>#DIV/0!</v>
      </c>
      <c r="AB139" s="405" t="e">
        <f t="shared" si="478"/>
        <v>#DIV/0!</v>
      </c>
      <c r="AC139" s="336">
        <f>AC141/AC138</f>
        <v>139.31294117647059</v>
      </c>
      <c r="AD139" s="403">
        <f>AD141/AD138</f>
        <v>150.80226523138919</v>
      </c>
      <c r="AE139" s="1074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74" t="e">
        <f>AI141/AI138</f>
        <v>#DIV/0!</v>
      </c>
      <c r="AJ139" s="405" t="e">
        <f t="shared" si="454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5"/>
        <v>#DIV/0!</v>
      </c>
      <c r="AP139" s="398" t="e">
        <f t="shared" si="392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157.32685567065869</v>
      </c>
      <c r="AV139" s="402">
        <f t="shared" si="480"/>
        <v>0.414639138105656</v>
      </c>
      <c r="AW139" s="398">
        <f t="shared" si="393"/>
        <v>12.220973317717522</v>
      </c>
      <c r="AX139" s="538">
        <f t="shared" si="456"/>
        <v>4.0294382783986293</v>
      </c>
      <c r="AY139" s="349"/>
      <c r="BB139" s="351"/>
      <c r="BC139" s="351"/>
      <c r="BD139" s="351"/>
      <c r="BE139" s="351"/>
      <c r="BF139" s="1050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50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50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58"/>
        <v>#DIV/0!</v>
      </c>
      <c r="BW139" s="398"/>
      <c r="BX139" s="398" t="e">
        <f t="shared" si="489"/>
        <v>#DIV/0!</v>
      </c>
      <c r="BY139" s="1050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3"/>
        <v>#DIV/0!</v>
      </c>
      <c r="CC139" s="1050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4"/>
        <v>#DIV/0!</v>
      </c>
      <c r="CG139" s="1050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59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0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5"/>
        <v>#DIV/0!</v>
      </c>
      <c r="CW139" s="984"/>
      <c r="CX139" s="538" t="e">
        <f t="shared" si="461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6">
        <f>EN141/EN138</f>
        <v>160.1</v>
      </c>
      <c r="EO139" s="1026">
        <f>EN139-EL139</f>
        <v>-1.1712037604741283</v>
      </c>
      <c r="EP139" s="1029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376"/>
      <c r="Q140" s="377">
        <f>P141/O141</f>
        <v>0</v>
      </c>
      <c r="R140" s="379"/>
      <c r="S140" s="380"/>
      <c r="T140" s="381"/>
      <c r="U140" s="100"/>
      <c r="V140" s="339">
        <f>U141/R141</f>
        <v>0.91148919500154379</v>
      </c>
      <c r="W140" s="161">
        <f>U141/S141</f>
        <v>0.71005850756715849</v>
      </c>
      <c r="X140" s="80">
        <f>U141/T141</f>
        <v>0.68489738739724659</v>
      </c>
      <c r="Y140" s="374"/>
      <c r="Z140" s="375"/>
      <c r="AA140" s="1071"/>
      <c r="AB140" s="377">
        <f>AA141/Z141</f>
        <v>0</v>
      </c>
      <c r="AC140" s="374"/>
      <c r="AD140" s="375"/>
      <c r="AE140" s="1071"/>
      <c r="AF140" s="382">
        <f>AE141/AD141</f>
        <v>0</v>
      </c>
      <c r="AG140" s="374"/>
      <c r="AH140" s="375"/>
      <c r="AI140" s="1071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0.40829382105899481</v>
      </c>
      <c r="AW140" s="161">
        <f>AU141/AS141</f>
        <v>0.35502925378357925</v>
      </c>
      <c r="AX140" s="384">
        <f>AU141/AT141</f>
        <v>0.33163624625042987</v>
      </c>
      <c r="AY140" s="137"/>
      <c r="AZ140" s="138"/>
      <c r="BA140" s="5"/>
      <c r="BF140" s="1049"/>
      <c r="BG140" s="375"/>
      <c r="BH140" s="378"/>
      <c r="BI140" s="377" t="e">
        <f>BH141/BG141</f>
        <v>#DIV/0!</v>
      </c>
      <c r="BJ140" s="1049"/>
      <c r="BK140" s="375"/>
      <c r="BL140" s="378"/>
      <c r="BM140" s="377">
        <f>BL141/BK141</f>
        <v>0</v>
      </c>
      <c r="BN140" s="1049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9"/>
      <c r="BZ140" s="375"/>
      <c r="CA140" s="378"/>
      <c r="CB140" s="470">
        <f>CA141/BZ141</f>
        <v>0</v>
      </c>
      <c r="CC140" s="1049"/>
      <c r="CD140" s="375"/>
      <c r="CE140" s="378"/>
      <c r="CF140" s="470">
        <f>CE141/CD141</f>
        <v>0</v>
      </c>
      <c r="CG140" s="1049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64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357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262735.84896999999</v>
      </c>
      <c r="V141" s="110">
        <f>U141-R141</f>
        <v>-25513.151030000008</v>
      </c>
      <c r="W141" s="108">
        <f t="shared" si="391"/>
        <v>-107284.15103000001</v>
      </c>
      <c r="X141" s="117">
        <f>U141-T141</f>
        <v>-120877.60000000003</v>
      </c>
      <c r="Y141" s="355">
        <f>Y132+Y135+Y137</f>
        <v>118416</v>
      </c>
      <c r="Z141" s="448">
        <f>Z132+Z135+Z137</f>
        <v>116421.068</v>
      </c>
      <c r="AA141" s="1069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9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9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5">Z141+AD141+AH141</f>
        <v>408627.60411319998</v>
      </c>
      <c r="AN141" s="114">
        <f t="shared" si="495"/>
        <v>0</v>
      </c>
      <c r="AO141" s="186">
        <f>AN141-AK141</f>
        <v>-355248</v>
      </c>
      <c r="AP141" s="108">
        <f t="shared" si="392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262735.84896999999</v>
      </c>
      <c r="AV141" s="186">
        <f>AU141-AR141</f>
        <v>-380761.15103000001</v>
      </c>
      <c r="AW141" s="108">
        <f t="shared" si="393"/>
        <v>-477304.15103000001</v>
      </c>
      <c r="AX141" s="362">
        <f>AU141-AT141</f>
        <v>-529505.20411320007</v>
      </c>
      <c r="AY141" s="137">
        <f>AR141/6</f>
        <v>107249.5</v>
      </c>
      <c r="AZ141" s="97">
        <f>AS141/6</f>
        <v>123340</v>
      </c>
      <c r="BA141" s="138">
        <f>AU141/6</f>
        <v>43789.308161666668</v>
      </c>
      <c r="BB141" s="363">
        <f>BA141/AY141</f>
        <v>0.40829382105899487</v>
      </c>
      <c r="BC141" s="6">
        <f>BA141-AY141</f>
        <v>-63460.191838333332</v>
      </c>
      <c r="BD141" s="98">
        <f>BA141-AZ141</f>
        <v>-79550.691838333325</v>
      </c>
      <c r="BE141" s="6">
        <f>AX141/6</f>
        <v>-88250.867352200017</v>
      </c>
      <c r="BF141" s="1047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47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47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47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47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47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6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7">DV141+DZ141+ED141</f>
        <v>0</v>
      </c>
      <c r="EI141" s="113">
        <f t="shared" si="497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8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404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1"/>
        <v>0</v>
      </c>
      <c r="X142" s="453">
        <f>U142-T142</f>
        <v>0</v>
      </c>
      <c r="Y142" s="331">
        <v>4</v>
      </c>
      <c r="Z142" s="403"/>
      <c r="AA142" s="1074"/>
      <c r="AB142" s="405">
        <f>AA142-Z142</f>
        <v>0</v>
      </c>
      <c r="AC142" s="336">
        <v>4</v>
      </c>
      <c r="AD142" s="403"/>
      <c r="AE142" s="1074"/>
      <c r="AF142" s="405">
        <f>AE142-AD142</f>
        <v>0</v>
      </c>
      <c r="AG142" s="336">
        <v>4</v>
      </c>
      <c r="AH142" s="403"/>
      <c r="AI142" s="107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5"/>
        <v>0</v>
      </c>
      <c r="AN142" s="398">
        <f t="shared" si="495"/>
        <v>0</v>
      </c>
      <c r="AO142" s="338">
        <f>AN142-AK142</f>
        <v>-12</v>
      </c>
      <c r="AP142" s="485">
        <f t="shared" si="392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3"/>
        <v>-12</v>
      </c>
      <c r="AX142" s="445">
        <f>AU142-AT142</f>
        <v>0</v>
      </c>
      <c r="AY142" s="137"/>
      <c r="AZ142" s="138"/>
      <c r="BA142" s="138"/>
      <c r="BF142" s="1050"/>
      <c r="BG142" s="403"/>
      <c r="BH142" s="406"/>
      <c r="BI142" s="405">
        <f>BH142-BG142</f>
        <v>0</v>
      </c>
      <c r="BJ142" s="1050"/>
      <c r="BK142" s="403"/>
      <c r="BL142" s="406"/>
      <c r="BM142" s="405">
        <f>BL142-BK142</f>
        <v>0</v>
      </c>
      <c r="BN142" s="1050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50"/>
      <c r="BZ142" s="403"/>
      <c r="CA142" s="406"/>
      <c r="CB142" s="405">
        <f>CA142-BZ142</f>
        <v>0</v>
      </c>
      <c r="CC142" s="1050"/>
      <c r="CD142" s="403"/>
      <c r="CE142" s="406"/>
      <c r="CF142" s="405">
        <f>CE142-CD142</f>
        <v>0</v>
      </c>
      <c r="CG142" s="1050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9">BZ142+CD142+CH142</f>
        <v>0</v>
      </c>
      <c r="CN142" s="398">
        <f t="shared" si="499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6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7"/>
        <v>0</v>
      </c>
      <c r="EI142" s="411">
        <f t="shared" si="497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6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8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415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1"/>
        <v>-1449</v>
      </c>
      <c r="X143" s="55">
        <f>U143-T143</f>
        <v>0</v>
      </c>
      <c r="Y143" s="264">
        <v>1743</v>
      </c>
      <c r="Z143" s="414"/>
      <c r="AA143" s="1075"/>
      <c r="AB143" s="418">
        <f>AA143-Z143</f>
        <v>0</v>
      </c>
      <c r="AC143" s="264">
        <v>1743</v>
      </c>
      <c r="AD143" s="414"/>
      <c r="AE143" s="1075"/>
      <c r="AF143" s="418">
        <f>AE143-AD143</f>
        <v>0</v>
      </c>
      <c r="AG143" s="264">
        <v>1743</v>
      </c>
      <c r="AH143" s="414"/>
      <c r="AI143" s="107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5"/>
        <v>0</v>
      </c>
      <c r="AN143" s="133">
        <f t="shared" si="495"/>
        <v>0</v>
      </c>
      <c r="AO143" s="134">
        <f>AN143-AK143</f>
        <v>-5229</v>
      </c>
      <c r="AP143" s="128">
        <f t="shared" si="392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3"/>
        <v>-6678</v>
      </c>
      <c r="AX143" s="362">
        <f>AU143-AT143</f>
        <v>0</v>
      </c>
      <c r="AY143" s="137"/>
      <c r="AZ143" s="138"/>
      <c r="BA143" s="138"/>
      <c r="BF143" s="1051"/>
      <c r="BG143" s="414"/>
      <c r="BH143" s="417"/>
      <c r="BI143" s="418">
        <f>BH143-BG143</f>
        <v>0</v>
      </c>
      <c r="BJ143" s="1051"/>
      <c r="BK143" s="414"/>
      <c r="BL143" s="417"/>
      <c r="BM143" s="418">
        <f>BL143-BK143</f>
        <v>0</v>
      </c>
      <c r="BN143" s="1051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51"/>
      <c r="BZ143" s="414"/>
      <c r="CA143" s="417"/>
      <c r="CB143" s="418">
        <f>CA143-BZ143</f>
        <v>0</v>
      </c>
      <c r="CC143" s="1051"/>
      <c r="CD143" s="414"/>
      <c r="CE143" s="417"/>
      <c r="CF143" s="418">
        <f>CE143-CD143</f>
        <v>0</v>
      </c>
      <c r="CG143" s="1051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9"/>
        <v>0</v>
      </c>
      <c r="CN143" s="133">
        <f t="shared" si="499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6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7"/>
        <v>0</v>
      </c>
      <c r="EI143" s="132">
        <f t="shared" si="497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8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404"/>
      <c r="Q144" s="405"/>
      <c r="R144" s="407"/>
      <c r="S144" s="408"/>
      <c r="T144" s="396"/>
      <c r="U144" s="397"/>
      <c r="V144" s="438"/>
      <c r="W144" s="439">
        <f t="shared" si="391"/>
        <v>0</v>
      </c>
      <c r="X144" s="440"/>
      <c r="Y144" s="331"/>
      <c r="Z144" s="403"/>
      <c r="AA144" s="1074"/>
      <c r="AB144" s="405"/>
      <c r="AC144" s="336"/>
      <c r="AD144" s="403"/>
      <c r="AE144" s="1074"/>
      <c r="AF144" s="405"/>
      <c r="AG144" s="336"/>
      <c r="AH144" s="403"/>
      <c r="AI144" s="1074"/>
      <c r="AJ144" s="405"/>
      <c r="AK144" s="399"/>
      <c r="AL144" s="408"/>
      <c r="AM144" s="400"/>
      <c r="AN144" s="397"/>
      <c r="AO144" s="441"/>
      <c r="AP144" s="439">
        <f t="shared" si="392"/>
        <v>0</v>
      </c>
      <c r="AQ144" s="440"/>
      <c r="AR144" s="399"/>
      <c r="AS144" s="411"/>
      <c r="AT144" s="442"/>
      <c r="AU144" s="466"/>
      <c r="AV144" s="459"/>
      <c r="AW144" s="439">
        <f t="shared" si="393"/>
        <v>0</v>
      </c>
      <c r="AX144" s="460"/>
      <c r="AY144" s="137"/>
      <c r="AZ144" s="138"/>
      <c r="BA144" s="138"/>
      <c r="BF144" s="1050"/>
      <c r="BG144" s="403"/>
      <c r="BH144" s="406"/>
      <c r="BI144" s="405"/>
      <c r="BJ144" s="1050"/>
      <c r="BK144" s="403"/>
      <c r="BL144" s="406"/>
      <c r="BM144" s="405"/>
      <c r="BN144" s="1050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50"/>
      <c r="BZ144" s="403"/>
      <c r="CA144" s="406"/>
      <c r="CB144" s="405"/>
      <c r="CC144" s="1050"/>
      <c r="CD144" s="403"/>
      <c r="CE144" s="406"/>
      <c r="CF144" s="405"/>
      <c r="CG144" s="1050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6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8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415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1"/>
        <v>-7293</v>
      </c>
      <c r="X145" s="55">
        <f>U145-T145</f>
        <v>0</v>
      </c>
      <c r="Y145" s="264">
        <v>0</v>
      </c>
      <c r="Z145" s="414"/>
      <c r="AA145" s="1075"/>
      <c r="AB145" s="418">
        <f>AA145-Z145</f>
        <v>0</v>
      </c>
      <c r="AC145" s="264">
        <v>0</v>
      </c>
      <c r="AD145" s="414"/>
      <c r="AE145" s="1075"/>
      <c r="AF145" s="418">
        <f>AE145-AD145</f>
        <v>0</v>
      </c>
      <c r="AG145" s="264">
        <v>0</v>
      </c>
      <c r="AH145" s="414"/>
      <c r="AI145" s="107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2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3"/>
        <v>-7293</v>
      </c>
      <c r="AX145" s="362">
        <f>AU145-AT145</f>
        <v>0</v>
      </c>
      <c r="AY145" s="137"/>
      <c r="AZ145" s="138"/>
      <c r="BA145" s="138"/>
      <c r="BF145" s="1051"/>
      <c r="BG145" s="414"/>
      <c r="BH145" s="417"/>
      <c r="BI145" s="418">
        <f>BH145-BG145</f>
        <v>0</v>
      </c>
      <c r="BJ145" s="1051"/>
      <c r="BK145" s="414"/>
      <c r="BL145" s="417"/>
      <c r="BM145" s="418">
        <f>BL145-BK145</f>
        <v>0</v>
      </c>
      <c r="BN145" s="1051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51"/>
      <c r="BZ145" s="414"/>
      <c r="CA145" s="417"/>
      <c r="CB145" s="418">
        <f>CA145-BZ145</f>
        <v>0</v>
      </c>
      <c r="CC145" s="1051"/>
      <c r="CD145" s="414"/>
      <c r="CE145" s="417"/>
      <c r="CF145" s="418">
        <f>CE145-CD145</f>
        <v>0</v>
      </c>
      <c r="CG145" s="1051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6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500">DU145+DY145+EC145</f>
        <v>0</v>
      </c>
      <c r="EH145" s="131">
        <f t="shared" si="500"/>
        <v>0</v>
      </c>
      <c r="EI145" s="132">
        <f t="shared" si="500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8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404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1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74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74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7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2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3"/>
        <v>-12</v>
      </c>
      <c r="AX146" s="460">
        <f>AU146-AT146</f>
        <v>0</v>
      </c>
      <c r="AY146" s="349"/>
      <c r="AZ146" s="350"/>
      <c r="BA146" s="350"/>
      <c r="BF146" s="1050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50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50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50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50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50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6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500"/>
        <v>0</v>
      </c>
      <c r="EH146" s="441">
        <f t="shared" si="500"/>
        <v>0</v>
      </c>
      <c r="EI146" s="345">
        <f t="shared" si="500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8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376"/>
      <c r="Q147" s="377">
        <f>P148/O148</f>
        <v>0</v>
      </c>
      <c r="R147" s="374"/>
      <c r="S147" s="490"/>
      <c r="T147" s="541"/>
      <c r="U147" s="156"/>
      <c r="V147" s="339">
        <f>U148/R148</f>
        <v>0.40737291237703044</v>
      </c>
      <c r="W147" s="161">
        <f>U148/S148</f>
        <v>0.40737291237703044</v>
      </c>
      <c r="X147" s="80">
        <f>U148/T148</f>
        <v>0.83919518415026306</v>
      </c>
      <c r="Y147" s="336"/>
      <c r="Z147" s="375"/>
      <c r="AA147" s="1071"/>
      <c r="AB147" s="377">
        <f>AA148/Z148</f>
        <v>0</v>
      </c>
      <c r="AC147" s="374"/>
      <c r="AD147" s="375"/>
      <c r="AE147" s="1071"/>
      <c r="AF147" s="470">
        <f>AE148/AD148</f>
        <v>0</v>
      </c>
      <c r="AG147" s="374"/>
      <c r="AH147" s="375"/>
      <c r="AI147" s="1071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0.25490329969221959</v>
      </c>
      <c r="AW147" s="161">
        <f>AU148/AS148</f>
        <v>0.25490329969221959</v>
      </c>
      <c r="AX147" s="384">
        <f>AU148/AT148</f>
        <v>0.16610300151576252</v>
      </c>
      <c r="AY147" s="137"/>
      <c r="AZ147" s="138"/>
      <c r="BA147" s="5"/>
      <c r="BF147" s="1049"/>
      <c r="BG147" s="375"/>
      <c r="BH147" s="378"/>
      <c r="BI147" s="377" t="e">
        <f>BH148/BG148</f>
        <v>#DIV/0!</v>
      </c>
      <c r="BJ147" s="1049"/>
      <c r="BK147" s="375"/>
      <c r="BL147" s="378"/>
      <c r="BM147" s="377">
        <f>BL148/BK148</f>
        <v>0</v>
      </c>
      <c r="BN147" s="1049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9"/>
      <c r="BZ147" s="375"/>
      <c r="CA147" s="378"/>
      <c r="CB147" s="470">
        <f>CA148/BZ148</f>
        <v>0</v>
      </c>
      <c r="CC147" s="1049"/>
      <c r="CD147" s="375"/>
      <c r="CE147" s="378"/>
      <c r="CF147" s="470">
        <f>CE148/CD148</f>
        <v>0</v>
      </c>
      <c r="CG147" s="1049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64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357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3561.2539999999999</v>
      </c>
      <c r="V148" s="110">
        <f>U148-R148</f>
        <v>-5180.7460000000001</v>
      </c>
      <c r="W148" s="108">
        <f t="shared" si="391"/>
        <v>-5180.7460000000001</v>
      </c>
      <c r="X148" s="117">
        <f>U148-T148</f>
        <v>-682.39999999999964</v>
      </c>
      <c r="Y148" s="355">
        <f>Y143+Y145</f>
        <v>1743</v>
      </c>
      <c r="Z148" s="448">
        <v>6488.08</v>
      </c>
      <c r="AA148" s="1069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9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9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2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3561.2539999999999</v>
      </c>
      <c r="AV148" s="186">
        <f>AU148-AR148</f>
        <v>-10409.745999999999</v>
      </c>
      <c r="AW148" s="108">
        <f t="shared" si="393"/>
        <v>-10409.745999999999</v>
      </c>
      <c r="AX148" s="362">
        <f>AU148-AT148</f>
        <v>-17878.78</v>
      </c>
      <c r="AY148" s="137">
        <f>AR148/6</f>
        <v>2328.5</v>
      </c>
      <c r="AZ148" s="97">
        <f>AS148/6</f>
        <v>2328.5</v>
      </c>
      <c r="BA148" s="138">
        <f>AU148/6</f>
        <v>593.54233333333332</v>
      </c>
      <c r="BB148" s="363">
        <f>BA148/AY148</f>
        <v>0.25490329969221959</v>
      </c>
      <c r="BC148" s="6">
        <f>BA148-AY148</f>
        <v>-1734.9576666666667</v>
      </c>
      <c r="BD148" s="98">
        <f>BA148-AZ148</f>
        <v>-1734.9576666666667</v>
      </c>
      <c r="BE148" s="6">
        <f>AX148/6</f>
        <v>-2979.7966666666666</v>
      </c>
      <c r="BF148" s="1047"/>
      <c r="BG148" s="448"/>
      <c r="BH148" s="359"/>
      <c r="BI148" s="358">
        <f>BH148-BG148</f>
        <v>0</v>
      </c>
      <c r="BJ148" s="1047"/>
      <c r="BK148" s="448">
        <v>99</v>
      </c>
      <c r="BL148" s="359"/>
      <c r="BM148" s="358">
        <f>BL148-BK148</f>
        <v>-99</v>
      </c>
      <c r="BN148" s="1047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47"/>
      <c r="BZ148" s="448">
        <v>24078.241999999998</v>
      </c>
      <c r="CA148" s="359"/>
      <c r="CB148" s="358">
        <f>CA148-BZ148</f>
        <v>-24078.241999999998</v>
      </c>
      <c r="CC148" s="1047"/>
      <c r="CD148" s="448">
        <v>4525.5619999999999</v>
      </c>
      <c r="CE148" s="359"/>
      <c r="CF148" s="358">
        <f>CE148-CD148</f>
        <v>-4525.5619999999999</v>
      </c>
      <c r="CG148" s="1047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474"/>
      <c r="Q149" s="377">
        <f>P150/O150</f>
        <v>0</v>
      </c>
      <c r="R149" s="269"/>
      <c r="S149" s="476"/>
      <c r="T149" s="477"/>
      <c r="U149" s="84"/>
      <c r="V149" s="339">
        <f>U150/R150</f>
        <v>0.85302511880515952</v>
      </c>
      <c r="W149" s="86">
        <f>U150/S150</f>
        <v>0.85302511880515952</v>
      </c>
      <c r="X149" s="80">
        <f>U150/T150</f>
        <v>0.68545564443978924</v>
      </c>
      <c r="Y149" s="269"/>
      <c r="Z149" s="473"/>
      <c r="AA149" s="1078"/>
      <c r="AB149" s="377">
        <f>AA150/Z150</f>
        <v>0</v>
      </c>
      <c r="AC149" s="269"/>
      <c r="AD149" s="473"/>
      <c r="AE149" s="1078"/>
      <c r="AF149" s="514">
        <f>AE150/AD150</f>
        <v>0</v>
      </c>
      <c r="AG149" s="269"/>
      <c r="AH149" s="473"/>
      <c r="AI149" s="1078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0.40681178502050508</v>
      </c>
      <c r="AW149" s="86">
        <f>AU150/AS150</f>
        <v>0.40681178502050508</v>
      </c>
      <c r="AX149" s="206">
        <f>AU150/AT150</f>
        <v>0.35460391651311857</v>
      </c>
      <c r="AY149" s="137"/>
      <c r="AZ149" s="138"/>
      <c r="BA149" s="138"/>
      <c r="BF149" s="1045"/>
      <c r="BG149" s="473"/>
      <c r="BH149" s="475"/>
      <c r="BI149" s="377" t="e">
        <f>BH150/BG150</f>
        <v>#DIV/0!</v>
      </c>
      <c r="BJ149" s="1045"/>
      <c r="BK149" s="473"/>
      <c r="BL149" s="475"/>
      <c r="BM149" s="377">
        <f>BL150/BK150</f>
        <v>0</v>
      </c>
      <c r="BN149" s="1045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45"/>
      <c r="BZ149" s="473"/>
      <c r="CA149" s="475"/>
      <c r="CB149" s="514">
        <f>CA150/BZ150</f>
        <v>0</v>
      </c>
      <c r="CC149" s="1045"/>
      <c r="CD149" s="473"/>
      <c r="CE149" s="475"/>
      <c r="CF149" s="514">
        <f>CE150/CD150</f>
        <v>0</v>
      </c>
      <c r="CG149" s="1045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73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357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3769.518</v>
      </c>
      <c r="V150" s="110">
        <f>U150-R150</f>
        <v>-649.48199999999997</v>
      </c>
      <c r="W150" s="108">
        <f t="shared" si="391"/>
        <v>-649.48199999999997</v>
      </c>
      <c r="X150" s="117">
        <f>U150-T150</f>
        <v>-1729.7700000000004</v>
      </c>
      <c r="Y150" s="355">
        <v>1651</v>
      </c>
      <c r="Z150" s="448">
        <v>1693.3330000000001</v>
      </c>
      <c r="AA150" s="1069"/>
      <c r="AB150" s="358">
        <f>AA150-Z150</f>
        <v>-1693.3330000000001</v>
      </c>
      <c r="AC150" s="355">
        <v>1639</v>
      </c>
      <c r="AD150" s="448">
        <v>1781.6</v>
      </c>
      <c r="AE150" s="1069"/>
      <c r="AF150" s="358">
        <f>AE150-AD150</f>
        <v>-1781.6</v>
      </c>
      <c r="AG150" s="355">
        <v>1557</v>
      </c>
      <c r="AH150" s="448">
        <v>1656</v>
      </c>
      <c r="AI150" s="1069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2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3769.518</v>
      </c>
      <c r="AV150" s="186">
        <f>AU150-AR150</f>
        <v>-5496.482</v>
      </c>
      <c r="AW150" s="108">
        <f t="shared" si="393"/>
        <v>-5496.482</v>
      </c>
      <c r="AX150" s="362">
        <f>AU150-AT150</f>
        <v>-6860.7030000000013</v>
      </c>
      <c r="AY150" s="137">
        <f>AR150/6</f>
        <v>1544.3333333333333</v>
      </c>
      <c r="AZ150" s="97">
        <f>AS150/6</f>
        <v>1544.3333333333333</v>
      </c>
      <c r="BA150" s="138">
        <f>AU150/6</f>
        <v>628.25300000000004</v>
      </c>
      <c r="BB150" s="482">
        <f>BA150/AY150</f>
        <v>0.40681178502050513</v>
      </c>
      <c r="BC150" s="6">
        <f>BA150-AY150</f>
        <v>-916.08033333333321</v>
      </c>
      <c r="BD150" s="98">
        <f>BA150-AZ150</f>
        <v>-916.08033333333321</v>
      </c>
      <c r="BE150" s="6">
        <f>AX150/6</f>
        <v>-1143.4505000000001</v>
      </c>
      <c r="BF150" s="1047"/>
      <c r="BG150" s="448"/>
      <c r="BH150" s="359"/>
      <c r="BI150" s="358">
        <f>BH150-BG150</f>
        <v>0</v>
      </c>
      <c r="BJ150" s="1047"/>
      <c r="BK150" s="448">
        <v>1706</v>
      </c>
      <c r="BL150" s="359"/>
      <c r="BM150" s="358">
        <f>BL150-BK150</f>
        <v>-1706</v>
      </c>
      <c r="BN150" s="1047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47"/>
      <c r="BZ150" s="448">
        <v>1938</v>
      </c>
      <c r="CA150" s="359"/>
      <c r="CB150" s="358">
        <f>CA150-BZ150</f>
        <v>-1938</v>
      </c>
      <c r="CC150" s="1047"/>
      <c r="CD150" s="448">
        <v>2118</v>
      </c>
      <c r="CE150" s="359"/>
      <c r="CF150" s="358">
        <f>CE150-CD150</f>
        <v>-2118</v>
      </c>
      <c r="CG150" s="1047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0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404"/>
      <c r="Q151" s="405"/>
      <c r="R151" s="407"/>
      <c r="S151" s="408"/>
      <c r="T151" s="409"/>
      <c r="U151" s="398"/>
      <c r="V151" s="345"/>
      <c r="W151" s="438">
        <f t="shared" si="391"/>
        <v>0</v>
      </c>
      <c r="X151" s="453"/>
      <c r="Y151" s="336"/>
      <c r="Z151" s="403"/>
      <c r="AA151" s="1074"/>
      <c r="AB151" s="405"/>
      <c r="AC151" s="336"/>
      <c r="AD151" s="403">
        <v>7</v>
      </c>
      <c r="AE151" s="1074"/>
      <c r="AF151" s="405"/>
      <c r="AG151" s="336"/>
      <c r="AH151" s="403"/>
      <c r="AI151" s="1074"/>
      <c r="AJ151" s="405"/>
      <c r="AK151" s="410"/>
      <c r="AL151" s="408"/>
      <c r="AM151" s="409"/>
      <c r="AN151" s="398"/>
      <c r="AO151" s="338"/>
      <c r="AP151" s="485">
        <f t="shared" si="392"/>
        <v>0</v>
      </c>
      <c r="AQ151" s="453"/>
      <c r="AR151" s="486"/>
      <c r="AS151" s="411"/>
      <c r="AT151" s="487"/>
      <c r="AU151" s="402"/>
      <c r="AV151" s="455"/>
      <c r="AW151" s="438">
        <f t="shared" si="393"/>
        <v>0</v>
      </c>
      <c r="AX151" s="445"/>
      <c r="AY151" s="349"/>
      <c r="AZ151" s="350"/>
      <c r="BA151" s="350"/>
      <c r="BB151" s="488"/>
      <c r="BF151" s="1050"/>
      <c r="BG151" s="403"/>
      <c r="BH151" s="406"/>
      <c r="BI151" s="405"/>
      <c r="BJ151" s="1050"/>
      <c r="BK151" s="403"/>
      <c r="BL151" s="406"/>
      <c r="BM151" s="405"/>
      <c r="BN151" s="1050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50"/>
      <c r="BZ151" s="403"/>
      <c r="CA151" s="406"/>
      <c r="CB151" s="405"/>
      <c r="CC151" s="1050"/>
      <c r="CD151" s="403"/>
      <c r="CE151" s="406"/>
      <c r="CF151" s="405"/>
      <c r="CG151" s="1050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6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376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0.90322580645161288</v>
      </c>
      <c r="Y152" s="374"/>
      <c r="Z152" s="375"/>
      <c r="AA152" s="1071"/>
      <c r="AB152" s="377" t="e">
        <f>AA153/Z153</f>
        <v>#DIV/0!</v>
      </c>
      <c r="AC152" s="374"/>
      <c r="AD152" s="375"/>
      <c r="AE152" s="1071"/>
      <c r="AF152" s="470">
        <f>AE153/AD153</f>
        <v>0</v>
      </c>
      <c r="AG152" s="374"/>
      <c r="AH152" s="375"/>
      <c r="AI152" s="1071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0.38356164383561642</v>
      </c>
      <c r="AY152" s="137"/>
      <c r="AZ152" s="138"/>
      <c r="BA152" s="138"/>
      <c r="BF152" s="1049"/>
      <c r="BG152" s="375"/>
      <c r="BH152" s="378"/>
      <c r="BI152" s="377" t="e">
        <f>BH153/BG153</f>
        <v>#DIV/0!</v>
      </c>
      <c r="BJ152" s="1049"/>
      <c r="BK152" s="375"/>
      <c r="BL152" s="378"/>
      <c r="BM152" s="377">
        <f>BL153/BK153</f>
        <v>0</v>
      </c>
      <c r="BN152" s="1049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9"/>
      <c r="BZ152" s="375"/>
      <c r="CA152" s="378"/>
      <c r="CB152" s="470" t="e">
        <f>CA153/BZ153</f>
        <v>#DIV/0!</v>
      </c>
      <c r="CC152" s="1049"/>
      <c r="CD152" s="375"/>
      <c r="CE152" s="378"/>
      <c r="CF152" s="470" t="e">
        <f>CE153/CD153</f>
        <v>#DIV/0!</v>
      </c>
      <c r="CG152" s="1049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357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140</v>
      </c>
      <c r="V153" s="110">
        <f>U153-R153</f>
        <v>140</v>
      </c>
      <c r="W153" s="108">
        <f t="shared" si="391"/>
        <v>140</v>
      </c>
      <c r="X153" s="117">
        <f>U153-T153</f>
        <v>-15</v>
      </c>
      <c r="Y153" s="355"/>
      <c r="Z153" s="448">
        <v>0</v>
      </c>
      <c r="AA153" s="1069">
        <v>0</v>
      </c>
      <c r="AB153" s="358">
        <f>AA153-Z153</f>
        <v>0</v>
      </c>
      <c r="AC153" s="355"/>
      <c r="AD153" s="448">
        <v>210</v>
      </c>
      <c r="AE153" s="1069">
        <v>0</v>
      </c>
      <c r="AF153" s="358">
        <f>AE153-AD153</f>
        <v>-210</v>
      </c>
      <c r="AG153" s="355"/>
      <c r="AH153" s="448">
        <v>0</v>
      </c>
      <c r="AI153" s="1069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2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140</v>
      </c>
      <c r="AV153" s="186">
        <f>AU153-AR153</f>
        <v>140</v>
      </c>
      <c r="AW153" s="108">
        <f t="shared" si="393"/>
        <v>140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23.333333333333332</v>
      </c>
      <c r="BB153" s="482" t="e">
        <f>BA153/AY153</f>
        <v>#DIV/0!</v>
      </c>
      <c r="BC153" s="6">
        <f>BA153-AY153</f>
        <v>23.333333333333332</v>
      </c>
      <c r="BD153" s="98">
        <f>BA153-AZ153</f>
        <v>23.333333333333332</v>
      </c>
      <c r="BE153" s="6">
        <f>AX153/6</f>
        <v>-37.5</v>
      </c>
      <c r="BF153" s="1047"/>
      <c r="BG153" s="448"/>
      <c r="BH153" s="359"/>
      <c r="BI153" s="358">
        <f>BH153-BG153</f>
        <v>0</v>
      </c>
      <c r="BJ153" s="1047"/>
      <c r="BK153" s="448">
        <v>255</v>
      </c>
      <c r="BL153" s="359"/>
      <c r="BM153" s="358">
        <f>BL153-BK153</f>
        <v>-255</v>
      </c>
      <c r="BN153" s="1047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47"/>
      <c r="BZ153" s="448">
        <v>0</v>
      </c>
      <c r="CA153" s="359"/>
      <c r="CB153" s="358">
        <f>CA153-BZ153</f>
        <v>0</v>
      </c>
      <c r="CC153" s="1047"/>
      <c r="CD153" s="448">
        <v>0</v>
      </c>
      <c r="CE153" s="359"/>
      <c r="CF153" s="358">
        <f>CE153-CD153</f>
        <v>0</v>
      </c>
      <c r="CG153" s="1047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0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157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1001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1"/>
      <c r="AA154" s="1079"/>
      <c r="AB154" s="993"/>
      <c r="AC154" s="990"/>
      <c r="AD154" s="991"/>
      <c r="AE154" s="1079"/>
      <c r="AF154" s="993"/>
      <c r="AG154" s="990"/>
      <c r="AH154" s="991"/>
      <c r="AI154" s="1079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1053"/>
      <c r="BG154" s="991"/>
      <c r="BH154" s="1004"/>
      <c r="BI154" s="993"/>
      <c r="BJ154" s="1053"/>
      <c r="BK154" s="991">
        <v>200</v>
      </c>
      <c r="BL154" s="1004"/>
      <c r="BM154" s="993"/>
      <c r="BN154" s="1053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1053"/>
      <c r="BZ154" s="991">
        <v>200</v>
      </c>
      <c r="CA154" s="1004"/>
      <c r="CB154" s="993"/>
      <c r="CC154" s="1053"/>
      <c r="CD154" s="991">
        <v>192</v>
      </c>
      <c r="CE154" s="1004"/>
      <c r="CF154" s="993"/>
      <c r="CG154" s="1053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1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1"/>
      <c r="EJ154" s="996"/>
      <c r="EK154" s="453"/>
      <c r="EL154" s="410"/>
      <c r="EM154" s="401"/>
      <c r="EN154" s="1025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376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71"/>
      <c r="AB155" s="377">
        <f>AA156/Z156</f>
        <v>0</v>
      </c>
      <c r="AC155" s="374"/>
      <c r="AD155" s="375"/>
      <c r="AE155" s="1071"/>
      <c r="AF155" s="470">
        <f>AE156/AD156</f>
        <v>0</v>
      </c>
      <c r="AG155" s="374"/>
      <c r="AH155" s="375"/>
      <c r="AI155" s="1071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9"/>
      <c r="BG155" s="375"/>
      <c r="BH155" s="378"/>
      <c r="BI155" s="377" t="e">
        <f>BH156/BG156</f>
        <v>#DIV/0!</v>
      </c>
      <c r="BJ155" s="1049"/>
      <c r="BK155" s="375"/>
      <c r="BL155" s="378"/>
      <c r="BM155" s="377">
        <f>BL156/BK156</f>
        <v>0</v>
      </c>
      <c r="BN155" s="1049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9"/>
      <c r="BZ155" s="375"/>
      <c r="CA155" s="378"/>
      <c r="CB155" s="470">
        <f>CA156/BZ156</f>
        <v>0</v>
      </c>
      <c r="CC155" s="1049"/>
      <c r="CD155" s="375"/>
      <c r="CE155" s="378"/>
      <c r="CF155" s="470">
        <f>CE156/CD156</f>
        <v>0</v>
      </c>
      <c r="CG155" s="1049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73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357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1"/>
        <v>0</v>
      </c>
      <c r="X156" s="117">
        <f>U156-T156</f>
        <v>-288.60000000000002</v>
      </c>
      <c r="Y156" s="355">
        <v>662</v>
      </c>
      <c r="Z156" s="448">
        <v>176.4</v>
      </c>
      <c r="AA156" s="1069"/>
      <c r="AB156" s="358">
        <f>AA156-Z156</f>
        <v>-176.4</v>
      </c>
      <c r="AC156" s="355">
        <v>662</v>
      </c>
      <c r="AD156" s="448">
        <v>1273</v>
      </c>
      <c r="AE156" s="1069"/>
      <c r="AF156" s="358">
        <f>AE156-AD156</f>
        <v>-1273</v>
      </c>
      <c r="AG156" s="355">
        <v>662</v>
      </c>
      <c r="AH156" s="448">
        <v>1500</v>
      </c>
      <c r="AI156" s="1069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2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3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47"/>
      <c r="BG156" s="448"/>
      <c r="BH156" s="359"/>
      <c r="BI156" s="358">
        <f>BH156-BG156</f>
        <v>0</v>
      </c>
      <c r="BJ156" s="1047"/>
      <c r="BK156" s="448">
        <v>19000</v>
      </c>
      <c r="BL156" s="359"/>
      <c r="BM156" s="358">
        <f>BL156-BK156</f>
        <v>-19000</v>
      </c>
      <c r="BN156" s="1047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47"/>
      <c r="BZ156" s="448">
        <v>19000</v>
      </c>
      <c r="CA156" s="359"/>
      <c r="CB156" s="358">
        <f>CA156-BZ156</f>
        <v>-19000</v>
      </c>
      <c r="CC156" s="1047"/>
      <c r="CD156" s="448">
        <v>17880</v>
      </c>
      <c r="CE156" s="359"/>
      <c r="CF156" s="358">
        <f>CE156-CD156</f>
        <v>-17880</v>
      </c>
      <c r="CG156" s="1047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0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474"/>
      <c r="Q157" s="377">
        <f>P158/O158</f>
        <v>0</v>
      </c>
      <c r="R157" s="544"/>
      <c r="S157" s="545"/>
      <c r="T157" s="199"/>
      <c r="U157" s="201"/>
      <c r="V157" s="339">
        <f>U158/R158</f>
        <v>0.876626824697607</v>
      </c>
      <c r="W157" s="86">
        <f>U158/S158</f>
        <v>0.76895413166258619</v>
      </c>
      <c r="X157" s="80">
        <f>U158/T158</f>
        <v>0.6988962179270537</v>
      </c>
      <c r="Y157" s="374"/>
      <c r="Z157" s="473"/>
      <c r="AA157" s="1078"/>
      <c r="AB157" s="377">
        <f>AA158/Z158</f>
        <v>0</v>
      </c>
      <c r="AC157" s="374"/>
      <c r="AD157" s="473"/>
      <c r="AE157" s="1078"/>
      <c r="AF157" s="341">
        <f>AE158/AD158</f>
        <v>0</v>
      </c>
      <c r="AG157" s="374"/>
      <c r="AH157" s="473"/>
      <c r="AI157" s="1078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0.44312254371915577</v>
      </c>
      <c r="AW157" s="86">
        <f>AU158/AS158</f>
        <v>0.40621950663651168</v>
      </c>
      <c r="AX157" s="206">
        <f>AU158/AT158</f>
        <v>0.34799374615871093</v>
      </c>
      <c r="AY157" s="137"/>
      <c r="AZ157" s="138"/>
      <c r="BA157" s="138"/>
      <c r="BF157" s="1049"/>
      <c r="BG157" s="473"/>
      <c r="BH157" s="475"/>
      <c r="BI157" s="377" t="e">
        <f>BH158/BG158</f>
        <v>#DIV/0!</v>
      </c>
      <c r="BJ157" s="1049"/>
      <c r="BK157" s="473"/>
      <c r="BL157" s="475"/>
      <c r="BM157" s="377">
        <f>BL158/BK158</f>
        <v>0</v>
      </c>
      <c r="BN157" s="1049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9"/>
      <c r="BZ157" s="473"/>
      <c r="CA157" s="475"/>
      <c r="CB157" s="341">
        <f>CA158/BZ158</f>
        <v>0</v>
      </c>
      <c r="CC157" s="1049"/>
      <c r="CD157" s="473"/>
      <c r="CE157" s="475"/>
      <c r="CF157" s="341">
        <f>CE158/CD158</f>
        <v>0</v>
      </c>
      <c r="CG157" s="1049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64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494">
        <f t="shared" ref="P158" si="501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973327.52973000007</v>
      </c>
      <c r="V158" s="213">
        <f>V122+V129+V150+V141+V148+V153+V156</f>
        <v>-136982.47027000002</v>
      </c>
      <c r="W158" s="211">
        <f t="shared" si="391"/>
        <v>-292453.47026999993</v>
      </c>
      <c r="X158" s="216">
        <f t="shared" ref="X158:AO158" si="502">X122+X129+X150+X141+X148+X153+X156</f>
        <v>-419336.3662300001</v>
      </c>
      <c r="Y158" s="492">
        <f t="shared" si="502"/>
        <v>371872</v>
      </c>
      <c r="Z158" s="493">
        <f t="shared" si="502"/>
        <v>438555.15927999996</v>
      </c>
      <c r="AA158" s="1080">
        <f t="shared" si="502"/>
        <v>0</v>
      </c>
      <c r="AB158" s="495">
        <f t="shared" si="502"/>
        <v>-438555.15927999996</v>
      </c>
      <c r="AC158" s="492">
        <f t="shared" si="502"/>
        <v>368960</v>
      </c>
      <c r="AD158" s="493">
        <f t="shared" si="502"/>
        <v>475625.59742319997</v>
      </c>
      <c r="AE158" s="1080">
        <f t="shared" ref="AE158" si="503">AE122+AE129+AE150+AE141+AE148+AE153+AE156</f>
        <v>0</v>
      </c>
      <c r="AF158" s="495">
        <f t="shared" si="502"/>
        <v>-475625.59742319997</v>
      </c>
      <c r="AG158" s="492">
        <f t="shared" si="502"/>
        <v>345378</v>
      </c>
      <c r="AH158" s="493">
        <f t="shared" si="502"/>
        <v>490123.8</v>
      </c>
      <c r="AI158" s="1080">
        <f t="shared" si="502"/>
        <v>0</v>
      </c>
      <c r="AJ158" s="495">
        <f t="shared" si="502"/>
        <v>-490123.8</v>
      </c>
      <c r="AK158" s="210">
        <f t="shared" si="502"/>
        <v>1086210</v>
      </c>
      <c r="AL158" s="497">
        <f t="shared" si="502"/>
        <v>1130282</v>
      </c>
      <c r="AM158" s="215">
        <f t="shared" si="502"/>
        <v>1404304.5567031996</v>
      </c>
      <c r="AN158" s="213">
        <f t="shared" si="502"/>
        <v>0</v>
      </c>
      <c r="AO158" s="215">
        <f t="shared" si="502"/>
        <v>-1086210</v>
      </c>
      <c r="AP158" s="211">
        <f t="shared" si="392"/>
        <v>-1130282</v>
      </c>
      <c r="AQ158" s="499">
        <f t="shared" ref="AQ158:AV158" si="504">AQ122+AQ129+AQ150+AQ141+AQ148+AQ153+AQ156</f>
        <v>-1404304.5567031996</v>
      </c>
      <c r="AR158" s="500">
        <f t="shared" si="504"/>
        <v>2196520</v>
      </c>
      <c r="AS158" s="213">
        <f t="shared" si="504"/>
        <v>2396063</v>
      </c>
      <c r="AT158" s="501">
        <f t="shared" si="504"/>
        <v>2796968.4526632</v>
      </c>
      <c r="AU158" s="293">
        <f t="shared" si="504"/>
        <v>973327.52973000007</v>
      </c>
      <c r="AV158" s="217">
        <f t="shared" si="504"/>
        <v>-1223192.4702699999</v>
      </c>
      <c r="AW158" s="211">
        <f t="shared" si="393"/>
        <v>-1422735.4702699999</v>
      </c>
      <c r="AX158" s="502">
        <f>AX122+AX129+AX150+AX141+AX148+AX153+AX156</f>
        <v>-1823640.9229332001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162221.25495500001</v>
      </c>
      <c r="BB158" s="363">
        <f>BA158/AY158</f>
        <v>0.44312254371915577</v>
      </c>
      <c r="BC158" s="6">
        <f>BA158-AY158</f>
        <v>-203865.41171166667</v>
      </c>
      <c r="BD158" s="98">
        <f>BA158-AZ158</f>
        <v>-237122.5783783333</v>
      </c>
      <c r="BE158" s="6">
        <f>AX158/6</f>
        <v>-303940.15382220002</v>
      </c>
      <c r="BF158" s="1054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54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54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5">BR122+BR129+BR150+BR141+BR148+BR153+BR156</f>
        <v>0</v>
      </c>
      <c r="BS158" s="215"/>
      <c r="BT158" s="215">
        <f t="shared" si="505"/>
        <v>840515</v>
      </c>
      <c r="BU158" s="213">
        <f t="shared" si="505"/>
        <v>0</v>
      </c>
      <c r="BV158" s="213">
        <f t="shared" si="505"/>
        <v>0</v>
      </c>
      <c r="BW158" s="211"/>
      <c r="BX158" s="216">
        <f t="shared" si="505"/>
        <v>-840515</v>
      </c>
      <c r="BY158" s="1054">
        <f>BY122+BY129+BY150+BY141+BY148+BY153+BY156</f>
        <v>0</v>
      </c>
      <c r="BZ158" s="493">
        <f t="shared" ref="BZ158" si="506">BZ122+BZ129+BZ150+BZ141+BZ148+BZ153+BZ156</f>
        <v>521016.24199999997</v>
      </c>
      <c r="CA158" s="496">
        <f t="shared" si="505"/>
        <v>0</v>
      </c>
      <c r="CB158" s="495">
        <f t="shared" si="505"/>
        <v>-521016.24199999997</v>
      </c>
      <c r="CC158" s="1054">
        <f>CC122+CC129+CC150+CC141+CC148+CC153+CC156</f>
        <v>0</v>
      </c>
      <c r="CD158" s="493">
        <f t="shared" ref="CD158" si="507">CD122+CD129+CD150+CD141+CD148+CD153+CD156</f>
        <v>493523.56199999998</v>
      </c>
      <c r="CE158" s="496">
        <f t="shared" si="505"/>
        <v>0</v>
      </c>
      <c r="CF158" s="495">
        <f t="shared" si="505"/>
        <v>-493523.56199999998</v>
      </c>
      <c r="CG158" s="1054">
        <f>CG122+CG129+CG150+CG141+CG148+CG153+CG156</f>
        <v>0</v>
      </c>
      <c r="CH158" s="493">
        <f t="shared" ref="CH158" si="508">CH122+CH129+CH150+CH141+CH148+CH153+CH156</f>
        <v>358305</v>
      </c>
      <c r="CI158" s="496">
        <f t="shared" si="505"/>
        <v>0</v>
      </c>
      <c r="CJ158" s="495">
        <f t="shared" si="505"/>
        <v>-358305</v>
      </c>
      <c r="CK158" s="210">
        <f t="shared" si="505"/>
        <v>0</v>
      </c>
      <c r="CL158" s="215"/>
      <c r="CM158" s="215">
        <f t="shared" si="505"/>
        <v>1372844.804</v>
      </c>
      <c r="CN158" s="213">
        <f t="shared" si="505"/>
        <v>0</v>
      </c>
      <c r="CO158" s="215">
        <f t="shared" si="505"/>
        <v>0</v>
      </c>
      <c r="CP158" s="215"/>
      <c r="CQ158" s="499">
        <f t="shared" si="505"/>
        <v>-1372844.804</v>
      </c>
      <c r="CR158" s="500">
        <f t="shared" si="505"/>
        <v>0</v>
      </c>
      <c r="CS158" s="975"/>
      <c r="CT158" s="501">
        <f t="shared" si="505"/>
        <v>2213359.804</v>
      </c>
      <c r="CU158" s="293">
        <f>CU122+CU129+CU150+CU141+CU148+CU153+CU156</f>
        <v>0</v>
      </c>
      <c r="CV158" s="217">
        <f t="shared" si="505"/>
        <v>0</v>
      </c>
      <c r="CW158" s="217"/>
      <c r="CX158" s="502">
        <f t="shared" si="505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9">DP122+DP129+DP150+DP141+DP148+DP153+DP156</f>
        <v>1388475</v>
      </c>
      <c r="DQ158" s="215">
        <f t="shared" si="509"/>
        <v>1380393.8</v>
      </c>
      <c r="DR158" s="213">
        <f t="shared" si="509"/>
        <v>459855</v>
      </c>
      <c r="DS158" s="213">
        <f t="shared" si="509"/>
        <v>-928620</v>
      </c>
      <c r="DT158" s="216">
        <f t="shared" si="509"/>
        <v>-920538.8</v>
      </c>
      <c r="DU158" s="492">
        <f t="shared" si="509"/>
        <v>456403</v>
      </c>
      <c r="DV158" s="493">
        <f t="shared" si="509"/>
        <v>0</v>
      </c>
      <c r="DW158" s="779">
        <f t="shared" si="509"/>
        <v>0</v>
      </c>
      <c r="DX158" s="495">
        <f t="shared" si="509"/>
        <v>0</v>
      </c>
      <c r="DY158" s="492">
        <f t="shared" si="509"/>
        <v>415299</v>
      </c>
      <c r="DZ158" s="493">
        <f t="shared" si="509"/>
        <v>0</v>
      </c>
      <c r="EA158" s="779">
        <f t="shared" si="509"/>
        <v>0</v>
      </c>
      <c r="EB158" s="495">
        <f t="shared" si="509"/>
        <v>0</v>
      </c>
      <c r="EC158" s="492">
        <f t="shared" si="509"/>
        <v>375780</v>
      </c>
      <c r="ED158" s="493">
        <f t="shared" si="509"/>
        <v>0</v>
      </c>
      <c r="EE158" s="779">
        <f t="shared" si="509"/>
        <v>0</v>
      </c>
      <c r="EF158" s="495">
        <f t="shared" si="509"/>
        <v>0</v>
      </c>
      <c r="EG158" s="210">
        <f t="shared" si="509"/>
        <v>1247482</v>
      </c>
      <c r="EH158" s="215">
        <f t="shared" si="509"/>
        <v>0</v>
      </c>
      <c r="EI158" s="213">
        <f t="shared" si="509"/>
        <v>0</v>
      </c>
      <c r="EJ158" s="215">
        <f t="shared" si="509"/>
        <v>-1247482</v>
      </c>
      <c r="EK158" s="499">
        <f t="shared" si="509"/>
        <v>0</v>
      </c>
      <c r="EL158" s="712">
        <f t="shared" si="509"/>
        <v>2635957</v>
      </c>
      <c r="EM158" s="716">
        <f t="shared" si="509"/>
        <v>1380393.8</v>
      </c>
      <c r="EN158" s="717">
        <f t="shared" si="509"/>
        <v>459855</v>
      </c>
      <c r="EO158" s="1032">
        <f t="shared" si="509"/>
        <v>-2176102</v>
      </c>
      <c r="EP158" s="502">
        <f t="shared" si="509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324442.50991000002</v>
      </c>
      <c r="V159" s="10">
        <f>V158/3</f>
        <v>-45660.823423333342</v>
      </c>
      <c r="W159" s="10"/>
      <c r="X159" s="10">
        <f>X158/3</f>
        <v>-139778.78874333337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162221.25495500001</v>
      </c>
      <c r="AV159" s="3">
        <f>AV158/6</f>
        <v>-203865.41171166665</v>
      </c>
      <c r="AW159" s="10"/>
      <c r="AX159" s="3">
        <f>AX158/6</f>
        <v>-303940.15382220002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93">
        <f ca="1">NOW()</f>
        <v>43105.368919907407</v>
      </c>
      <c r="BC160" s="1093"/>
      <c r="BD160" s="1093"/>
      <c r="BE160" s="109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3"/>
      <c r="DA160" s="1093"/>
      <c r="DB160" s="1093"/>
      <c r="DC160" s="1093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3"/>
      <c r="EP160" s="14" t="s">
        <v>60</v>
      </c>
      <c r="EQ160" s="5"/>
      <c r="ER160" s="5"/>
      <c r="ES160" s="5"/>
      <c r="ET160" s="1093">
        <f ca="1">NOW()</f>
        <v>43105.368919907407</v>
      </c>
      <c r="EU160" s="109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97" t="str">
        <f>F3</f>
        <v>17/3</v>
      </c>
      <c r="G161" s="1095"/>
      <c r="H161" s="1095"/>
      <c r="I161" s="1096">
        <v>0</v>
      </c>
      <c r="J161" s="1097" t="str">
        <f>J3</f>
        <v>17/4</v>
      </c>
      <c r="K161" s="1094"/>
      <c r="L161" s="1095"/>
      <c r="M161" s="1096">
        <v>0</v>
      </c>
      <c r="N161" s="1097" t="str">
        <f>N3</f>
        <v>17/5</v>
      </c>
      <c r="O161" s="1094"/>
      <c r="P161" s="1095"/>
      <c r="Q161" s="1096">
        <v>0</v>
      </c>
      <c r="R161" s="1097" t="str">
        <f>R3</f>
        <v>17/3-17/5累計</v>
      </c>
      <c r="S161" s="1094"/>
      <c r="T161" s="1094"/>
      <c r="U161" s="1095"/>
      <c r="V161" s="1094"/>
      <c r="W161" s="1094"/>
      <c r="X161" s="1096"/>
      <c r="Y161" s="1097" t="str">
        <f>Y3</f>
        <v>17/6</v>
      </c>
      <c r="Z161" s="1094"/>
      <c r="AA161" s="1095"/>
      <c r="AB161" s="1096">
        <v>0</v>
      </c>
      <c r="AC161" s="1097" t="str">
        <f>AC3</f>
        <v>17/7</v>
      </c>
      <c r="AD161" s="1094"/>
      <c r="AE161" s="1095"/>
      <c r="AF161" s="1096">
        <v>0</v>
      </c>
      <c r="AG161" s="1097" t="str">
        <f>AG3</f>
        <v>17/8</v>
      </c>
      <c r="AH161" s="1094"/>
      <c r="AI161" s="1095"/>
      <c r="AJ161" s="1096">
        <v>0</v>
      </c>
      <c r="AK161" s="1097" t="str">
        <f>AK3</f>
        <v>17/6-17/8累計</v>
      </c>
      <c r="AL161" s="1094"/>
      <c r="AM161" s="1094"/>
      <c r="AN161" s="1095"/>
      <c r="AO161" s="1094"/>
      <c r="AP161" s="1094"/>
      <c r="AQ161" s="1096"/>
      <c r="AR161" s="1105" t="str">
        <f>AR3</f>
        <v>17/上(17/3-17/8)累計</v>
      </c>
      <c r="AS161" s="1106"/>
      <c r="AT161" s="1106"/>
      <c r="AU161" s="1106"/>
      <c r="AV161" s="1106"/>
      <c r="AW161" s="1106"/>
      <c r="AX161" s="1107"/>
      <c r="AY161" s="18"/>
      <c r="AZ161" s="754"/>
      <c r="BA161" s="19"/>
      <c r="BF161" s="1097" t="str">
        <f>BF3</f>
        <v>17/9</v>
      </c>
      <c r="BG161" s="1095"/>
      <c r="BH161" s="1095"/>
      <c r="BI161" s="1096">
        <v>0</v>
      </c>
      <c r="BJ161" s="1097" t="str">
        <f>BJ3</f>
        <v>17/10</v>
      </c>
      <c r="BK161" s="1094"/>
      <c r="BL161" s="1095"/>
      <c r="BM161" s="1096">
        <v>0</v>
      </c>
      <c r="BN161" s="1097" t="str">
        <f>BN3</f>
        <v>17/11</v>
      </c>
      <c r="BO161" s="1094"/>
      <c r="BP161" s="1095"/>
      <c r="BQ161" s="1096">
        <v>0</v>
      </c>
      <c r="BR161" s="1097" t="str">
        <f>BR3</f>
        <v>17/9-17/11累計</v>
      </c>
      <c r="BS161" s="1094"/>
      <c r="BT161" s="1094"/>
      <c r="BU161" s="1095"/>
      <c r="BV161" s="1094"/>
      <c r="BW161" s="1094"/>
      <c r="BX161" s="1096"/>
      <c r="BY161" s="1097" t="str">
        <f>BY3</f>
        <v>17/12</v>
      </c>
      <c r="BZ161" s="1094"/>
      <c r="CA161" s="1095"/>
      <c r="CB161" s="1096">
        <v>0</v>
      </c>
      <c r="CC161" s="1097" t="str">
        <f>CC3</f>
        <v>18/1</v>
      </c>
      <c r="CD161" s="1094"/>
      <c r="CE161" s="1095"/>
      <c r="CF161" s="1096">
        <v>0</v>
      </c>
      <c r="CG161" s="1097" t="str">
        <f>CG3</f>
        <v>18/2</v>
      </c>
      <c r="CH161" s="1094"/>
      <c r="CI161" s="1095"/>
      <c r="CJ161" s="1096">
        <v>0</v>
      </c>
      <c r="CK161" s="1097" t="str">
        <f>CK3</f>
        <v>17/12-18/2累計</v>
      </c>
      <c r="CL161" s="1094"/>
      <c r="CM161" s="1094"/>
      <c r="CN161" s="1095"/>
      <c r="CO161" s="1094"/>
      <c r="CP161" s="1094"/>
      <c r="CQ161" s="1096"/>
      <c r="CR161" s="1105" t="str">
        <f>CR3</f>
        <v>17/下(17/12-18/2)累計</v>
      </c>
      <c r="CS161" s="1106"/>
      <c r="CT161" s="1106"/>
      <c r="CU161" s="1106"/>
      <c r="CV161" s="1106"/>
      <c r="CW161" s="1106"/>
      <c r="CX161" s="1107"/>
      <c r="CY161" s="18"/>
      <c r="CZ161" s="19"/>
      <c r="DB161" s="1009"/>
      <c r="DC161" s="916"/>
      <c r="DD161" s="1094" t="str">
        <f>DD3</f>
        <v>18/3</v>
      </c>
      <c r="DE161" s="1095"/>
      <c r="DF161" s="1095"/>
      <c r="DG161" s="1096">
        <v>0</v>
      </c>
      <c r="DH161" s="1097" t="str">
        <f>DH3</f>
        <v>18/4</v>
      </c>
      <c r="DI161" s="1094"/>
      <c r="DJ161" s="1095"/>
      <c r="DK161" s="1096">
        <v>0</v>
      </c>
      <c r="DL161" s="1097" t="str">
        <f>DL3</f>
        <v>18/5</v>
      </c>
      <c r="DM161" s="1094"/>
      <c r="DN161" s="1095"/>
      <c r="DO161" s="1096">
        <v>0</v>
      </c>
      <c r="DP161" s="1097" t="str">
        <f>DP3</f>
        <v>18/3-18/5累計</v>
      </c>
      <c r="DQ161" s="1094"/>
      <c r="DR161" s="1095"/>
      <c r="DS161" s="1094"/>
      <c r="DT161" s="1096"/>
      <c r="DU161" s="1097" t="str">
        <f>DU3</f>
        <v>18/6</v>
      </c>
      <c r="DV161" s="1094"/>
      <c r="DW161" s="1095"/>
      <c r="DX161" s="1096">
        <v>0</v>
      </c>
      <c r="DY161" s="1097" t="str">
        <f>DY3</f>
        <v>18/7</v>
      </c>
      <c r="DZ161" s="1094"/>
      <c r="EA161" s="1095"/>
      <c r="EB161" s="1096">
        <v>0</v>
      </c>
      <c r="EC161" s="1097" t="str">
        <f>EC3</f>
        <v>18/8</v>
      </c>
      <c r="ED161" s="1094"/>
      <c r="EE161" s="1095"/>
      <c r="EF161" s="1096">
        <v>0</v>
      </c>
      <c r="EG161" s="1097" t="str">
        <f>EG3</f>
        <v>18/6-18/8累計</v>
      </c>
      <c r="EH161" s="1094"/>
      <c r="EI161" s="1095"/>
      <c r="EJ161" s="1094"/>
      <c r="EK161" s="1096"/>
      <c r="EL161" s="1100" t="str">
        <f>EL3</f>
        <v>18/下(18/6-18/8)累計</v>
      </c>
      <c r="EM161" s="1101"/>
      <c r="EN161" s="1101"/>
      <c r="EO161" s="1101"/>
      <c r="EP161" s="1102"/>
      <c r="EQ161" s="18"/>
      <c r="ER161" s="19"/>
      <c r="ES161" s="19"/>
      <c r="ET161" s="19"/>
      <c r="EU161" s="19"/>
      <c r="EV161" s="1016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306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64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64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64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55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55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55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55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55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55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7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7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4" t="s">
        <v>44</v>
      </c>
      <c r="EN162" s="1019" t="str">
        <f>EN4</f>
        <v>今回見通</v>
      </c>
      <c r="EO162" s="1020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1"/>
      <c r="ET162" s="5" t="s">
        <v>74</v>
      </c>
      <c r="EU162" s="5" t="s">
        <v>75</v>
      </c>
      <c r="EV162" s="1021"/>
    </row>
    <row r="163" spans="1:152" s="564" customFormat="1" ht="20.100000000000001" customHeight="1">
      <c r="A163" s="547"/>
      <c r="B163" s="548"/>
      <c r="C163" s="1120" t="s">
        <v>27</v>
      </c>
      <c r="D163" s="111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863"/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8.7833180254279108E-2</v>
      </c>
      <c r="V163" s="555"/>
      <c r="W163" s="556"/>
      <c r="X163" s="277"/>
      <c r="Y163" s="549">
        <v>0.05</v>
      </c>
      <c r="Z163" s="550">
        <v>4.1520000000000001E-2</v>
      </c>
      <c r="AA163" s="1085"/>
      <c r="AB163" s="551"/>
      <c r="AC163" s="549">
        <v>0.05</v>
      </c>
      <c r="AD163" s="550">
        <v>4.6995035671661835E-2</v>
      </c>
      <c r="AE163" s="1085"/>
      <c r="AF163" s="551"/>
      <c r="AG163" s="549">
        <v>0.05</v>
      </c>
      <c r="AH163" s="550">
        <v>0.05</v>
      </c>
      <c r="AI163" s="1085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8.7833180254279108E-2</v>
      </c>
      <c r="AV163" s="561"/>
      <c r="AW163" s="555"/>
      <c r="AX163" s="384"/>
      <c r="AY163" s="562"/>
      <c r="AZ163" s="563"/>
      <c r="BA163" s="563"/>
      <c r="BF163" s="1057"/>
      <c r="BG163" s="550"/>
      <c r="BH163" s="552"/>
      <c r="BI163" s="551"/>
      <c r="BJ163" s="1057"/>
      <c r="BK163" s="550">
        <v>0.05</v>
      </c>
      <c r="BL163" s="552"/>
      <c r="BM163" s="551"/>
      <c r="BN163" s="1057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57"/>
      <c r="BZ163" s="550">
        <v>0.05</v>
      </c>
      <c r="CA163" s="552"/>
      <c r="CB163" s="551"/>
      <c r="CC163" s="1057"/>
      <c r="CD163" s="550">
        <v>0.05</v>
      </c>
      <c r="CE163" s="552"/>
      <c r="CF163" s="551"/>
      <c r="CG163" s="1057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12" t="s">
        <v>56</v>
      </c>
      <c r="D164" s="111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462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1850.2634104804479</v>
      </c>
      <c r="V164" s="129">
        <f>U164-R164</f>
        <v>863.08392330096058</v>
      </c>
      <c r="W164" s="128">
        <f>U164-S164</f>
        <v>863.08392330096058</v>
      </c>
      <c r="X164" s="55">
        <f>U164-T164</f>
        <v>-414.97322855860193</v>
      </c>
      <c r="Y164" s="374">
        <f>Y163*Y5</f>
        <v>358.97435897435901</v>
      </c>
      <c r="Z164" s="461">
        <f>Z163*Z5</f>
        <v>328.19324591589742</v>
      </c>
      <c r="AA164" s="1067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67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67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1850.2634104804479</v>
      </c>
      <c r="AV164" s="169">
        <f>AU164-AR164</f>
        <v>-188.19812798109069</v>
      </c>
      <c r="AW164" s="129">
        <f>AU164-AS164</f>
        <v>-188.19812798109092</v>
      </c>
      <c r="AX164" s="362">
        <f>AU164-AT164</f>
        <v>-1364.1387783340165</v>
      </c>
      <c r="AY164" s="74"/>
      <c r="AZ164" s="75"/>
      <c r="BA164" s="75"/>
      <c r="BF164" s="1049">
        <f t="shared" ref="BF164:BG164" si="510">BF163*BF5</f>
        <v>0</v>
      </c>
      <c r="BG164" s="461">
        <f t="shared" si="510"/>
        <v>0</v>
      </c>
      <c r="BH164" s="463">
        <f>BH163*BH5</f>
        <v>0</v>
      </c>
      <c r="BI164" s="418">
        <f>BH164-BG164</f>
        <v>0</v>
      </c>
      <c r="BJ164" s="1049">
        <f t="shared" ref="BJ164" si="511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9">
        <f t="shared" ref="BN164" si="512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9">
        <f t="shared" ref="BY164" si="513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9">
        <f t="shared" ref="CC164" si="514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9">
        <f t="shared" ref="CG164" si="515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8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863"/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0.13002983041305821</v>
      </c>
      <c r="V165" s="555"/>
      <c r="W165" s="556"/>
      <c r="X165" s="277"/>
      <c r="Y165" s="549">
        <v>0.18</v>
      </c>
      <c r="Z165" s="550">
        <v>0.14449999999999999</v>
      </c>
      <c r="AA165" s="1085"/>
      <c r="AB165" s="551"/>
      <c r="AC165" s="549">
        <v>0.18</v>
      </c>
      <c r="AD165" s="550">
        <v>0.13996070044842138</v>
      </c>
      <c r="AE165" s="1085"/>
      <c r="AF165" s="551"/>
      <c r="AG165" s="549">
        <v>0.18</v>
      </c>
      <c r="AH165" s="550">
        <v>0.15</v>
      </c>
      <c r="AI165" s="1085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0.13002983041305821</v>
      </c>
      <c r="AV165" s="561"/>
      <c r="AW165" s="555"/>
      <c r="AX165" s="384"/>
      <c r="AY165" s="562"/>
      <c r="AZ165" s="563"/>
      <c r="BA165" s="563"/>
      <c r="BF165" s="1057"/>
      <c r="BG165" s="550"/>
      <c r="BH165" s="552"/>
      <c r="BI165" s="551"/>
      <c r="BJ165" s="1057"/>
      <c r="BK165" s="550">
        <v>0.23999999999999996</v>
      </c>
      <c r="BL165" s="552"/>
      <c r="BM165" s="551"/>
      <c r="BN165" s="1057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57"/>
      <c r="BZ165" s="550">
        <v>0.23599999999999999</v>
      </c>
      <c r="CA165" s="552"/>
      <c r="CB165" s="551"/>
      <c r="CC165" s="1057"/>
      <c r="CD165" s="550">
        <v>0.23799999999999999</v>
      </c>
      <c r="CE165" s="552"/>
      <c r="CF165" s="551"/>
      <c r="CG165" s="1057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462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19.083489093920555</v>
      </c>
      <c r="V166" s="129">
        <f>U166-R166</f>
        <v>-3611.6857416753105</v>
      </c>
      <c r="W166" s="128">
        <f>U166-S166</f>
        <v>-4851.685741675311</v>
      </c>
      <c r="X166" s="55">
        <f>U166-T166</f>
        <v>-258.13428919184679</v>
      </c>
      <c r="Y166" s="374">
        <f>Y165*Y6</f>
        <v>2784.6153846153848</v>
      </c>
      <c r="Z166" s="461">
        <f>Z165*Z6</f>
        <v>850.208852991453</v>
      </c>
      <c r="AA166" s="1067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67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67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19.083489093920555</v>
      </c>
      <c r="AV166" s="169">
        <f>AU166-AR166</f>
        <v>-13242.454972444541</v>
      </c>
      <c r="AW166" s="129">
        <f>AU166-AS166</f>
        <v>-16236.301126290697</v>
      </c>
      <c r="AX166" s="362">
        <f>AU166-AT166</f>
        <v>-3413.0663932401339</v>
      </c>
      <c r="AY166" s="74"/>
      <c r="AZ166" s="75"/>
      <c r="BA166" s="75"/>
      <c r="BF166" s="1049">
        <f t="shared" ref="BF166:BG166" si="516">BF165*BF6</f>
        <v>0</v>
      </c>
      <c r="BG166" s="461">
        <f t="shared" si="516"/>
        <v>0</v>
      </c>
      <c r="BH166" s="463">
        <f>BH165*BH6</f>
        <v>0</v>
      </c>
      <c r="BI166" s="418">
        <f>BH166-BG166</f>
        <v>0</v>
      </c>
      <c r="BJ166" s="1049">
        <f t="shared" ref="BJ166" si="517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9">
        <f t="shared" ref="BN166" si="518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9">
        <f t="shared" ref="BY166" si="519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9">
        <f t="shared" ref="CC166" si="520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9">
        <f t="shared" ref="CG166" si="521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863"/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 t="e">
        <f>U168/U7</f>
        <v>#DIV/0!</v>
      </c>
      <c r="V167" s="555"/>
      <c r="W167" s="556"/>
      <c r="X167" s="277"/>
      <c r="Y167" s="549">
        <v>0.17899999999999999</v>
      </c>
      <c r="Z167" s="550">
        <v>0.20760000000000001</v>
      </c>
      <c r="AA167" s="1085"/>
      <c r="AB167" s="551"/>
      <c r="AC167" s="549">
        <v>0.17899999999999999</v>
      </c>
      <c r="AD167" s="550">
        <v>0.23766015611846811</v>
      </c>
      <c r="AE167" s="1085"/>
      <c r="AF167" s="551"/>
      <c r="AG167" s="549">
        <v>0.17899999999999999</v>
      </c>
      <c r="AH167" s="550">
        <v>0.21299999999999999</v>
      </c>
      <c r="AI167" s="1085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 t="e">
        <f>AU168/AU7</f>
        <v>#DIV/0!</v>
      </c>
      <c r="AV167" s="561"/>
      <c r="AW167" s="555"/>
      <c r="AX167" s="384"/>
      <c r="AY167" s="562"/>
      <c r="AZ167" s="563"/>
      <c r="BA167" s="563"/>
      <c r="BF167" s="1057"/>
      <c r="BG167" s="550"/>
      <c r="BH167" s="552"/>
      <c r="BI167" s="551"/>
      <c r="BJ167" s="1057"/>
      <c r="BK167" s="550">
        <v>0.20769230769230773</v>
      </c>
      <c r="BL167" s="552"/>
      <c r="BM167" s="551"/>
      <c r="BN167" s="1057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57"/>
      <c r="BZ167" s="550">
        <v>0.18</v>
      </c>
      <c r="CA167" s="552"/>
      <c r="CB167" s="551"/>
      <c r="CC167" s="1057"/>
      <c r="CD167" s="550">
        <v>0.18</v>
      </c>
      <c r="CE167" s="552"/>
      <c r="CF167" s="551"/>
      <c r="CG167" s="1057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462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67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67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67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9">
        <f t="shared" ref="BF168:BG168" si="522">BF167*BF7</f>
        <v>0</v>
      </c>
      <c r="BG168" s="461">
        <f t="shared" si="522"/>
        <v>0</v>
      </c>
      <c r="BH168" s="463">
        <f>BH167*BH7</f>
        <v>0</v>
      </c>
      <c r="BI168" s="418">
        <f>BH168-BG168</f>
        <v>0</v>
      </c>
      <c r="BJ168" s="1049">
        <f t="shared" ref="BJ168" si="523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9">
        <f t="shared" ref="BN168" si="524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9">
        <f t="shared" ref="BY168" si="525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9">
        <f t="shared" ref="CC168" si="526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9">
        <f t="shared" ref="CG168" si="527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110" t="s">
        <v>27</v>
      </c>
      <c r="D169" s="111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863"/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0.12142254591132716</v>
      </c>
      <c r="V169" s="555"/>
      <c r="W169" s="556"/>
      <c r="X169" s="277"/>
      <c r="Y169" s="549">
        <v>0.14399999999999999</v>
      </c>
      <c r="Z169" s="550">
        <v>0.12667</v>
      </c>
      <c r="AA169" s="1085"/>
      <c r="AB169" s="551"/>
      <c r="AC169" s="549">
        <v>0.14399999999999999</v>
      </c>
      <c r="AD169" s="550">
        <v>0.12380250211185709</v>
      </c>
      <c r="AE169" s="1085"/>
      <c r="AF169" s="551"/>
      <c r="AG169" s="549">
        <v>0.14399999999999999</v>
      </c>
      <c r="AH169" s="550">
        <v>0.13</v>
      </c>
      <c r="AI169" s="1085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0.12142254591132716</v>
      </c>
      <c r="AV169" s="561"/>
      <c r="AW169" s="555"/>
      <c r="AX169" s="384"/>
      <c r="AY169" s="562"/>
      <c r="AZ169" s="563"/>
      <c r="BA169" s="563"/>
      <c r="BF169" s="1057"/>
      <c r="BG169" s="550"/>
      <c r="BH169" s="552"/>
      <c r="BI169" s="551"/>
      <c r="BJ169" s="1057"/>
      <c r="BK169" s="550">
        <v>0.1496397590361446</v>
      </c>
      <c r="BL169" s="552"/>
      <c r="BM169" s="551"/>
      <c r="BN169" s="1057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57"/>
      <c r="BZ169" s="550">
        <v>0.158</v>
      </c>
      <c r="CA169" s="552"/>
      <c r="CB169" s="551"/>
      <c r="CC169" s="1057"/>
      <c r="CD169" s="550">
        <v>0.16300000000000001</v>
      </c>
      <c r="CE169" s="552"/>
      <c r="CF169" s="551"/>
      <c r="CG169" s="1057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12" t="s">
        <v>54</v>
      </c>
      <c r="D170" s="111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462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17702.054716909177</v>
      </c>
      <c r="V170" s="129">
        <f>U170-R170</f>
        <v>-6571.7914369369828</v>
      </c>
      <c r="W170" s="128">
        <f>U170-S170</f>
        <v>-9887.5302830908222</v>
      </c>
      <c r="X170" s="55">
        <f>U170-T170</f>
        <v>-8567.9050408779003</v>
      </c>
      <c r="Y170" s="374">
        <f>Y169*Y8</f>
        <v>8738.461538461539</v>
      </c>
      <c r="Z170" s="461">
        <f>Z169*Z8</f>
        <v>10976.259715868719</v>
      </c>
      <c r="AA170" s="1067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67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67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17702.054716909177</v>
      </c>
      <c r="AV170" s="169">
        <f>AU170-AR170</f>
        <v>-35408.714513860061</v>
      </c>
      <c r="AW170" s="129">
        <f>AU170-AS170</f>
        <v>-39958.326283090821</v>
      </c>
      <c r="AX170" s="362">
        <f>AU170-AT170</f>
        <v>-37468.303461742122</v>
      </c>
      <c r="AY170" s="74"/>
      <c r="AZ170" s="75"/>
      <c r="BA170" s="75"/>
      <c r="BF170" s="1049">
        <f t="shared" ref="BF170:BG170" si="528">BF169*BF8</f>
        <v>0</v>
      </c>
      <c r="BG170" s="461">
        <f t="shared" si="528"/>
        <v>0</v>
      </c>
      <c r="BH170" s="463">
        <f>BH169*BH8</f>
        <v>0</v>
      </c>
      <c r="BI170" s="418">
        <f>BH170-BG170</f>
        <v>0</v>
      </c>
      <c r="BJ170" s="1049">
        <f t="shared" ref="BJ170" si="529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9">
        <f t="shared" ref="BN170" si="530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9">
        <f t="shared" ref="BY170" si="531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9">
        <f t="shared" ref="CC170" si="532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9">
        <f t="shared" ref="CG170" si="533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864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0.11718183380451969</v>
      </c>
      <c r="V171" s="579">
        <f>U172/R172</f>
        <v>0.77401125374875179</v>
      </c>
      <c r="W171" s="580">
        <f>U172/S172</f>
        <v>0.68420335465764381</v>
      </c>
      <c r="X171" s="177">
        <f>U172/T172</f>
        <v>0.68520005453911526</v>
      </c>
      <c r="Y171" s="491">
        <f>Y172/Y10</f>
        <v>0.13405541561712844</v>
      </c>
      <c r="Z171" s="574">
        <f>Z172/Z10</f>
        <v>0.11955190319873549</v>
      </c>
      <c r="AA171" s="1086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86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86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0.11718183380451969</v>
      </c>
      <c r="AV171" s="583">
        <f>AU172/AR172</f>
        <v>0.3545347388290026</v>
      </c>
      <c r="AW171" s="579">
        <f>AU172/AS172</f>
        <v>0.32751586623799051</v>
      </c>
      <c r="AX171" s="588">
        <f>AU172/AT172</f>
        <v>0.33488735766542482</v>
      </c>
      <c r="AY171" s="589"/>
      <c r="AZ171" s="590"/>
      <c r="BA171" s="590"/>
      <c r="BF171" s="1058" t="e">
        <f t="shared" ref="BF171:BG171" si="534">BF172/BF10</f>
        <v>#DIV/0!</v>
      </c>
      <c r="BG171" s="574" t="e">
        <f t="shared" si="534"/>
        <v>#DIV/0!</v>
      </c>
      <c r="BH171" s="575" t="e">
        <f>BH172/BH10</f>
        <v>#DIV/0!</v>
      </c>
      <c r="BI171" s="334" t="e">
        <f>BH172/BG172</f>
        <v>#DIV/0!</v>
      </c>
      <c r="BJ171" s="1058" t="e">
        <f t="shared" ref="BJ171" si="535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58" t="e">
        <f t="shared" ref="BN171" si="536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58" t="e">
        <f t="shared" ref="BY171" si="537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58" t="e">
        <f t="shared" ref="CC171" si="538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58" t="e">
        <f t="shared" ref="CG171" si="539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9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357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19552.318127389626</v>
      </c>
      <c r="V172" s="110">
        <f>U172-R172</f>
        <v>-5708.7075136360181</v>
      </c>
      <c r="W172" s="108">
        <f>U172-S172</f>
        <v>-9024.4463597898612</v>
      </c>
      <c r="X172" s="117">
        <f>U172-T172</f>
        <v>-8982.8782694365</v>
      </c>
      <c r="Y172" s="355">
        <f>Y170+Y164</f>
        <v>9097.4358974358984</v>
      </c>
      <c r="Z172" s="448">
        <f>Z170+Z164</f>
        <v>11304.452961784616</v>
      </c>
      <c r="AA172" s="1069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9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9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19552.318127389626</v>
      </c>
      <c r="AV172" s="188">
        <f>AU172-AR172</f>
        <v>-35596.912641841147</v>
      </c>
      <c r="AW172" s="110">
        <f>AU172-AS172</f>
        <v>-40146.524411071914</v>
      </c>
      <c r="AX172" s="594">
        <f>AU172-AT172</f>
        <v>-38832.442240076132</v>
      </c>
      <c r="AY172" s="96">
        <f>AR172/6</f>
        <v>9191.5384615384628</v>
      </c>
      <c r="AZ172" s="97">
        <f>AS172/6</f>
        <v>9949.80708974359</v>
      </c>
      <c r="BA172" s="97">
        <f>AU172/6</f>
        <v>3258.7196878982709</v>
      </c>
      <c r="BB172" s="123">
        <f>BA172/AY172</f>
        <v>0.35453473882900255</v>
      </c>
      <c r="BC172" s="98">
        <f>BA172-AY172</f>
        <v>-5932.8187736401924</v>
      </c>
      <c r="BD172" s="98">
        <f>BA172-AZ172</f>
        <v>-6691.0874018453196</v>
      </c>
      <c r="BE172" s="98">
        <f>AX172/6</f>
        <v>-6472.0737066793554</v>
      </c>
      <c r="BF172" s="1047">
        <f t="shared" ref="BF172:BG172" si="540">BF170+BF164</f>
        <v>0</v>
      </c>
      <c r="BG172" s="448">
        <f t="shared" si="540"/>
        <v>0</v>
      </c>
      <c r="BH172" s="359">
        <f>BH170+BH164</f>
        <v>0</v>
      </c>
      <c r="BI172" s="358">
        <f>BH172-BG172</f>
        <v>0</v>
      </c>
      <c r="BJ172" s="1047">
        <f t="shared" ref="BJ172" si="541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47">
        <f t="shared" ref="BN172" si="542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47">
        <f t="shared" ref="BY172" si="543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47">
        <f t="shared" ref="CC172" si="544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47">
        <f t="shared" ref="CG172" si="545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62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5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6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865"/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0.16508208160600227</v>
      </c>
      <c r="V173" s="555"/>
      <c r="W173" s="602"/>
      <c r="X173" s="253"/>
      <c r="Y173" s="549">
        <v>0.191</v>
      </c>
      <c r="Z173" s="595">
        <v>0.1522392730731392</v>
      </c>
      <c r="AA173" s="1087"/>
      <c r="AB173" s="551"/>
      <c r="AC173" s="549">
        <v>0.191</v>
      </c>
      <c r="AD173" s="595">
        <v>0.16399624958525413</v>
      </c>
      <c r="AE173" s="1087"/>
      <c r="AF173" s="598"/>
      <c r="AG173" s="549">
        <v>0.191</v>
      </c>
      <c r="AH173" s="595">
        <v>0.18</v>
      </c>
      <c r="AI173" s="1087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0.16508208160600227</v>
      </c>
      <c r="AV173" s="608"/>
      <c r="AW173" s="555"/>
      <c r="AX173" s="609"/>
      <c r="AY173" s="137"/>
      <c r="BF173" s="1057"/>
      <c r="BG173" s="595"/>
      <c r="BH173" s="597"/>
      <c r="BI173" s="596"/>
      <c r="BJ173" s="1057"/>
      <c r="BK173" s="595">
        <v>0.17</v>
      </c>
      <c r="BL173" s="597"/>
      <c r="BM173" s="596"/>
      <c r="BN173" s="1057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57"/>
      <c r="BZ173" s="595">
        <f>BZ223</f>
        <v>0.19800000000000001</v>
      </c>
      <c r="CA173" s="597"/>
      <c r="CB173" s="598"/>
      <c r="CC173" s="1057"/>
      <c r="CD173" s="595">
        <f>CD223</f>
        <v>0.19800000000000001</v>
      </c>
      <c r="CE173" s="597"/>
      <c r="CF173" s="598"/>
      <c r="CG173" s="1057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415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3200.3221517948714</v>
      </c>
      <c r="V174" s="129">
        <f>U174-R174</f>
        <v>-1447.3445148717956</v>
      </c>
      <c r="W174" s="134">
        <f>U174-S174</f>
        <v>-1447.3445148717956</v>
      </c>
      <c r="X174" s="55">
        <f>U174-T174</f>
        <v>-1278.3835600000011</v>
      </c>
      <c r="Y174" s="264">
        <f>Y11*Y173</f>
        <v>1354.9572649572651</v>
      </c>
      <c r="Z174" s="414">
        <f>Z11*Z173</f>
        <v>1075.2816</v>
      </c>
      <c r="AA174" s="1075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75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75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3200.3221517948714</v>
      </c>
      <c r="AV174" s="169">
        <f>AU174-AR174</f>
        <v>-5100.8316943589762</v>
      </c>
      <c r="AW174" s="129">
        <f>AU174-AS174</f>
        <v>-5100.8316943589762</v>
      </c>
      <c r="AX174" s="362">
        <f>AU174-AT174</f>
        <v>-4095.0376898334916</v>
      </c>
      <c r="AY174" s="137"/>
      <c r="BF174" s="1051">
        <f t="shared" ref="BF174:BG174" si="546">BF173*BF11</f>
        <v>0</v>
      </c>
      <c r="BG174" s="414">
        <f t="shared" si="546"/>
        <v>0</v>
      </c>
      <c r="BH174" s="417">
        <f>BH173*BH11</f>
        <v>0</v>
      </c>
      <c r="BI174" s="418">
        <f>BH174-BG174</f>
        <v>0</v>
      </c>
      <c r="BJ174" s="1051">
        <f t="shared" ref="BJ174" si="547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51">
        <f t="shared" ref="BN174" si="548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51">
        <f t="shared" ref="BY174" si="549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51">
        <f t="shared" ref="CC174" si="550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51">
        <f t="shared" ref="CG174" si="551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865"/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0.2395033680031573</v>
      </c>
      <c r="V175" s="604"/>
      <c r="W175" s="602"/>
      <c r="X175" s="253"/>
      <c r="Y175" s="549">
        <v>0.24392</v>
      </c>
      <c r="Z175" s="595">
        <v>0.25184608235819828</v>
      </c>
      <c r="AA175" s="1087"/>
      <c r="AB175" s="551"/>
      <c r="AC175" s="549">
        <v>0.24392</v>
      </c>
      <c r="AD175" s="595">
        <v>0.23043774031978506</v>
      </c>
      <c r="AE175" s="1087"/>
      <c r="AF175" s="596"/>
      <c r="AG175" s="549">
        <v>0.24392</v>
      </c>
      <c r="AH175" s="595">
        <v>0.24</v>
      </c>
      <c r="AI175" s="1087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0.2395033680031573</v>
      </c>
      <c r="AV175" s="608"/>
      <c r="AW175" s="604"/>
      <c r="AX175" s="609"/>
      <c r="AY175" s="137"/>
      <c r="BF175" s="1057"/>
      <c r="BG175" s="595"/>
      <c r="BH175" s="597"/>
      <c r="BI175" s="596"/>
      <c r="BJ175" s="1057"/>
      <c r="BK175" s="595">
        <v>0.24</v>
      </c>
      <c r="BL175" s="597"/>
      <c r="BM175" s="596"/>
      <c r="BN175" s="1057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57"/>
      <c r="BZ175" s="595">
        <f>BZ225</f>
        <v>0.25</v>
      </c>
      <c r="CA175" s="597"/>
      <c r="CB175" s="598"/>
      <c r="CC175" s="1057"/>
      <c r="CD175" s="595">
        <f>CD225</f>
        <v>0.25</v>
      </c>
      <c r="CE175" s="597"/>
      <c r="CF175" s="598"/>
      <c r="CG175" s="1057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462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107150.08737777788</v>
      </c>
      <c r="V176" s="129">
        <f>U176-R176</f>
        <v>6439.9621213676146</v>
      </c>
      <c r="W176" s="70">
        <f>U176-S176</f>
        <v>-6001.9126222221239</v>
      </c>
      <c r="X176" s="241">
        <f>U176-T176</f>
        <v>-59736.802409999975</v>
      </c>
      <c r="Y176" s="264">
        <f>Y12*Y175</f>
        <v>30854.837606837609</v>
      </c>
      <c r="Z176" s="461">
        <f>Z12*Z175</f>
        <v>48870.654359999993</v>
      </c>
      <c r="AA176" s="1067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67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67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107150.08737777788</v>
      </c>
      <c r="AV176" s="169">
        <f>AU176-AR176</f>
        <v>-77299.650186324696</v>
      </c>
      <c r="AW176" s="239">
        <f>AU176-AS176</f>
        <v>-91776.912622222124</v>
      </c>
      <c r="AX176" s="610">
        <v>34069.743589743593</v>
      </c>
      <c r="AY176" s="137"/>
      <c r="BF176" s="1051">
        <f t="shared" ref="BF176:BG176" si="552">BF12*BF175</f>
        <v>0</v>
      </c>
      <c r="BG176" s="461">
        <f t="shared" si="552"/>
        <v>0</v>
      </c>
      <c r="BH176" s="463">
        <f>BH12*BH175</f>
        <v>0</v>
      </c>
      <c r="BI176" s="418">
        <f>BH176-BG176</f>
        <v>0</v>
      </c>
      <c r="BJ176" s="1051">
        <f t="shared" ref="BJ176" si="553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51">
        <f t="shared" ref="BN176" si="554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51">
        <f t="shared" ref="BY176" si="555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51">
        <f t="shared" ref="CC176" si="556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51">
        <f t="shared" ref="CG176" si="557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866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0.15101605632881274</v>
      </c>
      <c r="V177" s="579">
        <f>U178/R178</f>
        <v>1.0499118451690035</v>
      </c>
      <c r="W177" s="580">
        <f>U178/S178</f>
        <v>0.94174834367973936</v>
      </c>
      <c r="X177" s="177">
        <f>U178/T178</f>
        <v>0.64639679766877645</v>
      </c>
      <c r="Y177" s="491">
        <f>Y178/Y14</f>
        <v>0.2294845445539857</v>
      </c>
      <c r="Z177" s="611">
        <f>Z178/Z14</f>
        <v>0.23457769696998815</v>
      </c>
      <c r="AA177" s="1088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88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88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0.12303690698098388</v>
      </c>
      <c r="AV177" s="583">
        <f>AU178/AR178</f>
        <v>0.57334104324140123</v>
      </c>
      <c r="AW177" s="579">
        <f>AU178/AS178</f>
        <v>0.53434473791827886</v>
      </c>
      <c r="AX177" s="588">
        <f>AU178/AT178</f>
        <v>0.37887974292258647</v>
      </c>
      <c r="AY177" s="589"/>
      <c r="AZ177" s="590"/>
      <c r="BA177" s="590"/>
      <c r="BF177" s="1058" t="e">
        <f t="shared" ref="BF177:BG177" si="558">BF178/BF14</f>
        <v>#DIV/0!</v>
      </c>
      <c r="BG177" s="611" t="e">
        <f t="shared" si="558"/>
        <v>#DIV/0!</v>
      </c>
      <c r="BH177" s="612" t="e">
        <f>BH178/BH14</f>
        <v>#DIV/0!</v>
      </c>
      <c r="BI177" s="334" t="e">
        <f>BH178/BG178</f>
        <v>#DIV/0!</v>
      </c>
      <c r="BJ177" s="1058" t="e">
        <f t="shared" ref="BJ177" si="559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58" t="e">
        <f t="shared" ref="BN177" si="560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58" t="e">
        <f t="shared" ref="BY177" si="561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58" t="e">
        <f t="shared" ref="CC177" si="562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58" t="e">
        <f t="shared" ref="CG177" si="563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80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357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113743.5278400001</v>
      </c>
      <c r="V178" s="110">
        <f>U178-R178</f>
        <v>5407.2628827351436</v>
      </c>
      <c r="W178" s="108">
        <f>U178-S178</f>
        <v>-7035.5832711110124</v>
      </c>
      <c r="X178" s="117">
        <f>U178-T178</f>
        <v>-62221.960000000006</v>
      </c>
      <c r="Y178" s="355">
        <f>Y228</f>
        <v>33343.908183057756</v>
      </c>
      <c r="Z178" s="448">
        <v>50404.542999999998</v>
      </c>
      <c r="AA178" s="1069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9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9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113743.5278400001</v>
      </c>
      <c r="AV178" s="188">
        <f>AU178-AR178</f>
        <v>-84643.6784847862</v>
      </c>
      <c r="AW178" s="110">
        <f>AU178-AS178</f>
        <v>-99121.912330940089</v>
      </c>
      <c r="AX178" s="594">
        <f>AU178-AT178</f>
        <v>-186466.57830769231</v>
      </c>
      <c r="AY178" s="96">
        <f>AR178/6</f>
        <v>33064.53438746438</v>
      </c>
      <c r="AZ178" s="97">
        <f>AS178/6</f>
        <v>35477.573361823364</v>
      </c>
      <c r="BA178" s="97">
        <f>AU178/6</f>
        <v>18957.254640000017</v>
      </c>
      <c r="BB178" s="123">
        <f>BA178/AY178</f>
        <v>0.57334104324140134</v>
      </c>
      <c r="BC178" s="98">
        <f>BA178-AY178</f>
        <v>-14107.279747464363</v>
      </c>
      <c r="BD178" s="98">
        <f>BA178-AZ178</f>
        <v>-16520.318721823347</v>
      </c>
      <c r="BE178" s="98">
        <f>AX178/6</f>
        <v>-31077.763051282051</v>
      </c>
      <c r="BF178" s="1047"/>
      <c r="BG178" s="448"/>
      <c r="BH178" s="359"/>
      <c r="BI178" s="358">
        <f>BH178-BG178</f>
        <v>0</v>
      </c>
      <c r="BJ178" s="1047"/>
      <c r="BK178" s="448">
        <v>23100</v>
      </c>
      <c r="BL178" s="359"/>
      <c r="BM178" s="358">
        <f>BL178-BK178</f>
        <v>-23100</v>
      </c>
      <c r="BN178" s="1047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47"/>
      <c r="BZ178" s="448">
        <v>42500</v>
      </c>
      <c r="CA178" s="359"/>
      <c r="CB178" s="358">
        <v>0</v>
      </c>
      <c r="CC178" s="1047"/>
      <c r="CD178" s="448">
        <v>43900</v>
      </c>
      <c r="CE178" s="359"/>
      <c r="CF178" s="358">
        <v>0</v>
      </c>
      <c r="CG178" s="1047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62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5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6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865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0.11411688567028214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87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87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87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0.11411688567028214</v>
      </c>
      <c r="AV179" s="622"/>
      <c r="AW179" s="640"/>
      <c r="AX179" s="206"/>
      <c r="AY179" s="137"/>
      <c r="BF179" s="1059" t="e">
        <f t="shared" ref="BF179:BG179" si="564">BF180/BF15</f>
        <v>#DIV/0!</v>
      </c>
      <c r="BG179" s="595" t="e">
        <f t="shared" si="564"/>
        <v>#DIV/0!</v>
      </c>
      <c r="BH179" s="597" t="e">
        <f>BH180/BH15</f>
        <v>#DIV/0!</v>
      </c>
      <c r="BI179" s="470"/>
      <c r="BJ179" s="1059" t="e">
        <f t="shared" ref="BJ179" si="565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9" t="e">
        <f t="shared" ref="BN179" si="566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9" t="e">
        <f t="shared" ref="BY179" si="567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9" t="e">
        <f t="shared" ref="CC179" si="568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9" t="e">
        <f t="shared" ref="CG179" si="569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462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11906</v>
      </c>
      <c r="V180" s="129">
        <f>U180-R180</f>
        <v>92</v>
      </c>
      <c r="W180" s="134">
        <f>U180-S180</f>
        <v>-421</v>
      </c>
      <c r="X180" s="55">
        <f>U180-T180</f>
        <v>-7905</v>
      </c>
      <c r="Y180" s="374">
        <v>4279.4076923076927</v>
      </c>
      <c r="Z180" s="461">
        <v>5200</v>
      </c>
      <c r="AA180" s="1067"/>
      <c r="AB180" s="418">
        <f>AB230</f>
        <v>-5677</v>
      </c>
      <c r="AC180" s="374">
        <v>4279.4076923076927</v>
      </c>
      <c r="AD180" s="461">
        <v>6471</v>
      </c>
      <c r="AE180" s="1067"/>
      <c r="AF180" s="418">
        <f>AE180-AD180</f>
        <v>-6471</v>
      </c>
      <c r="AG180" s="374">
        <v>4279.4076923076927</v>
      </c>
      <c r="AH180" s="461">
        <v>5800</v>
      </c>
      <c r="AI180" s="1067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11906</v>
      </c>
      <c r="AV180" s="60">
        <f>AU180-AR180</f>
        <v>-12746.223076923077</v>
      </c>
      <c r="AW180" s="129">
        <f>AU180-AS180</f>
        <v>-12748</v>
      </c>
      <c r="AX180" s="136">
        <f>AU180-AT180</f>
        <v>-25376</v>
      </c>
      <c r="AY180" s="137"/>
      <c r="BF180" s="1049"/>
      <c r="BG180" s="461"/>
      <c r="BH180" s="463"/>
      <c r="BI180" s="418">
        <f>BH180-BG180</f>
        <v>0</v>
      </c>
      <c r="BJ180" s="1049"/>
      <c r="BK180" s="461">
        <v>5300</v>
      </c>
      <c r="BL180" s="463"/>
      <c r="BM180" s="418">
        <f>BL180-BK180</f>
        <v>-5300</v>
      </c>
      <c r="BN180" s="1049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9"/>
      <c r="BZ180" s="461">
        <v>6470</v>
      </c>
      <c r="CA180" s="463"/>
      <c r="CB180" s="418"/>
      <c r="CC180" s="1049"/>
      <c r="CD180" s="461">
        <v>6470</v>
      </c>
      <c r="CE180" s="463"/>
      <c r="CF180" s="418"/>
      <c r="CG180" s="1049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867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6.4447295168840985E-2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9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9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9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4.4694012323638663E-2</v>
      </c>
      <c r="AV181" s="622"/>
      <c r="AW181" s="640"/>
      <c r="AX181" s="609"/>
      <c r="AY181" s="137"/>
      <c r="BF181" s="1060" t="e">
        <f t="shared" ref="BF181:BG181" si="570">BF182/BF16</f>
        <v>#DIV/0!</v>
      </c>
      <c r="BG181" s="626">
        <f t="shared" si="570"/>
        <v>0</v>
      </c>
      <c r="BH181" s="627">
        <f>BH182/BH16</f>
        <v>0</v>
      </c>
      <c r="BI181" s="514"/>
      <c r="BJ181" s="1060" t="e">
        <f t="shared" ref="BJ181" si="571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60" t="e">
        <f t="shared" ref="BN181" si="572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60" t="e">
        <f t="shared" ref="BY181" si="573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60" t="e">
        <f t="shared" ref="CC181" si="574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60" t="e">
        <f t="shared" ref="CG181" si="575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415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19459.286</v>
      </c>
      <c r="V182" s="129">
        <f>U182-R182</f>
        <v>1297.2860000000001</v>
      </c>
      <c r="W182" s="70">
        <f>U182-S182</f>
        <v>-9613.7139999999999</v>
      </c>
      <c r="X182" s="241">
        <f>U182-T182</f>
        <v>-18651</v>
      </c>
      <c r="Y182" s="264">
        <v>7832.2079772079778</v>
      </c>
      <c r="Z182" s="414">
        <v>12633.448</v>
      </c>
      <c r="AA182" s="1075"/>
      <c r="AB182" s="418">
        <f>AB232</f>
        <v>-9104</v>
      </c>
      <c r="AC182" s="264">
        <v>7832.2079772079778</v>
      </c>
      <c r="AD182" s="414">
        <v>11782</v>
      </c>
      <c r="AE182" s="1075"/>
      <c r="AF182" s="418">
        <f>AE182-AD182</f>
        <v>-11782</v>
      </c>
      <c r="AG182" s="264">
        <v>7832.2079772079778</v>
      </c>
      <c r="AH182" s="414">
        <v>10300</v>
      </c>
      <c r="AI182" s="1075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19459.286</v>
      </c>
      <c r="AV182" s="169">
        <f>AU182-AR182</f>
        <v>-22199.337931623937</v>
      </c>
      <c r="AW182" s="239">
        <f>AU182-AS182</f>
        <v>-38686.714</v>
      </c>
      <c r="AX182" s="362">
        <f>AU182-AT182</f>
        <v>-53366.447999999997</v>
      </c>
      <c r="AY182" s="137"/>
      <c r="BF182" s="1051"/>
      <c r="BG182" s="414"/>
      <c r="BH182" s="417"/>
      <c r="BI182" s="418">
        <f>BH182-BG182</f>
        <v>0</v>
      </c>
      <c r="BJ182" s="1051"/>
      <c r="BK182" s="414">
        <v>11000</v>
      </c>
      <c r="BL182" s="417"/>
      <c r="BM182" s="418">
        <f>BL182-BK182</f>
        <v>-11000</v>
      </c>
      <c r="BN182" s="1051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51"/>
      <c r="BZ182" s="414">
        <v>12500</v>
      </c>
      <c r="CA182" s="417"/>
      <c r="CB182" s="418"/>
      <c r="CC182" s="1051"/>
      <c r="CD182" s="414">
        <v>12500</v>
      </c>
      <c r="CE182" s="417"/>
      <c r="CF182" s="418"/>
      <c r="CG182" s="1051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868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7.7202542982321959E-2</v>
      </c>
      <c r="V183" s="579">
        <f>U184/R184</f>
        <v>1.0463466106218309</v>
      </c>
      <c r="W183" s="580">
        <f>U184/S184</f>
        <v>0.75761560386473425</v>
      </c>
      <c r="X183" s="177">
        <f>U184/T184</f>
        <v>0.54151570460642051</v>
      </c>
      <c r="Y183" s="629">
        <f>Y184/Y19</f>
        <v>0.12549674389221488</v>
      </c>
      <c r="Z183" s="630">
        <f>Z184/Z19</f>
        <v>0.13724985140406384</v>
      </c>
      <c r="AA183" s="1090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90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90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5.8113917717921133E-2</v>
      </c>
      <c r="AV183" s="583">
        <f>AU184/AR184</f>
        <v>0.47300385102843323</v>
      </c>
      <c r="AW183" s="579">
        <f>AU184/AS184</f>
        <v>0.37880780193236713</v>
      </c>
      <c r="AX183" s="588">
        <f>AU184/AT184</f>
        <v>0.28485997178000233</v>
      </c>
      <c r="AY183" s="96"/>
      <c r="AZ183" s="97"/>
      <c r="BA183" s="633"/>
      <c r="BF183" s="1061" t="e">
        <f t="shared" ref="BF183:BG183" si="576">BF184/BF19</f>
        <v>#DIV/0!</v>
      </c>
      <c r="BG183" s="630">
        <f t="shared" si="576"/>
        <v>0</v>
      </c>
      <c r="BH183" s="631">
        <f>BH184/BH19</f>
        <v>0</v>
      </c>
      <c r="BI183" s="334" t="e">
        <f>BH184/BG184</f>
        <v>#DIV/0!</v>
      </c>
      <c r="BJ183" s="1061" t="e">
        <f t="shared" ref="BJ183" si="577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61" t="e">
        <f t="shared" ref="BN183" si="578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61" t="e">
        <f t="shared" ref="BY183" si="579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61" t="e">
        <f t="shared" ref="CC183" si="580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61" t="e">
        <f t="shared" ref="CG183" si="581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386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31365.286</v>
      </c>
      <c r="V184" s="110">
        <f>U184-R184</f>
        <v>1389.2860000000001</v>
      </c>
      <c r="W184" s="108">
        <f>U184-S184</f>
        <v>-10034.714</v>
      </c>
      <c r="X184" s="117">
        <f>U184-T184</f>
        <v>-26556</v>
      </c>
      <c r="Y184" s="634">
        <f>Y180+Y182</f>
        <v>12111.615669515671</v>
      </c>
      <c r="Z184" s="385">
        <f>Z180+Z182</f>
        <v>17833.448</v>
      </c>
      <c r="AA184" s="1072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72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72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31365.286</v>
      </c>
      <c r="AV184" s="121">
        <f>AU184-AR184</f>
        <v>-34945.561008547018</v>
      </c>
      <c r="AW184" s="110">
        <f>AU184-AS184</f>
        <v>-51434.714</v>
      </c>
      <c r="AX184" s="594">
        <f>AU184-AT184</f>
        <v>-78742.448000000004</v>
      </c>
      <c r="AY184" s="96">
        <f>AR184/6</f>
        <v>11051.807834757836</v>
      </c>
      <c r="AZ184" s="97">
        <f>AS184/6</f>
        <v>13800</v>
      </c>
      <c r="BA184" s="97">
        <f>AU184/6</f>
        <v>5227.5476666666664</v>
      </c>
      <c r="BB184" s="123">
        <f>BA184/AY184</f>
        <v>0.47300385102843323</v>
      </c>
      <c r="BC184" s="98">
        <f>BA184-AY184</f>
        <v>-5824.2601680911694</v>
      </c>
      <c r="BD184" s="98">
        <f>BA184-AZ184</f>
        <v>-8572.4523333333345</v>
      </c>
      <c r="BE184" s="98">
        <f>AX184/6</f>
        <v>-13123.741333333333</v>
      </c>
      <c r="BF184" s="1062">
        <f t="shared" ref="BF184:BG184" si="582">BF180+BF182</f>
        <v>0</v>
      </c>
      <c r="BG184" s="385">
        <f t="shared" si="582"/>
        <v>0</v>
      </c>
      <c r="BH184" s="387">
        <f>BH180+BH182</f>
        <v>0</v>
      </c>
      <c r="BI184" s="358">
        <f>BH184-BG184</f>
        <v>0</v>
      </c>
      <c r="BJ184" s="1062">
        <f t="shared" ref="BJ184" si="583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62">
        <f t="shared" ref="BN184" si="584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62">
        <f t="shared" ref="BY184" si="585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62">
        <f t="shared" ref="CC184" si="586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62">
        <f t="shared" ref="CG184" si="587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62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5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6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86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87"/>
      <c r="AB185" s="470"/>
      <c r="AC185" s="599" t="e">
        <f>AC186/AC20</f>
        <v>#DIV/0!</v>
      </c>
      <c r="AD185" s="595"/>
      <c r="AE185" s="1087"/>
      <c r="AF185" s="382" t="e">
        <f>AE186/AD186</f>
        <v>#DIV/0!</v>
      </c>
      <c r="AG185" s="599" t="e">
        <f>AG186/AG20</f>
        <v>#DIV/0!</v>
      </c>
      <c r="AH185" s="595"/>
      <c r="AI185" s="1087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9"/>
      <c r="BG185" s="595"/>
      <c r="BH185" s="597"/>
      <c r="BI185" s="470"/>
      <c r="BJ185" s="1059"/>
      <c r="BK185" s="595"/>
      <c r="BL185" s="597"/>
      <c r="BM185" s="470"/>
      <c r="BN185" s="1059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9"/>
      <c r="BZ185" s="595"/>
      <c r="CA185" s="597"/>
      <c r="CB185" s="382" t="e">
        <f>CA186/BZ186</f>
        <v>#DIV/0!</v>
      </c>
      <c r="CC185" s="1059"/>
      <c r="CD185" s="595"/>
      <c r="CE185" s="597"/>
      <c r="CF185" s="382" t="e">
        <f>CE186/CD186</f>
        <v>#DIV/0!</v>
      </c>
      <c r="CG185" s="1059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415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75">
        <f>AA20*AA185</f>
        <v>0</v>
      </c>
      <c r="AB186" s="418">
        <f>AA186-Z186</f>
        <v>0</v>
      </c>
      <c r="AC186" s="264"/>
      <c r="AD186" s="414">
        <f>AD20*AD185</f>
        <v>0</v>
      </c>
      <c r="AE186" s="1075">
        <f>AE20*AE185</f>
        <v>0</v>
      </c>
      <c r="AF186" s="358">
        <f>AE186-AD186</f>
        <v>0</v>
      </c>
      <c r="AG186" s="264"/>
      <c r="AH186" s="414">
        <f>AH20*AH185</f>
        <v>0</v>
      </c>
      <c r="AI186" s="107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51">
        <f t="shared" ref="BF186:BG186" si="588">BF20*BF185</f>
        <v>0</v>
      </c>
      <c r="BG186" s="414">
        <f t="shared" si="588"/>
        <v>0</v>
      </c>
      <c r="BH186" s="417">
        <f>BH20*BH185</f>
        <v>0</v>
      </c>
      <c r="BI186" s="418">
        <f>BH186-BG186</f>
        <v>0</v>
      </c>
      <c r="BJ186" s="1051">
        <f t="shared" ref="BJ186" si="589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51">
        <f t="shared" ref="BN186" si="590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51">
        <f t="shared" ref="BY186" si="591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51">
        <f t="shared" ref="CC186" si="592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51">
        <f t="shared" ref="CG186" si="593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86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87"/>
      <c r="AB187" s="470"/>
      <c r="AC187" s="599" t="e">
        <f>AC188/AC21</f>
        <v>#DIV/0!</v>
      </c>
      <c r="AD187" s="595"/>
      <c r="AE187" s="1087"/>
      <c r="AF187" s="382" t="e">
        <f>AE188/AD188</f>
        <v>#DIV/0!</v>
      </c>
      <c r="AG187" s="599" t="e">
        <f>AG188/AG21</f>
        <v>#DIV/0!</v>
      </c>
      <c r="AH187" s="595"/>
      <c r="AI187" s="1087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9"/>
      <c r="BG187" s="595"/>
      <c r="BH187" s="597"/>
      <c r="BI187" s="470"/>
      <c r="BJ187" s="1059"/>
      <c r="BK187" s="595"/>
      <c r="BL187" s="597"/>
      <c r="BM187" s="470"/>
      <c r="BN187" s="1059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9"/>
      <c r="BZ187" s="595"/>
      <c r="CA187" s="597"/>
      <c r="CB187" s="382" t="e">
        <f>CA188/BZ188</f>
        <v>#DIV/0!</v>
      </c>
      <c r="CC187" s="1059"/>
      <c r="CD187" s="595"/>
      <c r="CE187" s="597"/>
      <c r="CF187" s="382" t="e">
        <f>CE188/CD188</f>
        <v>#DIV/0!</v>
      </c>
      <c r="CG187" s="1059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462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67">
        <f>AA21*AA187</f>
        <v>0</v>
      </c>
      <c r="AB188" s="457">
        <f>AA188-Z188</f>
        <v>0</v>
      </c>
      <c r="AC188" s="374"/>
      <c r="AD188" s="461">
        <f>AD21*AD187</f>
        <v>0</v>
      </c>
      <c r="AE188" s="1067">
        <f>AE21*AE187</f>
        <v>0</v>
      </c>
      <c r="AF188" s="643">
        <f>AE188-AD188</f>
        <v>0</v>
      </c>
      <c r="AG188" s="374"/>
      <c r="AH188" s="461">
        <f>AH21*AH187</f>
        <v>0</v>
      </c>
      <c r="AI188" s="1067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9">
        <f t="shared" ref="BF188:BG188" si="594">BF21*BF187</f>
        <v>0</v>
      </c>
      <c r="BG188" s="461">
        <f t="shared" si="594"/>
        <v>0</v>
      </c>
      <c r="BH188" s="463">
        <f>BH21*BH187</f>
        <v>0</v>
      </c>
      <c r="BI188" s="457">
        <f>BH188-BG188</f>
        <v>0</v>
      </c>
      <c r="BJ188" s="1049">
        <f t="shared" ref="BJ188" si="595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9">
        <f t="shared" ref="BN188" si="596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9">
        <f t="shared" ref="BY188" si="597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9">
        <f t="shared" ref="CC188" si="598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9">
        <f t="shared" ref="CG188" si="599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4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864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-0.11066879191238416</v>
      </c>
      <c r="V189" s="579" t="e">
        <f>U190/R190</f>
        <v>#DIV/0!</v>
      </c>
      <c r="W189" s="580" t="e">
        <f>U190/S190</f>
        <v>#DIV/0!</v>
      </c>
      <c r="X189" s="177">
        <f>U190/T190</f>
        <v>1.0165543366857284</v>
      </c>
      <c r="Y189" s="491" t="e">
        <f>Y190/Y23</f>
        <v>#DIV/0!</v>
      </c>
      <c r="Z189" s="574">
        <v>0.63400000000000001</v>
      </c>
      <c r="AA189" s="1086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86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86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-0.10568920112701802</v>
      </c>
      <c r="AV189" s="583" t="e">
        <f>AU190/AR190</f>
        <v>#DIV/0!</v>
      </c>
      <c r="AW189" s="579" t="e">
        <f>AU190/AS190</f>
        <v>#DIV/0!</v>
      </c>
      <c r="AX189" s="588">
        <f>AU190/AT190</f>
        <v>1.5669693324140781</v>
      </c>
      <c r="AY189" s="96"/>
      <c r="AZ189" s="97"/>
      <c r="BA189" s="633"/>
      <c r="BF189" s="1058" t="e">
        <f t="shared" ref="BF189:BG189" si="600">BF190/BF23</f>
        <v>#DIV/0!</v>
      </c>
      <c r="BG189" s="574" t="e">
        <f t="shared" si="600"/>
        <v>#DIV/0!</v>
      </c>
      <c r="BH189" s="575" t="e">
        <f>BH190/BH23</f>
        <v>#DIV/0!</v>
      </c>
      <c r="BI189" s="334" t="e">
        <f>BH190/BG190</f>
        <v>#DIV/0!</v>
      </c>
      <c r="BJ189" s="1058" t="e">
        <f t="shared" ref="BJ189" si="601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58" t="e">
        <f t="shared" ref="BN189" si="602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58" t="e">
        <f t="shared" ref="BY189" si="603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58" t="e">
        <f t="shared" ref="CC189" si="604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58" t="e">
        <f t="shared" ref="CG189" si="605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357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-561.38400000000001</v>
      </c>
      <c r="V190" s="110">
        <f>U190-R190</f>
        <v>-561.38400000000001</v>
      </c>
      <c r="W190" s="108">
        <f>U190-S190</f>
        <v>-561.38400000000001</v>
      </c>
      <c r="X190" s="117">
        <f>U190-T190</f>
        <v>-9.1420000000000528</v>
      </c>
      <c r="Y190" s="355">
        <f t="shared" ref="Y190:AG190" si="606">Y186+Y188</f>
        <v>0</v>
      </c>
      <c r="Z190" s="448">
        <v>151.596</v>
      </c>
      <c r="AA190" s="1069"/>
      <c r="AB190" s="358">
        <f t="shared" si="606"/>
        <v>0</v>
      </c>
      <c r="AC190" s="355">
        <f t="shared" si="606"/>
        <v>0</v>
      </c>
      <c r="AD190" s="448">
        <v>0</v>
      </c>
      <c r="AE190" s="1069"/>
      <c r="AF190" s="643">
        <f t="shared" si="606"/>
        <v>0</v>
      </c>
      <c r="AG190" s="355">
        <f t="shared" si="606"/>
        <v>0</v>
      </c>
      <c r="AH190" s="448">
        <v>42.384999999999998</v>
      </c>
      <c r="AI190" s="1069"/>
      <c r="AJ190" s="643">
        <f t="shared" ref="AJ190:AR190" si="607">AJ186+AJ188</f>
        <v>0</v>
      </c>
      <c r="AK190" s="107">
        <f t="shared" si="607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07"/>
        <v>0</v>
      </c>
      <c r="AP190" s="108">
        <f>AN190-AL190</f>
        <v>0</v>
      </c>
      <c r="AQ190" s="107">
        <f t="shared" si="607"/>
        <v>0</v>
      </c>
      <c r="AR190" s="355">
        <f t="shared" si="607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-561.38400000000001</v>
      </c>
      <c r="AV190" s="328">
        <f>AV186+AV188</f>
        <v>0</v>
      </c>
      <c r="AW190" s="110">
        <f>AU190-AS190</f>
        <v>-561.38400000000001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-93.564000000000007</v>
      </c>
      <c r="BB190" s="123" t="e">
        <f>BA190/AY190</f>
        <v>#DIV/0!</v>
      </c>
      <c r="BC190" s="98">
        <f>BA190-AY190</f>
        <v>-93.564000000000007</v>
      </c>
      <c r="BD190" s="98">
        <f>BA190-AZ190</f>
        <v>-93.564000000000007</v>
      </c>
      <c r="BE190" s="98">
        <f>AX190/6</f>
        <v>0</v>
      </c>
      <c r="BF190" s="1047"/>
      <c r="BG190" s="448"/>
      <c r="BH190" s="359"/>
      <c r="BI190" s="358">
        <f>BH190-BG190</f>
        <v>0</v>
      </c>
      <c r="BJ190" s="1047"/>
      <c r="BK190" s="448">
        <v>8.4610000000000003</v>
      </c>
      <c r="BL190" s="359"/>
      <c r="BM190" s="358">
        <f>BL190-BK190</f>
        <v>-8.4610000000000003</v>
      </c>
      <c r="BN190" s="1047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47"/>
      <c r="BZ190" s="448">
        <f t="shared" ref="BZ190" si="608">BZ186+BZ188</f>
        <v>0</v>
      </c>
      <c r="CA190" s="359">
        <f t="shared" ref="CA190:CR190" si="609">CA186+CA188</f>
        <v>0</v>
      </c>
      <c r="CB190" s="643">
        <f t="shared" si="609"/>
        <v>0</v>
      </c>
      <c r="CC190" s="1047"/>
      <c r="CD190" s="448">
        <f t="shared" ref="CD190" si="610">CD186+CD188</f>
        <v>0</v>
      </c>
      <c r="CE190" s="359">
        <f t="shared" si="609"/>
        <v>0</v>
      </c>
      <c r="CF190" s="643">
        <f t="shared" si="609"/>
        <v>0</v>
      </c>
      <c r="CG190" s="1047"/>
      <c r="CH190" s="448">
        <f t="shared" ref="CH190" si="611">CH186+CH188</f>
        <v>0</v>
      </c>
      <c r="CI190" s="359">
        <f t="shared" si="609"/>
        <v>0</v>
      </c>
      <c r="CJ190" s="643">
        <f t="shared" si="609"/>
        <v>0</v>
      </c>
      <c r="CK190" s="107">
        <f t="shared" si="609"/>
        <v>0</v>
      </c>
      <c r="CL190" s="355"/>
      <c r="CM190" s="355">
        <f t="shared" si="609"/>
        <v>0</v>
      </c>
      <c r="CN190" s="110">
        <f t="shared" si="609"/>
        <v>0</v>
      </c>
      <c r="CO190" s="543">
        <f t="shared" si="609"/>
        <v>0</v>
      </c>
      <c r="CP190" s="543"/>
      <c r="CQ190" s="107">
        <f t="shared" si="609"/>
        <v>0</v>
      </c>
      <c r="CR190" s="355">
        <f t="shared" si="609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2">DU186+DU188</f>
        <v>0</v>
      </c>
      <c r="DV190" s="448">
        <f t="shared" si="612"/>
        <v>0</v>
      </c>
      <c r="DW190" s="765">
        <f t="shared" si="612"/>
        <v>0</v>
      </c>
      <c r="DX190" s="643">
        <f t="shared" si="612"/>
        <v>0</v>
      </c>
      <c r="DY190" s="355">
        <f t="shared" si="612"/>
        <v>0</v>
      </c>
      <c r="DZ190" s="448">
        <f t="shared" si="612"/>
        <v>0</v>
      </c>
      <c r="EA190" s="765">
        <f t="shared" si="612"/>
        <v>0</v>
      </c>
      <c r="EB190" s="643">
        <f t="shared" si="612"/>
        <v>0</v>
      </c>
      <c r="EC190" s="355">
        <f t="shared" si="612"/>
        <v>0</v>
      </c>
      <c r="ED190" s="448">
        <f t="shared" si="612"/>
        <v>0</v>
      </c>
      <c r="EE190" s="765">
        <f t="shared" si="612"/>
        <v>0</v>
      </c>
      <c r="EF190" s="643">
        <f t="shared" si="612"/>
        <v>0</v>
      </c>
      <c r="EG190" s="107">
        <f t="shared" si="612"/>
        <v>0</v>
      </c>
      <c r="EH190" s="355">
        <f t="shared" si="612"/>
        <v>0</v>
      </c>
      <c r="EI190" s="110">
        <f t="shared" si="612"/>
        <v>0</v>
      </c>
      <c r="EJ190" s="543">
        <f t="shared" si="612"/>
        <v>0</v>
      </c>
      <c r="EK190" s="107">
        <f t="shared" si="612"/>
        <v>0</v>
      </c>
      <c r="EL190" s="355">
        <f t="shared" si="612"/>
        <v>0</v>
      </c>
      <c r="EM190" s="1037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6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869">
        <f t="shared" ref="P191" si="613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0.37693584393921326</v>
      </c>
      <c r="V191" s="579">
        <f>U192/R192</f>
        <v>0.91139013452914808</v>
      </c>
      <c r="W191" s="580">
        <f>U192/S192</f>
        <v>0.91139013452914808</v>
      </c>
      <c r="X191" s="177">
        <f>U192/T192</f>
        <v>0.6861098207823354</v>
      </c>
      <c r="Y191" s="491">
        <f t="shared" ref="Y191:AN191" si="614">Y192/Y25</f>
        <v>0.58818897637795275</v>
      </c>
      <c r="Z191" s="648">
        <f t="shared" si="614"/>
        <v>0.61889265066119636</v>
      </c>
      <c r="AA191" s="1091">
        <f t="shared" si="614"/>
        <v>0</v>
      </c>
      <c r="AB191" s="334" t="e">
        <f t="shared" si="614"/>
        <v>#DIV/0!</v>
      </c>
      <c r="AC191" s="491">
        <f t="shared" si="614"/>
        <v>0.5924954240390482</v>
      </c>
      <c r="AD191" s="648">
        <f t="shared" si="614"/>
        <v>0.51100195983245422</v>
      </c>
      <c r="AE191" s="1091">
        <f t="shared" ref="AE191" si="615">AE192/AE25</f>
        <v>0</v>
      </c>
      <c r="AF191" s="334" t="e">
        <f t="shared" si="614"/>
        <v>#DIV/0!</v>
      </c>
      <c r="AG191" s="491">
        <f t="shared" si="614"/>
        <v>0.58988439306358376</v>
      </c>
      <c r="AH191" s="648">
        <f t="shared" si="614"/>
        <v>0.55038043478260867</v>
      </c>
      <c r="AI191" s="1091">
        <f t="shared" si="614"/>
        <v>0</v>
      </c>
      <c r="AJ191" s="334">
        <f t="shared" si="614"/>
        <v>-0.48347604716820397</v>
      </c>
      <c r="AK191" s="632">
        <f t="shared" si="614"/>
        <v>0.59018980812873945</v>
      </c>
      <c r="AL191" s="613">
        <f t="shared" si="614"/>
        <v>0.59018980812873945</v>
      </c>
      <c r="AM191" s="592">
        <f t="shared" si="614"/>
        <v>0.55483693306884341</v>
      </c>
      <c r="AN191" s="579">
        <f t="shared" si="614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0.15979590405452623</v>
      </c>
      <c r="AV191" s="583">
        <f>AU192/AR192</f>
        <v>0.43473796791443853</v>
      </c>
      <c r="AW191" s="579">
        <f>AU192/AS192</f>
        <v>0.43473796791443853</v>
      </c>
      <c r="AX191" s="588">
        <f>AX192/AX25</f>
        <v>-2.5452444447160398</v>
      </c>
      <c r="AY191" s="96"/>
      <c r="AZ191" s="97"/>
      <c r="BA191" s="97"/>
      <c r="BE191" s="261">
        <f>BE192/BE25</f>
        <v>-2.5452444447160403</v>
      </c>
      <c r="BF191" s="1058" t="e">
        <f t="shared" ref="BF191:BG191" si="616">BF192/BF25</f>
        <v>#DIV/0!</v>
      </c>
      <c r="BG191" s="648">
        <f t="shared" si="616"/>
        <v>0</v>
      </c>
      <c r="BH191" s="649">
        <f>BH192/BH25</f>
        <v>0</v>
      </c>
      <c r="BI191" s="334" t="e">
        <f>BH192/BG192</f>
        <v>#DIV/0!</v>
      </c>
      <c r="BJ191" s="1058" t="e">
        <f t="shared" ref="BJ191" si="617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58" t="e">
        <f t="shared" ref="BN191" si="618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58" t="e">
        <f t="shared" ref="BY191" si="619">BY192/BY25</f>
        <v>#DIV/0!</v>
      </c>
      <c r="BZ191" s="648">
        <f t="shared" ref="BZ191" si="620">BZ192/BZ25</f>
        <v>0.57956656346749225</v>
      </c>
      <c r="CA191" s="649" t="e">
        <f t="shared" ref="CA191:CN191" si="621">CA192/CA25</f>
        <v>#DIV/0!</v>
      </c>
      <c r="CB191" s="334">
        <f t="shared" si="621"/>
        <v>0.57956656346749225</v>
      </c>
      <c r="CC191" s="1058" t="e">
        <f t="shared" si="621"/>
        <v>#DIV/0!</v>
      </c>
      <c r="CD191" s="648">
        <f t="shared" ref="CD191" si="622">CD192/CD25</f>
        <v>0.56345609065155799</v>
      </c>
      <c r="CE191" s="649" t="e">
        <f t="shared" si="621"/>
        <v>#DIV/0!</v>
      </c>
      <c r="CF191" s="334">
        <f t="shared" si="621"/>
        <v>0.56345609065155799</v>
      </c>
      <c r="CG191" s="1058" t="e">
        <f t="shared" si="621"/>
        <v>#DIV/0!</v>
      </c>
      <c r="CH191" s="648">
        <f t="shared" ref="CH191" si="623">CH192/CH25</f>
        <v>0.60331629392971242</v>
      </c>
      <c r="CI191" s="649" t="e">
        <f t="shared" si="621"/>
        <v>#DIV/0!</v>
      </c>
      <c r="CJ191" s="334">
        <f t="shared" si="621"/>
        <v>0.60331629392971242</v>
      </c>
      <c r="CK191" s="632" t="e">
        <f t="shared" si="621"/>
        <v>#DIV/0!</v>
      </c>
      <c r="CL191" s="583"/>
      <c r="CM191" s="592">
        <f t="shared" si="621"/>
        <v>0.58010852161537085</v>
      </c>
      <c r="CN191" s="579" t="e">
        <f t="shared" si="621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24">CZ192/CZ25</f>
        <v>0</v>
      </c>
      <c r="DA191" s="261" t="e">
        <f t="shared" si="624"/>
        <v>#DIV/0!</v>
      </c>
      <c r="DB191" s="261">
        <f t="shared" si="624"/>
        <v>0</v>
      </c>
      <c r="DC191" s="261">
        <f t="shared" si="624"/>
        <v>0.58053727114210973</v>
      </c>
      <c r="DD191" s="491">
        <f t="shared" si="624"/>
        <v>0.58499999999999996</v>
      </c>
      <c r="DE191" s="648">
        <f t="shared" si="624"/>
        <v>0.76533333333333331</v>
      </c>
      <c r="DF191" s="789" t="e">
        <f t="shared" si="624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5">DU192/DU25</f>
        <v>0.57956656346749225</v>
      </c>
      <c r="DV191" s="648" t="e">
        <f t="shared" si="625"/>
        <v>#DIV/0!</v>
      </c>
      <c r="DW191" s="789" t="e">
        <f t="shared" si="625"/>
        <v>#DIV/0!</v>
      </c>
      <c r="DX191" s="334" t="e">
        <f t="shared" si="625"/>
        <v>#DIV/0!</v>
      </c>
      <c r="DY191" s="491">
        <f t="shared" si="625"/>
        <v>0.56345609065155799</v>
      </c>
      <c r="DZ191" s="648" t="e">
        <f t="shared" si="625"/>
        <v>#DIV/0!</v>
      </c>
      <c r="EA191" s="789" t="e">
        <f t="shared" si="625"/>
        <v>#DIV/0!</v>
      </c>
      <c r="EB191" s="334" t="e">
        <f t="shared" si="625"/>
        <v>#DIV/0!</v>
      </c>
      <c r="EC191" s="491">
        <f t="shared" si="625"/>
        <v>0.60331629392971242</v>
      </c>
      <c r="ED191" s="648" t="e">
        <f t="shared" si="625"/>
        <v>#DIV/0!</v>
      </c>
      <c r="EE191" s="789" t="e">
        <f t="shared" si="625"/>
        <v>#DIV/0!</v>
      </c>
      <c r="EF191" s="334" t="e">
        <f t="shared" si="625"/>
        <v>#DIV/0!</v>
      </c>
      <c r="EG191" s="632">
        <f t="shared" si="625"/>
        <v>0.58010852161537085</v>
      </c>
      <c r="EH191" s="592" t="e">
        <f t="shared" si="625"/>
        <v>#DIV/0!</v>
      </c>
      <c r="EI191" s="579" t="e">
        <f t="shared" si="625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357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2032.4</v>
      </c>
      <c r="V192" s="110">
        <f>U192-R192</f>
        <v>-197.59999999999991</v>
      </c>
      <c r="W192" s="108">
        <f>U192-S192</f>
        <v>-197.59999999999991</v>
      </c>
      <c r="X192" s="117">
        <f>U192-T192</f>
        <v>-929.80799999999999</v>
      </c>
      <c r="Y192" s="355">
        <v>830</v>
      </c>
      <c r="Z192" s="448">
        <v>1117.4670000000001</v>
      </c>
      <c r="AA192" s="1069"/>
      <c r="AB192" s="358">
        <f>AA192-Z192</f>
        <v>-1117.4670000000001</v>
      </c>
      <c r="AC192" s="355">
        <v>830</v>
      </c>
      <c r="AD192" s="448">
        <v>1274.7460000000001</v>
      </c>
      <c r="AE192" s="1069"/>
      <c r="AF192" s="358">
        <f>AE192-AD192</f>
        <v>-1274.7460000000001</v>
      </c>
      <c r="AG192" s="355">
        <v>785</v>
      </c>
      <c r="AH192" s="448">
        <v>779</v>
      </c>
      <c r="AI192" s="1069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2032.4</v>
      </c>
      <c r="AV192" s="121">
        <f>AU192-AR192</f>
        <v>-2642.6</v>
      </c>
      <c r="AW192" s="110">
        <f>AU192-AS192</f>
        <v>-2642.6</v>
      </c>
      <c r="AX192" s="594">
        <f>AU192-AT192</f>
        <v>-4101.0210000000006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338.73333333333335</v>
      </c>
      <c r="BB192" s="123">
        <f>BA192/AY192</f>
        <v>0.43473796791443853</v>
      </c>
      <c r="BC192" s="98">
        <f>BA192-AY192</f>
        <v>-440.43333333333328</v>
      </c>
      <c r="BD192" s="98">
        <f>BA192-AZ192</f>
        <v>-440.43333333333328</v>
      </c>
      <c r="BE192" s="98">
        <f>AX192/6</f>
        <v>-683.50350000000014</v>
      </c>
      <c r="BF192" s="1047"/>
      <c r="BG192" s="448"/>
      <c r="BH192" s="359"/>
      <c r="BI192" s="358">
        <f>BH192-BG192</f>
        <v>0</v>
      </c>
      <c r="BJ192" s="1047"/>
      <c r="BK192" s="448">
        <v>846</v>
      </c>
      <c r="BL192" s="359"/>
      <c r="BM192" s="358">
        <f>BL192-BK192</f>
        <v>-846</v>
      </c>
      <c r="BN192" s="1047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47"/>
      <c r="BZ192" s="448">
        <v>960</v>
      </c>
      <c r="CA192" s="359"/>
      <c r="CB192" s="358">
        <f>CA192-BZ192</f>
        <v>-960</v>
      </c>
      <c r="CC192" s="1047"/>
      <c r="CD192" s="448">
        <v>1020</v>
      </c>
      <c r="CE192" s="359"/>
      <c r="CF192" s="358">
        <f>CE192-CD192</f>
        <v>-1020</v>
      </c>
      <c r="CG192" s="1047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62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5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6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864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574"/>
      <c r="AA193" s="1086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86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86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3.6076709677419355E-2</v>
      </c>
      <c r="AV193" s="583" t="e">
        <f>AU194/AR194</f>
        <v>#DIV/0!</v>
      </c>
      <c r="AW193" s="579" t="e">
        <f>AU194/AS194</f>
        <v>#DIV/0!</v>
      </c>
      <c r="AX193" s="588">
        <f>AU194/AT194</f>
        <v>-9.4202670149044453E-3</v>
      </c>
      <c r="AY193" s="96"/>
      <c r="AZ193" s="97"/>
      <c r="BA193" s="97"/>
      <c r="BF193" s="1058"/>
      <c r="BG193" s="574"/>
      <c r="BH193" s="575"/>
      <c r="BI193" s="334" t="e">
        <f>BH194/BG194</f>
        <v>#DIV/0!</v>
      </c>
      <c r="BJ193" s="1058"/>
      <c r="BK193" s="574"/>
      <c r="BL193" s="575"/>
      <c r="BM193" s="334" t="e">
        <f>BL194/BK194</f>
        <v>#DIV/0!</v>
      </c>
      <c r="BN193" s="1058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58"/>
      <c r="BZ193" s="574"/>
      <c r="CA193" s="575"/>
      <c r="CB193" s="334" t="e">
        <f>CA194/BZ194</f>
        <v>#DIV/0!</v>
      </c>
      <c r="CC193" s="1058"/>
      <c r="CD193" s="574"/>
      <c r="CE193" s="575"/>
      <c r="CF193" s="334" t="e">
        <f>CE194/CD194</f>
        <v>#DIV/0!</v>
      </c>
      <c r="CG193" s="1058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357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448">
        <f>Z27*Z193</f>
        <v>0</v>
      </c>
      <c r="AA194" s="1069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9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9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4.7793931623931627</v>
      </c>
      <c r="AV194" s="121">
        <f>AU194-AR194</f>
        <v>4.7793931623931627</v>
      </c>
      <c r="AW194" s="110">
        <f>AU194-AS194</f>
        <v>4.7793931623931627</v>
      </c>
      <c r="AX194" s="594">
        <f>AU194-AT194</f>
        <v>512.13158974358976</v>
      </c>
      <c r="AY194" s="96">
        <f>AR194/6</f>
        <v>0</v>
      </c>
      <c r="AZ194" s="97">
        <f>AS194/6</f>
        <v>0</v>
      </c>
      <c r="BA194" s="97">
        <f>AU194/6</f>
        <v>0.79656552706552708</v>
      </c>
      <c r="BB194" s="123" t="e">
        <f>BA194/AY194</f>
        <v>#DIV/0!</v>
      </c>
      <c r="BC194" s="98">
        <f>BA194-AY194</f>
        <v>0.79656552706552708</v>
      </c>
      <c r="BD194" s="98">
        <f>BA194-AZ194</f>
        <v>0.79656552706552708</v>
      </c>
      <c r="BE194" s="98">
        <f>AX194/6</f>
        <v>85.355264957264964</v>
      </c>
      <c r="BF194" s="1047"/>
      <c r="BG194" s="448"/>
      <c r="BH194" s="359"/>
      <c r="BI194" s="358">
        <f>BH194-BG194</f>
        <v>0</v>
      </c>
      <c r="BJ194" s="1047"/>
      <c r="BK194" s="448">
        <f>BK27*BK193</f>
        <v>0</v>
      </c>
      <c r="BL194" s="359"/>
      <c r="BM194" s="358">
        <f>BL194-BK194</f>
        <v>0</v>
      </c>
      <c r="BN194" s="1047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47"/>
      <c r="BZ194" s="448">
        <f>BZ27*BZ193</f>
        <v>0</v>
      </c>
      <c r="CA194" s="359">
        <f>CA27*CA193</f>
        <v>0</v>
      </c>
      <c r="CB194" s="358">
        <f>CA194-BZ194</f>
        <v>0</v>
      </c>
      <c r="CC194" s="1047"/>
      <c r="CD194" s="448">
        <f>CD27*CD193</f>
        <v>0</v>
      </c>
      <c r="CE194" s="359">
        <f>CE27*CE193</f>
        <v>0</v>
      </c>
      <c r="CF194" s="358">
        <f>CE194-CD194</f>
        <v>0</v>
      </c>
      <c r="CG194" s="1047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5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6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864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0.26503267411865866</v>
      </c>
      <c r="V195" s="579">
        <f>U196/R196</f>
        <v>2.5945538720538717</v>
      </c>
      <c r="W195" s="580">
        <f>U196/S196</f>
        <v>2.5945538720538717</v>
      </c>
      <c r="X195" s="177">
        <f>U196/T196</f>
        <v>0.77958081151693415</v>
      </c>
      <c r="Y195" s="491">
        <v>0.3</v>
      </c>
      <c r="Z195" s="574"/>
      <c r="AA195" s="1086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86"/>
      <c r="AF195" s="334">
        <f>AE196/AD196</f>
        <v>0</v>
      </c>
      <c r="AG195" s="491">
        <v>0.3</v>
      </c>
      <c r="AH195" s="574">
        <v>0.18</v>
      </c>
      <c r="AI195" s="1086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0.26503267411865866</v>
      </c>
      <c r="AV195" s="583">
        <f>AU196/AR196</f>
        <v>0.79278034979423873</v>
      </c>
      <c r="AW195" s="579">
        <f>AU196/AS196</f>
        <v>0.79278034979423884</v>
      </c>
      <c r="AX195" s="588">
        <f>AU196/AT196</f>
        <v>0.12775185417641838</v>
      </c>
      <c r="AY195" s="96"/>
      <c r="AZ195" s="97"/>
      <c r="BA195" s="97"/>
      <c r="BF195" s="1058"/>
      <c r="BG195" s="574"/>
      <c r="BH195" s="575"/>
      <c r="BI195" s="334" t="e">
        <f>BH196/BG196</f>
        <v>#DIV/0!</v>
      </c>
      <c r="BJ195" s="1058"/>
      <c r="BK195" s="574">
        <v>0.15</v>
      </c>
      <c r="BL195" s="575"/>
      <c r="BM195" s="334">
        <f>BL196/BK196</f>
        <v>0</v>
      </c>
      <c r="BN195" s="1058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58"/>
      <c r="BZ195" s="574">
        <v>0.15</v>
      </c>
      <c r="CA195" s="575"/>
      <c r="CB195" s="334">
        <f>CA196/BZ196</f>
        <v>0</v>
      </c>
      <c r="CC195" s="1058"/>
      <c r="CD195" s="574">
        <v>0.15</v>
      </c>
      <c r="CE195" s="575"/>
      <c r="CF195" s="334">
        <f>CE196/CD196</f>
        <v>0</v>
      </c>
      <c r="CG195" s="1058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357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131.72350427350429</v>
      </c>
      <c r="V196" s="110">
        <f>U196-R196</f>
        <v>80.954273504273516</v>
      </c>
      <c r="W196" s="108">
        <f>U196-S196</f>
        <v>80.954273504273516</v>
      </c>
      <c r="X196" s="117">
        <f>U196-T196</f>
        <v>-37.243589743589752</v>
      </c>
      <c r="Y196" s="355">
        <f>Y195*Y29</f>
        <v>38.46153846153846</v>
      </c>
      <c r="Z196" s="448">
        <f>Z29*Z195</f>
        <v>0</v>
      </c>
      <c r="AA196" s="1069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9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9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131.72350427350429</v>
      </c>
      <c r="AV196" s="121">
        <f>AU196-AR196</f>
        <v>-34.430341880341871</v>
      </c>
      <c r="AW196" s="110">
        <f>AU196-AS196</f>
        <v>-34.430341880341842</v>
      </c>
      <c r="AX196" s="594">
        <f>AU196-AT196</f>
        <v>-899.36528205128195</v>
      </c>
      <c r="AY196" s="96">
        <f>AR196/6</f>
        <v>27.692307692307693</v>
      </c>
      <c r="AZ196" s="97">
        <f>AS196/6</f>
        <v>27.69230769230769</v>
      </c>
      <c r="BA196" s="97">
        <f>AU196/6</f>
        <v>21.953917378917382</v>
      </c>
      <c r="BB196" s="123">
        <f>BA196/AY196</f>
        <v>0.79278034979423873</v>
      </c>
      <c r="BC196" s="98">
        <f>BA196-AY196</f>
        <v>-5.7383903133903118</v>
      </c>
      <c r="BD196" s="98">
        <f>BA196-AZ196</f>
        <v>-5.7383903133903083</v>
      </c>
      <c r="BE196" s="98">
        <f>AX196/6</f>
        <v>-149.89421367521365</v>
      </c>
      <c r="BF196" s="1047"/>
      <c r="BG196" s="448"/>
      <c r="BH196" s="359"/>
      <c r="BI196" s="358">
        <f>BH196-BG196</f>
        <v>0</v>
      </c>
      <c r="BJ196" s="1047"/>
      <c r="BK196" s="448">
        <v>2435.897435897436</v>
      </c>
      <c r="BL196" s="359"/>
      <c r="BM196" s="358">
        <f>BL196-BK196</f>
        <v>-2435.897435897436</v>
      </c>
      <c r="BN196" s="1047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47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47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47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62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5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6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870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0.12432141606095884</v>
      </c>
      <c r="V197" s="579">
        <f>U198/R198</f>
        <v>1.0024997340203377</v>
      </c>
      <c r="W197" s="580">
        <f>U198/S198</f>
        <v>0.86133205957895664</v>
      </c>
      <c r="X197" s="177">
        <f>U198/T198</f>
        <v>0.62741541674028445</v>
      </c>
      <c r="Y197" s="650">
        <f>Y198/Y31</f>
        <v>0.17808304173524142</v>
      </c>
      <c r="Z197" s="651">
        <f>Z198/Z31</f>
        <v>0.1830761750855413</v>
      </c>
      <c r="AA197" s="1092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92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92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0.10078709177652283</v>
      </c>
      <c r="AV197" s="580">
        <f>AU198/AR198</f>
        <v>0.51208676205183046</v>
      </c>
      <c r="AW197" s="579">
        <f>AU198/AS198</f>
        <v>0.46159395164814926</v>
      </c>
      <c r="AX197" s="588">
        <f>AU198/AT198</f>
        <v>0.35003816172837454</v>
      </c>
      <c r="AY197" s="96"/>
      <c r="AZ197" s="97"/>
      <c r="BA197" s="97"/>
      <c r="BF197" s="1063" t="e">
        <f t="shared" ref="BF197:BG197" si="626">BF198/BF31</f>
        <v>#DIV/0!</v>
      </c>
      <c r="BG197" s="651">
        <f t="shared" si="626"/>
        <v>0</v>
      </c>
      <c r="BH197" s="652">
        <f>BH198/BH31</f>
        <v>0</v>
      </c>
      <c r="BI197" s="334" t="e">
        <f>BH198/BG198</f>
        <v>#DIV/0!</v>
      </c>
      <c r="BJ197" s="1063" t="e">
        <f t="shared" ref="BJ197" si="627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63" t="e">
        <f t="shared" ref="BN197" si="628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63" t="e">
        <f t="shared" ref="BY197" si="629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63" t="e">
        <f t="shared" ref="CC197" si="630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63" t="e">
        <f t="shared" ref="CG197" si="631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32">N172+N178+N192+N184+N190+N194+N196</f>
        <v>56901.299145299148</v>
      </c>
      <c r="O198" s="493">
        <f>O172+O178+O192+O184+O190+O194+O196</f>
        <v>98737.031859180104</v>
      </c>
      <c r="P198" s="494">
        <f t="shared" ref="P198" si="633">P172+P178+P192+P184+P190+P194+P196</f>
        <v>0</v>
      </c>
      <c r="Q198" s="495">
        <f t="shared" si="632"/>
        <v>-98737.031859180104</v>
      </c>
      <c r="R198" s="492">
        <f t="shared" si="632"/>
        <v>165854.05982905981</v>
      </c>
      <c r="S198" s="497">
        <f>S172+S178+S192+S184+S190+S194+S196</f>
        <v>193036.64482905981</v>
      </c>
      <c r="T198" s="655">
        <f t="shared" si="632"/>
        <v>265005.68272400572</v>
      </c>
      <c r="U198" s="213">
        <f t="shared" si="632"/>
        <v>166268.65086482564</v>
      </c>
      <c r="V198" s="213">
        <f t="shared" si="632"/>
        <v>414.5910357657923</v>
      </c>
      <c r="W198" s="211">
        <f>U198-S198</f>
        <v>-26767.993964234163</v>
      </c>
      <c r="X198" s="216">
        <f t="shared" si="632"/>
        <v>-98737.031859180104</v>
      </c>
      <c r="Y198" s="492">
        <f t="shared" si="632"/>
        <v>55421.421288470861</v>
      </c>
      <c r="Z198" s="493">
        <f>Z172+Z178+Z192+Z184+Z190+Z194+Z196</f>
        <v>80811.506961784617</v>
      </c>
      <c r="AA198" s="1080">
        <f t="shared" ref="AA198" si="634">AA172+AA178+AA192+AA184+AA190+AA194+AA196</f>
        <v>0</v>
      </c>
      <c r="AB198" s="495">
        <f t="shared" si="632"/>
        <v>-70082.181602810248</v>
      </c>
      <c r="AC198" s="492">
        <f t="shared" si="632"/>
        <v>54307.040398396821</v>
      </c>
      <c r="AD198" s="493">
        <f>AD172+AD178+AD192+AD184+AD190+AD194+AD196</f>
        <v>66085.088196889192</v>
      </c>
      <c r="AE198" s="1080">
        <f t="shared" ref="AE198" si="635">AE172+AE178+AE192+AE184+AE190+AE194+AE196</f>
        <v>0</v>
      </c>
      <c r="AF198" s="495">
        <f t="shared" si="632"/>
        <v>-66085.088196889192</v>
      </c>
      <c r="AG198" s="492">
        <f t="shared" si="632"/>
        <v>49105.916432790436</v>
      </c>
      <c r="AH198" s="493">
        <f>AH172+AH178+AH192+AH184+AH190+AH194+AH196</f>
        <v>63099.219222222229</v>
      </c>
      <c r="AI198" s="1080">
        <f t="shared" si="632"/>
        <v>0</v>
      </c>
      <c r="AJ198" s="495">
        <f t="shared" si="632"/>
        <v>-63056.834222222227</v>
      </c>
      <c r="AK198" s="210">
        <f t="shared" si="632"/>
        <v>158834.37811965813</v>
      </c>
      <c r="AL198" s="497">
        <f t="shared" si="632"/>
        <v>167168.79172649572</v>
      </c>
      <c r="AM198" s="656">
        <f t="shared" si="632"/>
        <v>209995.81438089604</v>
      </c>
      <c r="AN198" s="213">
        <f t="shared" si="632"/>
        <v>0</v>
      </c>
      <c r="AO198" s="215">
        <f t="shared" si="632"/>
        <v>-158834.37811965813</v>
      </c>
      <c r="AP198" s="211">
        <f>AN198-AL198</f>
        <v>-167168.79172649572</v>
      </c>
      <c r="AQ198" s="216">
        <f t="shared" si="632"/>
        <v>-209801.83338089605</v>
      </c>
      <c r="AR198" s="214">
        <f t="shared" si="632"/>
        <v>324688.43794871797</v>
      </c>
      <c r="AS198" s="213">
        <f>AS172+AS178+AS192+AS184+AS190+AS194+AS196</f>
        <v>360205.43655555561</v>
      </c>
      <c r="AT198" s="657">
        <f t="shared" si="632"/>
        <v>475001.49710490176</v>
      </c>
      <c r="AU198" s="293">
        <f t="shared" si="632"/>
        <v>166268.65086482564</v>
      </c>
      <c r="AV198" s="217">
        <f t="shared" si="632"/>
        <v>-157858.40308389231</v>
      </c>
      <c r="AW198" s="213">
        <f>AU198-AS198</f>
        <v>-193936.78569072997</v>
      </c>
      <c r="AX198" s="218">
        <f t="shared" si="632"/>
        <v>-308529.72324007616</v>
      </c>
      <c r="AY198" s="96">
        <f t="shared" si="632"/>
        <v>54114.739658119644</v>
      </c>
      <c r="AZ198" s="97">
        <f>AS198/6</f>
        <v>60034.239425925938</v>
      </c>
      <c r="BA198" s="97">
        <f t="shared" si="632"/>
        <v>27711.441810804274</v>
      </c>
      <c r="BB198" s="123">
        <f>BA198/AY198</f>
        <v>0.51208676205183057</v>
      </c>
      <c r="BC198" s="98">
        <f>BA198-AY198</f>
        <v>-26403.297847315371</v>
      </c>
      <c r="BD198" s="98">
        <f>BA198-AZ198</f>
        <v>-32322.797615121664</v>
      </c>
      <c r="BE198" s="98">
        <f>AX198/6</f>
        <v>-51421.620540012693</v>
      </c>
      <c r="BF198" s="1054">
        <f t="shared" ref="BF198:BG198" si="636">BF172+BF178+BF192+BF184+BF190+BF194+BF196</f>
        <v>0</v>
      </c>
      <c r="BG198" s="493">
        <f t="shared" si="636"/>
        <v>0</v>
      </c>
      <c r="BH198" s="496">
        <f>BH172+BH178+BH192+BH184+BH190+BH194+BH196</f>
        <v>0</v>
      </c>
      <c r="BI198" s="495">
        <f>BH198-BG198</f>
        <v>0</v>
      </c>
      <c r="BJ198" s="1054">
        <f t="shared" ref="BJ198" si="637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54">
        <f t="shared" ref="BN198" si="638">BN172+BN178+BN192+BN184+BN190+BN194+BN196</f>
        <v>0</v>
      </c>
      <c r="BO198" s="493">
        <f t="shared" ref="BO198" si="639">BO172+BO178+BO192+BO184+BO190+BO194+BO196</f>
        <v>65827.692307692312</v>
      </c>
      <c r="BP198" s="496">
        <f t="shared" ref="BP198:CZ198" si="640">BP172+BP178+BP192+BP184+BP190+BP194+BP196</f>
        <v>0</v>
      </c>
      <c r="BQ198" s="495">
        <f t="shared" si="640"/>
        <v>-65827.692307692312</v>
      </c>
      <c r="BR198" s="210">
        <f t="shared" si="640"/>
        <v>0</v>
      </c>
      <c r="BS198" s="215"/>
      <c r="BT198" s="656">
        <f t="shared" si="640"/>
        <v>119368.56356410256</v>
      </c>
      <c r="BU198" s="213">
        <f t="shared" si="640"/>
        <v>0</v>
      </c>
      <c r="BV198" s="213">
        <f t="shared" si="640"/>
        <v>0</v>
      </c>
      <c r="BW198" s="211"/>
      <c r="BX198" s="216">
        <f t="shared" si="640"/>
        <v>-119368.56356410256</v>
      </c>
      <c r="BY198" s="1054">
        <f t="shared" si="640"/>
        <v>0</v>
      </c>
      <c r="BZ198" s="493">
        <f t="shared" ref="BZ198" si="641">BZ172+BZ178+BZ192+BZ184+BZ190+BZ194+BZ196</f>
        <v>76846.239316239313</v>
      </c>
      <c r="CA198" s="496">
        <f t="shared" si="640"/>
        <v>0</v>
      </c>
      <c r="CB198" s="495">
        <f t="shared" si="640"/>
        <v>-34346.23931623932</v>
      </c>
      <c r="CC198" s="1054">
        <f t="shared" si="640"/>
        <v>0</v>
      </c>
      <c r="CD198" s="493">
        <f t="shared" ref="CD198" si="642">CD172+CD178+CD192+CD184+CD190+CD194+CD196</f>
        <v>73826.666666666672</v>
      </c>
      <c r="CE198" s="496">
        <f t="shared" si="640"/>
        <v>0</v>
      </c>
      <c r="CF198" s="495">
        <f t="shared" si="640"/>
        <v>-29926.666666666664</v>
      </c>
      <c r="CG198" s="1054">
        <f t="shared" si="640"/>
        <v>0</v>
      </c>
      <c r="CH198" s="493">
        <f t="shared" ref="CH198" si="643">CH172+CH178+CH192+CH184+CH190+CH194+CH196</f>
        <v>53958.623931623937</v>
      </c>
      <c r="CI198" s="496">
        <f t="shared" si="640"/>
        <v>0</v>
      </c>
      <c r="CJ198" s="495">
        <f t="shared" si="640"/>
        <v>-53958.623931623937</v>
      </c>
      <c r="CK198" s="210">
        <f>CK172+CK178+CK192+CK184+CK190+CK194+CK196</f>
        <v>0</v>
      </c>
      <c r="CL198" s="215"/>
      <c r="CM198" s="656">
        <f t="shared" si="640"/>
        <v>204631.52991452991</v>
      </c>
      <c r="CN198" s="213">
        <f t="shared" si="640"/>
        <v>0</v>
      </c>
      <c r="CO198" s="215">
        <f t="shared" si="640"/>
        <v>0</v>
      </c>
      <c r="CP198" s="215"/>
      <c r="CQ198" s="216">
        <f t="shared" si="640"/>
        <v>-204631.52991452991</v>
      </c>
      <c r="CR198" s="214">
        <f t="shared" si="640"/>
        <v>0</v>
      </c>
      <c r="CS198" s="969"/>
      <c r="CT198" s="657">
        <f t="shared" si="640"/>
        <v>323991.6324786325</v>
      </c>
      <c r="CU198" s="293">
        <f>CU172+CU178+CU192+CU184+CU190+CU194+CU196</f>
        <v>0</v>
      </c>
      <c r="CV198" s="217">
        <f t="shared" si="640"/>
        <v>0</v>
      </c>
      <c r="CW198" s="217"/>
      <c r="CX198" s="218">
        <f t="shared" si="640"/>
        <v>-323991.6324786325</v>
      </c>
      <c r="CY198" s="96">
        <f>CR198/6</f>
        <v>0</v>
      </c>
      <c r="CZ198" s="97">
        <f t="shared" si="640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644">DL172+DL178+DL192+DL184+DL190+DL194+DL196</f>
        <v>68224.931623931625</v>
      </c>
      <c r="DM198" s="493">
        <f t="shared" si="644"/>
        <v>69000.341880341875</v>
      </c>
      <c r="DN198" s="779">
        <f t="shared" si="644"/>
        <v>0</v>
      </c>
      <c r="DO198" s="495">
        <f t="shared" si="644"/>
        <v>-69000.341880341875</v>
      </c>
      <c r="DP198" s="210">
        <f t="shared" si="644"/>
        <v>201542.24786324787</v>
      </c>
      <c r="DQ198" s="656">
        <f t="shared" si="644"/>
        <v>189271.25679487182</v>
      </c>
      <c r="DR198" s="213">
        <f t="shared" si="644"/>
        <v>0</v>
      </c>
      <c r="DS198" s="213">
        <f t="shared" si="644"/>
        <v>-201542.24786324787</v>
      </c>
      <c r="DT198" s="216">
        <f t="shared" si="644"/>
        <v>-189271.25679487182</v>
      </c>
      <c r="DU198" s="492">
        <f t="shared" ref="DU198:EG198" si="645">DU172+DU178+DU192+DU184+DU190+DU194+DU196</f>
        <v>70509.230769230766</v>
      </c>
      <c r="DV198" s="493">
        <f t="shared" si="645"/>
        <v>0</v>
      </c>
      <c r="DW198" s="779">
        <f t="shared" si="645"/>
        <v>0</v>
      </c>
      <c r="DX198" s="495">
        <f t="shared" si="645"/>
        <v>0</v>
      </c>
      <c r="DY198" s="492">
        <f t="shared" si="645"/>
        <v>59757.358974358984</v>
      </c>
      <c r="DZ198" s="493">
        <f t="shared" si="645"/>
        <v>0</v>
      </c>
      <c r="EA198" s="779">
        <f t="shared" si="645"/>
        <v>0</v>
      </c>
      <c r="EB198" s="495">
        <f t="shared" si="645"/>
        <v>0</v>
      </c>
      <c r="EC198" s="492">
        <f t="shared" si="645"/>
        <v>57691.38461538461</v>
      </c>
      <c r="ED198" s="493">
        <f t="shared" si="645"/>
        <v>0</v>
      </c>
      <c r="EE198" s="779">
        <f t="shared" si="645"/>
        <v>0</v>
      </c>
      <c r="EF198" s="495">
        <f t="shared" si="645"/>
        <v>0</v>
      </c>
      <c r="EG198" s="210">
        <f t="shared" si="645"/>
        <v>187957.97435897437</v>
      </c>
      <c r="EH198" s="656">
        <f t="shared" ref="EH198:EP198" si="646">EH172+EH178+EH192+EH184+EH190+EH194+EH196</f>
        <v>0</v>
      </c>
      <c r="EI198" s="213">
        <f t="shared" si="646"/>
        <v>0</v>
      </c>
      <c r="EJ198" s="215">
        <f t="shared" si="646"/>
        <v>-187957.97435897437</v>
      </c>
      <c r="EK198" s="216">
        <f t="shared" si="646"/>
        <v>0</v>
      </c>
      <c r="EL198" s="210">
        <f t="shared" si="646"/>
        <v>389500.22222222219</v>
      </c>
      <c r="EM198" s="657">
        <f t="shared" si="646"/>
        <v>189228.87179487181</v>
      </c>
      <c r="EN198" s="717">
        <f t="shared" si="646"/>
        <v>0</v>
      </c>
      <c r="EO198" s="1032">
        <f t="shared" si="646"/>
        <v>-389500.22222222219</v>
      </c>
      <c r="EP198" s="218">
        <f t="shared" si="646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6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8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3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97" t="str">
        <f>F3</f>
        <v>17/3</v>
      </c>
      <c r="G201" s="1095"/>
      <c r="H201" s="1095"/>
      <c r="I201" s="1096">
        <v>0</v>
      </c>
      <c r="J201" s="1097" t="str">
        <f>J3</f>
        <v>17/4</v>
      </c>
      <c r="K201" s="1094"/>
      <c r="L201" s="1095"/>
      <c r="M201" s="1096">
        <v>0</v>
      </c>
      <c r="N201" s="1097" t="str">
        <f>N3</f>
        <v>17/5</v>
      </c>
      <c r="O201" s="1094"/>
      <c r="P201" s="1095"/>
      <c r="Q201" s="1096">
        <v>0</v>
      </c>
      <c r="R201" s="1097" t="str">
        <f>R3</f>
        <v>17/3-17/5累計</v>
      </c>
      <c r="S201" s="1094"/>
      <c r="T201" s="1094"/>
      <c r="U201" s="1095"/>
      <c r="V201" s="1094"/>
      <c r="W201" s="1094"/>
      <c r="X201" s="1096"/>
      <c r="Y201" s="1097" t="str">
        <f>Y3</f>
        <v>17/6</v>
      </c>
      <c r="Z201" s="1094"/>
      <c r="AA201" s="1095"/>
      <c r="AB201" s="1096">
        <v>0</v>
      </c>
      <c r="AC201" s="1097" t="str">
        <f>AC3</f>
        <v>17/7</v>
      </c>
      <c r="AD201" s="1094"/>
      <c r="AE201" s="1095"/>
      <c r="AF201" s="1096">
        <v>0</v>
      </c>
      <c r="AG201" s="1097" t="str">
        <f>AG3</f>
        <v>17/8</v>
      </c>
      <c r="AH201" s="1094"/>
      <c r="AI201" s="1095"/>
      <c r="AJ201" s="1096">
        <v>0</v>
      </c>
      <c r="AK201" s="1097" t="str">
        <f>AK3</f>
        <v>17/6-17/8累計</v>
      </c>
      <c r="AL201" s="1094"/>
      <c r="AM201" s="1094"/>
      <c r="AN201" s="1095"/>
      <c r="AO201" s="1094"/>
      <c r="AP201" s="1094"/>
      <c r="AQ201" s="1096"/>
      <c r="AR201" s="1105" t="str">
        <f>AR3</f>
        <v>17/上(17/3-17/8)累計</v>
      </c>
      <c r="AS201" s="1106"/>
      <c r="AT201" s="1106"/>
      <c r="AU201" s="1106"/>
      <c r="AV201" s="1106"/>
      <c r="AW201" s="1106"/>
      <c r="AX201" s="1107"/>
      <c r="AY201" s="18"/>
      <c r="AZ201" s="754"/>
      <c r="BA201" s="19"/>
      <c r="BF201" s="1097" t="str">
        <f>BF3</f>
        <v>17/9</v>
      </c>
      <c r="BG201" s="1095"/>
      <c r="BH201" s="1095"/>
      <c r="BI201" s="1096">
        <v>0</v>
      </c>
      <c r="BJ201" s="1097" t="str">
        <f>BJ3</f>
        <v>17/10</v>
      </c>
      <c r="BK201" s="1094"/>
      <c r="BL201" s="1095"/>
      <c r="BM201" s="1096">
        <v>0</v>
      </c>
      <c r="BN201" s="1097" t="str">
        <f>BN3</f>
        <v>17/11</v>
      </c>
      <c r="BO201" s="1094"/>
      <c r="BP201" s="1095"/>
      <c r="BQ201" s="1096">
        <v>0</v>
      </c>
      <c r="BR201" s="1097" t="str">
        <f>BR3</f>
        <v>17/9-17/11累計</v>
      </c>
      <c r="BS201" s="1094"/>
      <c r="BT201" s="1094"/>
      <c r="BU201" s="1095"/>
      <c r="BV201" s="1094"/>
      <c r="BW201" s="1094"/>
      <c r="BX201" s="1096"/>
      <c r="BY201" s="1097" t="str">
        <f>BY3</f>
        <v>17/12</v>
      </c>
      <c r="BZ201" s="1094"/>
      <c r="CA201" s="1095"/>
      <c r="CB201" s="1096">
        <v>0</v>
      </c>
      <c r="CC201" s="1097" t="str">
        <f>CC3</f>
        <v>18/1</v>
      </c>
      <c r="CD201" s="1094"/>
      <c r="CE201" s="1095"/>
      <c r="CF201" s="1096">
        <v>0</v>
      </c>
      <c r="CG201" s="1097" t="str">
        <f>CG3</f>
        <v>18/2</v>
      </c>
      <c r="CH201" s="1094"/>
      <c r="CI201" s="1095"/>
      <c r="CJ201" s="1096">
        <v>0</v>
      </c>
      <c r="CK201" s="1097" t="str">
        <f>CK3</f>
        <v>17/12-18/2累計</v>
      </c>
      <c r="CL201" s="1094"/>
      <c r="CM201" s="1094"/>
      <c r="CN201" s="1095"/>
      <c r="CO201" s="1094"/>
      <c r="CP201" s="1094"/>
      <c r="CQ201" s="1096"/>
      <c r="CR201" s="1105" t="str">
        <f>CR3</f>
        <v>17/下(17/12-18/2)累計</v>
      </c>
      <c r="CS201" s="1106"/>
      <c r="CT201" s="1106"/>
      <c r="CU201" s="1106"/>
      <c r="CV201" s="1106"/>
      <c r="CW201" s="1106"/>
      <c r="CX201" s="1107"/>
      <c r="CY201" s="18"/>
      <c r="CZ201" s="19"/>
      <c r="DB201" s="1009"/>
      <c r="DC201" s="916"/>
      <c r="DD201" s="1094" t="str">
        <f>DD3</f>
        <v>18/3</v>
      </c>
      <c r="DE201" s="1095"/>
      <c r="DF201" s="1095"/>
      <c r="DG201" s="1096">
        <v>0</v>
      </c>
      <c r="DH201" s="1097" t="str">
        <f>DH3</f>
        <v>18/4</v>
      </c>
      <c r="DI201" s="1094"/>
      <c r="DJ201" s="1095"/>
      <c r="DK201" s="1096">
        <v>0</v>
      </c>
      <c r="DL201" s="1097" t="str">
        <f>DL3</f>
        <v>18/5</v>
      </c>
      <c r="DM201" s="1094"/>
      <c r="DN201" s="1095"/>
      <c r="DO201" s="1096">
        <v>0</v>
      </c>
      <c r="DP201" s="1097" t="str">
        <f>DP3</f>
        <v>18/3-18/5累計</v>
      </c>
      <c r="DQ201" s="1094"/>
      <c r="DR201" s="1095"/>
      <c r="DS201" s="1094"/>
      <c r="DT201" s="1096"/>
      <c r="DU201" s="1097" t="str">
        <f>DU3</f>
        <v>18/6</v>
      </c>
      <c r="DV201" s="1094"/>
      <c r="DW201" s="1095"/>
      <c r="DX201" s="1096">
        <v>0</v>
      </c>
      <c r="DY201" s="1097" t="str">
        <f>DY3</f>
        <v>18/7</v>
      </c>
      <c r="DZ201" s="1094"/>
      <c r="EA201" s="1095"/>
      <c r="EB201" s="1096">
        <v>0</v>
      </c>
      <c r="EC201" s="1097" t="str">
        <f>EC3</f>
        <v>18/8</v>
      </c>
      <c r="ED201" s="1094"/>
      <c r="EE201" s="1095"/>
      <c r="EF201" s="1096">
        <v>0</v>
      </c>
      <c r="EG201" s="1097" t="str">
        <f>EG3</f>
        <v>18/6-18/8累計</v>
      </c>
      <c r="EH201" s="1094"/>
      <c r="EI201" s="1095"/>
      <c r="EJ201" s="1094"/>
      <c r="EK201" s="1096"/>
      <c r="EL201" s="1100" t="str">
        <f>EL3</f>
        <v>18/下(18/6-18/8)累計</v>
      </c>
      <c r="EM201" s="1101"/>
      <c r="EN201" s="1101"/>
      <c r="EO201" s="1101"/>
      <c r="EP201" s="1102"/>
      <c r="EQ201" s="18"/>
      <c r="ER201" s="19"/>
      <c r="ES201" s="19"/>
      <c r="ET201" s="19"/>
      <c r="EU201" s="19"/>
      <c r="EV201" s="1016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306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64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64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64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55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55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55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55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55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55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154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9" t="str">
        <f>EN4</f>
        <v>今回見通</v>
      </c>
      <c r="EO202" s="1020" t="str">
        <f>EO35</f>
        <v>予算差異</v>
      </c>
      <c r="EP202" s="313" t="str">
        <f>EP35</f>
        <v>計画差異</v>
      </c>
      <c r="EQ202" s="40" t="s">
        <v>154</v>
      </c>
      <c r="ER202" s="313" t="str">
        <f>ER4</f>
        <v>見通し平均</v>
      </c>
      <c r="ES202" s="1021"/>
      <c r="ET202" s="5" t="s">
        <v>74</v>
      </c>
      <c r="EU202" s="5" t="s">
        <v>75</v>
      </c>
      <c r="EV202" s="1021"/>
    </row>
    <row r="203" spans="1:152" s="564" customFormat="1" ht="20.100000000000001" customHeight="1">
      <c r="A203" s="547"/>
      <c r="B203" s="548"/>
      <c r="C203" s="1120" t="s">
        <v>27</v>
      </c>
      <c r="D203" s="111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863"/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5.7015098372309884E-2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85"/>
      <c r="AB203" s="551"/>
      <c r="AC203" s="549">
        <f>AC204/AC36</f>
        <v>0.05</v>
      </c>
      <c r="AD203" s="550">
        <v>0.06</v>
      </c>
      <c r="AE203" s="1085"/>
      <c r="AF203" s="551">
        <v>4.8000000000000001E-2</v>
      </c>
      <c r="AG203" s="549">
        <f>AG204/AG36</f>
        <v>0.05</v>
      </c>
      <c r="AH203" s="550">
        <v>5.5E-2</v>
      </c>
      <c r="AI203" s="1085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5.7015098372309884E-2</v>
      </c>
      <c r="AV203" s="663"/>
      <c r="AW203" s="556"/>
      <c r="AX203" s="206"/>
      <c r="AY203" s="562"/>
      <c r="AZ203" s="563"/>
      <c r="BA203" s="563"/>
      <c r="BF203" s="1057" t="e">
        <f t="shared" ref="BF203:BG203" si="647">BF204/BF36</f>
        <v>#DIV/0!</v>
      </c>
      <c r="BG203" s="550" t="e">
        <f t="shared" si="647"/>
        <v>#DIV/0!</v>
      </c>
      <c r="BH203" s="552" t="e">
        <f>BH204/BH36</f>
        <v>#DIV/0!</v>
      </c>
      <c r="BI203" s="551"/>
      <c r="BJ203" s="1057" t="e">
        <f t="shared" ref="BJ203" si="648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57" t="e">
        <f t="shared" ref="BN203" si="649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57" t="e">
        <f t="shared" ref="BY203" si="650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57" t="e">
        <f t="shared" ref="CC203" si="651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57" t="e">
        <f t="shared" ref="CG203" si="652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12" t="s">
        <v>56</v>
      </c>
      <c r="D204" s="111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462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863.55204392358974</v>
      </c>
      <c r="V204" s="129">
        <f>U204-R204</f>
        <v>-123.62744325589756</v>
      </c>
      <c r="W204" s="128">
        <f t="shared" ref="W204:W250" si="653">U204-S204</f>
        <v>-123.62744325589756</v>
      </c>
      <c r="X204" s="55">
        <f>U204-T204</f>
        <v>-1086.6821432900617</v>
      </c>
      <c r="Y204" s="374">
        <f>Y36*5%</f>
        <v>358.97435897435901</v>
      </c>
      <c r="Z204" s="461">
        <f>Z203*Z36</f>
        <v>582.39901779751438</v>
      </c>
      <c r="AA204" s="1067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67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67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54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863.55204392358974</v>
      </c>
      <c r="AV204" s="169">
        <f>AU204-AR204</f>
        <v>-1174.9094945379488</v>
      </c>
      <c r="AW204" s="128">
        <f t="shared" ref="AW204:AW250" si="655">AU204-AS204</f>
        <v>-1174.9094945379491</v>
      </c>
      <c r="AX204" s="362">
        <f>AU204-AT204</f>
        <v>-2449.4140458739007</v>
      </c>
      <c r="AY204" s="74"/>
      <c r="AZ204" s="75"/>
      <c r="BA204" s="75"/>
      <c r="BF204" s="1049"/>
      <c r="BG204" s="461"/>
      <c r="BH204" s="463"/>
      <c r="BI204" s="418">
        <f>BH204-BG204</f>
        <v>0</v>
      </c>
      <c r="BJ204" s="1049"/>
      <c r="BK204" s="461">
        <v>235</v>
      </c>
      <c r="BL204" s="463"/>
      <c r="BM204" s="418">
        <f>BL204-BK204</f>
        <v>-235</v>
      </c>
      <c r="BN204" s="1049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9"/>
      <c r="BZ204" s="461">
        <v>299</v>
      </c>
      <c r="CA204" s="463"/>
      <c r="CB204" s="418">
        <f>CA204-BZ204</f>
        <v>-299</v>
      </c>
      <c r="CC204" s="1049"/>
      <c r="CD204" s="461">
        <v>214</v>
      </c>
      <c r="CE204" s="463"/>
      <c r="CF204" s="418">
        <f>CE204-CD204</f>
        <v>-214</v>
      </c>
      <c r="CG204" s="1049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8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863"/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0.1432280774831716</v>
      </c>
      <c r="V205" s="555"/>
      <c r="W205" s="556"/>
      <c r="X205" s="277"/>
      <c r="Y205" s="549">
        <f>Y206/Y37</f>
        <v>0.19</v>
      </c>
      <c r="Z205" s="550">
        <v>0.26156415871611494</v>
      </c>
      <c r="AA205" s="1085"/>
      <c r="AB205" s="551">
        <v>0.14599999999999999</v>
      </c>
      <c r="AC205" s="549">
        <f>AC206/AC37</f>
        <v>0.19</v>
      </c>
      <c r="AD205" s="550">
        <v>0.22974901485902804</v>
      </c>
      <c r="AE205" s="1085"/>
      <c r="AF205" s="551">
        <v>0.14599999999999999</v>
      </c>
      <c r="AG205" s="549">
        <f>AG206/AG37</f>
        <v>0.19</v>
      </c>
      <c r="AH205" s="550">
        <v>0.19</v>
      </c>
      <c r="AI205" s="1085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0.1432280774831716</v>
      </c>
      <c r="AV205" s="663"/>
      <c r="AW205" s="556"/>
      <c r="AX205" s="206"/>
      <c r="AY205" s="562"/>
      <c r="AZ205" s="563"/>
      <c r="BA205" s="563"/>
      <c r="BF205" s="1057" t="e">
        <f t="shared" ref="BF205:BG205" si="656">BF206/BF37</f>
        <v>#DIV/0!</v>
      </c>
      <c r="BG205" s="550" t="e">
        <f t="shared" si="656"/>
        <v>#DIV/0!</v>
      </c>
      <c r="BH205" s="552" t="e">
        <f>BH206/BH37</f>
        <v>#DIV/0!</v>
      </c>
      <c r="BI205" s="551"/>
      <c r="BJ205" s="1057" t="e">
        <f t="shared" ref="BJ205" si="657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57" t="e">
        <f t="shared" ref="BN205" si="658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57" t="e">
        <f t="shared" ref="BY205" si="659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57" t="e">
        <f t="shared" ref="CC205" si="660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57" t="e">
        <f t="shared" ref="CG205" si="661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462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78.909576322393164</v>
      </c>
      <c r="V206" s="129">
        <f>U206-R206</f>
        <v>-115.96221854940175</v>
      </c>
      <c r="W206" s="128">
        <f t="shared" si="653"/>
        <v>-115.56221854940172</v>
      </c>
      <c r="X206" s="55">
        <f>U206-T206</f>
        <v>-30.385088985886412</v>
      </c>
      <c r="Y206" s="374">
        <f>Y37*19%</f>
        <v>81.196581196581207</v>
      </c>
      <c r="Z206" s="461">
        <f>Z205*Z37</f>
        <v>53.846948010323906</v>
      </c>
      <c r="AA206" s="1067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67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67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54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78.909576322393164</v>
      </c>
      <c r="AV206" s="169">
        <f>AU206-AR206</f>
        <v>-359.55196213914542</v>
      </c>
      <c r="AW206" s="128">
        <f t="shared" si="655"/>
        <v>-358.65196213914533</v>
      </c>
      <c r="AX206" s="362">
        <f>AU206-AT206</f>
        <v>-183.84288193914063</v>
      </c>
      <c r="AY206" s="74"/>
      <c r="AZ206" s="75"/>
      <c r="BA206" s="75"/>
      <c r="BF206" s="1049"/>
      <c r="BG206" s="461"/>
      <c r="BH206" s="463"/>
      <c r="BI206" s="418">
        <f>BH206-BG206</f>
        <v>0</v>
      </c>
      <c r="BJ206" s="1049"/>
      <c r="BK206" s="461">
        <v>41</v>
      </c>
      <c r="BL206" s="463"/>
      <c r="BM206" s="418">
        <f>BL206-BK206</f>
        <v>-41</v>
      </c>
      <c r="BN206" s="1049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9"/>
      <c r="BZ206" s="461">
        <v>41</v>
      </c>
      <c r="CA206" s="463"/>
      <c r="CB206" s="418">
        <f>CA206-BZ206</f>
        <v>-41</v>
      </c>
      <c r="CC206" s="1049"/>
      <c r="CD206" s="461">
        <v>24</v>
      </c>
      <c r="CE206" s="463"/>
      <c r="CF206" s="418">
        <f>CE206-CD206</f>
        <v>-24</v>
      </c>
      <c r="CG206" s="1049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8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863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0.13002983041305821</v>
      </c>
      <c r="V207" s="604"/>
      <c r="W207" s="605"/>
      <c r="X207" s="253"/>
      <c r="Y207" s="549">
        <v>0.18</v>
      </c>
      <c r="Z207" s="550">
        <v>0.14002085214372895</v>
      </c>
      <c r="AA207" s="1085"/>
      <c r="AB207" s="667">
        <v>0.13200000000000001</v>
      </c>
      <c r="AC207" s="549">
        <v>0.18</v>
      </c>
      <c r="AD207" s="550">
        <v>0.14319401174916863</v>
      </c>
      <c r="AE207" s="1085"/>
      <c r="AF207" s="667"/>
      <c r="AG207" s="549">
        <v>0.18</v>
      </c>
      <c r="AH207" s="550">
        <v>0.156</v>
      </c>
      <c r="AI207" s="1085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0.13002983041305821</v>
      </c>
      <c r="AV207" s="663"/>
      <c r="AW207" s="605"/>
      <c r="AX207" s="206"/>
      <c r="AY207" s="562"/>
      <c r="AZ207" s="563"/>
      <c r="BA207" s="563"/>
      <c r="BF207" s="1057" t="e">
        <f t="shared" ref="BF207:BG207" si="662">BF208/BF38</f>
        <v>#DIV/0!</v>
      </c>
      <c r="BG207" s="550" t="e">
        <f t="shared" si="662"/>
        <v>#DIV/0!</v>
      </c>
      <c r="BH207" s="552" t="e">
        <f>BH208/BH38</f>
        <v>#DIV/0!</v>
      </c>
      <c r="BI207" s="667"/>
      <c r="BJ207" s="1057" t="e">
        <f t="shared" ref="BJ207" si="663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57" t="e">
        <f t="shared" ref="BN207" si="664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57" t="e">
        <f t="shared" ref="BY207" si="665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57" t="e">
        <f t="shared" ref="CC207" si="666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57" t="e">
        <f t="shared" ref="CG207" si="667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 t="e">
        <f>CR208/CR38</f>
        <v>#DIV/0!</v>
      </c>
      <c r="CS207" s="558"/>
      <c r="CT207" s="910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462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7.0401706557059827</v>
      </c>
      <c r="V208" s="239">
        <f>U208-R208</f>
        <v>-3623.7290601135251</v>
      </c>
      <c r="W208" s="240">
        <f>U208-S208</f>
        <v>-4863.7290601135255</v>
      </c>
      <c r="X208" s="241">
        <f>U208-T208</f>
        <v>-212.65975466234434</v>
      </c>
      <c r="Y208" s="374">
        <f>Y38*Y207</f>
        <v>2784.6153846153848</v>
      </c>
      <c r="Z208" s="461">
        <f>Z207*Z38</f>
        <v>563.65860766631897</v>
      </c>
      <c r="AA208" s="1067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67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67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7.0401706557059827</v>
      </c>
      <c r="AV208" s="328">
        <f>AU208-AR208</f>
        <v>-13254.498290882755</v>
      </c>
      <c r="AW208" s="240">
        <f>AU208-AS208</f>
        <v>-16248.344444728911</v>
      </c>
      <c r="AX208" s="610">
        <f>AU208-AT208</f>
        <v>-3245.5005693380172</v>
      </c>
      <c r="AY208" s="74"/>
      <c r="AZ208" s="75"/>
      <c r="BA208" s="75"/>
      <c r="BF208" s="1049"/>
      <c r="BG208" s="461"/>
      <c r="BH208" s="417"/>
      <c r="BI208" s="418">
        <f>BH208-BG208</f>
        <v>0</v>
      </c>
      <c r="BJ208" s="1049"/>
      <c r="BK208" s="414">
        <v>2462</v>
      </c>
      <c r="BL208" s="417"/>
      <c r="BM208" s="418">
        <f>BL208-BK208</f>
        <v>-2462</v>
      </c>
      <c r="BN208" s="1049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9"/>
      <c r="BZ208" s="414">
        <v>4034</v>
      </c>
      <c r="CA208" s="417"/>
      <c r="CB208" s="418">
        <f>CA208-BZ208</f>
        <v>-4034</v>
      </c>
      <c r="CC208" s="1049"/>
      <c r="CD208" s="414">
        <v>3248</v>
      </c>
      <c r="CE208" s="417"/>
      <c r="CF208" s="418">
        <f>CE208-CD208</f>
        <v>-3248</v>
      </c>
      <c r="CG208" s="1049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863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 t="e">
        <f>U210/U39</f>
        <v>#DIV/0!</v>
      </c>
      <c r="V209" s="555"/>
      <c r="W209" s="556"/>
      <c r="X209" s="277"/>
      <c r="Y209" s="549">
        <v>0.17899999999999999</v>
      </c>
      <c r="Z209" s="550">
        <v>0.20748098783200355</v>
      </c>
      <c r="AA209" s="1085"/>
      <c r="AB209" s="551">
        <v>0.13200000000000001</v>
      </c>
      <c r="AC209" s="549">
        <v>0.17899999999999999</v>
      </c>
      <c r="AD209" s="550">
        <v>0.21441985023445162</v>
      </c>
      <c r="AE209" s="1085"/>
      <c r="AF209" s="551"/>
      <c r="AG209" s="549">
        <v>0.17899999999999999</v>
      </c>
      <c r="AH209" s="550">
        <v>0.21299999999999999</v>
      </c>
      <c r="AI209" s="1085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 t="e">
        <f>AU210/AU39</f>
        <v>#DIV/0!</v>
      </c>
      <c r="AV209" s="663"/>
      <c r="AW209" s="556"/>
      <c r="AX209" s="206"/>
      <c r="AY209" s="562"/>
      <c r="AZ209" s="563"/>
      <c r="BA209" s="563"/>
      <c r="BF209" s="1057" t="e">
        <f t="shared" ref="BF209:BG209" si="668">BF210/BF39</f>
        <v>#DIV/0!</v>
      </c>
      <c r="BG209" s="550" t="e">
        <f t="shared" si="668"/>
        <v>#DIV/0!</v>
      </c>
      <c r="BH209" s="597" t="e">
        <f>BH210/BH39</f>
        <v>#DIV/0!</v>
      </c>
      <c r="BI209" s="667"/>
      <c r="BJ209" s="1057" t="e">
        <f t="shared" ref="BJ209" si="669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57" t="e">
        <f t="shared" ref="BN209" si="670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57" t="e">
        <f t="shared" ref="BY209" si="671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57" t="e">
        <f t="shared" ref="CC209" si="672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57" t="e">
        <f t="shared" ref="CG209" si="673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9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415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75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75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75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9"/>
      <c r="BG210" s="414"/>
      <c r="BH210" s="417"/>
      <c r="BI210" s="418">
        <f>BH210-BG210</f>
        <v>0</v>
      </c>
      <c r="BJ210" s="1049"/>
      <c r="BK210" s="414">
        <v>231</v>
      </c>
      <c r="BL210" s="417"/>
      <c r="BM210" s="418">
        <f>BL210-BK210</f>
        <v>-231</v>
      </c>
      <c r="BN210" s="1049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9"/>
      <c r="BZ210" s="414">
        <v>385</v>
      </c>
      <c r="CA210" s="417"/>
      <c r="CB210" s="418">
        <f>CA210-BZ210</f>
        <v>-385</v>
      </c>
      <c r="CC210" s="1049"/>
      <c r="CD210" s="414">
        <v>385</v>
      </c>
      <c r="CE210" s="417"/>
      <c r="CF210" s="418">
        <f>CE210-CD210</f>
        <v>-385</v>
      </c>
      <c r="CG210" s="1049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865"/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0.12082601749496576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87"/>
      <c r="AB211" s="667">
        <v>0.13200000000000001</v>
      </c>
      <c r="AC211" s="599">
        <f>AC212/AC40</f>
        <v>0.14400000000000002</v>
      </c>
      <c r="AD211" s="595">
        <v>0.12475043424694061</v>
      </c>
      <c r="AE211" s="1087"/>
      <c r="AF211" s="667">
        <v>0.13200000000000001</v>
      </c>
      <c r="AG211" s="599">
        <f>AG212/AG40</f>
        <v>0.14400000000000002</v>
      </c>
      <c r="AH211" s="595">
        <v>0.129</v>
      </c>
      <c r="AI211" s="1087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0.12082601749496576</v>
      </c>
      <c r="AV211" s="858"/>
      <c r="AW211" s="605"/>
      <c r="AX211" s="384"/>
      <c r="AY211" s="562"/>
      <c r="AZ211" s="563"/>
      <c r="BA211" s="563"/>
      <c r="BF211" s="1057" t="e">
        <f t="shared" ref="BF211:BG211" si="674">BF212/BF40</f>
        <v>#DIV/0!</v>
      </c>
      <c r="BG211" s="595" t="e">
        <f t="shared" si="674"/>
        <v>#DIV/0!</v>
      </c>
      <c r="BH211" s="597" t="e">
        <f>BH212/BH40</f>
        <v>#DIV/0!</v>
      </c>
      <c r="BI211" s="667"/>
      <c r="BJ211" s="1057" t="e">
        <f t="shared" ref="BJ211" si="675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57" t="e">
        <f t="shared" ref="BN211" si="676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57" t="e">
        <f t="shared" ref="BY211" si="677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57" t="e">
        <f t="shared" ref="CC211" si="678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57" t="e">
        <f t="shared" ref="CG211" si="679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462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16067.639767692308</v>
      </c>
      <c r="V212" s="239">
        <f>U212-R212</f>
        <v>-8064.6679246153872</v>
      </c>
      <c r="W212" s="240">
        <f t="shared" si="653"/>
        <v>-11323.444232307691</v>
      </c>
      <c r="X212" s="241">
        <f>U212-T212</f>
        <v>-8449.6191203446506</v>
      </c>
      <c r="Y212" s="374">
        <f>Y40*14.4%</f>
        <v>8676.923076923078</v>
      </c>
      <c r="Z212" s="461">
        <f>Z211*Z40</f>
        <v>8672.5937657092909</v>
      </c>
      <c r="AA212" s="1067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67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67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54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16067.639767692308</v>
      </c>
      <c r="AV212" s="169">
        <f>AU212-AR212</f>
        <v>-36716.975616923082</v>
      </c>
      <c r="AW212" s="240">
        <f t="shared" si="655"/>
        <v>-41154.21992461539</v>
      </c>
      <c r="AX212" s="610">
        <f>AU212-AT212</f>
        <v>-35029.443655284711</v>
      </c>
      <c r="AY212" s="74"/>
      <c r="AZ212" s="75"/>
      <c r="BA212" s="75"/>
      <c r="BF212" s="1049"/>
      <c r="BG212" s="461"/>
      <c r="BH212" s="463"/>
      <c r="BI212" s="457">
        <f>BH212-BG212</f>
        <v>0</v>
      </c>
      <c r="BJ212" s="1049"/>
      <c r="BK212" s="461">
        <v>11371</v>
      </c>
      <c r="BL212" s="463"/>
      <c r="BM212" s="457">
        <f>BL212-BK212</f>
        <v>-11371</v>
      </c>
      <c r="BN212" s="1049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9"/>
      <c r="BZ212" s="461">
        <v>11710</v>
      </c>
      <c r="CA212" s="463"/>
      <c r="CB212" s="457">
        <f>CA212-BZ212</f>
        <v>-11710</v>
      </c>
      <c r="CC212" s="1049"/>
      <c r="CD212" s="461">
        <v>9803</v>
      </c>
      <c r="CE212" s="463"/>
      <c r="CF212" s="457">
        <f>CE212-CD212</f>
        <v>-9803</v>
      </c>
      <c r="CG212" s="1049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8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10" t="s">
        <v>27</v>
      </c>
      <c r="D213" s="111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863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0.12091844523521797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85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85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85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0.12091844523521797</v>
      </c>
      <c r="AV213" s="663"/>
      <c r="AW213" s="556"/>
      <c r="AX213" s="206"/>
      <c r="AY213" s="562"/>
      <c r="AZ213" s="563"/>
      <c r="BA213" s="563"/>
      <c r="BF213" s="1057" t="e">
        <f t="shared" ref="BF213:BG213" si="680">BF214/BF41</f>
        <v>#DIV/0!</v>
      </c>
      <c r="BG213" s="550" t="e">
        <f t="shared" si="680"/>
        <v>#DIV/0!</v>
      </c>
      <c r="BH213" s="552" t="e">
        <f>BH214/BH41</f>
        <v>#DIV/0!</v>
      </c>
      <c r="BI213" s="551"/>
      <c r="BJ213" s="1057" t="e">
        <f t="shared" ref="BJ213" si="681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57" t="e">
        <f t="shared" ref="BN213" si="682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57" t="e">
        <f t="shared" ref="BY213" si="683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57" t="e">
        <f t="shared" ref="CC213" si="684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57" t="e">
        <f t="shared" ref="CG213" si="685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12" t="s">
        <v>54</v>
      </c>
      <c r="D214" s="111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462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16146.5493440147</v>
      </c>
      <c r="V214" s="129">
        <f>U214-R214</f>
        <v>-8180.6301431647917</v>
      </c>
      <c r="W214" s="128">
        <f t="shared" si="653"/>
        <v>-11439.006450857094</v>
      </c>
      <c r="X214" s="55">
        <f>U214-T214</f>
        <v>-8480.0042093305346</v>
      </c>
      <c r="Y214" s="374">
        <f>Y212+Y206</f>
        <v>8758.11965811966</v>
      </c>
      <c r="Z214" s="461">
        <f>Z212+Z206</f>
        <v>8726.440713719614</v>
      </c>
      <c r="AA214" s="1067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67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67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54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16146.5493440147</v>
      </c>
      <c r="AV214" s="169">
        <f>AU214-AR214</f>
        <v>-37076.52757906224</v>
      </c>
      <c r="AW214" s="128">
        <f t="shared" si="655"/>
        <v>-41512.871886754539</v>
      </c>
      <c r="AX214" s="362">
        <f>AU214-AT214</f>
        <v>-35213.286537223845</v>
      </c>
      <c r="AY214" s="74"/>
      <c r="AZ214" s="75"/>
      <c r="BA214" s="75"/>
      <c r="BF214" s="1049">
        <f t="shared" ref="BF214:BG214" si="686">BF212+BF206</f>
        <v>0</v>
      </c>
      <c r="BG214" s="461">
        <f t="shared" si="686"/>
        <v>0</v>
      </c>
      <c r="BH214" s="463">
        <f>BH212+BH206</f>
        <v>0</v>
      </c>
      <c r="BI214" s="418">
        <f>BH214-BG214</f>
        <v>0</v>
      </c>
      <c r="BJ214" s="1049">
        <f t="shared" ref="BJ214" si="687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9">
        <f t="shared" ref="BN214" si="688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9">
        <f t="shared" ref="BY214" si="689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9">
        <f t="shared" ref="CC214" si="690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9">
        <f t="shared" ref="CG214" si="691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8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864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0.11440855251529815</v>
      </c>
      <c r="V215" s="579">
        <f>U216/R216</f>
        <v>0.67195465645280195</v>
      </c>
      <c r="W215" s="580">
        <f>U216/S216</f>
        <v>0.59532632140485464</v>
      </c>
      <c r="X215" s="177">
        <f>U216/T216</f>
        <v>0.64003601767038021</v>
      </c>
      <c r="Y215" s="491">
        <f>Y216/Y43</f>
        <v>0.13434508816120908</v>
      </c>
      <c r="Z215" s="574">
        <f>Z216/Z43</f>
        <v>0.11700885410542498</v>
      </c>
      <c r="AA215" s="1086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86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86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0.11440855251529815</v>
      </c>
      <c r="AV215" s="587">
        <f>AU216/AR216</f>
        <v>0.30781085473719061</v>
      </c>
      <c r="AW215" s="579">
        <f>AU216/AS216</f>
        <v>0.28493642653446943</v>
      </c>
      <c r="AX215" s="588">
        <f>AU216/AT216</f>
        <v>0.31112547326456247</v>
      </c>
      <c r="AY215" s="589"/>
      <c r="AZ215" s="590"/>
      <c r="BA215" s="590"/>
      <c r="BB215" s="669">
        <f>AU215/ AR215</f>
        <v>0.86316029319726595</v>
      </c>
      <c r="BF215" s="1058" t="e">
        <f t="shared" ref="BF215:BG215" si="692">BF216/BF43</f>
        <v>#DIV/0!</v>
      </c>
      <c r="BG215" s="574" t="e">
        <f t="shared" si="692"/>
        <v>#DIV/0!</v>
      </c>
      <c r="BH215" s="575" t="e">
        <f>BH216/BH43</f>
        <v>#DIV/0!</v>
      </c>
      <c r="BI215" s="334" t="e">
        <f>BH216/BG216</f>
        <v>#DIV/0!</v>
      </c>
      <c r="BJ215" s="1058" t="e">
        <f t="shared" ref="BJ215" si="693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58" t="e">
        <f t="shared" ref="BN215" si="694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58" t="e">
        <f t="shared" ref="BY215" si="695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58" t="e">
        <f t="shared" ref="CC215" si="696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58" t="e">
        <f t="shared" ref="CG215" si="697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357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17010.101387938292</v>
      </c>
      <c r="V216" s="110">
        <f>U216-R216</f>
        <v>-8304.2575864206883</v>
      </c>
      <c r="W216" s="108">
        <f t="shared" si="653"/>
        <v>-11562.633894112991</v>
      </c>
      <c r="X216" s="117">
        <f>U216-T216</f>
        <v>-9566.6863526205962</v>
      </c>
      <c r="Y216" s="355">
        <f>Y214+Y204</f>
        <v>9117.0940170940194</v>
      </c>
      <c r="Z216" s="448">
        <f>Z214+Z204</f>
        <v>9308.8397315171278</v>
      </c>
      <c r="AA216" s="1069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9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9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54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17010.101387938292</v>
      </c>
      <c r="AV216" s="188">
        <f>AU216-AR216</f>
        <v>-38251.437073600187</v>
      </c>
      <c r="AW216" s="108">
        <f t="shared" si="655"/>
        <v>-42687.781381292487</v>
      </c>
      <c r="AX216" s="594">
        <f>AU216-AT216</f>
        <v>-37662.700583097743</v>
      </c>
      <c r="AY216" s="96">
        <f>AR216/6</f>
        <v>9210.256410256412</v>
      </c>
      <c r="AZ216" s="97">
        <f>AS216/6</f>
        <v>9949.6471282051298</v>
      </c>
      <c r="BA216" s="97">
        <f>AU216/6</f>
        <v>2835.0168979897153</v>
      </c>
      <c r="BB216" s="363">
        <f>BA216/AY216</f>
        <v>0.30781085473719061</v>
      </c>
      <c r="BC216" s="98">
        <f>BA216-AY216</f>
        <v>-6375.2395122666967</v>
      </c>
      <c r="BD216" s="98">
        <f>BA216-AZ216</f>
        <v>-7114.6302302154145</v>
      </c>
      <c r="BE216" s="98">
        <f>AX216/6</f>
        <v>-6277.1167638496236</v>
      </c>
      <c r="BF216" s="1047">
        <f t="shared" ref="BF216:BG216" si="698">BF214+BF204</f>
        <v>0</v>
      </c>
      <c r="BG216" s="448">
        <f t="shared" si="698"/>
        <v>0</v>
      </c>
      <c r="BH216" s="359">
        <f>BH214+BH204</f>
        <v>0</v>
      </c>
      <c r="BI216" s="358">
        <f>BH216-BG216</f>
        <v>0</v>
      </c>
      <c r="BJ216" s="1047">
        <f t="shared" ref="BJ216" si="699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47">
        <f t="shared" ref="BN216" si="700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47">
        <f t="shared" ref="BY216" si="701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47">
        <f t="shared" ref="CC216" si="702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47">
        <f t="shared" ref="CG216" si="703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62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5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863"/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8.2603543965432111E-2</v>
      </c>
      <c r="V217" s="555"/>
      <c r="W217" s="556"/>
      <c r="X217" s="277"/>
      <c r="Y217" s="549">
        <v>8.6499999999999994E-2</v>
      </c>
      <c r="Z217" s="550">
        <v>8.5730000000000001E-2</v>
      </c>
      <c r="AA217" s="1085"/>
      <c r="AB217" s="565">
        <v>0.13</v>
      </c>
      <c r="AC217" s="549">
        <f>Y217</f>
        <v>8.6499999999999994E-2</v>
      </c>
      <c r="AD217" s="550">
        <v>4.9196527722766059E-2</v>
      </c>
      <c r="AE217" s="1085"/>
      <c r="AF217" s="674">
        <v>0.13</v>
      </c>
      <c r="AG217" s="549">
        <f>Y217</f>
        <v>8.6499999999999994E-2</v>
      </c>
      <c r="AH217" s="550">
        <v>0.05</v>
      </c>
      <c r="AI217" s="1085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8.2603543965432111E-2</v>
      </c>
      <c r="AV217" s="663"/>
      <c r="AW217" s="556"/>
      <c r="AX217" s="206"/>
      <c r="AY217" s="680"/>
      <c r="AZ217" s="564"/>
      <c r="BA217" s="564"/>
      <c r="BF217" s="1057"/>
      <c r="BG217" s="550"/>
      <c r="BH217" s="552"/>
      <c r="BI217" s="893"/>
      <c r="BJ217" s="1057"/>
      <c r="BK217" s="550">
        <v>0.06</v>
      </c>
      <c r="BL217" s="552"/>
      <c r="BM217" s="893"/>
      <c r="BN217" s="1057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57"/>
      <c r="BZ217" s="550">
        <v>6.5000000000000002E-2</v>
      </c>
      <c r="CA217" s="552"/>
      <c r="CB217" s="551"/>
      <c r="CC217" s="1057"/>
      <c r="CD217" s="550">
        <v>6.5000000000000002E-2</v>
      </c>
      <c r="CE217" s="552"/>
      <c r="CF217" s="674"/>
      <c r="CG217" s="1057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0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415">
        <f t="shared" ref="P218" si="70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2173.4362082905986</v>
      </c>
      <c r="V218" s="129">
        <f>U218-R218</f>
        <v>-806.0082361538457</v>
      </c>
      <c r="W218" s="128">
        <f t="shared" si="653"/>
        <v>-806.0082361538457</v>
      </c>
      <c r="X218" s="48">
        <f>U218-T218</f>
        <v>-468.64451564626097</v>
      </c>
      <c r="Y218" s="264">
        <f t="shared" ref="Y218:AI218" si="705">Y217*Y44</f>
        <v>946.32478632478637</v>
      </c>
      <c r="Z218" s="414">
        <f t="shared" si="705"/>
        <v>1592.0798131452993</v>
      </c>
      <c r="AA218" s="1075">
        <f t="shared" si="705"/>
        <v>0</v>
      </c>
      <c r="AB218" s="418">
        <f t="shared" si="705"/>
        <v>-2414.211777777778</v>
      </c>
      <c r="AC218" s="264">
        <f t="shared" si="705"/>
        <v>905.66239316239319</v>
      </c>
      <c r="AD218" s="414">
        <f t="shared" si="705"/>
        <v>440.56382000000019</v>
      </c>
      <c r="AE218" s="1075">
        <f t="shared" ref="AE218" si="706">AE217*AE44</f>
        <v>0</v>
      </c>
      <c r="AF218" s="681">
        <f t="shared" si="705"/>
        <v>-1164.1735555555558</v>
      </c>
      <c r="AG218" s="264">
        <f t="shared" si="705"/>
        <v>805.85470085470081</v>
      </c>
      <c r="AH218" s="414">
        <f t="shared" si="705"/>
        <v>512.82051282051293</v>
      </c>
      <c r="AI218" s="1075">
        <f t="shared" si="70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54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2173.4362082905986</v>
      </c>
      <c r="AV218" s="169">
        <f>AU218-AR218</f>
        <v>-3463.8501164957256</v>
      </c>
      <c r="AW218" s="128">
        <f t="shared" si="655"/>
        <v>-3463.8501164957256</v>
      </c>
      <c r="AX218" s="362">
        <f>AU218-AT218</f>
        <v>-3014.1086616120733</v>
      </c>
      <c r="AY218" s="137"/>
      <c r="AZ218" s="138"/>
      <c r="BA218" s="138"/>
      <c r="BF218" s="1051">
        <f t="shared" ref="BF218:BG218" si="707">BF217*BF44</f>
        <v>0</v>
      </c>
      <c r="BG218" s="414">
        <f t="shared" si="707"/>
        <v>0</v>
      </c>
      <c r="BH218" s="417">
        <f>BH217*BH44</f>
        <v>0</v>
      </c>
      <c r="BI218" s="134">
        <f>BH218-BG218</f>
        <v>0</v>
      </c>
      <c r="BJ218" s="1051">
        <f t="shared" ref="BJ218" si="70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51">
        <f t="shared" ref="BN218" si="70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51">
        <f t="shared" ref="BY218" si="71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51">
        <f t="shared" ref="CC218" si="71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51">
        <f t="shared" ref="CG218" si="71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863"/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0.23554946544812083</v>
      </c>
      <c r="V219" s="555"/>
      <c r="W219" s="556"/>
      <c r="X219" s="277"/>
      <c r="Y219" s="549">
        <v>0.24112705199858506</v>
      </c>
      <c r="Z219" s="550">
        <v>0.24063672147399487</v>
      </c>
      <c r="AA219" s="1085"/>
      <c r="AB219" s="565">
        <v>0.22</v>
      </c>
      <c r="AC219" s="549">
        <f>Y219</f>
        <v>0.24112705199858506</v>
      </c>
      <c r="AD219" s="550">
        <v>0.24499218860973168</v>
      </c>
      <c r="AE219" s="1085"/>
      <c r="AF219" s="674">
        <v>0.22</v>
      </c>
      <c r="AG219" s="549">
        <f>Y219</f>
        <v>0.24112705199858506</v>
      </c>
      <c r="AH219" s="550">
        <v>0.246</v>
      </c>
      <c r="AI219" s="1085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0.1623941315644917</v>
      </c>
      <c r="AV219" s="663"/>
      <c r="AW219" s="556"/>
      <c r="AX219" s="609"/>
      <c r="AY219" s="680"/>
      <c r="AZ219" s="564"/>
      <c r="BA219" s="564"/>
      <c r="BF219" s="1057"/>
      <c r="BG219" s="550"/>
      <c r="BH219" s="552"/>
      <c r="BI219" s="893"/>
      <c r="BJ219" s="1057"/>
      <c r="BK219" s="550">
        <v>0.23599999999999999</v>
      </c>
      <c r="BL219" s="552"/>
      <c r="BM219" s="893"/>
      <c r="BN219" s="1057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57"/>
      <c r="BZ219" s="550">
        <v>0.251</v>
      </c>
      <c r="CA219" s="552"/>
      <c r="CB219" s="551"/>
      <c r="CC219" s="1057"/>
      <c r="CD219" s="550">
        <v>0.251</v>
      </c>
      <c r="CE219" s="552"/>
      <c r="CF219" s="674"/>
      <c r="CG219" s="1057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0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415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100336.48789009853</v>
      </c>
      <c r="V220" s="129">
        <f>U220-R220</f>
        <v>-5020.3326227219804</v>
      </c>
      <c r="W220" s="128">
        <f t="shared" si="653"/>
        <v>-17463.178776568137</v>
      </c>
      <c r="X220" s="48">
        <f>U220-T220</f>
        <v>-39382.868069848861</v>
      </c>
      <c r="Y220" s="264">
        <f>Y219*Y45</f>
        <v>32397.583396732971</v>
      </c>
      <c r="Z220" s="414">
        <f>Z219*Z45</f>
        <v>40922.026609926535</v>
      </c>
      <c r="AA220" s="1075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75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75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54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100336.48789009853</v>
      </c>
      <c r="AV220" s="60">
        <f>AU220-AR220</f>
        <v>-92413.432109901478</v>
      </c>
      <c r="AW220" s="128">
        <f t="shared" si="655"/>
        <v>-106891.66595605534</v>
      </c>
      <c r="AX220" s="136">
        <f>AU220-AT220</f>
        <v>-175253.09721823694</v>
      </c>
      <c r="AY220" s="137"/>
      <c r="AZ220" s="138"/>
      <c r="BA220" s="75"/>
      <c r="BF220" s="1051">
        <f t="shared" ref="BF220:BG220" si="713">BF219*BF45</f>
        <v>0</v>
      </c>
      <c r="BG220" s="414">
        <f t="shared" si="713"/>
        <v>0</v>
      </c>
      <c r="BH220" s="417">
        <f>BH219*BH45</f>
        <v>0</v>
      </c>
      <c r="BI220" s="134">
        <f>BH220-BG220</f>
        <v>0</v>
      </c>
      <c r="BJ220" s="1051">
        <f t="shared" ref="BJ220" si="71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51">
        <f t="shared" ref="BN220" si="71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51">
        <f t="shared" ref="BY220" si="71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51">
        <f t="shared" ref="CC220" si="71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51">
        <f t="shared" ref="CG220" si="71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86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53"/>
        <v>#DIV/0!</v>
      </c>
      <c r="X221" s="277"/>
      <c r="Y221" s="549"/>
      <c r="Z221" s="550"/>
      <c r="AA221" s="1085"/>
      <c r="AB221" s="551"/>
      <c r="AC221" s="549"/>
      <c r="AD221" s="550"/>
      <c r="AE221" s="1085"/>
      <c r="AF221" s="551"/>
      <c r="AG221" s="549"/>
      <c r="AH221" s="550"/>
      <c r="AI221" s="1085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54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55"/>
        <v>#DIV/0!</v>
      </c>
      <c r="AX221" s="206" t="e">
        <f>AU222/AT222</f>
        <v>#DIV/0!</v>
      </c>
      <c r="AY221" s="680"/>
      <c r="AZ221" s="564"/>
      <c r="BA221" s="564"/>
      <c r="BF221" s="1057">
        <v>-0.09</v>
      </c>
      <c r="BG221" s="550">
        <v>-0.09</v>
      </c>
      <c r="BH221" s="552">
        <v>-0.09</v>
      </c>
      <c r="BI221" s="551"/>
      <c r="BJ221" s="1057">
        <v>-0.09</v>
      </c>
      <c r="BK221" s="550">
        <v>-0.09</v>
      </c>
      <c r="BL221" s="552">
        <v>-0.09</v>
      </c>
      <c r="BM221" s="551"/>
      <c r="BN221" s="1057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57">
        <v>-0.09</v>
      </c>
      <c r="BZ221" s="550">
        <v>-0.09</v>
      </c>
      <c r="CA221" s="552">
        <v>-0.09</v>
      </c>
      <c r="CB221" s="551"/>
      <c r="CC221" s="1057">
        <v>-0.09</v>
      </c>
      <c r="CD221" s="550">
        <v>-0.09</v>
      </c>
      <c r="CE221" s="552">
        <v>-0.09</v>
      </c>
      <c r="CF221" s="551"/>
      <c r="CG221" s="1057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0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415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53"/>
        <v>0</v>
      </c>
      <c r="X222" s="48">
        <f>U222-T222</f>
        <v>0</v>
      </c>
      <c r="Y222" s="264"/>
      <c r="Z222" s="414"/>
      <c r="AA222" s="1075"/>
      <c r="AB222" s="418"/>
      <c r="AC222" s="264"/>
      <c r="AD222" s="414"/>
      <c r="AE222" s="1075"/>
      <c r="AF222" s="418"/>
      <c r="AG222" s="264"/>
      <c r="AH222" s="414"/>
      <c r="AI222" s="107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54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55"/>
        <v>0</v>
      </c>
      <c r="AX222" s="362">
        <f>AU222-AT222</f>
        <v>0</v>
      </c>
      <c r="AY222" s="137"/>
      <c r="AZ222" s="138"/>
      <c r="BA222" s="138"/>
      <c r="BF222" s="1051">
        <f t="shared" ref="BF222:BG222" si="719">BF221*BF46</f>
        <v>0</v>
      </c>
      <c r="BG222" s="414">
        <f t="shared" si="719"/>
        <v>0</v>
      </c>
      <c r="BH222" s="417">
        <f>BH221*BH46</f>
        <v>0</v>
      </c>
      <c r="BI222" s="418"/>
      <c r="BJ222" s="1051">
        <f t="shared" ref="BJ222" si="720">BJ221*BJ46</f>
        <v>0</v>
      </c>
      <c r="BK222" s="414">
        <f>BK221*BK46</f>
        <v>0</v>
      </c>
      <c r="BL222" s="417">
        <f>BL221*BL46</f>
        <v>0</v>
      </c>
      <c r="BM222" s="418"/>
      <c r="BN222" s="1051">
        <f t="shared" ref="BN222" si="72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51">
        <f t="shared" ref="BY222" si="722">BY221*BY46</f>
        <v>0</v>
      </c>
      <c r="BZ222" s="414">
        <f>BZ221*BZ46</f>
        <v>0</v>
      </c>
      <c r="CA222" s="417">
        <f>CA221*CA46</f>
        <v>0</v>
      </c>
      <c r="CB222" s="418"/>
      <c r="CC222" s="1051">
        <f t="shared" ref="CC222" si="723">CC221*CC46</f>
        <v>0</v>
      </c>
      <c r="CD222" s="414">
        <f>CD221*CD46</f>
        <v>0</v>
      </c>
      <c r="CE222" s="417">
        <f>CE221*CE46</f>
        <v>0</v>
      </c>
      <c r="CF222" s="418"/>
      <c r="CG222" s="1051">
        <f t="shared" ref="CG222" si="72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865"/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0.19945372163684172</v>
      </c>
      <c r="V223" s="239"/>
      <c r="W223" s="240">
        <f t="shared" si="653"/>
        <v>2.0579708478946968E-2</v>
      </c>
      <c r="X223" s="241"/>
      <c r="Y223" s="549">
        <v>0.191</v>
      </c>
      <c r="Z223" s="595">
        <v>0.18760722562509646</v>
      </c>
      <c r="AA223" s="1087"/>
      <c r="AB223" s="752">
        <v>0.20799999999999999</v>
      </c>
      <c r="AC223" s="549">
        <f>Y223</f>
        <v>0.191</v>
      </c>
      <c r="AD223" s="595">
        <v>0.18519708738174309</v>
      </c>
      <c r="AE223" s="1087"/>
      <c r="AF223" s="667">
        <v>0.20799999999999999</v>
      </c>
      <c r="AG223" s="549">
        <f>Y223</f>
        <v>0.191</v>
      </c>
      <c r="AH223" s="595">
        <v>0.18</v>
      </c>
      <c r="AI223" s="1087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54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0.19945372163684172</v>
      </c>
      <c r="AV223" s="663"/>
      <c r="AW223" s="240"/>
      <c r="AX223" s="206"/>
      <c r="AY223" s="137"/>
      <c r="AZ223" s="138"/>
      <c r="BA223" s="138"/>
      <c r="BF223" s="1057"/>
      <c r="BG223" s="595"/>
      <c r="BH223" s="597"/>
      <c r="BI223" s="667"/>
      <c r="BJ223" s="1057"/>
      <c r="BK223" s="595">
        <v>0.17</v>
      </c>
      <c r="BL223" s="597"/>
      <c r="BM223" s="667"/>
      <c r="BN223" s="1057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57"/>
      <c r="BZ223" s="595">
        <v>0.19800000000000001</v>
      </c>
      <c r="CA223" s="597"/>
      <c r="CB223" s="667"/>
      <c r="CC223" s="1057"/>
      <c r="CD223" s="595">
        <v>0.19800000000000001</v>
      </c>
      <c r="CE223" s="597"/>
      <c r="CF223" s="667"/>
      <c r="CG223" s="1057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1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415">
        <f t="shared" ref="P224" si="725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3073.4812711965806</v>
      </c>
      <c r="V224" s="129">
        <f>U224-R224</f>
        <v>-1574.1853954700864</v>
      </c>
      <c r="W224" s="128">
        <f t="shared" si="653"/>
        <v>-1574.1853954700864</v>
      </c>
      <c r="X224" s="55">
        <f>U224-T224</f>
        <v>-1398.4239300000008</v>
      </c>
      <c r="Y224" s="264">
        <f t="shared" ref="Y224:AI224" si="726">Y223*Y47</f>
        <v>1354.9572649572651</v>
      </c>
      <c r="Z224" s="414">
        <f t="shared" si="726"/>
        <v>1526.4701999999995</v>
      </c>
      <c r="AA224" s="1075">
        <f t="shared" si="726"/>
        <v>0</v>
      </c>
      <c r="AB224" s="418">
        <f t="shared" si="726"/>
        <v>-1692.3964444444443</v>
      </c>
      <c r="AC224" s="264">
        <f t="shared" si="726"/>
        <v>1257.0085470085471</v>
      </c>
      <c r="AD224" s="414">
        <f t="shared" si="726"/>
        <v>1394.4501752868227</v>
      </c>
      <c r="AE224" s="1075">
        <f t="shared" ref="AE224" si="727">AE223*AE47</f>
        <v>0</v>
      </c>
      <c r="AF224" s="418">
        <f t="shared" si="726"/>
        <v>-1566.1457777777778</v>
      </c>
      <c r="AG224" s="264">
        <f t="shared" si="726"/>
        <v>1041.5213675213677</v>
      </c>
      <c r="AH224" s="414">
        <f t="shared" si="726"/>
        <v>1041.5384615384617</v>
      </c>
      <c r="AI224" s="1075">
        <f t="shared" si="726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54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3073.4812711965806</v>
      </c>
      <c r="AV224" s="169">
        <f>AU224-AR224</f>
        <v>-5227.672574957267</v>
      </c>
      <c r="AW224" s="128">
        <f t="shared" si="655"/>
        <v>-5227.672574957267</v>
      </c>
      <c r="AX224" s="362">
        <f>AU224-AT224</f>
        <v>-5360.8827668252852</v>
      </c>
      <c r="AY224" s="137"/>
      <c r="AZ224" s="138"/>
      <c r="BA224" s="138"/>
      <c r="BF224" s="1051">
        <f t="shared" ref="BF224:BG224" si="728">BF223*BF47</f>
        <v>0</v>
      </c>
      <c r="BG224" s="414">
        <f t="shared" si="728"/>
        <v>0</v>
      </c>
      <c r="BH224" s="417">
        <f>BH223*BH47</f>
        <v>0</v>
      </c>
      <c r="BI224" s="418">
        <f>BH224-BG224</f>
        <v>0</v>
      </c>
      <c r="BJ224" s="1051">
        <f t="shared" ref="BJ224" si="729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51">
        <f t="shared" ref="BN224" si="730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51">
        <f t="shared" ref="BY224" si="731">BY223*BY47</f>
        <v>0</v>
      </c>
      <c r="BZ224" s="414">
        <f>BZ223*BZ47</f>
        <v>1523.0769230769231</v>
      </c>
      <c r="CA224" s="417">
        <f>CA223*CA47</f>
        <v>0</v>
      </c>
      <c r="CB224" s="418"/>
      <c r="CC224" s="1051">
        <f t="shared" ref="CC224" si="732">CC223*CC47</f>
        <v>0</v>
      </c>
      <c r="CD224" s="414">
        <f>CD223*CD47</f>
        <v>1523.0769230769231</v>
      </c>
      <c r="CE224" s="417">
        <f>CE223*CE47</f>
        <v>0</v>
      </c>
      <c r="CF224" s="418"/>
      <c r="CG224" s="1051">
        <f t="shared" ref="CG224" si="733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865"/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0.23691446594890678</v>
      </c>
      <c r="V225" s="239"/>
      <c r="W225" s="240">
        <f t="shared" si="653"/>
        <v>6.9147439197198568E-3</v>
      </c>
      <c r="X225" s="241"/>
      <c r="Y225" s="549">
        <v>0.24399999999999999</v>
      </c>
      <c r="Z225" s="595">
        <v>0.24167803011484942</v>
      </c>
      <c r="AA225" s="1087"/>
      <c r="AB225" s="667">
        <v>0.22</v>
      </c>
      <c r="AC225" s="549">
        <f>Y225</f>
        <v>0.24399999999999999</v>
      </c>
      <c r="AD225" s="595">
        <v>0.24621988092333144</v>
      </c>
      <c r="AE225" s="1087"/>
      <c r="AF225" s="667">
        <v>0.22</v>
      </c>
      <c r="AG225" s="549">
        <f>Y225</f>
        <v>0.24399999999999999</v>
      </c>
      <c r="AH225" s="595">
        <v>0.24</v>
      </c>
      <c r="AI225" s="1087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54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0.23691446594890678</v>
      </c>
      <c r="AV225" s="663"/>
      <c r="AW225" s="240"/>
      <c r="AX225" s="206"/>
      <c r="AY225" s="137"/>
      <c r="AZ225" s="138"/>
      <c r="BA225" s="138"/>
      <c r="BF225" s="1057"/>
      <c r="BG225" s="595"/>
      <c r="BH225" s="597"/>
      <c r="BI225" s="667"/>
      <c r="BJ225" s="1057"/>
      <c r="BK225" s="595">
        <v>0.24</v>
      </c>
      <c r="BL225" s="597"/>
      <c r="BM225" s="667"/>
      <c r="BN225" s="1057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57"/>
      <c r="BZ225" s="595">
        <v>0.25</v>
      </c>
      <c r="CA225" s="597"/>
      <c r="CB225" s="667"/>
      <c r="CC225" s="1057"/>
      <c r="CD225" s="595">
        <v>0.25</v>
      </c>
      <c r="CE225" s="597"/>
      <c r="CF225" s="667"/>
      <c r="CG225" s="1057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1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462">
        <f t="shared" ref="P226" si="734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96928.605470512819</v>
      </c>
      <c r="V226" s="239">
        <f>U226-R226</f>
        <v>27712.366154273506</v>
      </c>
      <c r="W226" s="240">
        <f t="shared" si="653"/>
        <v>-16223.394529487181</v>
      </c>
      <c r="X226" s="241">
        <f>U226-T226</f>
        <v>-37695.690090000047</v>
      </c>
      <c r="Y226" s="264">
        <f t="shared" ref="Y226:AI226" si="735">Y225*Y48</f>
        <v>30864.957264957266</v>
      </c>
      <c r="Z226" s="461">
        <f t="shared" si="735"/>
        <v>39134.757960000024</v>
      </c>
      <c r="AA226" s="1067">
        <f t="shared" si="735"/>
        <v>0</v>
      </c>
      <c r="AB226" s="418">
        <f t="shared" si="735"/>
        <v>-35624.449384615385</v>
      </c>
      <c r="AC226" s="264">
        <f t="shared" si="735"/>
        <v>29196.581196581199</v>
      </c>
      <c r="AD226" s="461">
        <f t="shared" si="735"/>
        <v>45430.635467093409</v>
      </c>
      <c r="AE226" s="1067">
        <f t="shared" ref="AE226" si="736">AE225*AE48</f>
        <v>0</v>
      </c>
      <c r="AF226" s="457">
        <f t="shared" si="735"/>
        <v>-40592.740786324794</v>
      </c>
      <c r="AG226" s="264">
        <f t="shared" si="735"/>
        <v>23705.538461538461</v>
      </c>
      <c r="AH226" s="461">
        <f t="shared" si="735"/>
        <v>44888.205128205125</v>
      </c>
      <c r="AI226" s="1067">
        <f t="shared" si="735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54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96928.605470512819</v>
      </c>
      <c r="AV226" s="328">
        <f>AU226-AR226</f>
        <v>-56054.71076880343</v>
      </c>
      <c r="AW226" s="240">
        <f t="shared" si="655"/>
        <v>-101998.39452948718</v>
      </c>
      <c r="AX226" s="610">
        <f>AU226-AT226</f>
        <v>-167149.28864529863</v>
      </c>
      <c r="AY226" s="137"/>
      <c r="AZ226" s="138"/>
      <c r="BA226" s="138"/>
      <c r="BF226" s="1051">
        <f t="shared" ref="BF226:BG226" si="737">BF225*BF48</f>
        <v>0</v>
      </c>
      <c r="BG226" s="461">
        <f t="shared" si="737"/>
        <v>0</v>
      </c>
      <c r="BH226" s="463">
        <f>BH225*BH48</f>
        <v>0</v>
      </c>
      <c r="BI226" s="457">
        <f>BH226-BG226</f>
        <v>0</v>
      </c>
      <c r="BJ226" s="1051">
        <f t="shared" ref="BJ226" si="738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51">
        <f t="shared" ref="BN226" si="739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51">
        <f t="shared" ref="BY226" si="740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51">
        <f t="shared" ref="CC226" si="741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51">
        <f t="shared" ref="CG226" si="742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866" t="e">
        <f t="shared" ref="P227" si="743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0.22665173482340487</v>
      </c>
      <c r="V227" s="579">
        <f>U228/R228</f>
        <v>0.94621984742436782</v>
      </c>
      <c r="W227" s="580">
        <f>U228/S228</f>
        <v>0.84873885190366094</v>
      </c>
      <c r="X227" s="177">
        <f>U228/T228</f>
        <v>0.72006806398009304</v>
      </c>
      <c r="Y227" s="491">
        <f t="shared" ref="Y227:AI227" si="744">Y228/Y50</f>
        <v>0.2294845445539857</v>
      </c>
      <c r="Z227" s="611">
        <f t="shared" si="744"/>
        <v>0.22538581036693092</v>
      </c>
      <c r="AA227" s="1088" t="e">
        <f t="shared" si="744"/>
        <v>#DIV/0!</v>
      </c>
      <c r="AB227" s="334">
        <f t="shared" si="744"/>
        <v>0.21113929991820155</v>
      </c>
      <c r="AC227" s="491">
        <f t="shared" si="744"/>
        <v>0.22928841832994343</v>
      </c>
      <c r="AD227" s="611">
        <f t="shared" si="744"/>
        <v>0.23625309113554119</v>
      </c>
      <c r="AE227" s="1088">
        <f t="shared" ref="AE227" si="745">AE228/AE50</f>
        <v>0</v>
      </c>
      <c r="AF227" s="341">
        <f t="shared" si="744"/>
        <v>0.13000000000000006</v>
      </c>
      <c r="AG227" s="491">
        <f t="shared" si="744"/>
        <v>0.22816216840793443</v>
      </c>
      <c r="AH227" s="611">
        <f t="shared" si="744"/>
        <v>0.23619999999999999</v>
      </c>
      <c r="AI227" s="1088" t="e">
        <f t="shared" si="744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0.1591350162889241</v>
      </c>
      <c r="AV227" s="587">
        <f>AU228/AR228</f>
        <v>0.51671640524322282</v>
      </c>
      <c r="AW227" s="579">
        <f>AU228/AS228</f>
        <v>0.48157147546388562</v>
      </c>
      <c r="AX227" s="588">
        <f>AU228/AT228</f>
        <v>0.36509356765037898</v>
      </c>
      <c r="AY227" s="589"/>
      <c r="AZ227" s="590"/>
      <c r="BA227" s="590"/>
      <c r="BB227" s="669">
        <f>AU227/ AR227</f>
        <v>0.71301648141966867</v>
      </c>
      <c r="BF227" s="1058" t="e">
        <f t="shared" ref="BF227:BG227" si="746">BF228/BF50</f>
        <v>#DIV/0!</v>
      </c>
      <c r="BG227" s="611" t="e">
        <f t="shared" si="746"/>
        <v>#DIV/0!</v>
      </c>
      <c r="BH227" s="612" t="e">
        <f>BH228/BH50</f>
        <v>#DIV/0!</v>
      </c>
      <c r="BI227" s="334" t="e">
        <f>BH228/BG228</f>
        <v>#DIV/0!</v>
      </c>
      <c r="BJ227" s="1058" t="e">
        <f t="shared" ref="BJ227" si="747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58" t="e">
        <f t="shared" ref="BN227" si="748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58" t="e">
        <f t="shared" ref="BY227" si="749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58" t="e">
        <f t="shared" ref="CC227" si="750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58" t="e">
        <f t="shared" ref="CG227" si="751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P228" si="752">H218+H220+H222</f>
        <v>47606.795839999846</v>
      </c>
      <c r="I228" s="358">
        <f>H228-G228</f>
        <v>0</v>
      </c>
      <c r="J228" s="634">
        <f t="shared" si="752"/>
        <v>37369.042735042734</v>
      </c>
      <c r="K228" s="385">
        <f>K218+K220+K222</f>
        <v>54903.12825838929</v>
      </c>
      <c r="L228" s="768">
        <f t="shared" si="752"/>
        <v>54903.12825838929</v>
      </c>
      <c r="M228" s="358">
        <f>L228-K228</f>
        <v>0</v>
      </c>
      <c r="N228" s="634">
        <f t="shared" si="752"/>
        <v>37369.042735042734</v>
      </c>
      <c r="O228" s="385">
        <f t="shared" si="752"/>
        <v>39851.512585495133</v>
      </c>
      <c r="P228" s="386">
        <f t="shared" si="752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102509.92409838914</v>
      </c>
      <c r="V228" s="110">
        <f>U228-R228</f>
        <v>-5826.3408588758175</v>
      </c>
      <c r="W228" s="108">
        <f t="shared" si="653"/>
        <v>-18269.187012721974</v>
      </c>
      <c r="X228" s="117">
        <f>U228-T228</f>
        <v>-39851.512585495133</v>
      </c>
      <c r="Y228" s="634">
        <f t="shared" ref="Y228:AI228" si="753">Y218+Y220+Y222</f>
        <v>33343.908183057756</v>
      </c>
      <c r="Z228" s="385">
        <f t="shared" si="753"/>
        <v>42514.106423071833</v>
      </c>
      <c r="AA228" s="1072">
        <f t="shared" si="753"/>
        <v>0</v>
      </c>
      <c r="AB228" s="358">
        <f t="shared" si="753"/>
        <v>-39826.813641025641</v>
      </c>
      <c r="AC228" s="634">
        <f t="shared" si="753"/>
        <v>31355.681139137563</v>
      </c>
      <c r="AD228" s="385">
        <f t="shared" si="753"/>
        <v>47450.304820000005</v>
      </c>
      <c r="AE228" s="1072">
        <f t="shared" ref="AE228" si="754">AE218+AE220+AE222</f>
        <v>0</v>
      </c>
      <c r="AF228" s="358">
        <f t="shared" si="753"/>
        <v>-1164.1735555555558</v>
      </c>
      <c r="AG228" s="634">
        <f t="shared" si="753"/>
        <v>25351.35204532605</v>
      </c>
      <c r="AH228" s="385">
        <f t="shared" si="753"/>
        <v>48451.282051282054</v>
      </c>
      <c r="AI228" s="1072">
        <f t="shared" si="753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54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102509.92409838914</v>
      </c>
      <c r="AV228" s="188">
        <f>AU228-AR228</f>
        <v>-95877.282226397161</v>
      </c>
      <c r="AW228" s="108">
        <f t="shared" si="655"/>
        <v>-110355.51607255105</v>
      </c>
      <c r="AX228" s="594">
        <f>AU228-AT228</f>
        <v>-178267.205879849</v>
      </c>
      <c r="AY228" s="96">
        <f>AR228/6</f>
        <v>33064.53438746438</v>
      </c>
      <c r="AZ228" s="97">
        <f>AS228/6</f>
        <v>35477.573361823364</v>
      </c>
      <c r="BA228" s="97">
        <f>AU228/6</f>
        <v>17084.987349731524</v>
      </c>
      <c r="BB228" s="363">
        <f>BA228/AY228</f>
        <v>0.51671640524322293</v>
      </c>
      <c r="BC228" s="98">
        <f>BA228-AY228</f>
        <v>-15979.547037732857</v>
      </c>
      <c r="BD228" s="98">
        <f>BA228-AZ228</f>
        <v>-18392.586012091841</v>
      </c>
      <c r="BE228" s="98">
        <f>AX228/6</f>
        <v>-29711.200979974834</v>
      </c>
      <c r="BF228" s="1062">
        <f t="shared" ref="BF228:BG228" si="755">BF218+BF220+BF222</f>
        <v>0</v>
      </c>
      <c r="BG228" s="385">
        <f t="shared" si="755"/>
        <v>0</v>
      </c>
      <c r="BH228" s="387">
        <f>BH218+BH220+BH222</f>
        <v>0</v>
      </c>
      <c r="BI228" s="358">
        <f>BH228-BG228</f>
        <v>0</v>
      </c>
      <c r="BJ228" s="1062">
        <f t="shared" ref="BJ228" si="756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62">
        <f t="shared" ref="BN228" si="757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62">
        <f t="shared" ref="BY228" si="758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62">
        <f t="shared" ref="CC228" si="759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62">
        <f t="shared" ref="CG228" si="760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61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865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0.10749007274451722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87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87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87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0.10749007274451722</v>
      </c>
      <c r="AV229" s="622"/>
      <c r="AW229" s="693"/>
      <c r="AX229" s="206"/>
      <c r="AY229" s="137"/>
      <c r="BF229" s="1059" t="e">
        <f t="shared" ref="BF229:BG229" si="762">BF230/BF51</f>
        <v>#DIV/0!</v>
      </c>
      <c r="BG229" s="595" t="e">
        <f t="shared" si="762"/>
        <v>#DIV/0!</v>
      </c>
      <c r="BH229" s="597" t="e">
        <f>BH230/BH51</f>
        <v>#DIV/0!</v>
      </c>
      <c r="BI229" s="470"/>
      <c r="BJ229" s="1059" t="e">
        <f t="shared" ref="BJ229" si="763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9" t="e">
        <f t="shared" ref="BN229" si="764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9" t="e">
        <f t="shared" ref="BY229" si="765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9" t="e">
        <f t="shared" ref="CC229" si="766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9" t="e">
        <f t="shared" ref="CG229" si="767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462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10157</v>
      </c>
      <c r="V230" s="129">
        <f>U230-R230</f>
        <v>-1657</v>
      </c>
      <c r="W230" s="128">
        <f t="shared" si="653"/>
        <v>-2170</v>
      </c>
      <c r="X230" s="55">
        <f>U230-T230</f>
        <v>-6321</v>
      </c>
      <c r="Y230" s="374">
        <v>4279</v>
      </c>
      <c r="Z230" s="461">
        <v>5677</v>
      </c>
      <c r="AA230" s="1067"/>
      <c r="AB230" s="418">
        <f>AA230-Z230</f>
        <v>-5677</v>
      </c>
      <c r="AC230" s="374">
        <v>4279</v>
      </c>
      <c r="AD230" s="461">
        <v>5805.6726799999997</v>
      </c>
      <c r="AE230" s="1067"/>
      <c r="AF230" s="418">
        <f>AE230-AD230</f>
        <v>-5805.6726799999997</v>
      </c>
      <c r="AG230" s="374">
        <v>4279</v>
      </c>
      <c r="AH230" s="461">
        <v>7000</v>
      </c>
      <c r="AI230" s="1067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54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10157</v>
      </c>
      <c r="AV230" s="60">
        <f>AU230-AR230</f>
        <v>-14494</v>
      </c>
      <c r="AW230" s="128">
        <f t="shared" si="655"/>
        <v>-14497</v>
      </c>
      <c r="AX230" s="136">
        <f>AU230-AT230</f>
        <v>-24803.672680000003</v>
      </c>
      <c r="AY230" s="137"/>
      <c r="BF230" s="1049"/>
      <c r="BG230" s="461"/>
      <c r="BH230" s="463"/>
      <c r="BI230" s="418">
        <f>BH230-BG230</f>
        <v>0</v>
      </c>
      <c r="BJ230" s="1049"/>
      <c r="BK230" s="461">
        <v>5500</v>
      </c>
      <c r="BL230" s="463"/>
      <c r="BM230" s="418">
        <f>BL230-BK230</f>
        <v>-5500</v>
      </c>
      <c r="BN230" s="1049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9"/>
      <c r="BZ230" s="461">
        <v>6170</v>
      </c>
      <c r="CA230" s="463"/>
      <c r="CB230" s="418">
        <f>CA230-BZ230</f>
        <v>-6170</v>
      </c>
      <c r="CC230" s="1049"/>
      <c r="CD230" s="461">
        <v>6100</v>
      </c>
      <c r="CE230" s="463"/>
      <c r="CF230" s="418">
        <f>CE230-CD230</f>
        <v>-6100</v>
      </c>
      <c r="CG230" s="1049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867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0.10792228920060168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9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9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9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6.4676093334407506E-2</v>
      </c>
      <c r="AV231" s="622"/>
      <c r="AW231" s="693"/>
      <c r="AX231" s="609"/>
      <c r="AY231" s="137"/>
      <c r="BF231" s="1060" t="e">
        <f t="shared" ref="BF231:BG231" si="768">BF232/BF52</f>
        <v>#DIV/0!</v>
      </c>
      <c r="BG231" s="626">
        <f t="shared" si="768"/>
        <v>0</v>
      </c>
      <c r="BH231" s="627">
        <f>BH232/BH52</f>
        <v>0</v>
      </c>
      <c r="BI231" s="514"/>
      <c r="BJ231" s="1060" t="e">
        <f t="shared" ref="BJ231" si="769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60" t="e">
        <f t="shared" ref="BN231" si="770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60" t="e">
        <f t="shared" ref="BY231" si="771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60" t="e">
        <f t="shared" ref="CC231" si="772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60" t="e">
        <f t="shared" ref="CG231" si="773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415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19960</v>
      </c>
      <c r="V232" s="129">
        <f>U232-R232</f>
        <v>2080</v>
      </c>
      <c r="W232" s="128">
        <f t="shared" si="653"/>
        <v>-6320</v>
      </c>
      <c r="X232" s="55">
        <f>U232-T232</f>
        <v>-10058.564570000002</v>
      </c>
      <c r="Y232" s="264">
        <v>8295</v>
      </c>
      <c r="Z232" s="414">
        <v>9104</v>
      </c>
      <c r="AA232" s="1075"/>
      <c r="AB232" s="418">
        <f>AA232-Z232</f>
        <v>-9104</v>
      </c>
      <c r="AC232" s="264">
        <v>8295</v>
      </c>
      <c r="AD232" s="414">
        <v>11484.946</v>
      </c>
      <c r="AE232" s="1075"/>
      <c r="AF232" s="418">
        <f>AE232-AD232</f>
        <v>-11484.946</v>
      </c>
      <c r="AG232" s="264">
        <v>8295</v>
      </c>
      <c r="AH232" s="414">
        <v>11500</v>
      </c>
      <c r="AI232" s="1075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54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19960</v>
      </c>
      <c r="AV232" s="169">
        <f>AU232-AR232</f>
        <v>-22805</v>
      </c>
      <c r="AW232" s="128">
        <f t="shared" si="655"/>
        <v>-32600</v>
      </c>
      <c r="AX232" s="362">
        <f>AU232-AT232</f>
        <v>-42147.510569999999</v>
      </c>
      <c r="AY232" s="137"/>
      <c r="BF232" s="1051"/>
      <c r="BG232" s="414"/>
      <c r="BH232" s="417"/>
      <c r="BI232" s="418">
        <f>BH232-BG232</f>
        <v>0</v>
      </c>
      <c r="BJ232" s="1051"/>
      <c r="BK232" s="414">
        <v>14000</v>
      </c>
      <c r="BL232" s="417"/>
      <c r="BM232" s="418">
        <f>BL232-BK232</f>
        <v>-14000</v>
      </c>
      <c r="BN232" s="1051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51"/>
      <c r="BZ232" s="414">
        <v>14000</v>
      </c>
      <c r="CA232" s="417"/>
      <c r="CB232" s="418">
        <f>CA232-BZ232</f>
        <v>-14000</v>
      </c>
      <c r="CC232" s="1051"/>
      <c r="CD232" s="414">
        <v>15000</v>
      </c>
      <c r="CE232" s="417"/>
      <c r="CF232" s="418">
        <f>CE232-CD232</f>
        <v>-15000</v>
      </c>
      <c r="CG232" s="1051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86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53"/>
        <v>#DIV/0!</v>
      </c>
      <c r="X233" s="202"/>
      <c r="Y233" s="625"/>
      <c r="Z233" s="626"/>
      <c r="AA233" s="1089"/>
      <c r="AB233" s="514"/>
      <c r="AC233" s="625"/>
      <c r="AD233" s="626"/>
      <c r="AE233" s="1089"/>
      <c r="AF233" s="514"/>
      <c r="AG233" s="625"/>
      <c r="AH233" s="626"/>
      <c r="AI233" s="1089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54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55"/>
        <v>#DIV/0!</v>
      </c>
      <c r="AX233" s="206"/>
      <c r="AY233" s="137"/>
      <c r="BF233" s="1060"/>
      <c r="BG233" s="626"/>
      <c r="BH233" s="627"/>
      <c r="BI233" s="514"/>
      <c r="BJ233" s="1060"/>
      <c r="BK233" s="626"/>
      <c r="BL233" s="627"/>
      <c r="BM233" s="514"/>
      <c r="BN233" s="1060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60"/>
      <c r="BZ233" s="626"/>
      <c r="CA233" s="627"/>
      <c r="CB233" s="514"/>
      <c r="CC233" s="1060"/>
      <c r="CD233" s="626"/>
      <c r="CE233" s="627"/>
      <c r="CF233" s="514"/>
      <c r="CG233" s="1060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774">F233*F53</f>
        <v>0</v>
      </c>
      <c r="G234" s="414">
        <f t="shared" si="774"/>
        <v>0</v>
      </c>
      <c r="H234" s="771">
        <f t="shared" si="774"/>
        <v>0</v>
      </c>
      <c r="I234" s="418">
        <f t="shared" si="774"/>
        <v>0</v>
      </c>
      <c r="J234" s="264">
        <f t="shared" si="774"/>
        <v>0</v>
      </c>
      <c r="K234" s="414">
        <f t="shared" si="774"/>
        <v>0</v>
      </c>
      <c r="L234" s="771">
        <f t="shared" si="774"/>
        <v>0</v>
      </c>
      <c r="M234" s="418">
        <f t="shared" si="774"/>
        <v>0</v>
      </c>
      <c r="N234" s="264">
        <f t="shared" si="774"/>
        <v>0</v>
      </c>
      <c r="O234" s="414">
        <f t="shared" si="774"/>
        <v>0</v>
      </c>
      <c r="P234" s="415">
        <f t="shared" si="774"/>
        <v>0</v>
      </c>
      <c r="Q234" s="418">
        <f t="shared" si="774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53"/>
        <v>0</v>
      </c>
      <c r="X234" s="55">
        <f>U234-T234</f>
        <v>0</v>
      </c>
      <c r="Y234" s="264">
        <f t="shared" ref="Y234:AJ234" si="775">Y233*Y53</f>
        <v>0</v>
      </c>
      <c r="Z234" s="414">
        <f t="shared" si="775"/>
        <v>0</v>
      </c>
      <c r="AA234" s="1075">
        <f t="shared" si="775"/>
        <v>0</v>
      </c>
      <c r="AB234" s="418">
        <f t="shared" si="775"/>
        <v>0</v>
      </c>
      <c r="AC234" s="264">
        <f t="shared" si="775"/>
        <v>0</v>
      </c>
      <c r="AD234" s="414">
        <f t="shared" si="775"/>
        <v>0</v>
      </c>
      <c r="AE234" s="1075">
        <f t="shared" ref="AE234" si="776">AE233*AE53</f>
        <v>0</v>
      </c>
      <c r="AF234" s="418">
        <f t="shared" si="775"/>
        <v>0</v>
      </c>
      <c r="AG234" s="264">
        <f t="shared" si="775"/>
        <v>0</v>
      </c>
      <c r="AH234" s="414">
        <f t="shared" si="775"/>
        <v>0</v>
      </c>
      <c r="AI234" s="1075">
        <f t="shared" si="775"/>
        <v>0</v>
      </c>
      <c r="AJ234" s="418">
        <f t="shared" si="775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54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55"/>
        <v>0</v>
      </c>
      <c r="AX234" s="136">
        <f>AU234-AT234</f>
        <v>0</v>
      </c>
      <c r="AY234" s="137"/>
      <c r="BF234" s="1051">
        <f t="shared" ref="BF234:BG234" si="777">BF233*BF53</f>
        <v>0</v>
      </c>
      <c r="BG234" s="414">
        <f t="shared" si="777"/>
        <v>0</v>
      </c>
      <c r="BH234" s="417">
        <f t="shared" ref="BH234" si="778">BH233*BH53</f>
        <v>0</v>
      </c>
      <c r="BI234" s="418">
        <f t="shared" ref="BI234:BQ234" si="779">BI233*BI53</f>
        <v>0</v>
      </c>
      <c r="BJ234" s="1051">
        <f t="shared" si="779"/>
        <v>0</v>
      </c>
      <c r="BK234" s="414">
        <f t="shared" ref="BK234" si="780">BK233*BK53</f>
        <v>0</v>
      </c>
      <c r="BL234" s="417">
        <f t="shared" si="779"/>
        <v>0</v>
      </c>
      <c r="BM234" s="418">
        <f t="shared" si="779"/>
        <v>0</v>
      </c>
      <c r="BN234" s="1051">
        <f t="shared" si="779"/>
        <v>0</v>
      </c>
      <c r="BO234" s="414">
        <f t="shared" ref="BO234" si="781">BO233*BO53</f>
        <v>0</v>
      </c>
      <c r="BP234" s="417">
        <f t="shared" si="779"/>
        <v>0</v>
      </c>
      <c r="BQ234" s="418">
        <f t="shared" si="779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51">
        <f t="shared" ref="BY234" si="782">BY233*BY53</f>
        <v>0</v>
      </c>
      <c r="BZ234" s="414">
        <f t="shared" ref="BZ234" si="783">BZ233*BZ53</f>
        <v>0</v>
      </c>
      <c r="CA234" s="417">
        <f t="shared" ref="CA234:CJ234" si="784">CA233*CA53</f>
        <v>0</v>
      </c>
      <c r="CB234" s="418">
        <f t="shared" si="784"/>
        <v>0</v>
      </c>
      <c r="CC234" s="1051">
        <f t="shared" si="784"/>
        <v>0</v>
      </c>
      <c r="CD234" s="414">
        <f t="shared" ref="CD234" si="785">CD233*CD53</f>
        <v>0</v>
      </c>
      <c r="CE234" s="417">
        <f t="shared" si="784"/>
        <v>0</v>
      </c>
      <c r="CF234" s="418">
        <f t="shared" si="784"/>
        <v>0</v>
      </c>
      <c r="CG234" s="1051">
        <f t="shared" si="784"/>
        <v>0</v>
      </c>
      <c r="CH234" s="414">
        <f t="shared" ref="CH234" si="786">CH233*CH53</f>
        <v>0</v>
      </c>
      <c r="CI234" s="417">
        <f t="shared" si="784"/>
        <v>0</v>
      </c>
      <c r="CJ234" s="418">
        <f t="shared" si="784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87">DD233*DD53</f>
        <v>0</v>
      </c>
      <c r="DE234" s="414">
        <f t="shared" si="787"/>
        <v>0</v>
      </c>
      <c r="DF234" s="771">
        <f t="shared" si="787"/>
        <v>0</v>
      </c>
      <c r="DG234" s="418">
        <f t="shared" si="787"/>
        <v>0</v>
      </c>
      <c r="DH234" s="264">
        <f t="shared" si="787"/>
        <v>0</v>
      </c>
      <c r="DI234" s="414">
        <f t="shared" si="787"/>
        <v>0</v>
      </c>
      <c r="DJ234" s="771">
        <f t="shared" si="787"/>
        <v>0</v>
      </c>
      <c r="DK234" s="418">
        <f t="shared" si="787"/>
        <v>0</v>
      </c>
      <c r="DL234" s="264">
        <f t="shared" si="787"/>
        <v>0</v>
      </c>
      <c r="DM234" s="414">
        <f t="shared" si="787"/>
        <v>0</v>
      </c>
      <c r="DN234" s="771">
        <f t="shared" si="787"/>
        <v>0</v>
      </c>
      <c r="DO234" s="418">
        <f t="shared" si="787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88">DU233*DU53</f>
        <v>0</v>
      </c>
      <c r="DV234" s="414">
        <f t="shared" si="788"/>
        <v>0</v>
      </c>
      <c r="DW234" s="771">
        <f t="shared" si="788"/>
        <v>0</v>
      </c>
      <c r="DX234" s="418">
        <f t="shared" si="788"/>
        <v>0</v>
      </c>
      <c r="DY234" s="264">
        <f t="shared" si="788"/>
        <v>0</v>
      </c>
      <c r="DZ234" s="414">
        <f t="shared" si="788"/>
        <v>0</v>
      </c>
      <c r="EA234" s="771">
        <f t="shared" si="788"/>
        <v>0</v>
      </c>
      <c r="EB234" s="418">
        <f t="shared" si="788"/>
        <v>0</v>
      </c>
      <c r="EC234" s="264">
        <f t="shared" si="788"/>
        <v>0</v>
      </c>
      <c r="ED234" s="414">
        <f t="shared" si="788"/>
        <v>0</v>
      </c>
      <c r="EE234" s="771">
        <f t="shared" si="788"/>
        <v>0</v>
      </c>
      <c r="EF234" s="418">
        <f t="shared" si="788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864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0.10777613567617514</v>
      </c>
      <c r="V235" s="579">
        <f>U236/R236</f>
        <v>1.0142453020812285</v>
      </c>
      <c r="W235" s="580">
        <f>U236/S236</f>
        <v>0.78009169321625615</v>
      </c>
      <c r="X235" s="177">
        <f>U236/T236</f>
        <v>0.64772527343733599</v>
      </c>
      <c r="Y235" s="491">
        <f>Y236/Y55</f>
        <v>0.12423642075395215</v>
      </c>
      <c r="Z235" s="574">
        <f>Z236/Z55</f>
        <v>0.1485270286519029</v>
      </c>
      <c r="AA235" s="1086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86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86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7.4712126298765225E-2</v>
      </c>
      <c r="AV235" s="587">
        <f>AU236/AR236</f>
        <v>0.44673371306514775</v>
      </c>
      <c r="AW235" s="579">
        <f>AU236/AS236</f>
        <v>0.39004584660812808</v>
      </c>
      <c r="AX235" s="588">
        <f>AU236/AT236</f>
        <v>0.31026644356197941</v>
      </c>
      <c r="AY235" s="96"/>
      <c r="AZ235" s="97"/>
      <c r="BA235" s="633"/>
      <c r="BB235" s="669">
        <f>AU235/ AR235</f>
        <v>0.60952115068776358</v>
      </c>
      <c r="BF235" s="1058" t="e">
        <f t="shared" ref="BF235:BG235" si="789">BF236/BF55</f>
        <v>#DIV/0!</v>
      </c>
      <c r="BG235" s="574">
        <f t="shared" si="789"/>
        <v>0</v>
      </c>
      <c r="BH235" s="575">
        <f>BH236/BH55</f>
        <v>0</v>
      </c>
      <c r="BI235" s="334" t="e">
        <f>BH236/BG236</f>
        <v>#DIV/0!</v>
      </c>
      <c r="BJ235" s="1058" t="e">
        <f t="shared" ref="BJ235" si="790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58" t="e">
        <f t="shared" ref="BN235" si="791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58" t="e">
        <f t="shared" ref="BY235" si="792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58" t="e">
        <f t="shared" ref="CC235" si="793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58" t="e">
        <f t="shared" ref="CG235" si="794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357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30117</v>
      </c>
      <c r="V236" s="110">
        <f>U236-R236</f>
        <v>423</v>
      </c>
      <c r="W236" s="108">
        <f t="shared" si="653"/>
        <v>-8490</v>
      </c>
      <c r="X236" s="117">
        <f>U236-T236</f>
        <v>-16379.564570000002</v>
      </c>
      <c r="Y236" s="355">
        <f t="shared" ref="Y236:AG236" si="795">Y230+Y232+Y234</f>
        <v>12574</v>
      </c>
      <c r="Z236" s="448">
        <f>Z230+Z232+Z234</f>
        <v>14781</v>
      </c>
      <c r="AA236" s="1069">
        <f>AA230+AA232+AA234</f>
        <v>0</v>
      </c>
      <c r="AB236" s="358">
        <f t="shared" si="795"/>
        <v>-14781</v>
      </c>
      <c r="AC236" s="355">
        <f t="shared" si="795"/>
        <v>12574</v>
      </c>
      <c r="AD236" s="448">
        <f t="shared" si="795"/>
        <v>17290.61868</v>
      </c>
      <c r="AE236" s="1069">
        <f>AE230+AE232+AE234</f>
        <v>0</v>
      </c>
      <c r="AF236" s="358">
        <f t="shared" si="795"/>
        <v>-17290.61868</v>
      </c>
      <c r="AG236" s="355">
        <f t="shared" si="795"/>
        <v>12574</v>
      </c>
      <c r="AH236" s="448">
        <f>AH230+AH232+AH234</f>
        <v>18500</v>
      </c>
      <c r="AI236" s="1069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54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30117</v>
      </c>
      <c r="AV236" s="121">
        <f>AU236-AR236</f>
        <v>-37299</v>
      </c>
      <c r="AW236" s="108">
        <f t="shared" si="655"/>
        <v>-47097</v>
      </c>
      <c r="AX236" s="594">
        <f>AU236-AT236</f>
        <v>-66951.183250000002</v>
      </c>
      <c r="AY236" s="96">
        <f>AR236/6</f>
        <v>11236</v>
      </c>
      <c r="AZ236" s="97">
        <f>AS236/6</f>
        <v>12869</v>
      </c>
      <c r="BA236" s="97">
        <f>AU236/6</f>
        <v>5019.5</v>
      </c>
      <c r="BB236" s="363">
        <f>BA236/AY236</f>
        <v>0.44673371306514775</v>
      </c>
      <c r="BC236" s="98">
        <f>BA236-AY236</f>
        <v>-6216.5</v>
      </c>
      <c r="BD236" s="98">
        <f>BA236-AZ236</f>
        <v>-7849.5</v>
      </c>
      <c r="BE236" s="98">
        <f>AX236/6</f>
        <v>-11158.530541666667</v>
      </c>
      <c r="BF236" s="1047">
        <f t="shared" ref="BF236:BG236" si="796">BF230+BF232+BF234</f>
        <v>0</v>
      </c>
      <c r="BG236" s="448">
        <f t="shared" si="796"/>
        <v>0</v>
      </c>
      <c r="BH236" s="359">
        <f>BH230+BH232+BH234</f>
        <v>0</v>
      </c>
      <c r="BI236" s="358">
        <f>BH236-BG236</f>
        <v>0</v>
      </c>
      <c r="BJ236" s="1047">
        <f t="shared" ref="BJ236" si="797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47">
        <f t="shared" ref="BN236" si="798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47">
        <f t="shared" ref="BY236" si="799">BY230+BY232+BY234</f>
        <v>0</v>
      </c>
      <c r="BZ236" s="448">
        <f t="shared" ref="BZ236" si="800">BZ230+BZ232+BZ234</f>
        <v>20170</v>
      </c>
      <c r="CA236" s="359">
        <f t="shared" ref="CA236:CG236" si="801">CA230+CA232+CA234</f>
        <v>0</v>
      </c>
      <c r="CB236" s="358">
        <f t="shared" si="801"/>
        <v>-20170</v>
      </c>
      <c r="CC236" s="1047">
        <f t="shared" si="801"/>
        <v>0</v>
      </c>
      <c r="CD236" s="448">
        <f t="shared" ref="CD236" si="802">CD230+CD232+CD234</f>
        <v>21100</v>
      </c>
      <c r="CE236" s="359">
        <f t="shared" si="801"/>
        <v>0</v>
      </c>
      <c r="CF236" s="358">
        <f t="shared" si="801"/>
        <v>-21100</v>
      </c>
      <c r="CG236" s="1047">
        <f t="shared" si="801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62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61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03">DU230+DU232+DU234</f>
        <v>19824.102564102563</v>
      </c>
      <c r="DV236" s="448">
        <f t="shared" si="803"/>
        <v>0</v>
      </c>
      <c r="DW236" s="765">
        <f t="shared" si="803"/>
        <v>0</v>
      </c>
      <c r="DX236" s="358">
        <f t="shared" si="803"/>
        <v>0</v>
      </c>
      <c r="DY236" s="355">
        <f t="shared" si="803"/>
        <v>19824.102564102563</v>
      </c>
      <c r="DZ236" s="448">
        <f t="shared" si="803"/>
        <v>0</v>
      </c>
      <c r="EA236" s="765">
        <f t="shared" si="803"/>
        <v>0</v>
      </c>
      <c r="EB236" s="358">
        <f t="shared" si="803"/>
        <v>0</v>
      </c>
      <c r="EC236" s="355">
        <f t="shared" si="803"/>
        <v>19824.102564102563</v>
      </c>
      <c r="ED236" s="448">
        <f t="shared" si="803"/>
        <v>0</v>
      </c>
      <c r="EE236" s="765">
        <f t="shared" si="803"/>
        <v>0</v>
      </c>
      <c r="EF236" s="358">
        <f t="shared" si="803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5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86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87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87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87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9" t="e">
        <f t="shared" ref="BF237:BG237" si="804">BF238/BF56</f>
        <v>#DIV/0!</v>
      </c>
      <c r="BG237" s="595" t="e">
        <f t="shared" si="804"/>
        <v>#DIV/0!</v>
      </c>
      <c r="BH237" s="597" t="e">
        <f>BH238/BH56</f>
        <v>#DIV/0!</v>
      </c>
      <c r="BI237" s="470"/>
      <c r="BJ237" s="1059" t="e">
        <f t="shared" ref="BJ237" si="805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9" t="e">
        <f t="shared" ref="BN237" si="806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9" t="e">
        <f t="shared" ref="BY237" si="807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9" t="e">
        <f t="shared" ref="CC237" si="808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9" t="e">
        <f t="shared" ref="CG237" si="809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61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415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53"/>
        <v>-252</v>
      </c>
      <c r="X238" s="55">
        <f>U238-T238</f>
        <v>0</v>
      </c>
      <c r="Y238" s="264">
        <v>98</v>
      </c>
      <c r="Z238" s="414"/>
      <c r="AA238" s="1075"/>
      <c r="AB238" s="418">
        <f>AA238-Z238</f>
        <v>0</v>
      </c>
      <c r="AC238" s="264">
        <v>98</v>
      </c>
      <c r="AD238" s="414"/>
      <c r="AE238" s="1075"/>
      <c r="AF238" s="358">
        <f>AE238-AD238</f>
        <v>0</v>
      </c>
      <c r="AG238" s="264">
        <v>98</v>
      </c>
      <c r="AH238" s="414"/>
      <c r="AI238" s="107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54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55"/>
        <v>-546</v>
      </c>
      <c r="AX238" s="362">
        <f>AU238-AT238</f>
        <v>0</v>
      </c>
      <c r="AY238" s="137"/>
      <c r="AZ238" s="138"/>
      <c r="BA238" s="138"/>
      <c r="BF238" s="1051"/>
      <c r="BG238" s="414"/>
      <c r="BH238" s="417"/>
      <c r="BI238" s="418">
        <f>BH238-BG238</f>
        <v>0</v>
      </c>
      <c r="BJ238" s="1051"/>
      <c r="BK238" s="414"/>
      <c r="BL238" s="417"/>
      <c r="BM238" s="418">
        <f>BL238-BK238</f>
        <v>0</v>
      </c>
      <c r="BN238" s="1051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51"/>
      <c r="BZ238" s="414"/>
      <c r="CA238" s="417"/>
      <c r="CB238" s="358">
        <f>CA238-BZ238</f>
        <v>0</v>
      </c>
      <c r="CC238" s="1051"/>
      <c r="CD238" s="414"/>
      <c r="CE238" s="417"/>
      <c r="CF238" s="358">
        <f>CE238-CD238</f>
        <v>0</v>
      </c>
      <c r="CG238" s="1051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61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86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87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87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87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9" t="e">
        <f t="shared" ref="BF239:BG239" si="810">BF240/BF57</f>
        <v>#DIV/0!</v>
      </c>
      <c r="BG239" s="595" t="e">
        <f t="shared" si="810"/>
        <v>#DIV/0!</v>
      </c>
      <c r="BH239" s="597" t="e">
        <f>BH240/BH57</f>
        <v>#DIV/0!</v>
      </c>
      <c r="BI239" s="470"/>
      <c r="BJ239" s="1059" t="e">
        <f t="shared" ref="BJ239" si="811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9" t="e">
        <f t="shared" ref="BN239" si="812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9" t="e">
        <f t="shared" ref="BY239" si="813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9" t="e">
        <f t="shared" ref="CC239" si="814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9" t="e">
        <f t="shared" ref="CG239" si="815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61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462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53"/>
        <v>-450</v>
      </c>
      <c r="X240" s="241">
        <f>U240-T240</f>
        <v>0</v>
      </c>
      <c r="Y240" s="374">
        <v>0</v>
      </c>
      <c r="Z240" s="461"/>
      <c r="AA240" s="1067"/>
      <c r="AB240" s="457">
        <f>AA240-Z240</f>
        <v>0</v>
      </c>
      <c r="AC240" s="374">
        <v>0</v>
      </c>
      <c r="AD240" s="461"/>
      <c r="AE240" s="1067"/>
      <c r="AF240" s="643">
        <f>AE240-AD240</f>
        <v>0</v>
      </c>
      <c r="AG240" s="374">
        <v>0</v>
      </c>
      <c r="AH240" s="461"/>
      <c r="AI240" s="1067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54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55"/>
        <v>-450</v>
      </c>
      <c r="AX240" s="610">
        <f>AU240-AT240</f>
        <v>0</v>
      </c>
      <c r="AY240" s="137"/>
      <c r="AZ240" s="138"/>
      <c r="BA240" s="138"/>
      <c r="BF240" s="1049"/>
      <c r="BG240" s="461"/>
      <c r="BH240" s="463"/>
      <c r="BI240" s="457">
        <f>BH240-BG240</f>
        <v>0</v>
      </c>
      <c r="BJ240" s="1049"/>
      <c r="BK240" s="461"/>
      <c r="BL240" s="463"/>
      <c r="BM240" s="457">
        <f>BL240-BK240</f>
        <v>0</v>
      </c>
      <c r="BN240" s="1049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9"/>
      <c r="BZ240" s="461"/>
      <c r="CA240" s="463"/>
      <c r="CB240" s="643">
        <f>CA240-BZ240</f>
        <v>0</v>
      </c>
      <c r="CC240" s="1049"/>
      <c r="CD240" s="461"/>
      <c r="CE240" s="463"/>
      <c r="CF240" s="643">
        <f>CE240-CD240</f>
        <v>0</v>
      </c>
      <c r="CG240" s="1049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61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4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864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0.17001845791410494</v>
      </c>
      <c r="V241" s="579">
        <f>U242/R242</f>
        <v>0.77984613960113969</v>
      </c>
      <c r="W241" s="580"/>
      <c r="X241" s="177">
        <f>U242/T242</f>
        <v>0.80229792120374177</v>
      </c>
      <c r="Y241" s="491">
        <f>Y242/Y59</f>
        <v>6.5783132530120483E-2</v>
      </c>
      <c r="Z241" s="574">
        <f>Z242/Z59</f>
        <v>5.269966307443804E-2</v>
      </c>
      <c r="AA241" s="1086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86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86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0.17001845791410494</v>
      </c>
      <c r="AV241" s="587">
        <f>AU242/AR242</f>
        <v>0.54965059236947789</v>
      </c>
      <c r="AW241" s="579">
        <f>AU242/AS242</f>
        <v>0.54965059236947789</v>
      </c>
      <c r="AX241" s="588">
        <f>AU242/AT242</f>
        <v>0.59957943179615181</v>
      </c>
      <c r="AY241" s="96"/>
      <c r="AZ241" s="97"/>
      <c r="BA241" s="633"/>
      <c r="BB241" s="669">
        <f>AU241/ AR241</f>
        <v>2.0383481580320941</v>
      </c>
      <c r="BF241" s="1058" t="e">
        <f t="shared" ref="BF241:BG241" si="816">BF242/BF59</f>
        <v>#DIV/0!</v>
      </c>
      <c r="BG241" s="574" t="e">
        <f t="shared" si="816"/>
        <v>#DIV/0!</v>
      </c>
      <c r="BH241" s="575" t="e">
        <f>BH242/BH59</f>
        <v>#DIV/0!</v>
      </c>
      <c r="BI241" s="334" t="e">
        <f>BH242/BG242</f>
        <v>#DIV/0!</v>
      </c>
      <c r="BJ241" s="1058" t="e">
        <f t="shared" ref="BJ241" si="817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58" t="e">
        <f t="shared" ref="BN241" si="818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58" t="e">
        <f t="shared" ref="BY241" si="819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58" t="e">
        <f t="shared" ref="CC241" si="820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58" t="e">
        <f t="shared" ref="CG241" si="821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357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547.45199000000002</v>
      </c>
      <c r="V242" s="110">
        <f>U242-R242</f>
        <v>-154.54800999999998</v>
      </c>
      <c r="W242" s="108">
        <f t="shared" si="653"/>
        <v>-154.54800999999998</v>
      </c>
      <c r="X242" s="117">
        <f>U242-T242</f>
        <v>-134.90300000000002</v>
      </c>
      <c r="Y242" s="355">
        <f>Y238+Y240</f>
        <v>98</v>
      </c>
      <c r="Z242" s="448">
        <v>292.23899999999998</v>
      </c>
      <c r="AA242" s="1069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9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9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54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547.45199000000002</v>
      </c>
      <c r="AV242" s="188">
        <f>AU242-AR242</f>
        <v>-448.54800999999998</v>
      </c>
      <c r="AW242" s="108">
        <f t="shared" si="655"/>
        <v>-448.54800999999998</v>
      </c>
      <c r="AX242" s="594">
        <f>AU242-AT242</f>
        <v>-365.60799999999995</v>
      </c>
      <c r="AY242" s="96">
        <f>AR242/6</f>
        <v>166</v>
      </c>
      <c r="AZ242" s="97">
        <f>AS242/6</f>
        <v>166</v>
      </c>
      <c r="BA242" s="97">
        <f>AU242/6</f>
        <v>91.241998333333342</v>
      </c>
      <c r="BB242" s="363">
        <f>BA242/AY242</f>
        <v>0.549650592369478</v>
      </c>
      <c r="BC242" s="98">
        <f>BA242-AY242</f>
        <v>-74.758001666666658</v>
      </c>
      <c r="BD242" s="98">
        <f>BA242-AZ242</f>
        <v>-74.758001666666658</v>
      </c>
      <c r="BE242" s="98">
        <f>AX242/6</f>
        <v>-60.934666666666658</v>
      </c>
      <c r="BF242" s="1047"/>
      <c r="BG242" s="448"/>
      <c r="BH242" s="359"/>
      <c r="BI242" s="358">
        <f>BH242-BG242</f>
        <v>0</v>
      </c>
      <c r="BJ242" s="1047"/>
      <c r="BK242" s="448">
        <v>8.4610000000000003</v>
      </c>
      <c r="BL242" s="359"/>
      <c r="BM242" s="358">
        <f>BL242-BK242</f>
        <v>-8.4610000000000003</v>
      </c>
      <c r="BN242" s="1047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47"/>
      <c r="BZ242" s="448">
        <v>70.064999999999998</v>
      </c>
      <c r="CA242" s="359"/>
      <c r="CB242" s="358">
        <f>CA242-BZ242</f>
        <v>-70.064999999999998</v>
      </c>
      <c r="CC242" s="1047"/>
      <c r="CD242" s="448">
        <v>215</v>
      </c>
      <c r="CE242" s="359"/>
      <c r="CF242" s="358">
        <f>CE242-CD242</f>
        <v>-215</v>
      </c>
      <c r="CG242" s="1047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61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5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864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0.3813301360647372</v>
      </c>
      <c r="V243" s="579">
        <f>U244/R244</f>
        <v>0.80855856950672644</v>
      </c>
      <c r="W243" s="580">
        <f>U244/S244</f>
        <v>0.80855856950672644</v>
      </c>
      <c r="X243" s="177">
        <f>U244/T244</f>
        <v>0.67445578481744928</v>
      </c>
      <c r="Y243" s="491">
        <f>Y244/Y61</f>
        <v>0.58818897637795275</v>
      </c>
      <c r="Z243" s="574">
        <f>Z244/Z61</f>
        <v>0.65175974841321416</v>
      </c>
      <c r="AA243" s="1086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86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86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0.17666673525282475</v>
      </c>
      <c r="AV243" s="587">
        <f>AU244/AR244</f>
        <v>0.38568676149732622</v>
      </c>
      <c r="AW243" s="579">
        <f>AU244/AS244</f>
        <v>0.38568676149732622</v>
      </c>
      <c r="AX243" s="588">
        <f>AU244/AT244</f>
        <v>0.34420735639663202</v>
      </c>
      <c r="AY243" s="96"/>
      <c r="AZ243" s="97"/>
      <c r="BA243" s="97"/>
      <c r="BF243" s="1058" t="e">
        <f t="shared" ref="BF243:BG243" si="822">BF244/BF61</f>
        <v>#DIV/0!</v>
      </c>
      <c r="BG243" s="574">
        <f t="shared" si="822"/>
        <v>0</v>
      </c>
      <c r="BH243" s="575">
        <f>BH244/BH61</f>
        <v>0</v>
      </c>
      <c r="BI243" s="334" t="e">
        <f>BH244/BG244</f>
        <v>#DIV/0!</v>
      </c>
      <c r="BJ243" s="1058" t="e">
        <f t="shared" ref="BJ243" si="823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58" t="e">
        <f t="shared" ref="BN243" si="824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58" t="e">
        <f t="shared" ref="BY243" si="825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58" t="e">
        <f t="shared" ref="CC243" si="826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58" t="e">
        <f t="shared" ref="CG243" si="827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357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1803.0856100000001</v>
      </c>
      <c r="V244" s="110">
        <f>U244-R244</f>
        <v>-426.91438999999991</v>
      </c>
      <c r="W244" s="108">
        <f t="shared" si="653"/>
        <v>-426.91438999999991</v>
      </c>
      <c r="X244" s="117">
        <f>U244-T244</f>
        <v>-870.30774000000019</v>
      </c>
      <c r="Y244" s="355">
        <v>830</v>
      </c>
      <c r="Z244" s="448">
        <v>963.90899999999999</v>
      </c>
      <c r="AA244" s="1069"/>
      <c r="AB244" s="358">
        <f>AA244-Z244</f>
        <v>-963.90899999999999</v>
      </c>
      <c r="AC244" s="355">
        <v>830</v>
      </c>
      <c r="AD244" s="448">
        <v>822.06799999999998</v>
      </c>
      <c r="AE244" s="1069"/>
      <c r="AF244" s="358">
        <f>AE244-AD244</f>
        <v>-822.06799999999998</v>
      </c>
      <c r="AG244" s="355">
        <v>785</v>
      </c>
      <c r="AH244" s="448">
        <v>779</v>
      </c>
      <c r="AI244" s="1069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54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1803.0856100000001</v>
      </c>
      <c r="AV244" s="121">
        <f>AU244-AR244</f>
        <v>-2871.9143899999999</v>
      </c>
      <c r="AW244" s="108">
        <f t="shared" si="655"/>
        <v>-2871.9143899999999</v>
      </c>
      <c r="AX244" s="594">
        <f>AU244-AT244</f>
        <v>-3435.2847400000001</v>
      </c>
      <c r="AY244" s="96">
        <f>AR244/6</f>
        <v>779.16666666666663</v>
      </c>
      <c r="AZ244" s="97">
        <f>AS244/6</f>
        <v>779.16666666666663</v>
      </c>
      <c r="BA244" s="97">
        <f>AU244/6</f>
        <v>300.51426833333335</v>
      </c>
      <c r="BB244" s="363">
        <f>BA244/AY244</f>
        <v>0.38568676149732622</v>
      </c>
      <c r="BC244" s="98">
        <f>BA244-AY244</f>
        <v>-478.65239833333328</v>
      </c>
      <c r="BD244" s="98">
        <f>BA244-AZ244</f>
        <v>-478.65239833333328</v>
      </c>
      <c r="BE244" s="98">
        <f>AX244/6</f>
        <v>-572.54745666666668</v>
      </c>
      <c r="BF244" s="1047"/>
      <c r="BG244" s="448"/>
      <c r="BH244" s="359"/>
      <c r="BI244" s="358">
        <f>BH244-BG244</f>
        <v>0</v>
      </c>
      <c r="BJ244" s="1047"/>
      <c r="BK244" s="448">
        <v>876</v>
      </c>
      <c r="BL244" s="359"/>
      <c r="BM244" s="358">
        <f>BL244-BK244</f>
        <v>-876</v>
      </c>
      <c r="BN244" s="1047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47"/>
      <c r="BZ244" s="448">
        <v>960</v>
      </c>
      <c r="CA244" s="359"/>
      <c r="CB244" s="358">
        <f>CA244-BZ244</f>
        <v>-960</v>
      </c>
      <c r="CC244" s="1047"/>
      <c r="CD244" s="448">
        <v>1027</v>
      </c>
      <c r="CE244" s="359"/>
      <c r="CF244" s="358">
        <f>CE244-CD244</f>
        <v>-1027</v>
      </c>
      <c r="CG244" s="1047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62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61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5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864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0.22732606928571428</v>
      </c>
      <c r="V245" s="579" t="e">
        <f>U246/R246</f>
        <v>#DIV/0!</v>
      </c>
      <c r="W245" s="580" t="e">
        <f>U246/S246</f>
        <v>#DIV/0!</v>
      </c>
      <c r="X245" s="177">
        <f>U246/T246</f>
        <v>5.6457887090078893</v>
      </c>
      <c r="Y245" s="491" t="e">
        <f>Y246/Y63</f>
        <v>#DIV/0!</v>
      </c>
      <c r="Z245" s="574" t="e">
        <f>Z246/Z63</f>
        <v>#DIV/0!</v>
      </c>
      <c r="AA245" s="1086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86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86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0.22732606928571428</v>
      </c>
      <c r="AV245" s="587" t="e">
        <f>AU246/AR246</f>
        <v>#DIV/0!</v>
      </c>
      <c r="AW245" s="579" t="e">
        <f>AU246/AS246</f>
        <v>#DIV/0!</v>
      </c>
      <c r="AX245" s="588">
        <f>AU246/AT246</f>
        <v>-5.8764052954036791E-2</v>
      </c>
      <c r="AY245" s="96"/>
      <c r="AZ245" s="97"/>
      <c r="BA245" s="97"/>
      <c r="BF245" s="1058" t="e">
        <f t="shared" ref="BF245:BG245" si="828">BF246/BF63</f>
        <v>#DIV/0!</v>
      </c>
      <c r="BG245" s="574" t="e">
        <f t="shared" si="828"/>
        <v>#DIV/0!</v>
      </c>
      <c r="BH245" s="575" t="e">
        <f>BH246/BH63</f>
        <v>#DIV/0!</v>
      </c>
      <c r="BI245" s="334" t="e">
        <f>BH246/BG246</f>
        <v>#DIV/0!</v>
      </c>
      <c r="BJ245" s="1058" t="e">
        <f t="shared" ref="BJ245" si="829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58" t="e">
        <f t="shared" ref="BN245" si="830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58" t="e">
        <f t="shared" ref="BY245" si="831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58" t="e">
        <f t="shared" ref="CC245" si="832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58" t="e">
        <f t="shared" ref="CG245" si="833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61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357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27.201409999999999</v>
      </c>
      <c r="V246" s="110">
        <f>U246-R246</f>
        <v>27.201409999999999</v>
      </c>
      <c r="W246" s="108">
        <f t="shared" si="653"/>
        <v>27.201409999999999</v>
      </c>
      <c r="X246" s="117">
        <f>U246-T246</f>
        <v>22.383410000000001</v>
      </c>
      <c r="Y246" s="355"/>
      <c r="Z246" s="448">
        <v>0</v>
      </c>
      <c r="AA246" s="1069">
        <v>0</v>
      </c>
      <c r="AB246" s="358">
        <f>AA246-Z246</f>
        <v>0</v>
      </c>
      <c r="AC246" s="355"/>
      <c r="AD246" s="448">
        <v>-467.71</v>
      </c>
      <c r="AE246" s="1069">
        <v>0</v>
      </c>
      <c r="AF246" s="358">
        <f>AE246-AD246</f>
        <v>467.71</v>
      </c>
      <c r="AG246" s="355"/>
      <c r="AH246" s="448">
        <v>0</v>
      </c>
      <c r="AI246" s="1069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54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27.201409999999999</v>
      </c>
      <c r="AV246" s="121">
        <f>AU246-AR246</f>
        <v>27.201409999999999</v>
      </c>
      <c r="AW246" s="108">
        <f t="shared" si="655"/>
        <v>27.201409999999999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4.5335683333333332</v>
      </c>
      <c r="BB246" s="363" t="e">
        <f>BA246/AY246</f>
        <v>#DIV/0!</v>
      </c>
      <c r="BC246" s="98">
        <f>BA246-AY246</f>
        <v>4.5335683333333332</v>
      </c>
      <c r="BD246" s="98">
        <f>BA246-AZ246</f>
        <v>4.5335683333333332</v>
      </c>
      <c r="BE246" s="98">
        <f>AX246/6</f>
        <v>81.682235000000006</v>
      </c>
      <c r="BF246" s="1047"/>
      <c r="BG246" s="448"/>
      <c r="BH246" s="359"/>
      <c r="BI246" s="358">
        <f>BH246-BG246</f>
        <v>0</v>
      </c>
      <c r="BJ246" s="1047"/>
      <c r="BK246" s="448">
        <v>-13</v>
      </c>
      <c r="BL246" s="359"/>
      <c r="BM246" s="358">
        <f>BL246-BK246</f>
        <v>13</v>
      </c>
      <c r="BN246" s="1047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47"/>
      <c r="BZ246" s="448"/>
      <c r="CA246" s="359"/>
      <c r="CB246" s="358">
        <f>CA246-BZ246</f>
        <v>0</v>
      </c>
      <c r="CC246" s="1047"/>
      <c r="CD246" s="448"/>
      <c r="CE246" s="359"/>
      <c r="CF246" s="358">
        <f>CE246-CD246</f>
        <v>0</v>
      </c>
      <c r="CG246" s="1047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61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5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864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86"/>
      <c r="AB247" s="334">
        <f>AA248/Z248</f>
        <v>0</v>
      </c>
      <c r="AC247" s="491">
        <v>0.2</v>
      </c>
      <c r="AD247" s="574">
        <v>0.27861180000000002</v>
      </c>
      <c r="AE247" s="1086"/>
      <c r="AF247" s="341">
        <f>AE248/AD248</f>
        <v>0</v>
      </c>
      <c r="AG247" s="491">
        <v>0.2</v>
      </c>
      <c r="AH247" s="574">
        <v>0.18</v>
      </c>
      <c r="AI247" s="1086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54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58"/>
      <c r="BG247" s="574"/>
      <c r="BH247" s="575"/>
      <c r="BI247" s="334" t="e">
        <f>BH248/BG248</f>
        <v>#DIV/0!</v>
      </c>
      <c r="BJ247" s="1058"/>
      <c r="BK247" s="574">
        <v>0.15</v>
      </c>
      <c r="BL247" s="575"/>
      <c r="BM247" s="334">
        <f>BL248/BK248</f>
        <v>0</v>
      </c>
      <c r="BN247" s="1058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58"/>
      <c r="BZ247" s="574">
        <v>0.15</v>
      </c>
      <c r="CA247" s="575"/>
      <c r="CB247" s="341">
        <f>CA248/BZ248</f>
        <v>0</v>
      </c>
      <c r="CC247" s="1058"/>
      <c r="CD247" s="574">
        <v>0.15</v>
      </c>
      <c r="CE247" s="575"/>
      <c r="CF247" s="341">
        <f>CE248/CD248</f>
        <v>0</v>
      </c>
      <c r="CG247" s="1058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357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53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9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9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9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54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55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47">
        <f t="shared" ref="BF248:BG248" si="834">BF247*BF65</f>
        <v>0</v>
      </c>
      <c r="BG248" s="448">
        <f t="shared" si="834"/>
        <v>0</v>
      </c>
      <c r="BH248" s="359">
        <f>BH247*BH65</f>
        <v>0</v>
      </c>
      <c r="BI248" s="358">
        <f>BH248-BG248</f>
        <v>0</v>
      </c>
      <c r="BJ248" s="1047">
        <f t="shared" ref="BJ248" si="835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47">
        <f t="shared" ref="BN248" si="836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47">
        <f t="shared" ref="BY248" si="837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47">
        <f t="shared" ref="CC248" si="838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47">
        <f t="shared" ref="CG248" si="839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62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61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5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864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0.17109793155125777</v>
      </c>
      <c r="V249" s="579">
        <f>U250/R250</f>
        <v>0.91422811518496283</v>
      </c>
      <c r="W249" s="580">
        <f>U250/S250</f>
        <v>0.7963439178389673</v>
      </c>
      <c r="X249" s="177">
        <f>U250/T250</f>
        <v>0.69459214656784107</v>
      </c>
      <c r="Y249" s="491">
        <f>Y250/Y67</f>
        <v>0.17642928904079247</v>
      </c>
      <c r="Z249" s="574">
        <f>Z250/Z67</f>
        <v>0.18109851411569924</v>
      </c>
      <c r="AA249" s="1086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86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86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0.12568385882203947</v>
      </c>
      <c r="AV249" s="587">
        <f>AU250/AR250</f>
        <v>0.46477002731963818</v>
      </c>
      <c r="AW249" s="579">
        <f>AU250/AS250</f>
        <v>0.42726243050654833</v>
      </c>
      <c r="AX249" s="588">
        <f>AU250/AT250</f>
        <v>0.34640961200747888</v>
      </c>
      <c r="AY249" s="96"/>
      <c r="AZ249" s="97"/>
      <c r="BA249" s="97"/>
      <c r="BB249" s="669">
        <f>AU249/ AR249</f>
        <v>0.72140832277175082</v>
      </c>
      <c r="BF249" s="1058" t="e">
        <f t="shared" ref="BF249:BG249" si="840">BF250/BF67</f>
        <v>#DIV/0!</v>
      </c>
      <c r="BG249" s="574">
        <f t="shared" si="840"/>
        <v>0</v>
      </c>
      <c r="BH249" s="575">
        <f>BH250/BH67</f>
        <v>0</v>
      </c>
      <c r="BI249" s="334" t="e">
        <f>BH250/BG250</f>
        <v>#DIV/0!</v>
      </c>
      <c r="BJ249" s="1058" t="e">
        <f t="shared" ref="BJ249" si="841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58" t="e">
        <f t="shared" ref="BN249" si="842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58" t="e">
        <f t="shared" ref="BY249" si="843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58" t="e">
        <f t="shared" ref="CC249" si="844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58" t="e">
        <f t="shared" ref="CG249" si="845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494">
        <f t="shared" ref="P250" si="846">P216+P228+P244+P236+P242+P246+P248</f>
        <v>0</v>
      </c>
      <c r="Q250" s="495">
        <f>P250-O250</f>
        <v>-66840.823148115727</v>
      </c>
      <c r="R250" s="492">
        <f t="shared" ref="R250:BA250" si="847">R216+R228+R244+R236+R242+R246+R248</f>
        <v>166276.62393162394</v>
      </c>
      <c r="S250" s="497">
        <f>S216+S228+S244+S236+S242+S246+S248</f>
        <v>190890.84639316238</v>
      </c>
      <c r="T250" s="215">
        <f t="shared" si="847"/>
        <v>218854.71243444315</v>
      </c>
      <c r="U250" s="213">
        <f t="shared" si="847"/>
        <v>152014.76449632744</v>
      </c>
      <c r="V250" s="213">
        <f t="shared" si="847"/>
        <v>-14261.859435296506</v>
      </c>
      <c r="W250" s="211">
        <f t="shared" si="653"/>
        <v>-38876.081896834949</v>
      </c>
      <c r="X250" s="216">
        <f t="shared" si="847"/>
        <v>-66839.947938115743</v>
      </c>
      <c r="Y250" s="492">
        <f t="shared" si="847"/>
        <v>56076.16459331417</v>
      </c>
      <c r="Z250" s="493">
        <f>Z216+Z228+Z244+Z236+Z242+Z246+Z248</f>
        <v>67889.697244740004</v>
      </c>
      <c r="AA250" s="1080">
        <f t="shared" ref="AA250" si="848">AA216+AA228+AA244+AA236+AA242+AA246+AA248</f>
        <v>0</v>
      </c>
      <c r="AB250" s="495">
        <f t="shared" si="847"/>
        <v>-65202.404462693812</v>
      </c>
      <c r="AC250" s="492">
        <f t="shared" si="847"/>
        <v>54961.783703240129</v>
      </c>
      <c r="AD250" s="493">
        <f>AD216+AD228+AD244+AD236+AD242+AD246+AD248</f>
        <v>74288.623983062585</v>
      </c>
      <c r="AE250" s="1080">
        <f t="shared" ref="AE250" si="849">AE216+AE228+AE244+AE236+AE242+AE246+AE248</f>
        <v>0</v>
      </c>
      <c r="AF250" s="495">
        <f t="shared" si="847"/>
        <v>-28002.492718618145</v>
      </c>
      <c r="AG250" s="492">
        <f t="shared" si="847"/>
        <v>49760.659737633745</v>
      </c>
      <c r="AH250" s="493">
        <f>AH216+AH228+AH244+AH236+AH242+AH246+AH248</f>
        <v>77796.488461538465</v>
      </c>
      <c r="AI250" s="1080">
        <f t="shared" si="847"/>
        <v>0</v>
      </c>
      <c r="AJ250" s="495">
        <f t="shared" si="847"/>
        <v>-77796.488461538465</v>
      </c>
      <c r="AK250" s="492">
        <f t="shared" si="847"/>
        <v>160798.60803418804</v>
      </c>
      <c r="AL250" s="497">
        <f>AL216+AL228+AL244+AL236+AL242+AL246+AL248</f>
        <v>164896.96372649574</v>
      </c>
      <c r="AM250" s="211">
        <f t="shared" si="847"/>
        <v>219974.80968934108</v>
      </c>
      <c r="AN250" s="213">
        <f t="shared" si="847"/>
        <v>0</v>
      </c>
      <c r="AO250" s="215">
        <f t="shared" si="847"/>
        <v>-160798.60803418804</v>
      </c>
      <c r="AP250" s="211">
        <f t="shared" si="654"/>
        <v>-164896.96372649574</v>
      </c>
      <c r="AQ250" s="216">
        <f t="shared" si="847"/>
        <v>-219974.80968934108</v>
      </c>
      <c r="AR250" s="210">
        <f t="shared" si="847"/>
        <v>327075.23196581198</v>
      </c>
      <c r="AS250" s="213">
        <f>AS216+AS228+AS244+AS236+AS242+AS246+AS248</f>
        <v>355787.81011965813</v>
      </c>
      <c r="AT250" s="694">
        <f t="shared" si="847"/>
        <v>438829.52212378412</v>
      </c>
      <c r="AU250" s="293">
        <f t="shared" si="847"/>
        <v>152014.76449632744</v>
      </c>
      <c r="AV250" s="217">
        <f t="shared" si="847"/>
        <v>-175060.46746948452</v>
      </c>
      <c r="AW250" s="211">
        <f t="shared" si="655"/>
        <v>-203773.04562333069</v>
      </c>
      <c r="AX250" s="218">
        <f t="shared" si="847"/>
        <v>-286814.75762745674</v>
      </c>
      <c r="AY250" s="96">
        <f t="shared" si="847"/>
        <v>54512.538660968654</v>
      </c>
      <c r="AZ250" s="97">
        <f>AS250/6</f>
        <v>59297.968353276352</v>
      </c>
      <c r="BA250" s="97">
        <f t="shared" si="847"/>
        <v>25335.794082721241</v>
      </c>
      <c r="BB250" s="363">
        <f>BA250/AY250</f>
        <v>0.46477002731963829</v>
      </c>
      <c r="BC250" s="98">
        <f>BA250-AY250</f>
        <v>-29176.744578247413</v>
      </c>
      <c r="BD250" s="98">
        <f>BA250-AZ250</f>
        <v>-33962.174270555115</v>
      </c>
      <c r="BE250" s="98">
        <f>AX250/6</f>
        <v>-47802.459604576121</v>
      </c>
      <c r="BF250" s="1054">
        <f t="shared" ref="BF250:BG250" si="850">BF216+BF228+BF244+BF236+BF242+BF246+BF248</f>
        <v>0</v>
      </c>
      <c r="BG250" s="493">
        <f t="shared" si="850"/>
        <v>0</v>
      </c>
      <c r="BH250" s="496">
        <f>BH216+BH228+BH244+BH236+BH242+BH246+BH248</f>
        <v>0</v>
      </c>
      <c r="BI250" s="495">
        <f>BH250-BG250</f>
        <v>0</v>
      </c>
      <c r="BJ250" s="1054">
        <f t="shared" ref="BJ250" si="851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54">
        <f t="shared" ref="BN250" si="852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53">BR216+BR228+BR244+BR236+BR242+BR246+BR248</f>
        <v>0</v>
      </c>
      <c r="BS250" s="215"/>
      <c r="BT250" s="211">
        <f t="shared" si="853"/>
        <v>126781.80041025642</v>
      </c>
      <c r="BU250" s="213">
        <f t="shared" si="853"/>
        <v>0</v>
      </c>
      <c r="BV250" s="213">
        <f t="shared" si="853"/>
        <v>0</v>
      </c>
      <c r="BW250" s="211"/>
      <c r="BX250" s="216">
        <f t="shared" si="853"/>
        <v>-126781.80041025642</v>
      </c>
      <c r="BY250" s="1054">
        <f t="shared" si="853"/>
        <v>0</v>
      </c>
      <c r="BZ250" s="493">
        <f t="shared" ref="BZ250" si="854">BZ216+BZ228+BZ244+BZ236+BZ242+BZ246+BZ248</f>
        <v>79479.159017094033</v>
      </c>
      <c r="CA250" s="496">
        <f t="shared" si="853"/>
        <v>0</v>
      </c>
      <c r="CB250" s="495">
        <f t="shared" si="853"/>
        <v>-79479.159017094033</v>
      </c>
      <c r="CC250" s="1054">
        <f t="shared" si="853"/>
        <v>0</v>
      </c>
      <c r="CD250" s="493">
        <f t="shared" ref="CD250" si="855">CD216+CD228+CD244+CD236+CD242+CD246+CD248</f>
        <v>79073.940170940172</v>
      </c>
      <c r="CE250" s="496">
        <f t="shared" si="853"/>
        <v>0</v>
      </c>
      <c r="CF250" s="495">
        <f t="shared" si="853"/>
        <v>-79073.940170940172</v>
      </c>
      <c r="CG250" s="1054">
        <f t="shared" si="853"/>
        <v>0</v>
      </c>
      <c r="CH250" s="493">
        <f t="shared" ref="CH250" si="856">CH216+CH228+CH244+CH236+CH242+CH246+CH248</f>
        <v>56714.58974358975</v>
      </c>
      <c r="CI250" s="496">
        <f t="shared" si="853"/>
        <v>0</v>
      </c>
      <c r="CJ250" s="495">
        <f t="shared" si="853"/>
        <v>-56714.58974358975</v>
      </c>
      <c r="CK250" s="492">
        <f t="shared" si="853"/>
        <v>0</v>
      </c>
      <c r="CL250" s="215"/>
      <c r="CM250" s="211">
        <f t="shared" si="853"/>
        <v>215267.68893162394</v>
      </c>
      <c r="CN250" s="213">
        <f t="shared" si="853"/>
        <v>0</v>
      </c>
      <c r="CO250" s="215">
        <f t="shared" si="853"/>
        <v>0</v>
      </c>
      <c r="CP250" s="215"/>
      <c r="CQ250" s="216">
        <f t="shared" si="853"/>
        <v>-215267.68893162394</v>
      </c>
      <c r="CR250" s="210">
        <f t="shared" si="853"/>
        <v>0</v>
      </c>
      <c r="CS250" s="215"/>
      <c r="CT250" s="694">
        <f t="shared" si="853"/>
        <v>342049.48934188031</v>
      </c>
      <c r="CU250" s="293">
        <f t="shared" si="853"/>
        <v>0</v>
      </c>
      <c r="CV250" s="217">
        <f t="shared" si="853"/>
        <v>0</v>
      </c>
      <c r="CW250" s="217"/>
      <c r="CX250" s="218">
        <f t="shared" si="853"/>
        <v>-342049.48934188031</v>
      </c>
      <c r="CY250" s="96">
        <f t="shared" si="761"/>
        <v>0</v>
      </c>
      <c r="CZ250" s="97">
        <f t="shared" si="853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57">DP216+DP228+DP244+DP236+DP242+DP246+DP248</f>
        <v>219978.16606837607</v>
      </c>
      <c r="DQ250" s="211">
        <f t="shared" si="857"/>
        <v>221646.90906837606</v>
      </c>
      <c r="DR250" s="213">
        <f t="shared" si="857"/>
        <v>0</v>
      </c>
      <c r="DS250" s="213">
        <f t="shared" si="857"/>
        <v>-219978.16606837607</v>
      </c>
      <c r="DT250" s="216">
        <f t="shared" si="857"/>
        <v>-221646.90906837606</v>
      </c>
      <c r="DU250" s="492">
        <f t="shared" si="857"/>
        <v>72311.348717948713</v>
      </c>
      <c r="DV250" s="493">
        <f t="shared" si="857"/>
        <v>0</v>
      </c>
      <c r="DW250" s="496">
        <f t="shared" si="857"/>
        <v>0</v>
      </c>
      <c r="DX250" s="495">
        <f t="shared" si="857"/>
        <v>0</v>
      </c>
      <c r="DY250" s="492">
        <f t="shared" si="857"/>
        <v>64348.314529914533</v>
      </c>
      <c r="DZ250" s="493">
        <f t="shared" si="857"/>
        <v>0</v>
      </c>
      <c r="EA250" s="496">
        <f t="shared" si="857"/>
        <v>0</v>
      </c>
      <c r="EB250" s="495">
        <f t="shared" si="857"/>
        <v>0</v>
      </c>
      <c r="EC250" s="492">
        <f t="shared" si="857"/>
        <v>59821.837606837609</v>
      </c>
      <c r="ED250" s="493">
        <f t="shared" si="857"/>
        <v>0</v>
      </c>
      <c r="EE250" s="496">
        <f t="shared" si="857"/>
        <v>0</v>
      </c>
      <c r="EF250" s="495">
        <f t="shared" si="857"/>
        <v>0</v>
      </c>
      <c r="EG250" s="492">
        <f t="shared" si="857"/>
        <v>196481.50085470086</v>
      </c>
      <c r="EH250" s="211">
        <f t="shared" si="857"/>
        <v>0</v>
      </c>
      <c r="EI250" s="213">
        <f t="shared" si="857"/>
        <v>0</v>
      </c>
      <c r="EJ250" s="215">
        <f t="shared" si="857"/>
        <v>-196481.50085470086</v>
      </c>
      <c r="EK250" s="216">
        <f t="shared" si="857"/>
        <v>0</v>
      </c>
      <c r="EL250" s="210">
        <f t="shared" si="857"/>
        <v>416459.66692307696</v>
      </c>
      <c r="EM250" s="694">
        <f t="shared" si="857"/>
        <v>221646.90906837606</v>
      </c>
      <c r="EN250" s="293">
        <f t="shared" si="857"/>
        <v>0</v>
      </c>
      <c r="EO250" s="217">
        <f t="shared" si="857"/>
        <v>-416459.66692307696</v>
      </c>
      <c r="EP250" s="218">
        <f t="shared" si="857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58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59">AN252-AM252</f>
        <v>0</v>
      </c>
      <c r="AS252" s="219"/>
      <c r="AW252" s="10"/>
      <c r="AX252" s="5">
        <f t="shared" ref="AX252:AX264" si="860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61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62">CN252-CM252</f>
        <v>0</v>
      </c>
      <c r="CX252" s="5">
        <f t="shared" ref="CX252:CX264" si="863">CU252-CT252</f>
        <v>0</v>
      </c>
      <c r="DK252" s="2"/>
      <c r="DP252" s="10"/>
      <c r="DQ252" s="10"/>
      <c r="DR252" s="10"/>
      <c r="DS252" s="696"/>
      <c r="DT252" s="2">
        <f t="shared" ref="DT252:DT264" si="864">DR252-DQ252</f>
        <v>0</v>
      </c>
      <c r="EG252" s="10"/>
      <c r="EH252" s="10"/>
      <c r="EI252" s="10"/>
      <c r="EJ252" s="696"/>
      <c r="EK252" s="2">
        <f t="shared" ref="EK252:EK264" si="865">EI252-EH252</f>
        <v>0</v>
      </c>
      <c r="EP252" s="5">
        <f t="shared" ref="EP252:EP264" si="866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58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59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60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61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62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863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64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65"/>
        <v>0</v>
      </c>
      <c r="EL253" s="699">
        <f>SUM(DP253,EG253)</f>
        <v>0</v>
      </c>
      <c r="EM253" s="702"/>
      <c r="EN253" s="703"/>
      <c r="EO253" s="704"/>
      <c r="EP253" s="705">
        <f t="shared" si="866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58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59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60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61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62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63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64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65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66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58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59"/>
        <v>0</v>
      </c>
      <c r="AR255" s="287"/>
      <c r="AS255" s="707"/>
      <c r="AT255" s="290"/>
      <c r="AU255" s="180"/>
      <c r="AV255" s="704"/>
      <c r="AW255" s="619"/>
      <c r="AX255" s="708">
        <f t="shared" si="860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61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62"/>
        <v>0</v>
      </c>
      <c r="CR255" s="287"/>
      <c r="CS255" s="541"/>
      <c r="CT255" s="290"/>
      <c r="CU255" s="180"/>
      <c r="CV255" s="704"/>
      <c r="CW255" s="986"/>
      <c r="CX255" s="708">
        <f t="shared" si="863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64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65"/>
        <v>0</v>
      </c>
      <c r="EL255" s="287"/>
      <c r="EM255" s="290"/>
      <c r="EN255" s="180"/>
      <c r="EO255" s="704"/>
      <c r="EP255" s="708">
        <f t="shared" si="866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58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59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60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61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62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63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64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65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66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58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59"/>
        <v>0</v>
      </c>
      <c r="AR257" s="46"/>
      <c r="AS257" s="709"/>
      <c r="AT257" s="710"/>
      <c r="AU257" s="180"/>
      <c r="AV257" s="609"/>
      <c r="AW257" s="619"/>
      <c r="AX257" s="708">
        <f t="shared" si="860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61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62"/>
        <v>0</v>
      </c>
      <c r="CR257" s="46"/>
      <c r="CS257" s="978"/>
      <c r="CT257" s="710"/>
      <c r="CU257" s="180"/>
      <c r="CV257" s="609"/>
      <c r="CW257" s="987"/>
      <c r="CX257" s="708">
        <f t="shared" si="863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64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65"/>
        <v>0</v>
      </c>
      <c r="EL257" s="46"/>
      <c r="EM257" s="710"/>
      <c r="EN257" s="180"/>
      <c r="EO257" s="609"/>
      <c r="EP257" s="708">
        <f t="shared" si="866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58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59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60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61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62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63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64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65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66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58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59"/>
        <v>0</v>
      </c>
      <c r="AR259" s="287"/>
      <c r="AS259" s="707"/>
      <c r="AT259" s="290"/>
      <c r="AU259" s="180"/>
      <c r="AV259" s="609"/>
      <c r="AW259" s="619"/>
      <c r="AX259" s="708">
        <f t="shared" si="860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61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62"/>
        <v>0</v>
      </c>
      <c r="CR259" s="287"/>
      <c r="CS259" s="541"/>
      <c r="CT259" s="290"/>
      <c r="CU259" s="180"/>
      <c r="CV259" s="609"/>
      <c r="CW259" s="987"/>
      <c r="CX259" s="708">
        <f t="shared" si="863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64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65"/>
        <v>0</v>
      </c>
      <c r="EL259" s="287"/>
      <c r="EM259" s="290"/>
      <c r="EN259" s="180"/>
      <c r="EO259" s="609"/>
      <c r="EP259" s="708">
        <f t="shared" si="866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58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59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60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61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62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63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64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65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66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58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59"/>
        <v>0</v>
      </c>
      <c r="AR261" s="287"/>
      <c r="AS261" s="707"/>
      <c r="AT261" s="290"/>
      <c r="AU261" s="180"/>
      <c r="AV261" s="609"/>
      <c r="AW261" s="619"/>
      <c r="AX261" s="708">
        <f t="shared" si="860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61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62"/>
        <v>0</v>
      </c>
      <c r="CR261" s="287"/>
      <c r="CS261" s="541"/>
      <c r="CT261" s="290"/>
      <c r="CU261" s="180"/>
      <c r="CV261" s="609"/>
      <c r="CW261" s="987"/>
      <c r="CX261" s="708">
        <f t="shared" si="863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64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65"/>
        <v>0</v>
      </c>
      <c r="EL261" s="287"/>
      <c r="EM261" s="290"/>
      <c r="EN261" s="180"/>
      <c r="EO261" s="609"/>
      <c r="EP261" s="708">
        <f t="shared" si="866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58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59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60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61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62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63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64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65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66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58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59"/>
        <v>0</v>
      </c>
      <c r="AR263" s="287"/>
      <c r="AS263" s="707"/>
      <c r="AT263" s="290"/>
      <c r="AU263" s="180"/>
      <c r="AV263" s="704"/>
      <c r="AW263" s="618"/>
      <c r="AX263" s="75">
        <f t="shared" si="860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61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62"/>
        <v>0</v>
      </c>
      <c r="CR263" s="287"/>
      <c r="CS263" s="541"/>
      <c r="CT263" s="290"/>
      <c r="CU263" s="180"/>
      <c r="CV263" s="704"/>
      <c r="CW263" s="988"/>
      <c r="CX263" s="75">
        <f t="shared" si="863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64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65"/>
        <v>0</v>
      </c>
      <c r="EL263" s="287"/>
      <c r="EM263" s="290"/>
      <c r="EN263" s="180"/>
      <c r="EO263" s="704"/>
      <c r="EP263" s="75">
        <f t="shared" si="866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58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59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60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61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62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63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64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65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66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3" fitToHeight="3" orientation="landscape" r:id="rId1"/>
  <headerFooter alignWithMargins="0"/>
  <rowBreaks count="2" manualBreakCount="2">
    <brk id="68" max="117" man="1"/>
    <brk id="159" max="117" man="1"/>
  </row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/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183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32" t="s">
        <v>53</v>
      </c>
      <c r="B4" s="1127"/>
      <c r="C4" s="1134"/>
      <c r="D4" s="744"/>
      <c r="E4" s="1127"/>
      <c r="F4" s="871"/>
      <c r="G4" s="1122"/>
    </row>
    <row r="5" spans="1:7" s="745" customFormat="1" ht="15" customHeight="1">
      <c r="A5" s="1133"/>
      <c r="B5" s="1128"/>
      <c r="C5" s="1135"/>
      <c r="D5" s="746"/>
      <c r="E5" s="1128"/>
      <c r="F5" s="872"/>
      <c r="G5" s="1123"/>
    </row>
    <row r="6" spans="1:7" s="745" customFormat="1" ht="15" customHeight="1">
      <c r="A6" s="1133"/>
      <c r="B6" s="1128"/>
      <c r="C6" s="1135"/>
      <c r="D6" s="746"/>
      <c r="E6" s="1128"/>
      <c r="F6" s="872"/>
      <c r="G6" s="1123"/>
    </row>
    <row r="7" spans="1:7" s="745" customFormat="1" ht="15" customHeight="1">
      <c r="A7" s="1133"/>
      <c r="B7" s="1128"/>
      <c r="C7" s="1135"/>
      <c r="D7" s="746"/>
      <c r="E7" s="1128"/>
      <c r="F7" s="872"/>
      <c r="G7" s="1123"/>
    </row>
    <row r="8" spans="1:7" s="745" customFormat="1" ht="15" customHeight="1">
      <c r="A8" s="1133"/>
      <c r="B8" s="1128"/>
      <c r="C8" s="1135"/>
      <c r="D8" s="746"/>
      <c r="E8" s="1128"/>
      <c r="F8" s="872"/>
      <c r="G8" s="1123"/>
    </row>
    <row r="9" spans="1:7" s="745" customFormat="1" ht="15" customHeight="1">
      <c r="A9" s="1133"/>
      <c r="B9" s="1128"/>
      <c r="C9" s="1135"/>
      <c r="D9" s="746"/>
      <c r="E9" s="1128"/>
      <c r="F9" s="872"/>
      <c r="G9" s="1123"/>
    </row>
    <row r="10" spans="1:7" ht="15" customHeight="1">
      <c r="A10" s="1133"/>
      <c r="B10" s="1128"/>
      <c r="C10" s="1135"/>
      <c r="D10" s="746"/>
      <c r="E10" s="1128"/>
      <c r="F10" s="872"/>
      <c r="G10" s="1123"/>
    </row>
    <row r="11" spans="1:7" ht="15" customHeight="1">
      <c r="A11" s="1133"/>
      <c r="B11" s="1128"/>
      <c r="C11" s="1135"/>
      <c r="D11" s="746"/>
      <c r="E11" s="1128"/>
      <c r="F11" s="872"/>
      <c r="G11" s="1123"/>
    </row>
    <row r="12" spans="1:7" ht="15" customHeight="1">
      <c r="A12" s="1133"/>
      <c r="B12" s="1128"/>
      <c r="C12" s="1135"/>
      <c r="D12" s="746"/>
      <c r="E12" s="1128"/>
      <c r="F12" s="872"/>
      <c r="G12" s="1123"/>
    </row>
    <row r="13" spans="1:7" ht="15" customHeight="1">
      <c r="A13" s="1133"/>
      <c r="B13" s="1128"/>
      <c r="C13" s="1135"/>
      <c r="D13" s="746"/>
      <c r="E13" s="1128"/>
      <c r="F13" s="872"/>
      <c r="G13" s="1123"/>
    </row>
    <row r="14" spans="1:7" ht="15" customHeight="1">
      <c r="A14" s="1133"/>
      <c r="B14" s="1128"/>
      <c r="C14" s="1135"/>
      <c r="D14" s="746"/>
      <c r="E14" s="1128"/>
      <c r="F14" s="872"/>
      <c r="G14" s="1123"/>
    </row>
    <row r="15" spans="1:7" ht="15" customHeight="1">
      <c r="A15" s="1133"/>
      <c r="B15" s="1128"/>
      <c r="C15" s="1135"/>
      <c r="D15" s="746"/>
      <c r="E15" s="1128"/>
      <c r="F15" s="872"/>
      <c r="G15" s="1123"/>
    </row>
    <row r="16" spans="1:7" ht="15" customHeight="1">
      <c r="A16" s="1133"/>
      <c r="B16" s="1128"/>
      <c r="C16" s="1135"/>
      <c r="D16" s="746"/>
      <c r="E16" s="1128"/>
      <c r="F16" s="872"/>
      <c r="G16" s="1123"/>
    </row>
    <row r="17" spans="1:7" ht="15" customHeight="1">
      <c r="A17" s="1133"/>
      <c r="B17" s="1128"/>
      <c r="C17" s="1135"/>
      <c r="D17" s="746"/>
      <c r="E17" s="1128"/>
      <c r="F17" s="872"/>
      <c r="G17" s="1123"/>
    </row>
    <row r="18" spans="1:7" ht="15" customHeight="1">
      <c r="A18" s="1133"/>
      <c r="B18" s="1128"/>
      <c r="C18" s="1135"/>
      <c r="D18" s="746"/>
      <c r="E18" s="1128"/>
      <c r="F18" s="872"/>
      <c r="G18" s="1123"/>
    </row>
    <row r="19" spans="1:7" ht="15" customHeight="1">
      <c r="A19" s="1133"/>
      <c r="B19" s="1128"/>
      <c r="C19" s="1135"/>
      <c r="D19" s="746"/>
      <c r="E19" s="1128"/>
      <c r="F19" s="872"/>
      <c r="G19" s="1123"/>
    </row>
    <row r="20" spans="1:7" ht="15" customHeight="1">
      <c r="A20" s="1133"/>
      <c r="B20" s="1128"/>
      <c r="C20" s="1135"/>
      <c r="D20" s="746"/>
      <c r="E20" s="1128"/>
      <c r="F20" s="872"/>
      <c r="G20" s="1123"/>
    </row>
    <row r="21" spans="1:7" ht="15" customHeight="1">
      <c r="A21" s="1133"/>
      <c r="B21" s="1128"/>
      <c r="C21" s="1135"/>
      <c r="D21" s="746"/>
      <c r="E21" s="1128"/>
      <c r="F21" s="872"/>
      <c r="G21" s="1123"/>
    </row>
    <row r="22" spans="1:7" ht="15" customHeight="1">
      <c r="A22" s="1133"/>
      <c r="B22" s="1128"/>
      <c r="C22" s="1135"/>
      <c r="D22" s="746"/>
      <c r="E22" s="1128"/>
      <c r="F22" s="872"/>
      <c r="G22" s="1123"/>
    </row>
    <row r="23" spans="1:7" ht="15" customHeight="1">
      <c r="A23" s="1133"/>
      <c r="B23" s="1128"/>
      <c r="C23" s="1135"/>
      <c r="D23" s="746"/>
      <c r="E23" s="1128"/>
      <c r="F23" s="872"/>
      <c r="G23" s="1123"/>
    </row>
    <row r="24" spans="1:7" ht="15" customHeight="1">
      <c r="A24" s="1133"/>
      <c r="B24" s="1128"/>
      <c r="C24" s="1135"/>
      <c r="D24" s="746"/>
      <c r="E24" s="1128"/>
      <c r="F24" s="872"/>
      <c r="G24" s="1123"/>
    </row>
    <row r="25" spans="1:7" ht="15" customHeight="1">
      <c r="A25" s="1133"/>
      <c r="B25" s="1128"/>
      <c r="C25" s="1135"/>
      <c r="D25" s="746"/>
      <c r="E25" s="1128"/>
      <c r="F25" s="872"/>
      <c r="G25" s="1123"/>
    </row>
    <row r="26" spans="1:7" ht="15" customHeight="1">
      <c r="A26" s="1133"/>
      <c r="B26" s="1128"/>
      <c r="C26" s="1135"/>
      <c r="D26" s="746"/>
      <c r="E26" s="1128"/>
      <c r="F26" s="872"/>
      <c r="G26" s="1123"/>
    </row>
    <row r="27" spans="1:7" ht="15" customHeight="1">
      <c r="A27" s="1133"/>
      <c r="B27" s="1128"/>
      <c r="C27" s="1135"/>
      <c r="D27" s="746"/>
      <c r="E27" s="1128"/>
      <c r="F27" s="872"/>
      <c r="G27" s="1123"/>
    </row>
    <row r="28" spans="1:7" ht="15" customHeight="1">
      <c r="A28" s="1133"/>
      <c r="B28" s="1128"/>
      <c r="C28" s="1135"/>
      <c r="D28" s="746"/>
      <c r="E28" s="1128"/>
      <c r="F28" s="872"/>
      <c r="G28" s="1123"/>
    </row>
    <row r="29" spans="1:7" ht="15" customHeight="1">
      <c r="A29" s="1133"/>
      <c r="B29" s="1128"/>
      <c r="C29" s="1135"/>
      <c r="D29" s="746"/>
      <c r="E29" s="1128"/>
      <c r="F29" s="872"/>
      <c r="G29" s="1123"/>
    </row>
    <row r="30" spans="1:7" ht="15" customHeight="1">
      <c r="A30" s="1133"/>
      <c r="B30" s="1128"/>
      <c r="C30" s="1135"/>
      <c r="D30" s="746"/>
      <c r="E30" s="1128"/>
      <c r="F30" s="872"/>
      <c r="G30" s="1123"/>
    </row>
    <row r="31" spans="1:7" ht="15" customHeight="1">
      <c r="A31" s="1133"/>
      <c r="B31" s="1128"/>
      <c r="C31" s="1135"/>
      <c r="D31" s="746"/>
      <c r="E31" s="1128"/>
      <c r="F31" s="872"/>
      <c r="G31" s="1123"/>
    </row>
    <row r="32" spans="1:7" ht="15" customHeight="1">
      <c r="A32" s="1133"/>
      <c r="B32" s="1128"/>
      <c r="C32" s="1135"/>
      <c r="D32" s="746"/>
      <c r="E32" s="1128"/>
      <c r="F32" s="872"/>
      <c r="G32" s="1123"/>
    </row>
    <row r="33" spans="1:7" s="745" customFormat="1" ht="15" customHeight="1">
      <c r="A33" s="1133"/>
      <c r="B33" s="1128"/>
      <c r="C33" s="1135"/>
      <c r="D33" s="746"/>
      <c r="E33" s="1128"/>
      <c r="F33" s="872"/>
      <c r="G33" s="1123"/>
    </row>
    <row r="34" spans="1:7" s="745" customFormat="1" ht="15" customHeight="1">
      <c r="A34" s="1133"/>
      <c r="B34" s="1128"/>
      <c r="C34" s="1135"/>
      <c r="D34" s="746"/>
      <c r="E34" s="1128"/>
      <c r="F34" s="872"/>
      <c r="G34" s="1123"/>
    </row>
    <row r="35" spans="1:7" s="745" customFormat="1" ht="15" customHeight="1">
      <c r="A35" s="1133"/>
      <c r="B35" s="1128"/>
      <c r="C35" s="1135"/>
      <c r="D35" s="746"/>
      <c r="E35" s="1128"/>
      <c r="F35" s="872"/>
      <c r="G35" s="1123"/>
    </row>
    <row r="36" spans="1:7" s="745" customFormat="1" ht="15" customHeight="1">
      <c r="A36" s="1133"/>
      <c r="B36" s="1128"/>
      <c r="C36" s="1135"/>
      <c r="D36" s="746"/>
      <c r="E36" s="1128"/>
      <c r="F36" s="872"/>
      <c r="G36" s="1123"/>
    </row>
    <row r="37" spans="1:7" s="745" customFormat="1" ht="15" customHeight="1">
      <c r="A37" s="1133"/>
      <c r="B37" s="1128"/>
      <c r="C37" s="1135"/>
      <c r="D37" s="746"/>
      <c r="E37" s="1128"/>
      <c r="F37" s="872"/>
      <c r="G37" s="1123"/>
    </row>
    <row r="38" spans="1:7" s="745" customFormat="1" ht="15" customHeight="1">
      <c r="A38" s="1133"/>
      <c r="B38" s="1128"/>
      <c r="C38" s="1135"/>
      <c r="D38" s="746"/>
      <c r="E38" s="1128"/>
      <c r="F38" s="872"/>
      <c r="G38" s="1123"/>
    </row>
    <row r="39" spans="1:7" s="745" customFormat="1" ht="15" customHeight="1">
      <c r="A39" s="1133"/>
      <c r="B39" s="1128"/>
      <c r="C39" s="1135"/>
      <c r="D39" s="746"/>
      <c r="E39" s="1128"/>
      <c r="F39" s="872"/>
      <c r="G39" s="1123"/>
    </row>
    <row r="40" spans="1:7" s="745" customFormat="1" ht="15" customHeight="1">
      <c r="A40" s="1133"/>
      <c r="B40" s="1128"/>
      <c r="C40" s="1135"/>
      <c r="D40" s="746"/>
      <c r="E40" s="1128"/>
      <c r="F40" s="872"/>
      <c r="G40" s="1123"/>
    </row>
    <row r="41" spans="1:7" s="745" customFormat="1" ht="15" customHeight="1">
      <c r="A41" s="1133"/>
      <c r="B41" s="1128"/>
      <c r="C41" s="1135"/>
      <c r="D41" s="746"/>
      <c r="E41" s="1128"/>
      <c r="F41" s="872"/>
      <c r="G41" s="1123"/>
    </row>
    <row r="42" spans="1:7" s="745" customFormat="1" ht="15" customHeight="1">
      <c r="A42" s="1133"/>
      <c r="B42" s="1129"/>
      <c r="C42" s="1135"/>
      <c r="D42" s="747"/>
      <c r="E42" s="1129"/>
      <c r="F42" s="873"/>
      <c r="G42" s="887"/>
    </row>
    <row r="43" spans="1:7" s="745" customFormat="1" ht="15" customHeight="1">
      <c r="A43" s="1139" t="s">
        <v>181</v>
      </c>
      <c r="B43" s="1130"/>
      <c r="C43" s="883"/>
      <c r="D43" s="744"/>
      <c r="E43" s="1136"/>
      <c r="F43" s="874"/>
      <c r="G43" s="1124"/>
    </row>
    <row r="44" spans="1:7" s="745" customFormat="1" ht="15" customHeight="1">
      <c r="A44" s="1133"/>
      <c r="B44" s="1128"/>
      <c r="C44" s="888"/>
      <c r="D44" s="746"/>
      <c r="E44" s="1137"/>
      <c r="F44" s="875"/>
      <c r="G44" s="1125"/>
    </row>
    <row r="45" spans="1:7" s="745" customFormat="1" ht="15" customHeight="1">
      <c r="A45" s="1133"/>
      <c r="B45" s="1128"/>
      <c r="C45" s="888"/>
      <c r="D45" s="746"/>
      <c r="E45" s="1137"/>
      <c r="F45" s="875"/>
      <c r="G45" s="1125"/>
    </row>
    <row r="46" spans="1:7" s="745" customFormat="1" ht="15" customHeight="1">
      <c r="A46" s="1133"/>
      <c r="B46" s="1128"/>
      <c r="C46" s="888"/>
      <c r="D46" s="746"/>
      <c r="E46" s="1137"/>
      <c r="F46" s="875"/>
      <c r="G46" s="1125"/>
    </row>
    <row r="47" spans="1:7" s="745" customFormat="1" ht="15" customHeight="1">
      <c r="A47" s="1133"/>
      <c r="B47" s="1128"/>
      <c r="C47" s="888"/>
      <c r="D47" s="746"/>
      <c r="E47" s="1137"/>
      <c r="F47" s="875"/>
      <c r="G47" s="1125"/>
    </row>
    <row r="48" spans="1:7" s="745" customFormat="1" ht="15" customHeight="1">
      <c r="A48" s="1133"/>
      <c r="B48" s="1128"/>
      <c r="C48" s="888"/>
      <c r="D48" s="746"/>
      <c r="E48" s="1137"/>
      <c r="F48" s="875"/>
      <c r="G48" s="1125"/>
    </row>
    <row r="49" spans="1:7" s="745" customFormat="1" ht="15" customHeight="1">
      <c r="A49" s="1133"/>
      <c r="B49" s="1128"/>
      <c r="C49" s="888"/>
      <c r="D49" s="746"/>
      <c r="E49" s="1137"/>
      <c r="F49" s="875"/>
      <c r="G49" s="1125"/>
    </row>
    <row r="50" spans="1:7" s="745" customFormat="1" ht="15" customHeight="1">
      <c r="A50" s="1133"/>
      <c r="B50" s="1128"/>
      <c r="C50" s="888"/>
      <c r="D50" s="746"/>
      <c r="E50" s="1137"/>
      <c r="F50" s="875"/>
      <c r="G50" s="1125"/>
    </row>
    <row r="51" spans="1:7" s="745" customFormat="1" ht="15" customHeight="1">
      <c r="A51" s="1133"/>
      <c r="B51" s="1128"/>
      <c r="C51" s="888"/>
      <c r="D51" s="746"/>
      <c r="E51" s="1137"/>
      <c r="F51" s="875"/>
      <c r="G51" s="1125"/>
    </row>
    <row r="52" spans="1:7" s="745" customFormat="1" ht="15" customHeight="1">
      <c r="A52" s="1133"/>
      <c r="B52" s="1128"/>
      <c r="C52" s="888"/>
      <c r="D52" s="746"/>
      <c r="E52" s="1137"/>
      <c r="F52" s="875"/>
      <c r="G52" s="1125"/>
    </row>
    <row r="53" spans="1:7" s="745" customFormat="1" ht="15" customHeight="1">
      <c r="A53" s="1133"/>
      <c r="B53" s="1128"/>
      <c r="C53" s="888"/>
      <c r="D53" s="746"/>
      <c r="E53" s="1137"/>
      <c r="F53" s="875"/>
      <c r="G53" s="1125"/>
    </row>
    <row r="54" spans="1:7" s="745" customFormat="1" ht="15" customHeight="1">
      <c r="A54" s="1133"/>
      <c r="B54" s="1128"/>
      <c r="C54" s="888"/>
      <c r="D54" s="746"/>
      <c r="E54" s="1137"/>
      <c r="F54" s="875"/>
      <c r="G54" s="1125"/>
    </row>
    <row r="55" spans="1:7" s="745" customFormat="1" ht="15" customHeight="1">
      <c r="A55" s="1133"/>
      <c r="B55" s="1128"/>
      <c r="C55" s="888"/>
      <c r="D55" s="746"/>
      <c r="E55" s="1137"/>
      <c r="F55" s="875"/>
      <c r="G55" s="1125"/>
    </row>
    <row r="56" spans="1:7" s="745" customFormat="1" ht="15" customHeight="1">
      <c r="A56" s="1133"/>
      <c r="B56" s="1128"/>
      <c r="C56" s="889"/>
      <c r="D56" s="746"/>
      <c r="E56" s="1137"/>
      <c r="F56" s="875"/>
      <c r="G56" s="1125"/>
    </row>
    <row r="57" spans="1:7" s="745" customFormat="1" ht="15" customHeight="1">
      <c r="A57" s="1133"/>
      <c r="B57" s="1128"/>
      <c r="C57" s="889"/>
      <c r="D57" s="746"/>
      <c r="E57" s="1137"/>
      <c r="F57" s="875"/>
      <c r="G57" s="1125"/>
    </row>
    <row r="58" spans="1:7" s="745" customFormat="1" ht="15" customHeight="1">
      <c r="A58" s="1133"/>
      <c r="B58" s="1128"/>
      <c r="C58" s="889"/>
      <c r="D58" s="746"/>
      <c r="E58" s="1137"/>
      <c r="F58" s="875"/>
      <c r="G58" s="1125"/>
    </row>
    <row r="59" spans="1:7" s="745" customFormat="1" ht="15" customHeight="1">
      <c r="A59" s="1133"/>
      <c r="B59" s="1128"/>
      <c r="C59" s="889"/>
      <c r="D59" s="746"/>
      <c r="E59" s="1137"/>
      <c r="F59" s="875"/>
      <c r="G59" s="1125"/>
    </row>
    <row r="60" spans="1:7" ht="15" customHeight="1">
      <c r="A60" s="1133"/>
      <c r="B60" s="1128"/>
      <c r="C60" s="889"/>
      <c r="D60" s="746"/>
      <c r="E60" s="1137"/>
      <c r="F60" s="875"/>
      <c r="G60" s="1125"/>
    </row>
    <row r="61" spans="1:7" ht="15" customHeight="1">
      <c r="A61" s="1133"/>
      <c r="B61" s="1128"/>
      <c r="C61" s="889"/>
      <c r="D61" s="746"/>
      <c r="E61" s="1137"/>
      <c r="F61" s="875"/>
      <c r="G61" s="1125"/>
    </row>
    <row r="62" spans="1:7" ht="15" customHeight="1">
      <c r="A62" s="1133"/>
      <c r="B62" s="1128"/>
      <c r="C62" s="888"/>
      <c r="D62" s="746"/>
      <c r="E62" s="1137"/>
      <c r="F62" s="875"/>
      <c r="G62" s="1125"/>
    </row>
    <row r="63" spans="1:7" ht="15" customHeight="1">
      <c r="A63" s="1133"/>
      <c r="B63" s="1128"/>
      <c r="C63" s="888"/>
      <c r="D63" s="746"/>
      <c r="E63" s="1137"/>
      <c r="F63" s="875"/>
      <c r="G63" s="1125"/>
    </row>
    <row r="64" spans="1:7" ht="15" customHeight="1" thickBot="1">
      <c r="A64" s="1140"/>
      <c r="B64" s="1131"/>
      <c r="C64" s="890"/>
      <c r="D64" s="891"/>
      <c r="E64" s="1138"/>
      <c r="F64" s="876"/>
      <c r="G64" s="112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●17.05実績＆計画</vt:lpstr>
      <vt:lpstr>●17.05コメント</vt:lpstr>
      <vt:lpstr>●17.05コメント!Print_Area</vt:lpstr>
      <vt:lpstr>'●17.05実績＆計画'!Print_Area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2018-01-05T00:59:27Z</dcterms:modified>
</cp:coreProperties>
</file>