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"/>
    </mc:Choice>
  </mc:AlternateContent>
  <bookViews>
    <workbookView xWindow="0" yWindow="0" windowWidth="17250" windowHeight="7770" tabRatio="496"/>
  </bookViews>
  <sheets>
    <sheet name="●17.09実績＆計画" sheetId="60" r:id="rId1"/>
    <sheet name="●17.09コメント" sheetId="61" r:id="rId2"/>
  </sheets>
  <definedNames>
    <definedName name="_xlnm.Print_Area" localSheetId="1">●17.09コメント!$A$1:$G$64</definedName>
    <definedName name="_xlnm.Print_Area" localSheetId="0">'●17.09実績＆計画'!$A$1:$DN$261</definedName>
  </definedNames>
  <calcPr calcId="152511"/>
</workbook>
</file>

<file path=xl/calcChain.xml><?xml version="1.0" encoding="utf-8"?>
<calcChain xmlns="http://schemas.openxmlformats.org/spreadsheetml/2006/main">
  <c r="CH248" i="60" l="1"/>
  <c r="CH245" i="60"/>
  <c r="CH243" i="60"/>
  <c r="CH241" i="60"/>
  <c r="CH239" i="60"/>
  <c r="CH237" i="60"/>
  <c r="CH236" i="60"/>
  <c r="CH235" i="60" s="1"/>
  <c r="CH234" i="60"/>
  <c r="CH231" i="60"/>
  <c r="CH229" i="60"/>
  <c r="CH226" i="60"/>
  <c r="CH224" i="60"/>
  <c r="CH222" i="60"/>
  <c r="CH220" i="60"/>
  <c r="CH218" i="60"/>
  <c r="CH228" i="60" s="1"/>
  <c r="CH227" i="60" s="1"/>
  <c r="CH216" i="60"/>
  <c r="CH250" i="60" s="1"/>
  <c r="CH249" i="60" s="1"/>
  <c r="CH214" i="60"/>
  <c r="CH213" i="60"/>
  <c r="CH211" i="60"/>
  <c r="CH209" i="60"/>
  <c r="CH207" i="60"/>
  <c r="CH205" i="60"/>
  <c r="CH203" i="60"/>
  <c r="CH202" i="60"/>
  <c r="CH196" i="60"/>
  <c r="CH194" i="60"/>
  <c r="CH191" i="60"/>
  <c r="CH188" i="60"/>
  <c r="CH186" i="60"/>
  <c r="CH190" i="60" s="1"/>
  <c r="CH189" i="60" s="1"/>
  <c r="CH184" i="60"/>
  <c r="CH183" i="60" s="1"/>
  <c r="CH181" i="60"/>
  <c r="CH179" i="60"/>
  <c r="CH177" i="60"/>
  <c r="CH176" i="60"/>
  <c r="CH174" i="60"/>
  <c r="CH170" i="60"/>
  <c r="CH168" i="60"/>
  <c r="CH166" i="60"/>
  <c r="CH164" i="60"/>
  <c r="CH172" i="60" s="1"/>
  <c r="CH162" i="60"/>
  <c r="CH146" i="60"/>
  <c r="CH141" i="60"/>
  <c r="CH139" i="60"/>
  <c r="CH138" i="60"/>
  <c r="CH134" i="60"/>
  <c r="CH131" i="60"/>
  <c r="CH129" i="60"/>
  <c r="CH120" i="60"/>
  <c r="CH122" i="60" s="1"/>
  <c r="CH158" i="60" s="1"/>
  <c r="CH114" i="60"/>
  <c r="CH93" i="60"/>
  <c r="CH90" i="60"/>
  <c r="CH91" i="60" s="1"/>
  <c r="CH86" i="60"/>
  <c r="CH83" i="60"/>
  <c r="CH77" i="60"/>
  <c r="CH110" i="60" s="1"/>
  <c r="CH71" i="60"/>
  <c r="CD248" i="60"/>
  <c r="CD245" i="60"/>
  <c r="CD243" i="60"/>
  <c r="CD241" i="60"/>
  <c r="CD239" i="60"/>
  <c r="CD237" i="60"/>
  <c r="CD234" i="60"/>
  <c r="CD236" i="60" s="1"/>
  <c r="CD235" i="60" s="1"/>
  <c r="CD231" i="60"/>
  <c r="CD229" i="60"/>
  <c r="CD226" i="60"/>
  <c r="CD224" i="60"/>
  <c r="CD222" i="60"/>
  <c r="CD220" i="60"/>
  <c r="CD218" i="60"/>
  <c r="CD228" i="60" s="1"/>
  <c r="CD227" i="60" s="1"/>
  <c r="CD214" i="60"/>
  <c r="CD216" i="60" s="1"/>
  <c r="CD213" i="60"/>
  <c r="CD211" i="60"/>
  <c r="CD209" i="60"/>
  <c r="CD207" i="60"/>
  <c r="CD205" i="60"/>
  <c r="CD203" i="60"/>
  <c r="CD202" i="60"/>
  <c r="CD196" i="60"/>
  <c r="CD194" i="60"/>
  <c r="CD191" i="60"/>
  <c r="CD188" i="60"/>
  <c r="CD186" i="60"/>
  <c r="CD190" i="60" s="1"/>
  <c r="CD189" i="60" s="1"/>
  <c r="CD184" i="60"/>
  <c r="CD183" i="60" s="1"/>
  <c r="CD181" i="60"/>
  <c r="CD179" i="60"/>
  <c r="CD177" i="60"/>
  <c r="CD176" i="60"/>
  <c r="CD174" i="60"/>
  <c r="CD170" i="60"/>
  <c r="CD172" i="60" s="1"/>
  <c r="CD168" i="60"/>
  <c r="CD166" i="60"/>
  <c r="CD164" i="60"/>
  <c r="CD162" i="60"/>
  <c r="CD146" i="60"/>
  <c r="CD141" i="60"/>
  <c r="CD139" i="60"/>
  <c r="CD138" i="60"/>
  <c r="CD134" i="60"/>
  <c r="CD131" i="60"/>
  <c r="CD129" i="60"/>
  <c r="CD120" i="60"/>
  <c r="CD122" i="60" s="1"/>
  <c r="CD158" i="60" s="1"/>
  <c r="CD114" i="60"/>
  <c r="CD93" i="60"/>
  <c r="CD91" i="60" s="1"/>
  <c r="CD90" i="60"/>
  <c r="CD86" i="60"/>
  <c r="CD83" i="60"/>
  <c r="CD77" i="60"/>
  <c r="CD110" i="60" s="1"/>
  <c r="CD71" i="60"/>
  <c r="BZ248" i="60"/>
  <c r="BZ245" i="60"/>
  <c r="BZ243" i="60"/>
  <c r="BZ241" i="60"/>
  <c r="BZ239" i="60"/>
  <c r="BZ237" i="60"/>
  <c r="BZ234" i="60"/>
  <c r="BZ236" i="60" s="1"/>
  <c r="BZ235" i="60" s="1"/>
  <c r="BZ231" i="60"/>
  <c r="BZ229" i="60"/>
  <c r="BZ226" i="60"/>
  <c r="BZ224" i="60"/>
  <c r="BZ222" i="60"/>
  <c r="BZ220" i="60"/>
  <c r="BZ218" i="60"/>
  <c r="BZ228" i="60" s="1"/>
  <c r="BZ227" i="60" s="1"/>
  <c r="BZ214" i="60"/>
  <c r="BZ216" i="60" s="1"/>
  <c r="BZ213" i="60"/>
  <c r="BZ211" i="60"/>
  <c r="BZ209" i="60"/>
  <c r="BZ207" i="60"/>
  <c r="BZ205" i="60"/>
  <c r="BZ203" i="60"/>
  <c r="BZ202" i="60"/>
  <c r="BZ196" i="60"/>
  <c r="BZ194" i="60"/>
  <c r="BZ191" i="60"/>
  <c r="BZ188" i="60"/>
  <c r="BZ186" i="60"/>
  <c r="BZ190" i="60" s="1"/>
  <c r="BZ189" i="60" s="1"/>
  <c r="BZ184" i="60"/>
  <c r="BZ183" i="60"/>
  <c r="BZ181" i="60"/>
  <c r="BZ179" i="60"/>
  <c r="BZ177" i="60"/>
  <c r="BZ176" i="60"/>
  <c r="BZ174" i="60"/>
  <c r="BZ170" i="60"/>
  <c r="BZ172" i="60" s="1"/>
  <c r="BZ168" i="60"/>
  <c r="BZ166" i="60"/>
  <c r="BZ164" i="60"/>
  <c r="BZ162" i="60"/>
  <c r="BZ146" i="60"/>
  <c r="BZ141" i="60"/>
  <c r="BZ139" i="60"/>
  <c r="BZ138" i="60"/>
  <c r="BZ134" i="60"/>
  <c r="BZ131" i="60"/>
  <c r="BZ129" i="60"/>
  <c r="BZ120" i="60"/>
  <c r="BZ122" i="60" s="1"/>
  <c r="BZ158" i="60" s="1"/>
  <c r="BZ114" i="60"/>
  <c r="BZ93" i="60"/>
  <c r="BZ91" i="60" s="1"/>
  <c r="BZ90" i="60"/>
  <c r="BZ86" i="60"/>
  <c r="BZ83" i="60"/>
  <c r="BZ77" i="60"/>
  <c r="BZ110" i="60" s="1"/>
  <c r="BZ71" i="60"/>
  <c r="BO248" i="60"/>
  <c r="BO245" i="60"/>
  <c r="BO243" i="60"/>
  <c r="BO241" i="60"/>
  <c r="BO239" i="60"/>
  <c r="BO237" i="60"/>
  <c r="BO234" i="60"/>
  <c r="BO236" i="60" s="1"/>
  <c r="BO235" i="60" s="1"/>
  <c r="BO231" i="60"/>
  <c r="BO229" i="60"/>
  <c r="BO226" i="60"/>
  <c r="BO224" i="60"/>
  <c r="BO222" i="60"/>
  <c r="BO220" i="60"/>
  <c r="BO218" i="60"/>
  <c r="BO228" i="60" s="1"/>
  <c r="BO227" i="60" s="1"/>
  <c r="BO214" i="60"/>
  <c r="BO216" i="60" s="1"/>
  <c r="BO211" i="60"/>
  <c r="BO209" i="60"/>
  <c r="BO207" i="60"/>
  <c r="BO205" i="60"/>
  <c r="BO203" i="60"/>
  <c r="BO202" i="60"/>
  <c r="BO194" i="60"/>
  <c r="BO191" i="60"/>
  <c r="BO189" i="60"/>
  <c r="BO188" i="60"/>
  <c r="BO186" i="60"/>
  <c r="BO184" i="60"/>
  <c r="BO183" i="60" s="1"/>
  <c r="BO181" i="60"/>
  <c r="BO179" i="60"/>
  <c r="BO177" i="60"/>
  <c r="BO170" i="60"/>
  <c r="BO172" i="60" s="1"/>
  <c r="BO168" i="60"/>
  <c r="BO166" i="60"/>
  <c r="BO164" i="60"/>
  <c r="BO162" i="60"/>
  <c r="BO146" i="60"/>
  <c r="BO141" i="60"/>
  <c r="BO139" i="60"/>
  <c r="BO138" i="60"/>
  <c r="BO134" i="60"/>
  <c r="BO131" i="60"/>
  <c r="BO129" i="60"/>
  <c r="BO120" i="60"/>
  <c r="BO122" i="60" s="1"/>
  <c r="BO158" i="60" s="1"/>
  <c r="BO114" i="60"/>
  <c r="BO93" i="60"/>
  <c r="BO91" i="60" s="1"/>
  <c r="BO90" i="60"/>
  <c r="BO86" i="60"/>
  <c r="BO83" i="60"/>
  <c r="BO77" i="60"/>
  <c r="BO110" i="60" s="1"/>
  <c r="BO71" i="60"/>
  <c r="BK248" i="60"/>
  <c r="BK245" i="60"/>
  <c r="BK243" i="60"/>
  <c r="BK241" i="60"/>
  <c r="BK239" i="60"/>
  <c r="BK237" i="60"/>
  <c r="BK234" i="60"/>
  <c r="BK236" i="60" s="1"/>
  <c r="BK235" i="60" s="1"/>
  <c r="BK231" i="60"/>
  <c r="BK229" i="60"/>
  <c r="BK226" i="60"/>
  <c r="BK224" i="60"/>
  <c r="BK222" i="60"/>
  <c r="BK220" i="60"/>
  <c r="BK218" i="60"/>
  <c r="BK228" i="60" s="1"/>
  <c r="BK227" i="60" s="1"/>
  <c r="BK214" i="60"/>
  <c r="BK216" i="60" s="1"/>
  <c r="BK213" i="60"/>
  <c r="BK211" i="60"/>
  <c r="BK209" i="60"/>
  <c r="BK207" i="60"/>
  <c r="BK205" i="60"/>
  <c r="BK203" i="60"/>
  <c r="BK202" i="60"/>
  <c r="BK191" i="60"/>
  <c r="BK189" i="60"/>
  <c r="BK188" i="60"/>
  <c r="BK186" i="60"/>
  <c r="BK184" i="60"/>
  <c r="BK183" i="60"/>
  <c r="BK181" i="60"/>
  <c r="BK179" i="60"/>
  <c r="BK177" i="60"/>
  <c r="BK176" i="60"/>
  <c r="BK174" i="60"/>
  <c r="BK170" i="60"/>
  <c r="BK172" i="60" s="1"/>
  <c r="BK168" i="60"/>
  <c r="BK166" i="60"/>
  <c r="BK164" i="60"/>
  <c r="BK162" i="60"/>
  <c r="BK146" i="60"/>
  <c r="BK141" i="60"/>
  <c r="BK139" i="60"/>
  <c r="BK138" i="60"/>
  <c r="BK134" i="60"/>
  <c r="BK131" i="60"/>
  <c r="BK129" i="60"/>
  <c r="BK120" i="60"/>
  <c r="BK122" i="60" s="1"/>
  <c r="BK158" i="60" s="1"/>
  <c r="BK114" i="60"/>
  <c r="BK93" i="60"/>
  <c r="BK91" i="60" s="1"/>
  <c r="BK90" i="60"/>
  <c r="BK86" i="60"/>
  <c r="BK83" i="60"/>
  <c r="BK77" i="60"/>
  <c r="BK110" i="60" s="1"/>
  <c r="BK71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6" i="60"/>
  <c r="BG214" i="60"/>
  <c r="BG213" i="60"/>
  <c r="BG211" i="60"/>
  <c r="BG209" i="60"/>
  <c r="BG207" i="60"/>
  <c r="BG205" i="60"/>
  <c r="BG203" i="60"/>
  <c r="BG202" i="60"/>
  <c r="BG191" i="60"/>
  <c r="BG189" i="60"/>
  <c r="BG188" i="60"/>
  <c r="BG186" i="60"/>
  <c r="BG184" i="60"/>
  <c r="BG183" i="60"/>
  <c r="BG181" i="60"/>
  <c r="BG179" i="60"/>
  <c r="BG177" i="60"/>
  <c r="BG176" i="60"/>
  <c r="BG174" i="60"/>
  <c r="BG170" i="60"/>
  <c r="BG172" i="60" s="1"/>
  <c r="BG168" i="60"/>
  <c r="BG166" i="60"/>
  <c r="BG164" i="60"/>
  <c r="BG162" i="60"/>
  <c r="BG146" i="60"/>
  <c r="BG141" i="60"/>
  <c r="BG139" i="60"/>
  <c r="BG138" i="60"/>
  <c r="BG134" i="60"/>
  <c r="BG131" i="60"/>
  <c r="BG129" i="60"/>
  <c r="BG120" i="60"/>
  <c r="BG122" i="60" s="1"/>
  <c r="BG158" i="60" s="1"/>
  <c r="BG114" i="60"/>
  <c r="BG93" i="60"/>
  <c r="BG91" i="60" s="1"/>
  <c r="BG90" i="60"/>
  <c r="BG86" i="60"/>
  <c r="BG83" i="60"/>
  <c r="BG77" i="60"/>
  <c r="BG110" i="60" s="1"/>
  <c r="BG71" i="60"/>
  <c r="AH248" i="60"/>
  <c r="AH245" i="60"/>
  <c r="AH243" i="60"/>
  <c r="AH241" i="60"/>
  <c r="AH239" i="60"/>
  <c r="AH237" i="60"/>
  <c r="AH234" i="60"/>
  <c r="AH236" i="60" s="1"/>
  <c r="AH235" i="60" s="1"/>
  <c r="AH231" i="60"/>
  <c r="AH229" i="60"/>
  <c r="AH226" i="60"/>
  <c r="AH224" i="60"/>
  <c r="AH220" i="60"/>
  <c r="AH218" i="60"/>
  <c r="AH228" i="60" s="1"/>
  <c r="AH227" i="60" s="1"/>
  <c r="AH212" i="60"/>
  <c r="AH214" i="60" s="1"/>
  <c r="AH210" i="60"/>
  <c r="AH208" i="60"/>
  <c r="AH206" i="60"/>
  <c r="AH204" i="60"/>
  <c r="AH202" i="60"/>
  <c r="AH196" i="60"/>
  <c r="AH193" i="60"/>
  <c r="AH191" i="60"/>
  <c r="AH189" i="60"/>
  <c r="AH188" i="60"/>
  <c r="AH186" i="60"/>
  <c r="AH184" i="60"/>
  <c r="AH183" i="60" s="1"/>
  <c r="AH181" i="60"/>
  <c r="AH179" i="60"/>
  <c r="AH176" i="60"/>
  <c r="AH174" i="60"/>
  <c r="AH170" i="60"/>
  <c r="AH172" i="60" s="1"/>
  <c r="AH168" i="60"/>
  <c r="AH166" i="60"/>
  <c r="AH164" i="60"/>
  <c r="AH162" i="60"/>
  <c r="AH146" i="60"/>
  <c r="AH141" i="60"/>
  <c r="AH139" i="60"/>
  <c r="AH138" i="60"/>
  <c r="AH134" i="60"/>
  <c r="AH131" i="60"/>
  <c r="AH129" i="60"/>
  <c r="AH122" i="60"/>
  <c r="AH158" i="60" s="1"/>
  <c r="AH120" i="60"/>
  <c r="AH114" i="60"/>
  <c r="AH98" i="60"/>
  <c r="AH93" i="60"/>
  <c r="AH91" i="60"/>
  <c r="AH90" i="60"/>
  <c r="AH86" i="60"/>
  <c r="AH77" i="60"/>
  <c r="AH110" i="60" s="1"/>
  <c r="AH71" i="60"/>
  <c r="CH215" i="60" l="1"/>
  <c r="CH198" i="60"/>
  <c r="CH197" i="60" s="1"/>
  <c r="CH171" i="60"/>
  <c r="CD250" i="60"/>
  <c r="CD249" i="60" s="1"/>
  <c r="CD215" i="60"/>
  <c r="CD198" i="60"/>
  <c r="CD197" i="60" s="1"/>
  <c r="CD171" i="60"/>
  <c r="BZ250" i="60"/>
  <c r="BZ249" i="60" s="1"/>
  <c r="BZ215" i="60"/>
  <c r="BZ198" i="60"/>
  <c r="BZ197" i="60" s="1"/>
  <c r="BZ171" i="60"/>
  <c r="BO250" i="60"/>
  <c r="BO249" i="60" s="1"/>
  <c r="BO215" i="60"/>
  <c r="BO213" i="60"/>
  <c r="BO198" i="60"/>
  <c r="BO197" i="60" s="1"/>
  <c r="BO171" i="60"/>
  <c r="BK250" i="60"/>
  <c r="BK249" i="60" s="1"/>
  <c r="BK215" i="60"/>
  <c r="BK198" i="60"/>
  <c r="BK197" i="60" s="1"/>
  <c r="BK171" i="60"/>
  <c r="BG250" i="60"/>
  <c r="BG249" i="60" s="1"/>
  <c r="BG215" i="60"/>
  <c r="BG198" i="60"/>
  <c r="BG197" i="60" s="1"/>
  <c r="BG171" i="60"/>
  <c r="AH213" i="60"/>
  <c r="AH216" i="60"/>
  <c r="AH198" i="60"/>
  <c r="AH197" i="60" s="1"/>
  <c r="AH171" i="60"/>
  <c r="AI71" i="60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F248" i="60"/>
  <c r="BF214" i="60"/>
  <c r="BF216" i="60" s="1"/>
  <c r="BF191" i="60"/>
  <c r="BF189" i="60"/>
  <c r="BF188" i="60"/>
  <c r="BF186" i="60"/>
  <c r="BF184" i="60"/>
  <c r="BF183" i="60"/>
  <c r="BF181" i="60"/>
  <c r="BF179" i="60"/>
  <c r="BF177" i="60"/>
  <c r="BF176" i="60"/>
  <c r="BF174" i="60"/>
  <c r="BF170" i="60"/>
  <c r="BF172" i="60" s="1"/>
  <c r="BF168" i="60"/>
  <c r="BF166" i="60"/>
  <c r="BF164" i="60"/>
  <c r="AH250" i="60" l="1"/>
  <c r="AH249" i="60" s="1"/>
  <c r="AH215" i="60"/>
  <c r="AI91" i="60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4" i="60"/>
  <c r="BH131" i="60"/>
  <c r="BH129" i="60"/>
  <c r="BH120" i="60"/>
  <c r="BH122" i="60" s="1"/>
  <c r="BH93" i="60"/>
  <c r="BH90" i="60"/>
  <c r="BH86" i="60"/>
  <c r="BH77" i="60"/>
  <c r="BH71" i="60"/>
  <c r="BH139" i="60" l="1"/>
  <c r="BH158" i="60"/>
  <c r="BH110" i="60"/>
  <c r="BH91" i="60"/>
  <c r="CR162" i="60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H17" i="60"/>
  <c r="DE98" i="60"/>
  <c r="DE93" i="60"/>
  <c r="DE90" i="60"/>
  <c r="DE91" i="60" s="1"/>
  <c r="DE86" i="60"/>
  <c r="DE83" i="60"/>
  <c r="CA120" i="60"/>
  <c r="BR182" i="60"/>
  <c r="BR186" i="60"/>
  <c r="BR188" i="60"/>
  <c r="BR192" i="60"/>
  <c r="BR196" i="60"/>
  <c r="CM93" i="60" l="1"/>
  <c r="CM141" i="60"/>
  <c r="CO114" i="60"/>
  <c r="CH55" i="60"/>
  <c r="CO35" i="60"/>
  <c r="BP93" i="60"/>
  <c r="BL93" i="60"/>
  <c r="CK93" i="60"/>
  <c r="CI141" i="60"/>
  <c r="CE141" i="60"/>
  <c r="CA141" i="60"/>
  <c r="BP141" i="60"/>
  <c r="BL141" i="60"/>
  <c r="BJ55" i="60"/>
  <c r="BF93" i="60"/>
  <c r="BR93" i="60" s="1"/>
  <c r="BU141" i="60" l="1"/>
  <c r="BT93" i="60"/>
  <c r="CT93" i="60" s="1"/>
  <c r="BT141" i="60"/>
  <c r="CT141" i="60" s="1"/>
  <c r="CN141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6" i="60"/>
  <c r="BK15" i="60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E90" i="60"/>
  <c r="CE91" i="60" s="1"/>
  <c r="CE86" i="60"/>
  <c r="CA90" i="60"/>
  <c r="CA91" i="60" s="1"/>
  <c r="CA86" i="60"/>
  <c r="BP90" i="60"/>
  <c r="BP91" i="60" s="1"/>
  <c r="BP86" i="60"/>
  <c r="BL90" i="60"/>
  <c r="BL91" i="60" s="1"/>
  <c r="BL86" i="60"/>
  <c r="DF91" i="60" l="1"/>
  <c r="BP23" i="60"/>
  <c r="BL23" i="60"/>
  <c r="BL189" i="60" s="1"/>
  <c r="BK23" i="60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27" i="60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D243" i="60" l="1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41" i="60"/>
  <c r="AH35" i="60"/>
  <c r="AH65" i="60"/>
  <c r="AH63" i="60"/>
  <c r="AH61" i="60"/>
  <c r="AH59" i="60"/>
  <c r="AH57" i="60"/>
  <c r="AH56" i="60"/>
  <c r="AH55" i="60"/>
  <c r="AH53" i="60"/>
  <c r="AH52" i="60"/>
  <c r="AH51" i="60"/>
  <c r="AH50" i="60"/>
  <c r="AH48" i="60"/>
  <c r="AH47" i="60"/>
  <c r="AH46" i="60"/>
  <c r="AH45" i="60"/>
  <c r="AH44" i="60"/>
  <c r="AH40" i="60"/>
  <c r="AH39" i="60"/>
  <c r="AH38" i="60"/>
  <c r="AH37" i="60"/>
  <c r="AH36" i="60"/>
  <c r="AH29" i="60"/>
  <c r="AH27" i="60"/>
  <c r="AH25" i="60"/>
  <c r="AH23" i="60"/>
  <c r="AH21" i="60"/>
  <c r="AH20" i="60"/>
  <c r="AH19" i="60"/>
  <c r="AH17" i="60"/>
  <c r="AH15" i="60"/>
  <c r="AH14" i="60"/>
  <c r="AH12" i="60"/>
  <c r="AH11" i="60"/>
  <c r="AH8" i="60"/>
  <c r="AH7" i="60"/>
  <c r="AH6" i="60"/>
  <c r="AH5" i="60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D172" i="60"/>
  <c r="AD198" i="60" s="1"/>
  <c r="Z241" i="60"/>
  <c r="AD268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Z19" i="60"/>
  <c r="Z16" i="60" s="1"/>
  <c r="Z181" i="60" s="1"/>
  <c r="Z110" i="60"/>
  <c r="AD213" i="60"/>
  <c r="AD16" i="60"/>
  <c r="AD181" i="60" s="1"/>
  <c r="AD235" i="60"/>
  <c r="Z55" i="60"/>
  <c r="Z235" i="60" s="1"/>
  <c r="AH271" i="60"/>
  <c r="AD267" i="60"/>
  <c r="AH16" i="60"/>
  <c r="AD31" i="60"/>
  <c r="AH267" i="60"/>
  <c r="AH253" i="60"/>
  <c r="AH10" i="60"/>
  <c r="AH31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D215" i="60"/>
  <c r="AD250" i="60"/>
  <c r="Z183" i="60"/>
  <c r="Z267" i="60"/>
  <c r="AD171" i="60"/>
  <c r="AD197" i="60"/>
  <c r="Z31" i="60"/>
  <c r="Z158" i="60"/>
  <c r="AD249" i="60"/>
  <c r="Z197" i="60"/>
  <c r="Z67" i="60"/>
  <c r="AH266" i="60"/>
  <c r="AH43" i="60"/>
  <c r="AD266" i="60"/>
  <c r="Z213" i="60"/>
  <c r="Z216" i="60"/>
  <c r="T61" i="60"/>
  <c r="AM10" i="60"/>
  <c r="AM8" i="60"/>
  <c r="AM7" i="60"/>
  <c r="AM6" i="60"/>
  <c r="AM5" i="60"/>
  <c r="AH265" i="60" l="1"/>
  <c r="AH67" i="60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H38" i="60"/>
  <c r="CG38" i="60"/>
  <c r="CE38" i="60"/>
  <c r="CD38" i="60"/>
  <c r="CC38" i="60"/>
  <c r="CA38" i="60"/>
  <c r="BZ38" i="60"/>
  <c r="BY38" i="60"/>
  <c r="BP38" i="60"/>
  <c r="BO38" i="60"/>
  <c r="BN38" i="60"/>
  <c r="BL38" i="60"/>
  <c r="BK38" i="60"/>
  <c r="BJ38" i="60"/>
  <c r="BH38" i="60"/>
  <c r="BG38" i="60"/>
  <c r="BF38" i="60"/>
  <c r="BF207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H39" i="60"/>
  <c r="CG39" i="60"/>
  <c r="CE39" i="60"/>
  <c r="CD39" i="60"/>
  <c r="CC39" i="60"/>
  <c r="CA39" i="60"/>
  <c r="BZ39" i="60"/>
  <c r="BY39" i="60"/>
  <c r="BP39" i="60"/>
  <c r="BO39" i="60"/>
  <c r="BN39" i="60"/>
  <c r="BL39" i="60"/>
  <c r="BK39" i="60"/>
  <c r="BJ39" i="60"/>
  <c r="BH39" i="60"/>
  <c r="BG39" i="60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G6" i="60"/>
  <c r="CE6" i="60"/>
  <c r="CE166" i="60" s="1"/>
  <c r="CD6" i="60"/>
  <c r="CC6" i="60"/>
  <c r="CA6" i="60"/>
  <c r="CA166" i="60" s="1"/>
  <c r="BZ6" i="60"/>
  <c r="BY6" i="60"/>
  <c r="BP6" i="60"/>
  <c r="BP166" i="60" s="1"/>
  <c r="BO6" i="60"/>
  <c r="BN6" i="60"/>
  <c r="BL6" i="60"/>
  <c r="BL166" i="60" s="1"/>
  <c r="BK6" i="60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G7" i="60"/>
  <c r="CE7" i="60"/>
  <c r="CE168" i="60" s="1"/>
  <c r="CD7" i="60"/>
  <c r="CC7" i="60"/>
  <c r="CA7" i="60"/>
  <c r="CA168" i="60" s="1"/>
  <c r="BZ7" i="60"/>
  <c r="BY7" i="60"/>
  <c r="BP7" i="60"/>
  <c r="BP168" i="60" s="1"/>
  <c r="BO7" i="60"/>
  <c r="BN7" i="60"/>
  <c r="BL7" i="60"/>
  <c r="BL168" i="60" s="1"/>
  <c r="BK7" i="60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G8" i="60"/>
  <c r="CE8" i="60"/>
  <c r="CE170" i="60" s="1"/>
  <c r="CD8" i="60"/>
  <c r="CC8" i="60"/>
  <c r="CA8" i="60"/>
  <c r="CA170" i="60" s="1"/>
  <c r="BZ8" i="60"/>
  <c r="BY8" i="60"/>
  <c r="BP8" i="60"/>
  <c r="BP170" i="60" s="1"/>
  <c r="BO8" i="60"/>
  <c r="BN8" i="60"/>
  <c r="BL8" i="60"/>
  <c r="BL170" i="60" s="1"/>
  <c r="BK8" i="60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E202" i="60"/>
  <c r="CA202" i="60"/>
  <c r="BU202" i="60"/>
  <c r="BT202" i="60"/>
  <c r="BP202" i="60"/>
  <c r="BL202" i="60"/>
  <c r="BH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E162" i="60"/>
  <c r="CA162" i="60"/>
  <c r="BU162" i="60"/>
  <c r="BP162" i="60"/>
  <c r="BL162" i="60"/>
  <c r="BH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G59" i="60"/>
  <c r="CE59" i="60"/>
  <c r="CD59" i="60"/>
  <c r="CC59" i="60"/>
  <c r="BZ59" i="60"/>
  <c r="BP59" i="60"/>
  <c r="BO59" i="60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E43" i="60"/>
  <c r="CE215" i="60" s="1"/>
  <c r="CD41" i="60"/>
  <c r="BY41" i="60"/>
  <c r="BN43" i="60"/>
  <c r="BL43" i="60"/>
  <c r="BL215" i="60" s="1"/>
  <c r="BK41" i="60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35" i="60"/>
  <c r="CE114" i="60"/>
  <c r="CE35" i="60" s="1"/>
  <c r="CD35" i="60"/>
  <c r="CA114" i="60"/>
  <c r="CA35" i="60" s="1"/>
  <c r="BZ35" i="60"/>
  <c r="BT114" i="60"/>
  <c r="BP114" i="60"/>
  <c r="BP35" i="60" s="1"/>
  <c r="BO35" i="60"/>
  <c r="BL114" i="60"/>
  <c r="BL35" i="60" s="1"/>
  <c r="BK35" i="60"/>
  <c r="BH114" i="60"/>
  <c r="BH35" i="60" s="1"/>
  <c r="BG35" i="60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E261" i="60"/>
  <c r="CD19" i="60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E71" i="60"/>
  <c r="CA71" i="60"/>
  <c r="BU71" i="60"/>
  <c r="BU114" i="60" s="1"/>
  <c r="BP71" i="60"/>
  <c r="BL71" i="60"/>
  <c r="CR70" i="60"/>
  <c r="CK70" i="60"/>
  <c r="CG70" i="60"/>
  <c r="CC70" i="60"/>
  <c r="BY70" i="60"/>
  <c r="BR70" i="60"/>
  <c r="BN70" i="60"/>
  <c r="BJ70" i="60"/>
  <c r="BF70" i="60"/>
  <c r="CI65" i="60"/>
  <c r="CH65" i="60"/>
  <c r="CG65" i="60"/>
  <c r="CE65" i="60"/>
  <c r="CE248" i="60" s="1"/>
  <c r="CD65" i="60"/>
  <c r="CC65" i="60"/>
  <c r="CA65" i="60"/>
  <c r="CA248" i="60" s="1"/>
  <c r="BZ65" i="60"/>
  <c r="BY65" i="60"/>
  <c r="BP65" i="60"/>
  <c r="BP248" i="60" s="1"/>
  <c r="BO65" i="60"/>
  <c r="BN65" i="60"/>
  <c r="BL65" i="60"/>
  <c r="BL248" i="60" s="1"/>
  <c r="BK65" i="60"/>
  <c r="BJ65" i="60"/>
  <c r="BH65" i="60"/>
  <c r="BH248" i="60" s="1"/>
  <c r="BG65" i="60"/>
  <c r="BF65" i="60"/>
  <c r="CI63" i="60"/>
  <c r="CH63" i="60"/>
  <c r="CG63" i="60"/>
  <c r="CE63" i="60"/>
  <c r="CD63" i="60"/>
  <c r="CC63" i="60"/>
  <c r="CA63" i="60"/>
  <c r="BZ63" i="60"/>
  <c r="BY63" i="60"/>
  <c r="BP63" i="60"/>
  <c r="BO63" i="60"/>
  <c r="BN63" i="60"/>
  <c r="BL63" i="60"/>
  <c r="BK63" i="60"/>
  <c r="BJ63" i="60"/>
  <c r="BH63" i="60"/>
  <c r="BH245" i="60" s="1"/>
  <c r="BG63" i="60"/>
  <c r="BF63" i="60"/>
  <c r="BF245" i="60" s="1"/>
  <c r="CI61" i="60"/>
  <c r="CH61" i="60"/>
  <c r="CG61" i="60"/>
  <c r="CE61" i="60"/>
  <c r="CE243" i="60" s="1"/>
  <c r="CD61" i="60"/>
  <c r="CC61" i="60"/>
  <c r="CA61" i="60"/>
  <c r="CA243" i="60" s="1"/>
  <c r="BZ61" i="60"/>
  <c r="BY61" i="60"/>
  <c r="BP61" i="60"/>
  <c r="BP243" i="60" s="1"/>
  <c r="BO61" i="60"/>
  <c r="BN61" i="60"/>
  <c r="BL61" i="60"/>
  <c r="BL243" i="60" s="1"/>
  <c r="BK61" i="60"/>
  <c r="BJ61" i="60"/>
  <c r="BF61" i="60"/>
  <c r="BF243" i="60" s="1"/>
  <c r="BK59" i="60"/>
  <c r="CT58" i="60"/>
  <c r="CI57" i="60"/>
  <c r="CH57" i="60"/>
  <c r="CG57" i="60"/>
  <c r="CE57" i="60"/>
  <c r="CD57" i="60"/>
  <c r="CC57" i="60"/>
  <c r="CA57" i="60"/>
  <c r="BZ57" i="60"/>
  <c r="BY57" i="60"/>
  <c r="BP57" i="60"/>
  <c r="BO57" i="60"/>
  <c r="BN57" i="60"/>
  <c r="BL57" i="60"/>
  <c r="BK57" i="60"/>
  <c r="BJ57" i="60"/>
  <c r="BH57" i="60"/>
  <c r="BH239" i="60" s="1"/>
  <c r="BG57" i="60"/>
  <c r="BF57" i="60"/>
  <c r="BF239" i="60" s="1"/>
  <c r="CI56" i="60"/>
  <c r="CI237" i="60" s="1"/>
  <c r="CH56" i="60"/>
  <c r="CG56" i="60"/>
  <c r="CE56" i="60"/>
  <c r="CE237" i="60" s="1"/>
  <c r="CD56" i="60"/>
  <c r="CC56" i="60"/>
  <c r="CA56" i="60"/>
  <c r="CA237" i="60" s="1"/>
  <c r="BZ56" i="60"/>
  <c r="BY56" i="60"/>
  <c r="BP56" i="60"/>
  <c r="BO56" i="60"/>
  <c r="BN56" i="60"/>
  <c r="BL56" i="60"/>
  <c r="BK56" i="60"/>
  <c r="BJ56" i="60"/>
  <c r="BH56" i="60"/>
  <c r="BH237" i="60" s="1"/>
  <c r="BG56" i="60"/>
  <c r="BF56" i="60"/>
  <c r="BF237" i="60" s="1"/>
  <c r="CI53" i="60"/>
  <c r="CI234" i="60" s="1"/>
  <c r="CI236" i="60" s="1"/>
  <c r="CH53" i="60"/>
  <c r="CG53" i="60"/>
  <c r="CE53" i="60"/>
  <c r="CE234" i="60" s="1"/>
  <c r="CE236" i="60" s="1"/>
  <c r="CD53" i="60"/>
  <c r="CC53" i="60"/>
  <c r="CA53" i="60"/>
  <c r="CA234" i="60" s="1"/>
  <c r="CA236" i="60" s="1"/>
  <c r="BZ53" i="60"/>
  <c r="BY53" i="60"/>
  <c r="BP53" i="60"/>
  <c r="BP234" i="60" s="1"/>
  <c r="BP236" i="60" s="1"/>
  <c r="BO53" i="60"/>
  <c r="BN53" i="60"/>
  <c r="BL53" i="60"/>
  <c r="BL234" i="60" s="1"/>
  <c r="BL236" i="60" s="1"/>
  <c r="BK53" i="60"/>
  <c r="BJ53" i="60"/>
  <c r="BH53" i="60"/>
  <c r="BH234" i="60" s="1"/>
  <c r="BH236" i="60" s="1"/>
  <c r="BG53" i="60"/>
  <c r="BF53" i="60"/>
  <c r="BF234" i="60" s="1"/>
  <c r="BF236" i="60" s="1"/>
  <c r="CI52" i="60"/>
  <c r="CH52" i="60"/>
  <c r="CG52" i="60"/>
  <c r="CE52" i="60"/>
  <c r="CD52" i="60"/>
  <c r="CC52" i="60"/>
  <c r="CA231" i="60"/>
  <c r="BZ52" i="60"/>
  <c r="BY52" i="60"/>
  <c r="BP231" i="60"/>
  <c r="BO52" i="60"/>
  <c r="BN52" i="60"/>
  <c r="BL52" i="60"/>
  <c r="BK52" i="60"/>
  <c r="BJ52" i="60"/>
  <c r="BF52" i="60"/>
  <c r="BF231" i="60" s="1"/>
  <c r="CI51" i="60"/>
  <c r="CI229" i="60" s="1"/>
  <c r="CH51" i="60"/>
  <c r="CG51" i="60"/>
  <c r="CE51" i="60"/>
  <c r="CE229" i="60" s="1"/>
  <c r="CD51" i="60"/>
  <c r="CC51" i="60"/>
  <c r="CA51" i="60"/>
  <c r="BZ51" i="60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G48" i="60"/>
  <c r="CE48" i="60"/>
  <c r="CE226" i="60" s="1"/>
  <c r="CD48" i="60"/>
  <c r="CC48" i="60"/>
  <c r="CA48" i="60"/>
  <c r="CA226" i="60" s="1"/>
  <c r="BZ48" i="60"/>
  <c r="BY48" i="60"/>
  <c r="BP48" i="60"/>
  <c r="BP226" i="60" s="1"/>
  <c r="BO48" i="60"/>
  <c r="BN48" i="60"/>
  <c r="BL48" i="60"/>
  <c r="BL226" i="60" s="1"/>
  <c r="BK48" i="60"/>
  <c r="BJ48" i="60"/>
  <c r="BH48" i="60"/>
  <c r="BH226" i="60" s="1"/>
  <c r="BG48" i="60"/>
  <c r="BF48" i="60"/>
  <c r="BF226" i="60" s="1"/>
  <c r="BR226" i="60" s="1"/>
  <c r="CI47" i="60"/>
  <c r="CI224" i="60" s="1"/>
  <c r="CH47" i="60"/>
  <c r="CG47" i="60"/>
  <c r="CE47" i="60"/>
  <c r="CE224" i="60" s="1"/>
  <c r="CD47" i="60"/>
  <c r="CC47" i="60"/>
  <c r="CA47" i="60"/>
  <c r="CA224" i="60" s="1"/>
  <c r="BZ47" i="60"/>
  <c r="BY47" i="60"/>
  <c r="BP47" i="60"/>
  <c r="BP224" i="60" s="1"/>
  <c r="BO47" i="60"/>
  <c r="BN47" i="60"/>
  <c r="BL47" i="60"/>
  <c r="BL224" i="60" s="1"/>
  <c r="BK47" i="60"/>
  <c r="BJ47" i="60"/>
  <c r="BH47" i="60"/>
  <c r="BH224" i="60" s="1"/>
  <c r="BG47" i="60"/>
  <c r="BF47" i="60"/>
  <c r="BF224" i="60" s="1"/>
  <c r="BR224" i="60" s="1"/>
  <c r="CI46" i="60"/>
  <c r="CH46" i="60"/>
  <c r="CG46" i="60"/>
  <c r="CE46" i="60"/>
  <c r="CD46" i="60"/>
  <c r="CC46" i="60"/>
  <c r="CA46" i="60"/>
  <c r="BZ46" i="60"/>
  <c r="BY46" i="60"/>
  <c r="BP46" i="60"/>
  <c r="BO46" i="60"/>
  <c r="BN46" i="60"/>
  <c r="BL46" i="60"/>
  <c r="BK46" i="60"/>
  <c r="BJ46" i="60"/>
  <c r="BH46" i="60"/>
  <c r="BG46" i="60"/>
  <c r="BF46" i="60"/>
  <c r="BF222" i="60" s="1"/>
  <c r="BR222" i="60" s="1"/>
  <c r="CI45" i="60"/>
  <c r="CI220" i="60" s="1"/>
  <c r="CH45" i="60"/>
  <c r="CG45" i="60"/>
  <c r="CE45" i="60"/>
  <c r="CE220" i="60" s="1"/>
  <c r="CD45" i="60"/>
  <c r="CC45" i="60"/>
  <c r="CA45" i="60"/>
  <c r="CA220" i="60" s="1"/>
  <c r="BZ45" i="60"/>
  <c r="BY45" i="60"/>
  <c r="BP45" i="60"/>
  <c r="BP220" i="60" s="1"/>
  <c r="BO45" i="60"/>
  <c r="BN45" i="60"/>
  <c r="BL45" i="60"/>
  <c r="BL220" i="60" s="1"/>
  <c r="BK45" i="60"/>
  <c r="BJ45" i="60"/>
  <c r="BH45" i="60"/>
  <c r="BH220" i="60" s="1"/>
  <c r="BG45" i="60"/>
  <c r="BF45" i="60"/>
  <c r="BF220" i="60" s="1"/>
  <c r="CI44" i="60"/>
  <c r="CI218" i="60" s="1"/>
  <c r="CH44" i="60"/>
  <c r="CG44" i="60"/>
  <c r="CE44" i="60"/>
  <c r="CE218" i="60" s="1"/>
  <c r="CD44" i="60"/>
  <c r="CC44" i="60"/>
  <c r="CA44" i="60"/>
  <c r="CA218" i="60" s="1"/>
  <c r="BZ44" i="60"/>
  <c r="BY44" i="60"/>
  <c r="BP44" i="60"/>
  <c r="BP218" i="60" s="1"/>
  <c r="BO44" i="60"/>
  <c r="BN44" i="60"/>
  <c r="BL44" i="60"/>
  <c r="BL218" i="60" s="1"/>
  <c r="BK44" i="60"/>
  <c r="BJ44" i="60"/>
  <c r="BH44" i="60"/>
  <c r="BH21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CI40" i="60"/>
  <c r="CH40" i="60"/>
  <c r="CG40" i="60"/>
  <c r="CE40" i="60"/>
  <c r="CD40" i="60"/>
  <c r="CC40" i="60"/>
  <c r="CA40" i="60"/>
  <c r="BZ40" i="60"/>
  <c r="BY40" i="60"/>
  <c r="BP40" i="60"/>
  <c r="BO40" i="60"/>
  <c r="BN40" i="60"/>
  <c r="BL40" i="60"/>
  <c r="BK40" i="60"/>
  <c r="BJ40" i="60"/>
  <c r="BH40" i="60"/>
  <c r="BG40" i="60"/>
  <c r="BF40" i="60"/>
  <c r="BF211" i="60" s="1"/>
  <c r="CI37" i="60"/>
  <c r="CH37" i="60"/>
  <c r="CG37" i="60"/>
  <c r="CE37" i="60"/>
  <c r="CD37" i="60"/>
  <c r="CC37" i="60"/>
  <c r="CA37" i="60"/>
  <c r="BZ37" i="60"/>
  <c r="BY37" i="60"/>
  <c r="BP37" i="60"/>
  <c r="BO37" i="60"/>
  <c r="BN37" i="60"/>
  <c r="BL37" i="60"/>
  <c r="BK37" i="60"/>
  <c r="BJ37" i="60"/>
  <c r="BH37" i="60"/>
  <c r="BG37" i="60"/>
  <c r="BF37" i="60"/>
  <c r="BF205" i="60" s="1"/>
  <c r="CI36" i="60"/>
  <c r="CH36" i="60"/>
  <c r="CG36" i="60"/>
  <c r="CE36" i="60"/>
  <c r="CD36" i="60"/>
  <c r="CC36" i="60"/>
  <c r="CA36" i="60"/>
  <c r="BZ36" i="60"/>
  <c r="BY36" i="60"/>
  <c r="BP36" i="60"/>
  <c r="BO36" i="60"/>
  <c r="BN36" i="60"/>
  <c r="BL36" i="60"/>
  <c r="BK36" i="60"/>
  <c r="BJ36" i="60"/>
  <c r="BH36" i="60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G29" i="60"/>
  <c r="CE29" i="60"/>
  <c r="CE196" i="60" s="1"/>
  <c r="CD29" i="60"/>
  <c r="CC29" i="60"/>
  <c r="CA29" i="60"/>
  <c r="CA196" i="60" s="1"/>
  <c r="BZ29" i="60"/>
  <c r="BY29" i="60"/>
  <c r="BP29" i="60"/>
  <c r="BO29" i="60"/>
  <c r="BN29" i="60"/>
  <c r="BL29" i="60"/>
  <c r="BK29" i="60"/>
  <c r="BJ29" i="60"/>
  <c r="BH29" i="60"/>
  <c r="BG29" i="60"/>
  <c r="BF29" i="60"/>
  <c r="CI27" i="60"/>
  <c r="CH27" i="60"/>
  <c r="CG27" i="60"/>
  <c r="CE27" i="60"/>
  <c r="CD27" i="60"/>
  <c r="CC27" i="60"/>
  <c r="CA27" i="60"/>
  <c r="BZ27" i="60"/>
  <c r="BY27" i="60"/>
  <c r="BP27" i="60"/>
  <c r="BN27" i="60"/>
  <c r="BL27" i="60"/>
  <c r="BK27" i="60"/>
  <c r="BJ27" i="60"/>
  <c r="BH27" i="60"/>
  <c r="BG27" i="60"/>
  <c r="BF27" i="60"/>
  <c r="CI25" i="60"/>
  <c r="CI191" i="60" s="1"/>
  <c r="CH25" i="60"/>
  <c r="CG25" i="60"/>
  <c r="CE25" i="60"/>
  <c r="CE191" i="60" s="1"/>
  <c r="CD25" i="60"/>
  <c r="CC25" i="60"/>
  <c r="CA25" i="60"/>
  <c r="CA191" i="60" s="1"/>
  <c r="BZ25" i="60"/>
  <c r="BY25" i="60"/>
  <c r="BQ25" i="60"/>
  <c r="BN25" i="60"/>
  <c r="BL25" i="60"/>
  <c r="BL191" i="60" s="1"/>
  <c r="BK25" i="60"/>
  <c r="BJ25" i="60"/>
  <c r="BF25" i="60"/>
  <c r="BQ24" i="60"/>
  <c r="CI21" i="60"/>
  <c r="CI188" i="60" s="1"/>
  <c r="CH21" i="60"/>
  <c r="CG21" i="60"/>
  <c r="CE21" i="60"/>
  <c r="CE188" i="60" s="1"/>
  <c r="CD21" i="60"/>
  <c r="CC21" i="60"/>
  <c r="CA21" i="60"/>
  <c r="CA188" i="60" s="1"/>
  <c r="BZ21" i="60"/>
  <c r="BY21" i="60"/>
  <c r="BN21" i="60"/>
  <c r="BL21" i="60"/>
  <c r="BL188" i="60" s="1"/>
  <c r="BK21" i="60"/>
  <c r="BJ21" i="60"/>
  <c r="BH21" i="60"/>
  <c r="BH188" i="60" s="1"/>
  <c r="BG21" i="60"/>
  <c r="BF21" i="60"/>
  <c r="CI20" i="60"/>
  <c r="CI186" i="60" s="1"/>
  <c r="CH20" i="60"/>
  <c r="CG20" i="60"/>
  <c r="CE20" i="60"/>
  <c r="CE186" i="60" s="1"/>
  <c r="CD20" i="60"/>
  <c r="CC20" i="60"/>
  <c r="CA20" i="60"/>
  <c r="CA186" i="60" s="1"/>
  <c r="BZ20" i="60"/>
  <c r="BY20" i="60"/>
  <c r="BP20" i="60"/>
  <c r="BP186" i="60" s="1"/>
  <c r="BO20" i="60"/>
  <c r="BN20" i="60"/>
  <c r="BL20" i="60"/>
  <c r="BL186" i="60" s="1"/>
  <c r="BK20" i="60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G15" i="60"/>
  <c r="CE15" i="60"/>
  <c r="CE179" i="60" s="1"/>
  <c r="CD15" i="60"/>
  <c r="CC15" i="60"/>
  <c r="CA15" i="60"/>
  <c r="CA179" i="60" s="1"/>
  <c r="BZ15" i="60"/>
  <c r="BY15" i="60"/>
  <c r="BP15" i="60"/>
  <c r="BP179" i="60" s="1"/>
  <c r="BO15" i="60"/>
  <c r="BN15" i="60"/>
  <c r="BL15" i="60"/>
  <c r="BJ15" i="60"/>
  <c r="BH15" i="60"/>
  <c r="BH179" i="60" s="1"/>
  <c r="BG15" i="60"/>
  <c r="BF15" i="60"/>
  <c r="CI14" i="60"/>
  <c r="CH14" i="60"/>
  <c r="CG14" i="60"/>
  <c r="CE14" i="60"/>
  <c r="CD14" i="60"/>
  <c r="CC14" i="60"/>
  <c r="CA14" i="60"/>
  <c r="BZ14" i="60"/>
  <c r="BY14" i="60"/>
  <c r="BP14" i="60"/>
  <c r="BO14" i="60"/>
  <c r="BN14" i="60"/>
  <c r="BL14" i="60"/>
  <c r="BK14" i="60"/>
  <c r="BJ14" i="60"/>
  <c r="BH14" i="60"/>
  <c r="BG14" i="60"/>
  <c r="BF14" i="60"/>
  <c r="CI12" i="60"/>
  <c r="CI176" i="60" s="1"/>
  <c r="CH12" i="60"/>
  <c r="CG12" i="60"/>
  <c r="CE12" i="60"/>
  <c r="CE176" i="60" s="1"/>
  <c r="CD12" i="60"/>
  <c r="CC12" i="60"/>
  <c r="CA12" i="60"/>
  <c r="CA176" i="60" s="1"/>
  <c r="BZ12" i="60"/>
  <c r="BY12" i="60"/>
  <c r="BP12" i="60"/>
  <c r="BO12" i="60"/>
  <c r="BN12" i="60"/>
  <c r="BL12" i="60"/>
  <c r="BL176" i="60" s="1"/>
  <c r="BK12" i="60"/>
  <c r="BJ12" i="60"/>
  <c r="BH12" i="60"/>
  <c r="BH176" i="60" s="1"/>
  <c r="BG12" i="60"/>
  <c r="BF12" i="60"/>
  <c r="CI11" i="60"/>
  <c r="CI174" i="60" s="1"/>
  <c r="CH11" i="60"/>
  <c r="CG11" i="60"/>
  <c r="CE11" i="60"/>
  <c r="CE174" i="60" s="1"/>
  <c r="CD11" i="60"/>
  <c r="CC11" i="60"/>
  <c r="CA11" i="60"/>
  <c r="CA174" i="60" s="1"/>
  <c r="BZ11" i="60"/>
  <c r="BY11" i="60"/>
  <c r="BP11" i="60"/>
  <c r="BO11" i="60"/>
  <c r="BN11" i="60"/>
  <c r="BL11" i="60"/>
  <c r="BL174" i="60" s="1"/>
  <c r="BK11" i="60"/>
  <c r="BJ11" i="60"/>
  <c r="BH11" i="60"/>
  <c r="BH174" i="60" s="1"/>
  <c r="BG11" i="60"/>
  <c r="BF11" i="60"/>
  <c r="BP10" i="60"/>
  <c r="CI5" i="60"/>
  <c r="CI164" i="60" s="1"/>
  <c r="CI172" i="60" s="1"/>
  <c r="CH5" i="60"/>
  <c r="CG5" i="60"/>
  <c r="CE5" i="60"/>
  <c r="CE164" i="60" s="1"/>
  <c r="CE172" i="60" s="1"/>
  <c r="CD5" i="60"/>
  <c r="CC5" i="60"/>
  <c r="CA5" i="60"/>
  <c r="CA164" i="60" s="1"/>
  <c r="CA172" i="60" s="1"/>
  <c r="BZ5" i="60"/>
  <c r="BY5" i="60"/>
  <c r="BN5" i="60"/>
  <c r="BJ5" i="60"/>
  <c r="BF5" i="60"/>
  <c r="CY4" i="60"/>
  <c r="CZ2" i="60"/>
  <c r="CJ220" i="60" l="1"/>
  <c r="CM220" i="60"/>
  <c r="CB220" i="60"/>
  <c r="BH228" i="60"/>
  <c r="BH227" i="60" s="1"/>
  <c r="BV180" i="60"/>
  <c r="BF250" i="60"/>
  <c r="BV123" i="60"/>
  <c r="BV124" i="60"/>
  <c r="BV125" i="60"/>
  <c r="BV82" i="60"/>
  <c r="BR194" i="60"/>
  <c r="BV89" i="60"/>
  <c r="BV94" i="60"/>
  <c r="BV95" i="60"/>
  <c r="BH235" i="60"/>
  <c r="BI174" i="60"/>
  <c r="BV230" i="60"/>
  <c r="BV126" i="60"/>
  <c r="BV115" i="60"/>
  <c r="BV116" i="60"/>
  <c r="BV130" i="60"/>
  <c r="BV135" i="60"/>
  <c r="CF220" i="60"/>
  <c r="BH55" i="60"/>
  <c r="BN55" i="60"/>
  <c r="BZ55" i="60"/>
  <c r="CM55" i="60" s="1"/>
  <c r="BR190" i="60"/>
  <c r="BV204" i="60"/>
  <c r="BV206" i="60"/>
  <c r="BV212" i="60"/>
  <c r="BO55" i="60"/>
  <c r="BG267" i="60"/>
  <c r="BV75" i="60"/>
  <c r="BV127" i="60"/>
  <c r="BG16" i="60"/>
  <c r="BR51" i="60"/>
  <c r="BK55" i="60"/>
  <c r="BV142" i="60"/>
  <c r="BV143" i="60"/>
  <c r="BV145" i="60"/>
  <c r="BV232" i="60"/>
  <c r="BV240" i="60"/>
  <c r="BH16" i="60"/>
  <c r="BH181" i="60" s="1"/>
  <c r="BY5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H16" i="60"/>
  <c r="BR20" i="60"/>
  <c r="BR185" i="60" s="1"/>
  <c r="BO21" i="60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B186" i="60"/>
  <c r="CB185" i="60"/>
  <c r="CF186" i="60"/>
  <c r="CF185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T55" i="60" l="1"/>
  <c r="CT55" i="60" s="1"/>
  <c r="BU55" i="60"/>
  <c r="BH250" i="60"/>
  <c r="BH266" i="60"/>
  <c r="BF227" i="60"/>
  <c r="BV98" i="60"/>
  <c r="BU229" i="60"/>
  <c r="CV180" i="60"/>
  <c r="BV131" i="60"/>
  <c r="CX156" i="60"/>
  <c r="BV86" i="60"/>
  <c r="BI54" i="60"/>
  <c r="BH67" i="60"/>
  <c r="BU237" i="60"/>
  <c r="BV56" i="60"/>
  <c r="BV20" i="60"/>
  <c r="BV214" i="60"/>
  <c r="BV57" i="60"/>
  <c r="CT17" i="60"/>
  <c r="BV146" i="60"/>
  <c r="CJ54" i="60"/>
  <c r="CJ55" i="60"/>
  <c r="CJ67" i="60" s="1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CT237" i="60" s="1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CO234" i="60"/>
  <c r="CN233" i="60"/>
  <c r="CQ234" i="60"/>
  <c r="CU188" i="60"/>
  <c r="BN67" i="60"/>
  <c r="BU211" i="60"/>
  <c r="CU40" i="60"/>
  <c r="BX40" i="60"/>
  <c r="BZ31" i="60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BH249" i="60" l="1"/>
  <c r="CR219" i="60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T114" i="60" l="1"/>
  <c r="P214" i="60"/>
  <c r="P213" i="60" s="1"/>
  <c r="AE216" i="60"/>
  <c r="AE215" i="60" s="1"/>
  <c r="L214" i="60"/>
  <c r="L213" i="60" s="1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AE164" i="60"/>
  <c r="AE172" i="60" s="1"/>
  <c r="AE171" i="60" s="1"/>
  <c r="L171" i="60"/>
  <c r="AA171" i="60"/>
  <c r="AI171" i="60"/>
  <c r="AA241" i="60"/>
  <c r="AA268" i="60"/>
  <c r="AE235" i="60"/>
  <c r="P220" i="60"/>
  <c r="Q220" i="60" s="1"/>
  <c r="P218" i="60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U224" i="60" l="1"/>
  <c r="W224" i="60" s="1"/>
  <c r="V57" i="60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L5" i="60"/>
  <c r="BL164" i="60" s="1"/>
  <c r="BL172" i="60" s="1"/>
  <c r="BL171" i="60" s="1"/>
  <c r="BK5" i="60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V72" i="60"/>
  <c r="CU72" i="60"/>
  <c r="CV72" i="60" s="1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<sst xmlns="http://schemas.openxmlformats.org/spreadsheetml/2006/main" count="714" uniqueCount="184">
  <si>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</si>
  <si>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</si>
  <si>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</si>
  <si>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</si>
  <si>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</si>
  <si>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</si>
  <si>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</si>
  <si>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</si>
  <si>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</si>
  <si>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</si>
  <si>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</si>
  <si>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</si>
  <si>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</si>
  <si>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</si>
  <si>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</si>
  <si>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</si>
  <si>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</si>
  <si>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</si>
  <si>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</si>
  <si>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</si>
  <si>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</si>
  <si>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</si>
  <si>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</si>
  <si>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</si>
  <si>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</si>
  <si>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</si>
  <si>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</si>
  <si>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</si>
  <si>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</si>
  <si>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</si>
  <si>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</si>
  <si>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</si>
  <si>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</si>
  <si>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</si>
  <si>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</si>
  <si>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</si>
  <si>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</si>
  <si>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</si>
  <si>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</si>
  <si>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</si>
  <si>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</si>
  <si>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</si>
  <si>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</si>
  <si>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</si>
  <si>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</si>
  <si>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</si>
  <si>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</si>
  <si>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</si>
  <si>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</si>
  <si>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</si>
  <si>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</si>
  <si>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</si>
  <si>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</si>
  <si>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</si>
  <si>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</si>
  <si>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</si>
  <si>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</si>
  <si>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</si>
  <si>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</si>
  <si>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</si>
  <si>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</si>
  <si>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</si>
  <si>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</si>
  <si>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</si>
  <si>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</si>
  <si>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</si>
  <si>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</si>
  <si>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</si>
  <si>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</si>
  <si>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</si>
  <si>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</si>
  <si>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</si>
  <si>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</si>
  <si>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</si>
  <si>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</si>
  <si>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</si>
  <si>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</si>
  <si>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</si>
  <si>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</si>
  <si>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</si>
  <si>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</si>
  <si>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</si>
  <si>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</si>
  <si>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</si>
  <si>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</si>
  <si>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</si>
  <si>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</si>
  <si>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</si>
  <si>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</si>
  <si>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</si>
  <si>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</si>
  <si>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</si>
  <si>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</si>
  <si>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</si>
  <si>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</si>
  <si>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</si>
  <si>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</si>
  <si>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</si>
  <si>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</si>
  <si>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</si>
  <si>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</si>
  <si>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</si>
  <si>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</si>
  <si>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</si>
  <si>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</si>
  <si>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</si>
  <si>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</si>
  <si>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</si>
  <si>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</si>
  <si>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</si>
  <si>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</si>
  <si>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</si>
  <si>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</si>
  <si>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</si>
  <si>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</si>
  <si>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</si>
  <si>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</si>
  <si>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</si>
  <si>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</si>
  <si>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</si>
  <si>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</si>
  <si>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</si>
  <si>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</si>
  <si>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</si>
  <si>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</si>
  <si>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</si>
  <si>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</si>
  <si>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前回計画</t>
    <phoneticPr fontId="2"/>
  </si>
  <si>
    <t>計画差異</t>
    <phoneticPr fontId="6" type="noConversion"/>
  </si>
  <si>
    <t>実績</t>
    <phoneticPr fontId="2"/>
  </si>
  <si>
    <t>計画差異</t>
    <phoneticPr fontId="6" type="noConversion"/>
  </si>
  <si>
    <t>実績</t>
    <phoneticPr fontId="2"/>
  </si>
  <si>
    <t>今回計画</t>
  </si>
  <si>
    <t>予算</t>
    <phoneticPr fontId="2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</si>
  <si>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</si>
  <si>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</si>
  <si>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</si>
  <si>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</si>
  <si>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</si>
  <si>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台数</t>
    <phoneticPr fontId="2"/>
  </si>
  <si>
    <t>うちＧＰシリーズ</t>
    <phoneticPr fontId="2"/>
  </si>
  <si>
    <t>ＧＰ台数</t>
    <phoneticPr fontId="2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</si>
  <si>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</si>
  <si>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</si>
  <si>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</si>
  <si>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</si>
  <si>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</si>
  <si>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</si>
  <si>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</si>
  <si>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</si>
  <si>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</si>
  <si>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</si>
  <si>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</si>
  <si>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</si>
  <si>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実績</t>
    <phoneticPr fontId="2"/>
  </si>
  <si>
    <t>17/09月度前回計画との差異要因・市場動向</t>
    <phoneticPr fontId="10" type="noConversion"/>
  </si>
  <si>
    <t>17/下今回見通と前回見通
差異要因・市場動向</t>
    <phoneticPr fontId="6" type="noConversion"/>
  </si>
  <si>
    <t>17/3</t>
    <phoneticPr fontId="6" type="noConversion"/>
  </si>
  <si>
    <t>17/4</t>
    <phoneticPr fontId="6" type="noConversion"/>
  </si>
  <si>
    <t>17/5</t>
    <phoneticPr fontId="6" type="noConversion"/>
  </si>
  <si>
    <t>17/3-17/5累計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</si>
  <si>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</si>
  <si>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</si>
  <si>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</si>
  <si>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</si>
  <si>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</si>
  <si>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</si>
  <si>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</si>
  <si>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</si>
  <si>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</si>
  <si>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17/12</t>
    <phoneticPr fontId="6" type="noConversion"/>
  </si>
  <si>
    <t>18/1</t>
    <phoneticPr fontId="6" type="noConversion"/>
  </si>
  <si>
    <t>18/2</t>
    <phoneticPr fontId="6" type="noConversion"/>
  </si>
  <si>
    <t>17/12-18/2累計</t>
    <phoneticPr fontId="6" type="noConversion"/>
  </si>
  <si>
    <t>17/下(17/9-18/2)累計</t>
    <phoneticPr fontId="9" type="noConversion"/>
  </si>
  <si>
    <t>18/3</t>
    <phoneticPr fontId="6" type="noConversion"/>
  </si>
  <si>
    <t>18/4</t>
    <phoneticPr fontId="6" type="noConversion"/>
  </si>
  <si>
    <t>18/5</t>
    <phoneticPr fontId="6" type="noConversion"/>
  </si>
  <si>
    <t>18/3-18/5累計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</si>
  <si>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</si>
  <si>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</si>
  <si>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</si>
  <si>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18/6-18/8累計</t>
    <phoneticPr fontId="6" type="noConversion"/>
  </si>
  <si>
    <t>18/上(18/3-18/8)累計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</si>
</sst>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70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38" fontId="29" fillId="6" borderId="25" xfId="1640" applyFont="1" applyFill="1" applyBorder="1" applyAlignment="1">
      <alignment horizontal="right" vertical="center" shrinkToFit="1"/>
    </xf>
    <xf numFmtId="38" fontId="34" fillId="9" borderId="18" xfId="1640" applyFont="1" applyFill="1" applyBorder="1" applyAlignment="1">
      <alignment vertical="center" shrinkToFit="1"/>
    </xf>
    <xf numFmtId="38" fontId="29" fillId="9" borderId="20" xfId="1640" applyFont="1" applyFill="1" applyBorder="1" applyAlignment="1">
      <alignment vertical="center" shrinkToFit="1"/>
    </xf>
    <xf numFmtId="38" fontId="36" fillId="6" borderId="18" xfId="1640" applyFont="1" applyFill="1" applyBorder="1" applyAlignment="1">
      <alignment vertical="center" shrinkToFit="1"/>
    </xf>
    <xf numFmtId="38" fontId="36" fillId="6" borderId="25" xfId="1640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horizontal="center" vertical="center" shrinkToFit="1"/>
    </xf>
    <xf numFmtId="38" fontId="36" fillId="6" borderId="17" xfId="1640" applyFont="1" applyFill="1" applyBorder="1" applyAlignment="1">
      <alignment horizontal="left"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37" fillId="6" borderId="17" xfId="379" applyNumberFormat="1" applyFont="1" applyFill="1" applyBorder="1" applyAlignment="1">
      <alignment horizontal="left" vertical="center" shrinkToFit="1"/>
    </xf>
    <xf numFmtId="176" fontId="29" fillId="6" borderId="17" xfId="1640" applyNumberFormat="1" applyFont="1" applyFill="1" applyBorder="1" applyAlignment="1">
      <alignment horizontal="left" vertical="center" shrinkToFit="1"/>
    </xf>
    <xf numFmtId="176" fontId="36" fillId="6" borderId="25" xfId="379" applyNumberFormat="1" applyFont="1" applyFill="1" applyBorder="1" applyAlignment="1">
      <alignment horizontal="left" vertical="center" shrinkToFit="1"/>
    </xf>
    <xf numFmtId="176" fontId="34" fillId="6" borderId="17" xfId="396" applyNumberFormat="1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9" fontId="29" fillId="10" borderId="43" xfId="377" applyNumberFormat="1" applyFont="1" applyFill="1" applyBorder="1" applyAlignment="1">
      <alignment vertical="center" shrinkToFit="1"/>
    </xf>
    <xf numFmtId="38" fontId="34" fillId="18" borderId="45" xfId="1640" applyFont="1" applyFill="1" applyBorder="1" applyAlignment="1">
      <alignment horizontal="center" vertical="center" shrinkToFit="1"/>
    </xf>
    <xf numFmtId="38" fontId="29" fillId="18" borderId="43" xfId="1640" applyFont="1" applyFill="1" applyBorder="1" applyAlignment="1">
      <alignment horizontal="right" vertical="center" shrinkToFit="1"/>
    </xf>
    <xf numFmtId="38" fontId="29" fillId="18" borderId="44" xfId="1640" applyFont="1" applyFill="1" applyBorder="1" applyAlignment="1">
      <alignment horizontal="right" vertical="center" shrinkToFit="1"/>
    </xf>
    <xf numFmtId="38" fontId="29" fillId="18" borderId="40" xfId="1640" applyFont="1" applyFill="1" applyBorder="1" applyAlignment="1">
      <alignment vertical="center" shrinkToFit="1"/>
    </xf>
    <xf numFmtId="38" fontId="34" fillId="18" borderId="40" xfId="1640" applyFont="1" applyFill="1" applyBorder="1" applyAlignment="1">
      <alignment horizontal="left" vertical="center" shrinkToFit="1"/>
    </xf>
    <xf numFmtId="38" fontId="34" fillId="18" borderId="41" xfId="1640" applyFont="1" applyFill="1" applyBorder="1" applyAlignment="1">
      <alignment vertical="center" shrinkToFit="1"/>
    </xf>
    <xf numFmtId="38" fontId="29" fillId="18" borderId="43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vertical="center" shrinkToFit="1"/>
    </xf>
    <xf numFmtId="38" fontId="36" fillId="18" borderId="41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left" vertical="center" shrinkToFit="1"/>
    </xf>
    <xf numFmtId="38" fontId="29" fillId="18" borderId="44" xfId="1640" applyFont="1" applyFill="1" applyBorder="1" applyAlignment="1">
      <alignment horizontal="left" vertical="center" shrinkToFit="1"/>
    </xf>
    <xf numFmtId="38" fontId="29" fillId="18" borderId="41" xfId="1640" applyFont="1" applyFill="1" applyBorder="1" applyAlignment="1">
      <alignment vertical="center" shrinkToFit="1"/>
    </xf>
    <xf numFmtId="38" fontId="29" fillId="18" borderId="41" xfId="1640" applyFont="1" applyFill="1" applyBorder="1" applyAlignment="1">
      <alignment horizontal="right" vertical="center" shrinkToFit="1"/>
    </xf>
    <xf numFmtId="38" fontId="29" fillId="18" borderId="44" xfId="1640" applyFont="1" applyFill="1" applyBorder="1" applyAlignment="1">
      <alignment vertical="center" shrinkToFit="1"/>
    </xf>
    <xf numFmtId="38" fontId="36" fillId="18" borderId="44" xfId="1640" applyFont="1" applyFill="1" applyBorder="1" applyAlignment="1">
      <alignment horizontal="left" vertical="center" shrinkToFit="1"/>
    </xf>
    <xf numFmtId="38" fontId="34" fillId="18" borderId="40" xfId="1640" applyFont="1" applyFill="1" applyBorder="1" applyAlignment="1">
      <alignment vertical="center" shrinkToFit="1"/>
    </xf>
    <xf numFmtId="38" fontId="34" fillId="18" borderId="44" xfId="1640" applyFont="1" applyFill="1" applyBorder="1" applyAlignment="1">
      <alignment horizontal="left" vertical="center" shrinkToFit="1"/>
    </xf>
    <xf numFmtId="38" fontId="34" fillId="18" borderId="42" xfId="1640" applyFont="1" applyFill="1" applyBorder="1" applyAlignment="1">
      <alignment vertical="center" shrinkToFit="1"/>
    </xf>
    <xf numFmtId="38" fontId="29" fillId="18" borderId="40" xfId="1640" applyFont="1" applyFill="1" applyBorder="1" applyAlignment="1">
      <alignment horizontal="right" vertical="center" shrinkToFit="1"/>
    </xf>
    <xf numFmtId="179" fontId="29" fillId="18" borderId="43" xfId="377" applyNumberFormat="1" applyFont="1" applyFill="1" applyBorder="1" applyAlignment="1">
      <alignment vertical="center" shrinkToFit="1"/>
    </xf>
    <xf numFmtId="38" fontId="36" fillId="18" borderId="40" xfId="1640" applyFont="1" applyFill="1" applyBorder="1" applyAlignment="1">
      <alignment horizontal="left" vertical="center" shrinkToFit="1"/>
    </xf>
    <xf numFmtId="176" fontId="29" fillId="18" borderId="40" xfId="379" applyNumberFormat="1" applyFont="1" applyFill="1" applyBorder="1" applyAlignment="1">
      <alignment horizontal="left" vertical="center" shrinkToFit="1"/>
    </xf>
    <xf numFmtId="176" fontId="34" fillId="18" borderId="40" xfId="379" applyNumberFormat="1" applyFont="1" applyFill="1" applyBorder="1" applyAlignment="1">
      <alignment horizontal="left" vertical="center" shrinkToFit="1"/>
    </xf>
    <xf numFmtId="176" fontId="29" fillId="18" borderId="44" xfId="379" applyNumberFormat="1" applyFont="1" applyFill="1" applyBorder="1" applyAlignment="1">
      <alignment horizontal="left" vertical="center" shrinkToFit="1"/>
    </xf>
    <xf numFmtId="176" fontId="37" fillId="18" borderId="40" xfId="379" applyNumberFormat="1" applyFont="1" applyFill="1" applyBorder="1" applyAlignment="1">
      <alignment horizontal="left" vertical="center" shrinkToFit="1"/>
    </xf>
    <xf numFmtId="176" fontId="29" fillId="18" borderId="40" xfId="1640" applyNumberFormat="1" applyFont="1" applyFill="1" applyBorder="1" applyAlignment="1">
      <alignment horizontal="left" vertical="center" shrinkToFit="1"/>
    </xf>
    <xf numFmtId="176" fontId="36" fillId="18" borderId="44" xfId="379" applyNumberFormat="1" applyFont="1" applyFill="1" applyBorder="1" applyAlignment="1">
      <alignment horizontal="left" vertical="center" shrinkToFit="1"/>
    </xf>
    <xf numFmtId="176" fontId="34" fillId="18" borderId="40" xfId="396" applyNumberFormat="1" applyFont="1" applyFill="1" applyBorder="1" applyAlignment="1">
      <alignment horizontal="left" vertical="center" shrinkToFit="1"/>
    </xf>
    <xf numFmtId="176" fontId="34" fillId="18" borderId="44" xfId="379" applyNumberFormat="1" applyFont="1" applyFill="1" applyBorder="1" applyAlignment="1">
      <alignment horizontal="left" vertical="center" shrinkToFi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20" ySplit="4" topLeftCell="U67" activePane="bottomRight" state="frozen"/>
      <selection pane="topRight" activeCell="U1" sqref="U1"/>
      <selection pane="bottomLeft" activeCell="A5" sqref="A5"/>
      <selection pane="bottomRight" activeCell="CH202" sqref="CH202:CH250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8.875" style="6" hidden="1" customWidth="1"/>
    <col min="58" max="59" width="9.125" style="2" customWidth="1"/>
    <col min="60" max="60" width="9.25" style="2" customWidth="1"/>
    <col min="61" max="61" width="9" style="3" customWidth="1"/>
    <col min="62" max="62" width="9" style="2" customWidth="1"/>
    <col min="63" max="64" width="9.25" style="2" customWidth="1"/>
    <col min="65" max="65" width="9" style="3" customWidth="1"/>
    <col min="66" max="66" width="9" style="2" customWidth="1"/>
    <col min="67" max="68" width="9.25" style="2" customWidth="1"/>
    <col min="69" max="69" width="8.875" style="3" customWidth="1"/>
    <col min="70" max="70" width="9" style="3" customWidth="1"/>
    <col min="71" max="71" width="9" style="3" hidden="1" customWidth="1"/>
    <col min="72" max="72" width="8.875" style="3" customWidth="1"/>
    <col min="73" max="73" width="9.25" style="3" customWidth="1"/>
    <col min="74" max="74" width="8.5" style="3" customWidth="1"/>
    <col min="75" max="75" width="8.5" style="3" hidden="1" customWidth="1"/>
    <col min="76" max="76" width="8.875" style="2" customWidth="1"/>
    <col min="77" max="77" width="9" style="2" customWidth="1"/>
    <col min="78" max="79" width="9.25" style="2" customWidth="1"/>
    <col min="80" max="80" width="8.875" style="2" customWidth="1"/>
    <col min="81" max="81" width="9" style="2" customWidth="1"/>
    <col min="82" max="83" width="9.25" style="2" customWidth="1"/>
    <col min="84" max="84" width="8.875" style="2" customWidth="1"/>
    <col min="85" max="85" width="9" style="2" customWidth="1"/>
    <col min="86" max="86" width="9.25" style="2" customWidth="1"/>
    <col min="87" max="87" width="9.25" style="3" customWidth="1"/>
    <col min="88" max="88" width="8.875" style="2" customWidth="1"/>
    <col min="89" max="89" width="9" style="3" customWidth="1"/>
    <col min="90" max="90" width="9" style="3" hidden="1" customWidth="1"/>
    <col min="91" max="91" width="9.625" style="3" customWidth="1"/>
    <col min="92" max="92" width="9.25" style="3" customWidth="1"/>
    <col min="93" max="93" width="10" style="3" customWidth="1"/>
    <col min="94" max="94" width="9" style="3" hidden="1" customWidth="1"/>
    <col min="95" max="95" width="10.5" style="2" customWidth="1"/>
    <col min="96" max="96" width="9" style="3" customWidth="1"/>
    <col min="97" max="97" width="9" style="3" hidden="1" customWidth="1"/>
    <col min="98" max="98" width="9.125" style="4" customWidth="1"/>
    <col min="99" max="99" width="9" style="4" customWidth="1"/>
    <col min="100" max="100" width="10" style="4" customWidth="1"/>
    <col min="101" max="101" width="9.25" style="4" hidden="1" customWidth="1"/>
    <col min="102" max="102" width="10.75" style="5" customWidth="1"/>
    <col min="103" max="103" width="9" style="4" customWidth="1"/>
    <col min="104" max="104" width="8.75" style="4" customWidth="1"/>
    <col min="105" max="105" width="9.5" style="6" customWidth="1"/>
    <col min="106" max="106" width="10.5" style="6" customWidth="1"/>
    <col min="107" max="107" width="10.75" style="6" customWidth="1"/>
    <col min="108" max="108" width="9" style="2" hidden="1" customWidth="1"/>
    <col min="109" max="109" width="9.25" style="2" hidden="1" customWidth="1"/>
    <col min="110" max="110" width="9.25" style="2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52">
        <f ca="1">NOW()</f>
        <v>43110.669814930552</v>
      </c>
      <c r="BC2" s="1052"/>
      <c r="BD2" s="1052"/>
      <c r="BE2" s="1052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52">
        <f ca="1">NOW()</f>
        <v>43110.669814930552</v>
      </c>
      <c r="DA2" s="1052"/>
      <c r="DB2" s="1052"/>
      <c r="DC2" s="1052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52">
        <f ca="1">NOW()</f>
        <v>43110.669814930552</v>
      </c>
      <c r="EU2" s="1052"/>
    </row>
    <row r="3" spans="1:152" s="20" customFormat="1" ht="20.100000000000001" customHeight="1">
      <c r="A3" s="15"/>
      <c r="B3" s="16"/>
      <c r="C3" s="16"/>
      <c r="D3" s="819"/>
      <c r="E3" s="17"/>
      <c r="F3" s="1056" t="s">
        <v>157</v>
      </c>
      <c r="G3" s="1053"/>
      <c r="H3" s="1053"/>
      <c r="I3" s="1055">
        <v>0</v>
      </c>
      <c r="J3" s="1056" t="s">
        <v>158</v>
      </c>
      <c r="K3" s="1053"/>
      <c r="L3" s="1053"/>
      <c r="M3" s="1055">
        <v>0</v>
      </c>
      <c r="N3" s="1056" t="s">
        <v>159</v>
      </c>
      <c r="O3" s="1053"/>
      <c r="P3" s="1053"/>
      <c r="Q3" s="1055">
        <v>0</v>
      </c>
      <c r="R3" s="1056" t="s">
        <v>160</v>
      </c>
      <c r="S3" s="1053"/>
      <c r="T3" s="1053"/>
      <c r="U3" s="1053"/>
      <c r="V3" s="1053"/>
      <c r="W3" s="1053"/>
      <c r="X3" s="1055"/>
      <c r="Y3" s="1056" t="s">
        <v>161</v>
      </c>
      <c r="Z3" s="1053"/>
      <c r="AA3" s="1053"/>
      <c r="AB3" s="1055">
        <v>0</v>
      </c>
      <c r="AC3" s="1056" t="s">
        <v>162</v>
      </c>
      <c r="AD3" s="1053"/>
      <c r="AE3" s="1053"/>
      <c r="AF3" s="1055">
        <v>0</v>
      </c>
      <c r="AG3" s="1056" t="s">
        <v>163</v>
      </c>
      <c r="AH3" s="1053"/>
      <c r="AI3" s="1053"/>
      <c r="AJ3" s="1055">
        <v>0</v>
      </c>
      <c r="AK3" s="1056" t="s">
        <v>164</v>
      </c>
      <c r="AL3" s="1053"/>
      <c r="AM3" s="1053"/>
      <c r="AN3" s="1054"/>
      <c r="AO3" s="1053"/>
      <c r="AP3" s="1053"/>
      <c r="AQ3" s="1055"/>
      <c r="AR3" s="1064" t="s">
        <v>165</v>
      </c>
      <c r="AS3" s="1065"/>
      <c r="AT3" s="1065"/>
      <c r="AU3" s="1065"/>
      <c r="AV3" s="1065"/>
      <c r="AW3" s="1065"/>
      <c r="AX3" s="1066"/>
      <c r="AY3" s="18"/>
      <c r="AZ3" s="744"/>
      <c r="BA3" s="19"/>
      <c r="BF3" s="1056" t="s">
        <v>166</v>
      </c>
      <c r="BG3" s="1053"/>
      <c r="BH3" s="1053"/>
      <c r="BI3" s="1055">
        <v>0</v>
      </c>
      <c r="BJ3" s="1056" t="s">
        <v>167</v>
      </c>
      <c r="BK3" s="1053"/>
      <c r="BL3" s="1053"/>
      <c r="BM3" s="1055">
        <v>0</v>
      </c>
      <c r="BN3" s="1056" t="s">
        <v>168</v>
      </c>
      <c r="BO3" s="1053"/>
      <c r="BP3" s="1053"/>
      <c r="BQ3" s="1055">
        <v>0</v>
      </c>
      <c r="BR3" s="1056" t="s">
        <v>169</v>
      </c>
      <c r="BS3" s="1053"/>
      <c r="BT3" s="1053"/>
      <c r="BU3" s="1054"/>
      <c r="BV3" s="1053"/>
      <c r="BW3" s="1053"/>
      <c r="BX3" s="1055"/>
      <c r="BY3" s="1056" t="s">
        <v>170</v>
      </c>
      <c r="BZ3" s="1053"/>
      <c r="CA3" s="1053"/>
      <c r="CB3" s="1055">
        <v>0</v>
      </c>
      <c r="CC3" s="1056" t="s">
        <v>171</v>
      </c>
      <c r="CD3" s="1053"/>
      <c r="CE3" s="1053"/>
      <c r="CF3" s="1055">
        <v>0</v>
      </c>
      <c r="CG3" s="1056" t="s">
        <v>172</v>
      </c>
      <c r="CH3" s="1053"/>
      <c r="CI3" s="1053"/>
      <c r="CJ3" s="1055">
        <v>0</v>
      </c>
      <c r="CK3" s="1056" t="s">
        <v>173</v>
      </c>
      <c r="CL3" s="1053"/>
      <c r="CM3" s="1053"/>
      <c r="CN3" s="1054"/>
      <c r="CO3" s="1053"/>
      <c r="CP3" s="1053"/>
      <c r="CQ3" s="1055"/>
      <c r="CR3" s="1064" t="s">
        <v>174</v>
      </c>
      <c r="CS3" s="1065"/>
      <c r="CT3" s="1065"/>
      <c r="CU3" s="1065"/>
      <c r="CV3" s="1065"/>
      <c r="CW3" s="1065"/>
      <c r="CX3" s="1066"/>
      <c r="CY3" s="18"/>
      <c r="CZ3" s="19"/>
      <c r="DB3" s="997"/>
      <c r="DC3" s="998"/>
      <c r="DD3" s="1056" t="s">
        <v>175</v>
      </c>
      <c r="DE3" s="1053"/>
      <c r="DF3" s="1053"/>
      <c r="DG3" s="1055">
        <v>0</v>
      </c>
      <c r="DH3" s="1056" t="s">
        <v>176</v>
      </c>
      <c r="DI3" s="1053"/>
      <c r="DJ3" s="1053"/>
      <c r="DK3" s="1055">
        <v>0</v>
      </c>
      <c r="DL3" s="1056" t="s">
        <v>177</v>
      </c>
      <c r="DM3" s="1053"/>
      <c r="DN3" s="1053"/>
      <c r="DO3" s="1055">
        <v>0</v>
      </c>
      <c r="DP3" s="1056" t="s">
        <v>178</v>
      </c>
      <c r="DQ3" s="1053"/>
      <c r="DR3" s="1054"/>
      <c r="DS3" s="1053"/>
      <c r="DT3" s="1055"/>
      <c r="DU3" s="1056" t="s">
        <v>179</v>
      </c>
      <c r="DV3" s="1053"/>
      <c r="DW3" s="1053"/>
      <c r="DX3" s="1055">
        <v>0</v>
      </c>
      <c r="DY3" s="1056" t="s">
        <v>180</v>
      </c>
      <c r="DZ3" s="1053"/>
      <c r="EA3" s="1053"/>
      <c r="EB3" s="1055">
        <v>0</v>
      </c>
      <c r="EC3" s="1056" t="s">
        <v>181</v>
      </c>
      <c r="ED3" s="1053"/>
      <c r="EE3" s="1053"/>
      <c r="EF3" s="1055">
        <v>0</v>
      </c>
      <c r="EG3" s="1056" t="s">
        <v>182</v>
      </c>
      <c r="EH3" s="1053"/>
      <c r="EI3" s="1054"/>
      <c r="EJ3" s="1053"/>
      <c r="EK3" s="1055"/>
      <c r="EL3" s="1064" t="s">
        <v>183</v>
      </c>
      <c r="EM3" s="1065"/>
      <c r="EN3" s="1065"/>
      <c r="EO3" s="1065"/>
      <c r="EP3" s="1066"/>
      <c r="EQ3" s="18"/>
      <c r="ER3" s="19"/>
      <c r="EV3" s="90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114</v>
      </c>
      <c r="H4" s="26" t="s">
        <v>10</v>
      </c>
      <c r="I4" s="27" t="s">
        <v>18</v>
      </c>
      <c r="J4" s="24" t="s">
        <v>0</v>
      </c>
      <c r="K4" s="25" t="s">
        <v>129</v>
      </c>
      <c r="L4" s="26" t="s">
        <v>10</v>
      </c>
      <c r="M4" s="27" t="s">
        <v>18</v>
      </c>
      <c r="N4" s="24" t="s">
        <v>0</v>
      </c>
      <c r="O4" s="25" t="s">
        <v>127</v>
      </c>
      <c r="P4" s="26" t="s">
        <v>10</v>
      </c>
      <c r="Q4" s="27" t="s">
        <v>18</v>
      </c>
      <c r="R4" s="28" t="str">
        <f>R71</f>
        <v>予算</v>
      </c>
      <c r="S4" s="29" t="s">
        <v>104</v>
      </c>
      <c r="T4" s="30" t="s">
        <v>95</v>
      </c>
      <c r="U4" s="31" t="s">
        <v>10</v>
      </c>
      <c r="V4" s="30" t="str">
        <f>V71</f>
        <v>予算差異</v>
      </c>
      <c r="W4" s="32" t="s">
        <v>106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132</v>
      </c>
      <c r="AE4" s="26" t="s">
        <v>10</v>
      </c>
      <c r="AF4" s="33" t="s">
        <v>18</v>
      </c>
      <c r="AG4" s="24" t="s">
        <v>0</v>
      </c>
      <c r="AH4" s="25" t="s">
        <v>114</v>
      </c>
      <c r="AI4" s="26" t="s">
        <v>10</v>
      </c>
      <c r="AJ4" s="33" t="s">
        <v>18</v>
      </c>
      <c r="AK4" s="28" t="str">
        <f>AK71</f>
        <v>予算</v>
      </c>
      <c r="AL4" s="29" t="s">
        <v>104</v>
      </c>
      <c r="AM4" s="30" t="s">
        <v>85</v>
      </c>
      <c r="AN4" s="31" t="s">
        <v>134</v>
      </c>
      <c r="AO4" s="34" t="str">
        <f>AO71</f>
        <v>予算差異</v>
      </c>
      <c r="AP4" s="32" t="s">
        <v>106</v>
      </c>
      <c r="AQ4" s="27" t="s">
        <v>86</v>
      </c>
      <c r="AR4" s="35" t="s">
        <v>0</v>
      </c>
      <c r="AS4" s="29" t="s">
        <v>104</v>
      </c>
      <c r="AT4" s="36" t="s">
        <v>59</v>
      </c>
      <c r="AU4" s="37" t="s">
        <v>135</v>
      </c>
      <c r="AV4" s="38" t="s">
        <v>45</v>
      </c>
      <c r="AW4" s="32" t="s">
        <v>106</v>
      </c>
      <c r="AX4" s="39" t="s">
        <v>46</v>
      </c>
      <c r="AY4" s="40" t="str">
        <f>AY71</f>
        <v>予算平均</v>
      </c>
      <c r="AZ4" s="745" t="s">
        <v>112</v>
      </c>
      <c r="BA4" s="41" t="s">
        <v>136</v>
      </c>
      <c r="BB4" s="42"/>
      <c r="BC4" s="6" t="s">
        <v>74</v>
      </c>
      <c r="BD4" s="6" t="s">
        <v>113</v>
      </c>
      <c r="BE4" s="6" t="s">
        <v>75</v>
      </c>
      <c r="BF4" s="24" t="s">
        <v>133</v>
      </c>
      <c r="BG4" s="25" t="s">
        <v>102</v>
      </c>
      <c r="BH4" s="26" t="s">
        <v>154</v>
      </c>
      <c r="BI4" s="27" t="s">
        <v>18</v>
      </c>
      <c r="BJ4" s="24" t="s">
        <v>133</v>
      </c>
      <c r="BK4" s="25" t="s">
        <v>102</v>
      </c>
      <c r="BL4" s="26" t="s">
        <v>29</v>
      </c>
      <c r="BM4" s="27" t="s">
        <v>18</v>
      </c>
      <c r="BN4" s="24" t="s">
        <v>133</v>
      </c>
      <c r="BO4" s="25" t="s">
        <v>102</v>
      </c>
      <c r="BP4" s="26" t="s">
        <v>29</v>
      </c>
      <c r="BQ4" s="27" t="s">
        <v>18</v>
      </c>
      <c r="BR4" s="28" t="s">
        <v>149</v>
      </c>
      <c r="BS4" s="34" t="s">
        <v>142</v>
      </c>
      <c r="BT4" s="34" t="s">
        <v>95</v>
      </c>
      <c r="BU4" s="31" t="s">
        <v>153</v>
      </c>
      <c r="BV4" s="30" t="s">
        <v>150</v>
      </c>
      <c r="BW4" s="32" t="s">
        <v>143</v>
      </c>
      <c r="BX4" s="27" t="s">
        <v>86</v>
      </c>
      <c r="BY4" s="24" t="s">
        <v>133</v>
      </c>
      <c r="BZ4" s="25" t="s">
        <v>102</v>
      </c>
      <c r="CA4" s="26" t="s">
        <v>29</v>
      </c>
      <c r="CB4" s="33" t="s">
        <v>18</v>
      </c>
      <c r="CC4" s="24" t="s">
        <v>133</v>
      </c>
      <c r="CD4" s="25" t="s">
        <v>102</v>
      </c>
      <c r="CE4" s="26" t="s">
        <v>29</v>
      </c>
      <c r="CF4" s="33" t="s">
        <v>18</v>
      </c>
      <c r="CG4" s="24" t="s">
        <v>133</v>
      </c>
      <c r="CH4" s="25" t="s">
        <v>102</v>
      </c>
      <c r="CI4" s="26" t="s">
        <v>29</v>
      </c>
      <c r="CJ4" s="33" t="s">
        <v>18</v>
      </c>
      <c r="CK4" s="28" t="s">
        <v>149</v>
      </c>
      <c r="CL4" s="34" t="s">
        <v>144</v>
      </c>
      <c r="CM4" s="34" t="s">
        <v>85</v>
      </c>
      <c r="CN4" s="31" t="s">
        <v>87</v>
      </c>
      <c r="CO4" s="34" t="str">
        <f>CO71</f>
        <v>レビュー差異</v>
      </c>
      <c r="CP4" s="34" t="s">
        <v>145</v>
      </c>
      <c r="CQ4" s="27" t="s">
        <v>86</v>
      </c>
      <c r="CR4" s="35" t="s">
        <v>149</v>
      </c>
      <c r="CS4" s="942" t="s">
        <v>146</v>
      </c>
      <c r="CT4" s="43" t="s">
        <v>59</v>
      </c>
      <c r="CU4" s="37" t="s">
        <v>57</v>
      </c>
      <c r="CV4" s="38" t="s">
        <v>152</v>
      </c>
      <c r="CW4" s="38" t="s">
        <v>147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999" t="s">
        <v>75</v>
      </c>
      <c r="DD4" s="24" t="s">
        <v>133</v>
      </c>
      <c r="DE4" s="25" t="s">
        <v>148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075" t="s">
        <v>56</v>
      </c>
      <c r="D5" s="1076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7904.4616068376063</v>
      </c>
      <c r="AB5" s="48">
        <f>AA5-Z5</f>
        <v>0</v>
      </c>
      <c r="AC5" s="46">
        <f>AC72/1.17</f>
        <v>7179.4871794871797</v>
      </c>
      <c r="AD5" s="49">
        <f>AD72/1.17</f>
        <v>6120.6245811965819</v>
      </c>
      <c r="AE5" s="47">
        <f>AE72/1.17</f>
        <v>6120.6245811965819</v>
      </c>
      <c r="AF5" s="55">
        <f>AE5-AD5</f>
        <v>0</v>
      </c>
      <c r="AG5" s="46">
        <f>AG72/1.17</f>
        <v>6666.666666666667</v>
      </c>
      <c r="AH5" s="49">
        <f>AH72/1.17</f>
        <v>0</v>
      </c>
      <c r="AI5" s="47">
        <f>AI72/1.17</f>
        <v>0</v>
      </c>
      <c r="AJ5" s="55">
        <f>AI5-AH5</f>
        <v>0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14025.086188034187</v>
      </c>
      <c r="AN5" s="52">
        <f t="shared" si="0"/>
        <v>14025.086188034187</v>
      </c>
      <c r="AO5" s="56">
        <f>AN5-AK5</f>
        <v>-7000.55483760684</v>
      </c>
      <c r="AP5" s="53">
        <f>AN5-AL5</f>
        <v>-7000.55483760684</v>
      </c>
      <c r="AQ5" s="57">
        <f>AN5-AM5</f>
        <v>0</v>
      </c>
      <c r="AR5" s="35">
        <f>SUM(R5,AK5)</f>
        <v>40769.230769230773</v>
      </c>
      <c r="AS5" s="51">
        <f>AS72/1.17</f>
        <v>40769.230769230773</v>
      </c>
      <c r="AT5" s="58">
        <f>T5+AM5</f>
        <v>41724.07381196582</v>
      </c>
      <c r="AU5" s="59">
        <f>SUM(U5,AN5)</f>
        <v>41724.07381196582</v>
      </c>
      <c r="AV5" s="60">
        <f>AU5-AR5</f>
        <v>954.84304273504677</v>
      </c>
      <c r="AW5" s="53">
        <f>AU5-AS5</f>
        <v>954.84304273504677</v>
      </c>
      <c r="AX5" s="61">
        <f>AU5-AT5</f>
        <v>0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0</v>
      </c>
      <c r="BL5" s="47">
        <f>BL72/1.17</f>
        <v>0</v>
      </c>
      <c r="BM5" s="48">
        <f>BL5-BK5</f>
        <v>0</v>
      </c>
      <c r="BN5" s="46">
        <f>BN72/1.17</f>
        <v>0</v>
      </c>
      <c r="BO5" s="49">
        <f>BO72/1.17</f>
        <v>0</v>
      </c>
      <c r="BP5" s="47">
        <f>BP72/1.17</f>
        <v>0</v>
      </c>
      <c r="BQ5" s="166">
        <f>BP5-BO5</f>
        <v>0</v>
      </c>
      <c r="BR5" s="810">
        <f>BF5+BJ5+BN5</f>
        <v>0</v>
      </c>
      <c r="BS5" s="56"/>
      <c r="BT5" s="56">
        <f t="shared" ref="BT5:BU8" si="1">BG5+BK5+BO5</f>
        <v>0</v>
      </c>
      <c r="BU5" s="52">
        <f t="shared" si="1"/>
        <v>0</v>
      </c>
      <c r="BV5" s="52">
        <f>BU5-BR5</f>
        <v>0</v>
      </c>
      <c r="BW5" s="71"/>
      <c r="BX5" s="54">
        <f>BU5-BT5</f>
        <v>0</v>
      </c>
      <c r="BY5" s="46">
        <f>BY72/1.17</f>
        <v>0</v>
      </c>
      <c r="BZ5" s="49">
        <f>BZ72/1.17</f>
        <v>0</v>
      </c>
      <c r="CA5" s="47">
        <f>CA72/1.17</f>
        <v>0</v>
      </c>
      <c r="CB5" s="55">
        <f>CA5-BZ5</f>
        <v>0</v>
      </c>
      <c r="CC5" s="46">
        <f>CC72/1.17</f>
        <v>0</v>
      </c>
      <c r="CD5" s="49">
        <f>CD72/1.17</f>
        <v>0</v>
      </c>
      <c r="CE5" s="47">
        <f>CE72/1.17</f>
        <v>0</v>
      </c>
      <c r="CF5" s="55">
        <f>CE5-CD5</f>
        <v>0</v>
      </c>
      <c r="CG5" s="46">
        <f>CG72/1.17</f>
        <v>0</v>
      </c>
      <c r="CH5" s="49">
        <f>CH72/1.17</f>
        <v>0</v>
      </c>
      <c r="CI5" s="47">
        <f>CI72/1.17</f>
        <v>0</v>
      </c>
      <c r="CJ5" s="55">
        <f>CI5-CH5</f>
        <v>0</v>
      </c>
      <c r="CK5" s="50">
        <f>BY5+CC5+CG5</f>
        <v>0</v>
      </c>
      <c r="CL5" s="56"/>
      <c r="CM5" s="56">
        <f t="shared" ref="CM5:CN8" si="2">BZ5+CD5+CH5</f>
        <v>0</v>
      </c>
      <c r="CN5" s="52">
        <f t="shared" si="2"/>
        <v>0</v>
      </c>
      <c r="CO5" s="56">
        <f>CN5-CK5</f>
        <v>0</v>
      </c>
      <c r="CP5" s="796"/>
      <c r="CQ5" s="57">
        <f>CN5-CM5</f>
        <v>0</v>
      </c>
      <c r="CR5" s="35">
        <f>SUM(BR5,CK5)</f>
        <v>0</v>
      </c>
      <c r="CS5" s="943"/>
      <c r="CT5" s="65">
        <f>BT5+CM5</f>
        <v>0</v>
      </c>
      <c r="CU5" s="59">
        <f>SUM(BU5,CN5)</f>
        <v>0</v>
      </c>
      <c r="CV5" s="60">
        <f>CU5-CR5</f>
        <v>0</v>
      </c>
      <c r="CW5" s="970"/>
      <c r="CX5" s="61">
        <f>CU5-CT5</f>
        <v>0</v>
      </c>
      <c r="CY5" s="62"/>
      <c r="CZ5" s="63"/>
      <c r="DB5" s="1000"/>
      <c r="DC5" s="1001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86" t="s">
        <v>117</v>
      </c>
      <c r="E6" s="78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0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5883.7982905982908</v>
      </c>
      <c r="AB6" s="191">
        <f>AA6-Z6</f>
        <v>0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5016.8307692307699</v>
      </c>
      <c r="AF6" s="142">
        <f>AE6-AD6</f>
        <v>0</v>
      </c>
      <c r="AG6" s="68">
        <f t="shared" ref="AG6:AI8" si="16">AG73/1.17</f>
        <v>20256.410256410258</v>
      </c>
      <c r="AH6" s="47">
        <f>AH73/1.17</f>
        <v>0</v>
      </c>
      <c r="AI6" s="47">
        <f t="shared" si="16"/>
        <v>0</v>
      </c>
      <c r="AJ6" s="142">
        <f>AI6-AH6</f>
        <v>0</v>
      </c>
      <c r="AK6" s="72">
        <f>Y6+AC6+AG6</f>
        <v>53504.273504273508</v>
      </c>
      <c r="AL6" s="146">
        <f>AL73/1.17</f>
        <v>63247.86324786325</v>
      </c>
      <c r="AM6" s="53">
        <f t="shared" si="0"/>
        <v>10900.629059829062</v>
      </c>
      <c r="AN6" s="53">
        <f t="shared" si="0"/>
        <v>10900.629059829062</v>
      </c>
      <c r="AO6" s="791">
        <f>AN6-AK6</f>
        <v>-42603.64444444445</v>
      </c>
      <c r="AP6" s="809">
        <f>AN6-AL6</f>
        <v>-52347.234188034185</v>
      </c>
      <c r="AQ6" s="142">
        <f>AP6-AO6</f>
        <v>-9743.589743589735</v>
      </c>
      <c r="AR6" s="72">
        <f>SUM(R6,AK6)</f>
        <v>73675.213675213687</v>
      </c>
      <c r="AS6" s="146">
        <f>AS73/1.17</f>
        <v>90307.692307692312</v>
      </c>
      <c r="AT6" s="73">
        <f>T6+AM6</f>
        <v>12793.542735042736</v>
      </c>
      <c r="AU6" s="272">
        <f>SUM(U6,AN6)</f>
        <v>12793.542735042736</v>
      </c>
      <c r="AV6" s="149">
        <f>AU6-AR6</f>
        <v>-60881.670940170952</v>
      </c>
      <c r="AW6" s="809">
        <f>AU6-AS6</f>
        <v>-77514.149572649578</v>
      </c>
      <c r="AX6" s="844">
        <f>AU6-AT6</f>
        <v>0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0</v>
      </c>
      <c r="BL6" s="47">
        <f t="shared" si="18"/>
        <v>0</v>
      </c>
      <c r="BM6" s="48">
        <f>BL6-BK6</f>
        <v>0</v>
      </c>
      <c r="BN6" s="68">
        <f t="shared" ref="BN6:BP8" si="19">BN73/1.17</f>
        <v>0</v>
      </c>
      <c r="BO6" s="47">
        <f t="shared" si="19"/>
        <v>0</v>
      </c>
      <c r="BP6" s="47">
        <f t="shared" si="19"/>
        <v>0</v>
      </c>
      <c r="BQ6" s="166">
        <f>BP6-BO6</f>
        <v>0</v>
      </c>
      <c r="BR6" s="72">
        <f>BF6+BJ6+BN6</f>
        <v>0</v>
      </c>
      <c r="BS6" s="134"/>
      <c r="BT6" s="56">
        <f t="shared" si="1"/>
        <v>0</v>
      </c>
      <c r="BU6" s="52">
        <f t="shared" si="1"/>
        <v>0</v>
      </c>
      <c r="BV6" s="52">
        <f>BU6-BR6</f>
        <v>0</v>
      </c>
      <c r="BW6" s="71"/>
      <c r="BX6" s="54">
        <f>BU6-BT6</f>
        <v>0</v>
      </c>
      <c r="BY6" s="68">
        <f t="shared" ref="BY6:CA8" si="20">BY73/1.17</f>
        <v>0</v>
      </c>
      <c r="BZ6" s="47">
        <f t="shared" si="20"/>
        <v>0</v>
      </c>
      <c r="CA6" s="47">
        <f t="shared" si="20"/>
        <v>0</v>
      </c>
      <c r="CB6" s="55">
        <f>CA6-BZ6</f>
        <v>0</v>
      </c>
      <c r="CC6" s="68">
        <f t="shared" ref="CC6:CE8" si="21">CC73/1.17</f>
        <v>0</v>
      </c>
      <c r="CD6" s="47">
        <f t="shared" si="21"/>
        <v>0</v>
      </c>
      <c r="CE6" s="47">
        <f t="shared" si="21"/>
        <v>0</v>
      </c>
      <c r="CF6" s="55">
        <f>CE6-CD6</f>
        <v>0</v>
      </c>
      <c r="CG6" s="68">
        <f t="shared" ref="CG6:CI8" si="22">CG73/1.17</f>
        <v>0</v>
      </c>
      <c r="CH6" s="47">
        <f t="shared" si="22"/>
        <v>0</v>
      </c>
      <c r="CI6" s="47">
        <f t="shared" si="22"/>
        <v>0</v>
      </c>
      <c r="CJ6" s="55">
        <f>CI6-CH6</f>
        <v>0</v>
      </c>
      <c r="CK6" s="72">
        <f>BY6+CC6+CG6</f>
        <v>0</v>
      </c>
      <c r="CL6" s="134"/>
      <c r="CM6" s="56">
        <f t="shared" si="2"/>
        <v>0</v>
      </c>
      <c r="CN6" s="52">
        <f t="shared" si="2"/>
        <v>0</v>
      </c>
      <c r="CO6" s="56">
        <f>CN6-CK6</f>
        <v>0</v>
      </c>
      <c r="CP6" s="796"/>
      <c r="CQ6" s="57">
        <f>CN6-CM6</f>
        <v>0</v>
      </c>
      <c r="CR6" s="72">
        <f>SUM(BR6,CK6)</f>
        <v>0</v>
      </c>
      <c r="CS6" s="518"/>
      <c r="CT6" s="76">
        <f>BT6+CM6</f>
        <v>0</v>
      </c>
      <c r="CU6" s="59">
        <f>SUM(BU6,CN6)</f>
        <v>0</v>
      </c>
      <c r="CV6" s="60">
        <f>CU6-CR6</f>
        <v>0</v>
      </c>
      <c r="CW6" s="970"/>
      <c r="CX6" s="61">
        <f>CU6-CT6</f>
        <v>0</v>
      </c>
      <c r="CY6" s="74"/>
      <c r="CZ6" s="75"/>
      <c r="DB6" s="266"/>
      <c r="DC6" s="1002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3"/>
    </row>
    <row r="7" spans="1:152" s="5" customFormat="1" ht="20.100000000000001" customHeight="1">
      <c r="A7" s="66"/>
      <c r="B7" s="67"/>
      <c r="C7" s="242"/>
      <c r="D7" s="818" t="s">
        <v>115</v>
      </c>
      <c r="E7" s="79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0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221.66581196581197</v>
      </c>
      <c r="AB7" s="191">
        <f>AA7-Z7</f>
        <v>0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481.7034188034188</v>
      </c>
      <c r="AF7" s="142">
        <f>AE7-AD7</f>
        <v>0</v>
      </c>
      <c r="AG7" s="68">
        <f t="shared" si="16"/>
        <v>9213.6752136752148</v>
      </c>
      <c r="AH7" s="47">
        <f>AH74/1.17</f>
        <v>0</v>
      </c>
      <c r="AI7" s="47">
        <f t="shared" si="16"/>
        <v>0</v>
      </c>
      <c r="AJ7" s="142">
        <f>AI7-AH7</f>
        <v>0</v>
      </c>
      <c r="AK7" s="72">
        <f>Y7+AC7+AG7</f>
        <v>23572.649572649574</v>
      </c>
      <c r="AL7" s="146">
        <f>AL74/1.17</f>
        <v>34188.034188034188</v>
      </c>
      <c r="AM7" s="53">
        <f t="shared" si="0"/>
        <v>703.36923076923074</v>
      </c>
      <c r="AN7" s="53">
        <f t="shared" si="0"/>
        <v>703.36923076923074</v>
      </c>
      <c r="AO7" s="791">
        <f>AN7-AK7</f>
        <v>-22869.280341880345</v>
      </c>
      <c r="AP7" s="809">
        <f>AN7-AL7</f>
        <v>-33484.664957264955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736.6</v>
      </c>
      <c r="AU7" s="272">
        <f>SUM(U7,AN7)</f>
        <v>736.6</v>
      </c>
      <c r="AV7" s="149">
        <f>AU7-AR7</f>
        <v>-34083.912820512822</v>
      </c>
      <c r="AW7" s="809">
        <f>AU7-AS7</f>
        <v>-48152.288888888892</v>
      </c>
      <c r="AX7" s="844">
        <f>AU7-AT7</f>
        <v>0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0</v>
      </c>
      <c r="BL7" s="47">
        <f t="shared" si="18"/>
        <v>0</v>
      </c>
      <c r="BM7" s="48">
        <f>BL7-BK7</f>
        <v>0</v>
      </c>
      <c r="BN7" s="68">
        <f t="shared" si="19"/>
        <v>0</v>
      </c>
      <c r="BO7" s="47">
        <f t="shared" si="19"/>
        <v>0</v>
      </c>
      <c r="BP7" s="47">
        <f t="shared" si="19"/>
        <v>0</v>
      </c>
      <c r="BQ7" s="166">
        <f>BP7-BO7</f>
        <v>0</v>
      </c>
      <c r="BR7" s="72">
        <f>BF7+BJ7+BN7</f>
        <v>0</v>
      </c>
      <c r="BS7" s="134"/>
      <c r="BT7" s="56">
        <f t="shared" si="1"/>
        <v>0</v>
      </c>
      <c r="BU7" s="52">
        <f t="shared" si="1"/>
        <v>0</v>
      </c>
      <c r="BV7" s="52">
        <f>BU7-BR7</f>
        <v>0</v>
      </c>
      <c r="BW7" s="71"/>
      <c r="BX7" s="54">
        <f>BU7-BT7</f>
        <v>0</v>
      </c>
      <c r="BY7" s="68">
        <f t="shared" si="20"/>
        <v>0</v>
      </c>
      <c r="BZ7" s="47">
        <f t="shared" si="20"/>
        <v>0</v>
      </c>
      <c r="CA7" s="47">
        <f t="shared" si="20"/>
        <v>0</v>
      </c>
      <c r="CB7" s="55">
        <f>CA7-BZ7</f>
        <v>0</v>
      </c>
      <c r="CC7" s="68">
        <f t="shared" si="21"/>
        <v>0</v>
      </c>
      <c r="CD7" s="47">
        <f t="shared" si="21"/>
        <v>0</v>
      </c>
      <c r="CE7" s="47">
        <f t="shared" si="21"/>
        <v>0</v>
      </c>
      <c r="CF7" s="55">
        <f>CE7-CD7</f>
        <v>0</v>
      </c>
      <c r="CG7" s="68">
        <f t="shared" si="22"/>
        <v>0</v>
      </c>
      <c r="CH7" s="47">
        <f t="shared" si="22"/>
        <v>0</v>
      </c>
      <c r="CI7" s="47">
        <f t="shared" si="22"/>
        <v>0</v>
      </c>
      <c r="CJ7" s="55">
        <f>CI7-CH7</f>
        <v>0</v>
      </c>
      <c r="CK7" s="72">
        <f>BY7+CC7+CG7</f>
        <v>0</v>
      </c>
      <c r="CL7" s="134"/>
      <c r="CM7" s="56">
        <f t="shared" si="2"/>
        <v>0</v>
      </c>
      <c r="CN7" s="52">
        <f t="shared" si="2"/>
        <v>0</v>
      </c>
      <c r="CO7" s="56">
        <f>CN7-CK7</f>
        <v>0</v>
      </c>
      <c r="CP7" s="796"/>
      <c r="CQ7" s="57">
        <f>CN7-CM7</f>
        <v>0</v>
      </c>
      <c r="CR7" s="72">
        <f>SUM(BR7,CK7)</f>
        <v>0</v>
      </c>
      <c r="CS7" s="518"/>
      <c r="CT7" s="76">
        <f>BT7+CM7</f>
        <v>0</v>
      </c>
      <c r="CU7" s="59">
        <f>SUM(BU7,CN7)</f>
        <v>0</v>
      </c>
      <c r="CV7" s="60">
        <f>CU7-CR7</f>
        <v>0</v>
      </c>
      <c r="CW7" s="970"/>
      <c r="CX7" s="61">
        <f>CU7-CT7</f>
        <v>0</v>
      </c>
      <c r="CY7" s="74"/>
      <c r="CZ7" s="75"/>
      <c r="DB7" s="266"/>
      <c r="DC7" s="1002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3"/>
    </row>
    <row r="8" spans="1:152" s="5" customFormat="1" ht="20.100000000000001" customHeight="1">
      <c r="A8" s="66"/>
      <c r="B8" s="67"/>
      <c r="C8" s="1067" t="s">
        <v>54</v>
      </c>
      <c r="D8" s="1068"/>
      <c r="E8" s="823"/>
      <c r="F8" s="84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4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4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42">
        <f>U8-T8</f>
        <v>0</v>
      </c>
      <c r="Y8" s="841">
        <f t="shared" si="14"/>
        <v>60683.760683760687</v>
      </c>
      <c r="Z8" s="129">
        <f>Z75/1.17</f>
        <v>86652.401641025644</v>
      </c>
      <c r="AA8" s="129">
        <f t="shared" si="14"/>
        <v>86652.401641025644</v>
      </c>
      <c r="AB8" s="48">
        <f>AA8-Z8</f>
        <v>0</v>
      </c>
      <c r="AC8" s="841">
        <f t="shared" si="15"/>
        <v>66752.13675213675</v>
      </c>
      <c r="AD8" s="129">
        <f>AD75/1.17</f>
        <v>72981.156777777767</v>
      </c>
      <c r="AE8" s="129">
        <f t="shared" si="15"/>
        <v>72981.156777777767</v>
      </c>
      <c r="AF8" s="55">
        <f>AE8-AD8</f>
        <v>0</v>
      </c>
      <c r="AG8" s="841">
        <f t="shared" si="16"/>
        <v>72820.512820512828</v>
      </c>
      <c r="AH8" s="129">
        <f>AH75/1.17</f>
        <v>0</v>
      </c>
      <c r="AI8" s="129">
        <f t="shared" si="16"/>
        <v>0</v>
      </c>
      <c r="AJ8" s="55">
        <f>AI8-AH8</f>
        <v>0</v>
      </c>
      <c r="AK8" s="69">
        <f>Y8+AC8+AG8</f>
        <v>200256.41025641025</v>
      </c>
      <c r="AL8" s="70">
        <f>AL75/1.17</f>
        <v>208205.12820512822</v>
      </c>
      <c r="AM8" s="52">
        <f t="shared" si="0"/>
        <v>159633.55841880341</v>
      </c>
      <c r="AN8" s="52">
        <f t="shared" si="0"/>
        <v>159633.55841880341</v>
      </c>
      <c r="AO8" s="56">
        <f>AN8-AK8</f>
        <v>-40622.851837606839</v>
      </c>
      <c r="AP8" s="71">
        <f>AN8-AL8</f>
        <v>-48571.569786324806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18">
        <f>T8+AM8</f>
        <v>376874.28010256414</v>
      </c>
      <c r="AU8" s="59">
        <f>SUM(U8,AN8)</f>
        <v>376874.28010256414</v>
      </c>
      <c r="AV8" s="60">
        <f>AU8-AR8</f>
        <v>720.43394871801138</v>
      </c>
      <c r="AW8" s="71">
        <f>AU8-AS8</f>
        <v>-22356.48912820511</v>
      </c>
      <c r="AX8" s="843">
        <f>AU8-AT8</f>
        <v>0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0</v>
      </c>
      <c r="BL8" s="47">
        <f t="shared" si="18"/>
        <v>0</v>
      </c>
      <c r="BM8" s="48">
        <f>BL8-BK8</f>
        <v>0</v>
      </c>
      <c r="BN8" s="68">
        <f t="shared" si="19"/>
        <v>0</v>
      </c>
      <c r="BO8" s="47">
        <f t="shared" si="19"/>
        <v>0</v>
      </c>
      <c r="BP8" s="47">
        <f t="shared" si="19"/>
        <v>0</v>
      </c>
      <c r="BQ8" s="166">
        <f>BP8-BO8</f>
        <v>0</v>
      </c>
      <c r="BR8" s="72">
        <f>BF8+BJ8+BN8</f>
        <v>0</v>
      </c>
      <c r="BS8" s="134"/>
      <c r="BT8" s="56">
        <f t="shared" si="1"/>
        <v>0</v>
      </c>
      <c r="BU8" s="52">
        <f t="shared" si="1"/>
        <v>0</v>
      </c>
      <c r="BV8" s="52">
        <f>BU8-BR8</f>
        <v>0</v>
      </c>
      <c r="BW8" s="71"/>
      <c r="BX8" s="54">
        <f>BU8-BT8</f>
        <v>0</v>
      </c>
      <c r="BY8" s="68">
        <f t="shared" si="20"/>
        <v>0</v>
      </c>
      <c r="BZ8" s="47">
        <f t="shared" si="20"/>
        <v>0</v>
      </c>
      <c r="CA8" s="47">
        <f t="shared" si="20"/>
        <v>0</v>
      </c>
      <c r="CB8" s="55">
        <f>CA8-BZ8</f>
        <v>0</v>
      </c>
      <c r="CC8" s="68">
        <f t="shared" si="21"/>
        <v>0</v>
      </c>
      <c r="CD8" s="47">
        <f t="shared" si="21"/>
        <v>0</v>
      </c>
      <c r="CE8" s="47">
        <f t="shared" si="21"/>
        <v>0</v>
      </c>
      <c r="CF8" s="55">
        <f>CE8-CD8</f>
        <v>0</v>
      </c>
      <c r="CG8" s="68">
        <f t="shared" si="22"/>
        <v>0</v>
      </c>
      <c r="CH8" s="47">
        <f t="shared" si="22"/>
        <v>0</v>
      </c>
      <c r="CI8" s="47">
        <f t="shared" si="22"/>
        <v>0</v>
      </c>
      <c r="CJ8" s="55">
        <f>CI8-CH8</f>
        <v>0</v>
      </c>
      <c r="CK8" s="127">
        <f>BY8+CC8+CG8</f>
        <v>0</v>
      </c>
      <c r="CL8" s="134"/>
      <c r="CM8" s="56">
        <f t="shared" si="2"/>
        <v>0</v>
      </c>
      <c r="CN8" s="52">
        <f t="shared" si="2"/>
        <v>0</v>
      </c>
      <c r="CO8" s="56">
        <f>CN8-CK8</f>
        <v>0</v>
      </c>
      <c r="CP8" s="796"/>
      <c r="CQ8" s="57">
        <f>CN8-CM8</f>
        <v>0</v>
      </c>
      <c r="CR8" s="72">
        <f>SUM(BR8,CK8)</f>
        <v>0</v>
      </c>
      <c r="CS8" s="518"/>
      <c r="CT8" s="76">
        <f>BT8+CM8</f>
        <v>0</v>
      </c>
      <c r="CU8" s="59">
        <f>SUM(BU8,CN8)</f>
        <v>0</v>
      </c>
      <c r="CV8" s="60">
        <f>CU8-CR8</f>
        <v>0</v>
      </c>
      <c r="CW8" s="970"/>
      <c r="CX8" s="61">
        <f>CU8-CT8</f>
        <v>0</v>
      </c>
      <c r="CY8" s="74"/>
      <c r="CZ8" s="75"/>
      <c r="DB8" s="266"/>
      <c r="DC8" s="1002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3"/>
    </row>
    <row r="9" spans="1:152" s="98" customFormat="1" ht="20.100000000000001" customHeight="1">
      <c r="A9" s="77"/>
      <c r="B9" s="77"/>
      <c r="C9" s="16"/>
      <c r="D9" s="819"/>
      <c r="E9" s="82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 t="e">
        <f>AI10/AH10</f>
        <v>#DIV/0!</v>
      </c>
      <c r="AK9" s="82"/>
      <c r="AL9" s="83"/>
      <c r="AM9" s="84"/>
      <c r="AN9" s="84"/>
      <c r="AO9" s="90">
        <f>AN10/AK10</f>
        <v>0.78478414132869823</v>
      </c>
      <c r="AP9" s="86">
        <f>AN10/AL10</f>
        <v>0.75757126841909017</v>
      </c>
      <c r="AQ9" s="91">
        <f>AN10/AM10</f>
        <v>1</v>
      </c>
      <c r="AR9" s="92"/>
      <c r="AS9" s="83"/>
      <c r="AT9" s="93"/>
      <c r="AU9" s="93"/>
      <c r="AV9" s="94">
        <f>AU10/AR10</f>
        <v>1.0040181920459204</v>
      </c>
      <c r="AW9" s="86">
        <f>AU10/AS10</f>
        <v>0.95135989526029541</v>
      </c>
      <c r="AX9" s="95">
        <f>AU10/AT10</f>
        <v>1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34"/>
      <c r="BT9" s="99"/>
      <c r="BU9" s="84"/>
      <c r="BV9" s="85" t="e">
        <f>BU10/BR10</f>
        <v>#DIV/0!</v>
      </c>
      <c r="BW9" s="86"/>
      <c r="BX9" s="87" t="e">
        <f>BU10/BT10</f>
        <v>#DIV/0!</v>
      </c>
      <c r="BY9" s="78"/>
      <c r="BZ9" s="81"/>
      <c r="CA9" s="79"/>
      <c r="CB9" s="88" t="e">
        <f>CA10/BZ10</f>
        <v>#DIV/0!</v>
      </c>
      <c r="CC9" s="78"/>
      <c r="CD9" s="81"/>
      <c r="CE9" s="79"/>
      <c r="CF9" s="89" t="e">
        <f>CE10/CD10</f>
        <v>#DIV/0!</v>
      </c>
      <c r="CG9" s="78"/>
      <c r="CH9" s="81"/>
      <c r="CI9" s="79"/>
      <c r="CJ9" s="89" t="e">
        <f>CI10/CH10</f>
        <v>#DIV/0!</v>
      </c>
      <c r="CK9" s="82"/>
      <c r="CL9" s="934"/>
      <c r="CM9" s="99"/>
      <c r="CN9" s="84"/>
      <c r="CO9" s="90" t="e">
        <f>CN10/CK10</f>
        <v>#DIV/0!</v>
      </c>
      <c r="CP9" s="940"/>
      <c r="CQ9" s="91" t="e">
        <f>CN10/CM10</f>
        <v>#DIV/0!</v>
      </c>
      <c r="CR9" s="92"/>
      <c r="CS9" s="944"/>
      <c r="CT9" s="102"/>
      <c r="CU9" s="93"/>
      <c r="CV9" s="94" t="e">
        <f>CU10/CR10</f>
        <v>#DIV/0!</v>
      </c>
      <c r="CW9" s="94"/>
      <c r="CX9" s="95" t="e">
        <f>CU10/CT10</f>
        <v>#DIV/0!</v>
      </c>
      <c r="CY9" s="96"/>
      <c r="CZ9" s="97"/>
      <c r="DB9" s="261"/>
      <c r="DC9" s="1003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94556.86324786325</v>
      </c>
      <c r="AB10" s="109">
        <f>AA10-Z10</f>
        <v>0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79101.781358974345</v>
      </c>
      <c r="AF10" s="117">
        <f>AE10-AD10</f>
        <v>0</v>
      </c>
      <c r="AG10" s="107">
        <f t="shared" ref="AG10:AI12" si="29">AG77/1.17</f>
        <v>79487.179487179499</v>
      </c>
      <c r="AH10" s="110">
        <f>AH77/1.17</f>
        <v>0</v>
      </c>
      <c r="AI10" s="108">
        <f t="shared" si="29"/>
        <v>0</v>
      </c>
      <c r="AJ10" s="117">
        <f>AI10-AH10</f>
        <v>0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173658.6446068376</v>
      </c>
      <c r="AN10" s="114">
        <f t="shared" ref="AM10:AN12" si="30">AA10+AE10+AI10</f>
        <v>173658.6446068376</v>
      </c>
      <c r="AO10" s="118">
        <f>AN10-AK10</f>
        <v>-47623.406675213715</v>
      </c>
      <c r="AP10" s="116">
        <f>AN10-AL10</f>
        <v>-55572.124623931653</v>
      </c>
      <c r="AQ10" s="109">
        <f>AN10-AM10</f>
        <v>0</v>
      </c>
      <c r="AR10" s="119">
        <f>SUM(R10,AK10)</f>
        <v>416923.07692307699</v>
      </c>
      <c r="AS10" s="112">
        <f>AS77/1.17</f>
        <v>440000</v>
      </c>
      <c r="AT10" s="120">
        <f>T10+AM10</f>
        <v>418598.35391452996</v>
      </c>
      <c r="AU10" s="120">
        <f>SUM(U10,AN10)</f>
        <v>418598.35391452996</v>
      </c>
      <c r="AV10" s="121">
        <f>AU10-AR10</f>
        <v>1675.2769914529636</v>
      </c>
      <c r="AW10" s="116">
        <f t="shared" ref="AW10:AW29" si="31">AU10-AS10</f>
        <v>-21401.646085470042</v>
      </c>
      <c r="AX10" s="122">
        <f>AU10-AT10</f>
        <v>0</v>
      </c>
      <c r="AY10" s="96">
        <f>AR10/6</f>
        <v>69487.179487179499</v>
      </c>
      <c r="AZ10" s="97">
        <f>AS10/6</f>
        <v>73333.333333333328</v>
      </c>
      <c r="BA10" s="97">
        <f>AU10/6</f>
        <v>69766.392319088322</v>
      </c>
      <c r="BB10" s="123">
        <f>BA10/AY10</f>
        <v>1.0040181920459204</v>
      </c>
      <c r="BC10" s="98">
        <f>BA10-AY10</f>
        <v>279.21283190882241</v>
      </c>
      <c r="BD10" s="98">
        <f>BA10-AZ10</f>
        <v>-3566.941014245007</v>
      </c>
      <c r="BE10" s="98">
        <f>AX10/6</f>
        <v>0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0</v>
      </c>
      <c r="BL10" s="108">
        <f t="shared" si="33"/>
        <v>0</v>
      </c>
      <c r="BM10" s="109">
        <f>BL10-BK10</f>
        <v>0</v>
      </c>
      <c r="BN10" s="107">
        <f t="shared" ref="BN10:BP12" si="34">BN77/1.17</f>
        <v>0</v>
      </c>
      <c r="BO10" s="110">
        <f t="shared" si="34"/>
        <v>0</v>
      </c>
      <c r="BP10" s="108">
        <f t="shared" si="34"/>
        <v>0</v>
      </c>
      <c r="BQ10" s="109">
        <f>BP10-BO10</f>
        <v>0</v>
      </c>
      <c r="BR10" s="111">
        <f>BF10+BJ10+BN10</f>
        <v>0</v>
      </c>
      <c r="BS10" s="112"/>
      <c r="BT10" s="112">
        <f t="shared" ref="BT10:BU12" si="35">BG10+BK10+BO10</f>
        <v>0</v>
      </c>
      <c r="BU10" s="114">
        <f t="shared" si="35"/>
        <v>0</v>
      </c>
      <c r="BV10" s="115">
        <f>BU10-BR10</f>
        <v>0</v>
      </c>
      <c r="BW10" s="116"/>
      <c r="BX10" s="109">
        <f>BU10-BT10</f>
        <v>0</v>
      </c>
      <c r="BY10" s="107">
        <f t="shared" ref="BY10:CA12" si="36">BY77/1.17</f>
        <v>0</v>
      </c>
      <c r="BZ10" s="110">
        <f t="shared" si="36"/>
        <v>0</v>
      </c>
      <c r="CA10" s="108">
        <f t="shared" si="36"/>
        <v>0</v>
      </c>
      <c r="CB10" s="117">
        <f>CA10-BZ10</f>
        <v>0</v>
      </c>
      <c r="CC10" s="107">
        <f t="shared" ref="CC10:CE12" si="37">CC77/1.17</f>
        <v>0</v>
      </c>
      <c r="CD10" s="110">
        <f t="shared" si="37"/>
        <v>0</v>
      </c>
      <c r="CE10" s="108">
        <f t="shared" si="37"/>
        <v>0</v>
      </c>
      <c r="CF10" s="117">
        <f>CE10-CD10</f>
        <v>0</v>
      </c>
      <c r="CG10" s="107">
        <f t="shared" ref="CG10:CI12" si="38">CG77/1.17</f>
        <v>0</v>
      </c>
      <c r="CH10" s="110">
        <f t="shared" si="38"/>
        <v>0</v>
      </c>
      <c r="CI10" s="108">
        <f t="shared" si="38"/>
        <v>0</v>
      </c>
      <c r="CJ10" s="117">
        <f>CI10-CH10</f>
        <v>0</v>
      </c>
      <c r="CK10" s="111">
        <f>BY10+CC10+CG10</f>
        <v>0</v>
      </c>
      <c r="CL10" s="112"/>
      <c r="CM10" s="112">
        <f t="shared" ref="CM10:CN12" si="39">BZ10+CD10+CH10</f>
        <v>0</v>
      </c>
      <c r="CN10" s="114">
        <f t="shared" si="39"/>
        <v>0</v>
      </c>
      <c r="CO10" s="118">
        <f>CN10-CK10</f>
        <v>0</v>
      </c>
      <c r="CP10" s="118"/>
      <c r="CQ10" s="109">
        <f>CN10-CM10</f>
        <v>0</v>
      </c>
      <c r="CR10" s="119">
        <f>SUM(BR10,CK10)</f>
        <v>0</v>
      </c>
      <c r="CS10" s="945"/>
      <c r="CT10" s="124">
        <f>BT10+CM10</f>
        <v>0</v>
      </c>
      <c r="CU10" s="120">
        <f>SUM(BU10,CN10)</f>
        <v>0</v>
      </c>
      <c r="CV10" s="121">
        <f>CU10-CR10</f>
        <v>0</v>
      </c>
      <c r="CW10" s="121"/>
      <c r="CX10" s="122">
        <f>CU10-CT10</f>
        <v>0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3">
        <f>CX10/6</f>
        <v>0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4"/>
    </row>
    <row r="11" spans="1:152" ht="20.100000000000001" customHeight="1">
      <c r="A11" s="125"/>
      <c r="B11" s="103"/>
      <c r="C11" s="126"/>
      <c r="D11" s="82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7063.1025641025644</v>
      </c>
      <c r="AB11" s="55">
        <f>AA11-Z11</f>
        <v>0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5805.8752136752137</v>
      </c>
      <c r="AF11" s="55">
        <f>AE11-AD11</f>
        <v>0</v>
      </c>
      <c r="AG11" s="127">
        <f t="shared" si="29"/>
        <v>5452.9914529914531</v>
      </c>
      <c r="AH11" s="129">
        <f>AH78/1.17</f>
        <v>0</v>
      </c>
      <c r="AI11" s="128">
        <f t="shared" si="29"/>
        <v>0</v>
      </c>
      <c r="AJ11" s="55">
        <f>AI11-AH11</f>
        <v>0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12868.977777777778</v>
      </c>
      <c r="AN11" s="133">
        <f t="shared" si="30"/>
        <v>12868.977777777778</v>
      </c>
      <c r="AO11" s="134">
        <f>AN11-AK11</f>
        <v>-6259.2273504273508</v>
      </c>
      <c r="AP11" s="128">
        <f>AN11-AL11</f>
        <v>-4609.6547008547022</v>
      </c>
      <c r="AQ11" s="55">
        <f>AN11-AM11</f>
        <v>0</v>
      </c>
      <c r="AR11" s="135">
        <f>SUM(R11,AK11)</f>
        <v>43461.538461538468</v>
      </c>
      <c r="AS11" s="131">
        <f>AS78/1.17</f>
        <v>43461.538461538461</v>
      </c>
      <c r="AT11" s="59">
        <f>T11+AM11</f>
        <v>39486.264957264961</v>
      </c>
      <c r="AU11" s="59">
        <f>SUM(U11,AN11)</f>
        <v>39486.264957264961</v>
      </c>
      <c r="AV11" s="60">
        <f>AU11-AR11</f>
        <v>-3975.2735042735076</v>
      </c>
      <c r="AW11" s="128">
        <f t="shared" si="31"/>
        <v>-3975.2735042735003</v>
      </c>
      <c r="AX11" s="136">
        <f>AU11-AT11</f>
        <v>0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0</v>
      </c>
      <c r="CA11" s="128">
        <f t="shared" si="36"/>
        <v>0</v>
      </c>
      <c r="CB11" s="55">
        <f>CA11-BZ11</f>
        <v>0</v>
      </c>
      <c r="CC11" s="127">
        <f t="shared" si="37"/>
        <v>0</v>
      </c>
      <c r="CD11" s="129">
        <f t="shared" si="37"/>
        <v>0</v>
      </c>
      <c r="CE11" s="128">
        <f t="shared" si="37"/>
        <v>0</v>
      </c>
      <c r="CF11" s="55">
        <f>CE11-CD11</f>
        <v>0</v>
      </c>
      <c r="CG11" s="127">
        <f t="shared" si="38"/>
        <v>0</v>
      </c>
      <c r="CH11" s="129">
        <f t="shared" si="38"/>
        <v>0</v>
      </c>
      <c r="CI11" s="128">
        <f t="shared" si="38"/>
        <v>0</v>
      </c>
      <c r="CJ11" s="55">
        <f>CI11-CH11</f>
        <v>0</v>
      </c>
      <c r="CK11" s="130">
        <f>BY11+CC11+CG11</f>
        <v>0</v>
      </c>
      <c r="CL11" s="131"/>
      <c r="CM11" s="131">
        <f t="shared" si="39"/>
        <v>0</v>
      </c>
      <c r="CN11" s="133">
        <f t="shared" si="39"/>
        <v>0</v>
      </c>
      <c r="CO11" s="134">
        <f>CN11-CK11</f>
        <v>0</v>
      </c>
      <c r="CP11" s="134"/>
      <c r="CQ11" s="55">
        <f>CN11-CM11</f>
        <v>0</v>
      </c>
      <c r="CR11" s="135">
        <f>SUM(BR11,CK11)</f>
        <v>0</v>
      </c>
      <c r="CS11" s="946"/>
      <c r="CT11" s="140">
        <f>BT11+CM11</f>
        <v>0</v>
      </c>
      <c r="CU11" s="59">
        <f>SUM(BU11,CN11)</f>
        <v>0</v>
      </c>
      <c r="CV11" s="60">
        <f>CU11-CR11</f>
        <v>0</v>
      </c>
      <c r="CW11" s="60"/>
      <c r="CX11" s="136">
        <f>CU11-CT11</f>
        <v>0</v>
      </c>
      <c r="CY11" s="137"/>
      <c r="CZ11" s="138"/>
      <c r="DB11" s="266"/>
      <c r="DC11" s="999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2" t="s">
        <v>63</v>
      </c>
      <c r="E12" s="82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194049.69059829062</v>
      </c>
      <c r="AB12" s="142">
        <f>AA12-Z12</f>
        <v>0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157762.82230769232</v>
      </c>
      <c r="AF12" s="142">
        <f>AE12-AD12</f>
        <v>0</v>
      </c>
      <c r="AG12" s="72">
        <f t="shared" si="29"/>
        <v>97153.846153846156</v>
      </c>
      <c r="AH12" s="47">
        <f>AH79/1.17</f>
        <v>0</v>
      </c>
      <c r="AI12" s="141">
        <f t="shared" si="29"/>
        <v>0</v>
      </c>
      <c r="AJ12" s="142">
        <f>AI12-AH12</f>
        <v>0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351812.51290598291</v>
      </c>
      <c r="AN12" s="145">
        <f t="shared" si="30"/>
        <v>351812.51290598291</v>
      </c>
      <c r="AO12" s="146">
        <f>AN12-AK12</f>
        <v>8504.8205982905347</v>
      </c>
      <c r="AP12" s="141">
        <f t="shared" ref="AP12:AP29" si="48">AN12-AL12</f>
        <v>-1435.3503418803448</v>
      </c>
      <c r="AQ12" s="142">
        <f>AN12-AM12</f>
        <v>0</v>
      </c>
      <c r="AR12" s="147">
        <f>SUM(R12,AK12)</f>
        <v>780256.41025641037</v>
      </c>
      <c r="AS12" s="144">
        <f>AS79/1.17</f>
        <v>845213.67521367525</v>
      </c>
      <c r="AT12" s="148">
        <f>T12+AM12</f>
        <v>1030120.7213675213</v>
      </c>
      <c r="AU12" s="148">
        <f>SUM(U12,AN12)</f>
        <v>1030120.7213675213</v>
      </c>
      <c r="AV12" s="149">
        <f>AU12-AR12</f>
        <v>249864.31111111096</v>
      </c>
      <c r="AW12" s="141">
        <f t="shared" si="31"/>
        <v>184907.04615384608</v>
      </c>
      <c r="AX12" s="150">
        <f>AU12-AT12</f>
        <v>0</v>
      </c>
      <c r="AY12" s="137"/>
      <c r="AZ12" s="138"/>
      <c r="BA12" s="138">
        <f>AU12/6</f>
        <v>171686.7868945869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0</v>
      </c>
      <c r="CA12" s="141">
        <f t="shared" si="36"/>
        <v>0</v>
      </c>
      <c r="CB12" s="142">
        <f>CA12-BZ12</f>
        <v>0</v>
      </c>
      <c r="CC12" s="72">
        <f t="shared" si="37"/>
        <v>0</v>
      </c>
      <c r="CD12" s="47">
        <f t="shared" si="37"/>
        <v>0</v>
      </c>
      <c r="CE12" s="141">
        <f t="shared" si="37"/>
        <v>0</v>
      </c>
      <c r="CF12" s="142">
        <f>CE12-CD12</f>
        <v>0</v>
      </c>
      <c r="CG12" s="72">
        <f t="shared" si="38"/>
        <v>0</v>
      </c>
      <c r="CH12" s="47">
        <f t="shared" si="38"/>
        <v>0</v>
      </c>
      <c r="CI12" s="141">
        <f t="shared" si="38"/>
        <v>0</v>
      </c>
      <c r="CJ12" s="142">
        <f>CI12-CH12</f>
        <v>0</v>
      </c>
      <c r="CK12" s="143">
        <f>BY12+CC12+CG12</f>
        <v>0</v>
      </c>
      <c r="CL12" s="144"/>
      <c r="CM12" s="144">
        <f t="shared" si="39"/>
        <v>0</v>
      </c>
      <c r="CN12" s="145">
        <f t="shared" si="39"/>
        <v>0</v>
      </c>
      <c r="CO12" s="146">
        <f>CN12-CK12</f>
        <v>0</v>
      </c>
      <c r="CP12" s="146"/>
      <c r="CQ12" s="142">
        <f>CN12-CM12</f>
        <v>0</v>
      </c>
      <c r="CR12" s="147">
        <f>SUM(BR12,CK12)</f>
        <v>0</v>
      </c>
      <c r="CS12" s="947"/>
      <c r="CT12" s="152">
        <f>BT12+CM12</f>
        <v>0</v>
      </c>
      <c r="CU12" s="148">
        <f>SUM(BU12,CN12)</f>
        <v>0</v>
      </c>
      <c r="CV12" s="149">
        <f>CU12-CR12</f>
        <v>0</v>
      </c>
      <c r="CW12" s="149"/>
      <c r="CX12" s="150">
        <f>CU12-CT12</f>
        <v>0</v>
      </c>
      <c r="CY12" s="137"/>
      <c r="CZ12" s="138">
        <f>CU12/6</f>
        <v>0</v>
      </c>
      <c r="DB12" s="266"/>
      <c r="DC12" s="999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 t="e">
        <f>AI14/AH14</f>
        <v>#DIV/0!</v>
      </c>
      <c r="AK13" s="157"/>
      <c r="AL13" s="158"/>
      <c r="AM13" s="159"/>
      <c r="AN13" s="100"/>
      <c r="AO13" s="90">
        <f>AN14/AK14</f>
        <v>0.98216916941304355</v>
      </c>
      <c r="AP13" s="86">
        <f>AN14/AL14</f>
        <v>0.94124545402083326</v>
      </c>
      <c r="AQ13" s="101">
        <f>AN14/AM14</f>
        <v>1</v>
      </c>
      <c r="AR13" s="157"/>
      <c r="AS13" s="158"/>
      <c r="AT13" s="162"/>
      <c r="AU13" s="162"/>
      <c r="AV13" s="94">
        <f>AU14/AR14</f>
        <v>1.2817578244807695</v>
      </c>
      <c r="AW13" s="86">
        <f>AU14/AS14</f>
        <v>1.1944696572222224</v>
      </c>
      <c r="AX13" s="163">
        <f>AU14/AT14</f>
        <v>1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95"/>
      <c r="BT13" s="158"/>
      <c r="BU13" s="100"/>
      <c r="BV13" s="160" t="e">
        <f>BU14/BR14</f>
        <v>#DIV/0!</v>
      </c>
      <c r="BW13" s="161"/>
      <c r="BX13" s="80" t="e">
        <f>BU14/BT14</f>
        <v>#DIV/0!</v>
      </c>
      <c r="BY13" s="154"/>
      <c r="BZ13" s="156"/>
      <c r="CA13" s="155"/>
      <c r="CB13" s="88" t="e">
        <f>CA14/BZ14</f>
        <v>#DIV/0!</v>
      </c>
      <c r="CC13" s="154"/>
      <c r="CD13" s="156"/>
      <c r="CE13" s="155"/>
      <c r="CF13" s="89" t="e">
        <f>CE14/CD14</f>
        <v>#DIV/0!</v>
      </c>
      <c r="CG13" s="154"/>
      <c r="CH13" s="156"/>
      <c r="CI13" s="155"/>
      <c r="CJ13" s="89" t="e">
        <f>CI14/CH14</f>
        <v>#DIV/0!</v>
      </c>
      <c r="CK13" s="157"/>
      <c r="CL13" s="195"/>
      <c r="CM13" s="158"/>
      <c r="CN13" s="100"/>
      <c r="CO13" s="90" t="e">
        <f>CN14/CK14</f>
        <v>#DIV/0!</v>
      </c>
      <c r="CP13" s="255"/>
      <c r="CQ13" s="101" t="e">
        <f>CN14/CM14</f>
        <v>#DIV/0!</v>
      </c>
      <c r="CR13" s="157"/>
      <c r="CS13" s="948"/>
      <c r="CT13" s="164"/>
      <c r="CU13" s="162"/>
      <c r="CV13" s="94" t="e">
        <f>CU14/CR14</f>
        <v>#DIV/0!</v>
      </c>
      <c r="CW13" s="94"/>
      <c r="CX13" s="163" t="e">
        <f>CU14/CT14</f>
        <v>#DIV/0!</v>
      </c>
      <c r="CY13" s="96"/>
      <c r="CZ13" s="97"/>
      <c r="DB13" s="261"/>
      <c r="DC13" s="1003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4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0</v>
      </c>
      <c r="AI14" s="108">
        <f>AI81/1.17</f>
        <v>0</v>
      </c>
      <c r="AJ14" s="117">
        <f>AI14-AH14</f>
        <v>0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386151.98113675218</v>
      </c>
      <c r="AN14" s="114">
        <f t="shared" si="49"/>
        <v>386151.98113675218</v>
      </c>
      <c r="AO14" s="118">
        <f>AN14-AK14</f>
        <v>-7010.4120256410097</v>
      </c>
      <c r="AP14" s="116">
        <f t="shared" si="48"/>
        <v>-24104.429119658133</v>
      </c>
      <c r="AQ14" s="109">
        <f>AN14-AM14</f>
        <v>0</v>
      </c>
      <c r="AR14" s="119">
        <f>SUM(R14,AK14)</f>
        <v>888888.88888888888</v>
      </c>
      <c r="AS14" s="112">
        <f>AS81/1.17</f>
        <v>953846.15384615387</v>
      </c>
      <c r="AT14" s="120">
        <f>T14+AM14</f>
        <v>1139340.2884273506</v>
      </c>
      <c r="AU14" s="120">
        <f>SUM(U14,AN14)</f>
        <v>1139340.2884273506</v>
      </c>
      <c r="AV14" s="121">
        <f>AU14-AR14</f>
        <v>250451.3995384617</v>
      </c>
      <c r="AW14" s="116">
        <f t="shared" si="31"/>
        <v>185494.1345811967</v>
      </c>
      <c r="AX14" s="122">
        <f>AU14-AT14</f>
        <v>0</v>
      </c>
      <c r="AY14" s="96">
        <f>AR14/6</f>
        <v>148148.14814814815</v>
      </c>
      <c r="AZ14" s="97">
        <f>AS14/6</f>
        <v>158974.35897435897</v>
      </c>
      <c r="BA14" s="97">
        <f>AU14/6</f>
        <v>189890.04807122509</v>
      </c>
      <c r="BB14" s="123">
        <f>BA14/AY14</f>
        <v>1.2817578244807692</v>
      </c>
      <c r="BC14" s="98">
        <f>BA14-AY14</f>
        <v>41741.89992307694</v>
      </c>
      <c r="BD14" s="98">
        <f>BA14-AZ14</f>
        <v>30915.689096866117</v>
      </c>
      <c r="BE14" s="98">
        <f>AX14/6</f>
        <v>0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>BF14+BJ14+BN14</f>
        <v>0</v>
      </c>
      <c r="BS14" s="112"/>
      <c r="BT14" s="112">
        <f t="shared" ref="BT14:BU17" si="50">BG14+BK14+BO14</f>
        <v>0</v>
      </c>
      <c r="BU14" s="114">
        <f t="shared" si="50"/>
        <v>0</v>
      </c>
      <c r="BV14" s="115">
        <f>BU14-BR14</f>
        <v>0</v>
      </c>
      <c r="BW14" s="116"/>
      <c r="BX14" s="109">
        <f>BU14-BT14</f>
        <v>0</v>
      </c>
      <c r="BY14" s="107">
        <f>BY81/1.17</f>
        <v>0</v>
      </c>
      <c r="BZ14" s="110">
        <f>BZ81/1.17</f>
        <v>0</v>
      </c>
      <c r="CA14" s="108">
        <f>CA81/1.17</f>
        <v>0</v>
      </c>
      <c r="CB14" s="117">
        <f>CA14-BZ14</f>
        <v>0</v>
      </c>
      <c r="CC14" s="107">
        <f>CC81/1.17</f>
        <v>0</v>
      </c>
      <c r="CD14" s="110">
        <f>CD81/1.17</f>
        <v>0</v>
      </c>
      <c r="CE14" s="108">
        <f>CE81/1.17</f>
        <v>0</v>
      </c>
      <c r="CF14" s="117">
        <f>CE14-CD14</f>
        <v>0</v>
      </c>
      <c r="CG14" s="107">
        <f>CG81/1.17</f>
        <v>0</v>
      </c>
      <c r="CH14" s="110">
        <f>CH81/1.17</f>
        <v>0</v>
      </c>
      <c r="CI14" s="108">
        <f>CI81/1.17</f>
        <v>0</v>
      </c>
      <c r="CJ14" s="117">
        <f>CI14-CH14</f>
        <v>0</v>
      </c>
      <c r="CK14" s="111">
        <f>BY14+CC14+CG14</f>
        <v>0</v>
      </c>
      <c r="CL14" s="112"/>
      <c r="CM14" s="112">
        <f t="shared" ref="CM14:CN17" si="51">BZ14+CD14+CH14</f>
        <v>0</v>
      </c>
      <c r="CN14" s="114">
        <f t="shared" si="51"/>
        <v>0</v>
      </c>
      <c r="CO14" s="118">
        <f>CN14-CK14</f>
        <v>0</v>
      </c>
      <c r="CP14" s="118"/>
      <c r="CQ14" s="109">
        <f>CN14-CM14</f>
        <v>0</v>
      </c>
      <c r="CR14" s="119">
        <f>SUM(BR14,CK14)</f>
        <v>0</v>
      </c>
      <c r="CS14" s="945"/>
      <c r="CT14" s="124">
        <f>BT14+CM14</f>
        <v>0</v>
      </c>
      <c r="CU14" s="120">
        <f>SUM(BU14,CN14)</f>
        <v>0</v>
      </c>
      <c r="CV14" s="121">
        <f>CU14-CR14</f>
        <v>0</v>
      </c>
      <c r="CW14" s="121"/>
      <c r="CX14" s="122">
        <f>CU14-CT14</f>
        <v>0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3">
        <f>CX14/6</f>
        <v>0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4"/>
    </row>
    <row r="15" spans="1:152" ht="20.100000000000001" customHeight="1">
      <c r="A15" s="125"/>
      <c r="B15" s="103"/>
      <c r="C15" s="165"/>
      <c r="D15" s="82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0</v>
      </c>
      <c r="AI15" s="128">
        <f>AI84/1.17</f>
        <v>0</v>
      </c>
      <c r="AJ15" s="55">
        <f>AI15-AH15</f>
        <v>0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97690.170940170938</v>
      </c>
      <c r="AN15" s="133">
        <f t="shared" si="49"/>
        <v>97690.170940170938</v>
      </c>
      <c r="AO15" s="167">
        <f>AN15-AK15</f>
        <v>-16625.213675213687</v>
      </c>
      <c r="AP15" s="166">
        <f t="shared" si="48"/>
        <v>-16625.213675213687</v>
      </c>
      <c r="AQ15" s="48">
        <f>AN15-AM15</f>
        <v>0</v>
      </c>
      <c r="AR15" s="130">
        <f>SUM(R15,AK15)</f>
        <v>228630.76923076925</v>
      </c>
      <c r="AS15" s="131">
        <f>AS84/1.17</f>
        <v>228630.76923076925</v>
      </c>
      <c r="AT15" s="168">
        <f>T15+AM15</f>
        <v>265314.95726495725</v>
      </c>
      <c r="AU15" s="168">
        <f>SUM(U15,AN15)</f>
        <v>265314.95726495725</v>
      </c>
      <c r="AV15" s="169">
        <f>AU15-AR15</f>
        <v>36684.188034188002</v>
      </c>
      <c r="AW15" s="166">
        <f t="shared" si="31"/>
        <v>36684.188034188002</v>
      </c>
      <c r="AX15" s="136">
        <f>AU15-AT15</f>
        <v>0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>BF15+BJ15+BN15</f>
        <v>0</v>
      </c>
      <c r="BS15" s="131"/>
      <c r="BT15" s="131">
        <f t="shared" si="50"/>
        <v>0</v>
      </c>
      <c r="BU15" s="133">
        <f t="shared" si="50"/>
        <v>0</v>
      </c>
      <c r="BV15" s="139">
        <f>BU15-BR15</f>
        <v>0</v>
      </c>
      <c r="BW15" s="166"/>
      <c r="BX15" s="48">
        <f>BU15-BT15</f>
        <v>0</v>
      </c>
      <c r="BY15" s="127">
        <f>BY84/1.17</f>
        <v>0</v>
      </c>
      <c r="BZ15" s="129">
        <f>BZ84/1.17</f>
        <v>0</v>
      </c>
      <c r="CA15" s="128">
        <f>CA84/1.17</f>
        <v>0</v>
      </c>
      <c r="CB15" s="55">
        <f>CA15-BZ15</f>
        <v>0</v>
      </c>
      <c r="CC15" s="127">
        <f>CC84/1.17</f>
        <v>0</v>
      </c>
      <c r="CD15" s="129">
        <f>CD84/1.17</f>
        <v>0</v>
      </c>
      <c r="CE15" s="128">
        <f>CE84/1.17</f>
        <v>0</v>
      </c>
      <c r="CF15" s="55">
        <f>CE15-CD15</f>
        <v>0</v>
      </c>
      <c r="CG15" s="127">
        <f>CG84/1.17</f>
        <v>0</v>
      </c>
      <c r="CH15" s="129">
        <f>CH84/1.17</f>
        <v>0</v>
      </c>
      <c r="CI15" s="128">
        <f>CI84/1.17</f>
        <v>0</v>
      </c>
      <c r="CJ15" s="55">
        <f>CI15-CH15</f>
        <v>0</v>
      </c>
      <c r="CK15" s="130">
        <f>BY15+CC15+CG15</f>
        <v>0</v>
      </c>
      <c r="CL15" s="131"/>
      <c r="CM15" s="131">
        <f t="shared" si="51"/>
        <v>0</v>
      </c>
      <c r="CN15" s="133">
        <f t="shared" si="51"/>
        <v>0</v>
      </c>
      <c r="CO15" s="167">
        <f>CN15-CK15</f>
        <v>0</v>
      </c>
      <c r="CP15" s="167"/>
      <c r="CQ15" s="48">
        <f>CN15-CM15</f>
        <v>0</v>
      </c>
      <c r="CR15" s="130">
        <f>SUM(BR15,CK15)</f>
        <v>0</v>
      </c>
      <c r="CS15" s="538"/>
      <c r="CT15" s="170">
        <f>BT15+CM15</f>
        <v>0</v>
      </c>
      <c r="CU15" s="168">
        <f>SUM(BU15,CN15)</f>
        <v>0</v>
      </c>
      <c r="CV15" s="169">
        <f>CU15-CR15</f>
        <v>0</v>
      </c>
      <c r="CW15" s="169"/>
      <c r="CX15" s="136">
        <f>CU15-CT15</f>
        <v>0</v>
      </c>
      <c r="CY15" s="137"/>
      <c r="CZ15" s="138"/>
      <c r="DB15" s="266"/>
      <c r="DC15" s="999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1" t="s">
        <v>33</v>
      </c>
      <c r="E16" s="481"/>
      <c r="F16" s="127">
        <f>F87/1.17</f>
        <v>48717.948717948719</v>
      </c>
      <c r="G16" s="747">
        <f>G19-G15</f>
        <v>59583.321076923072</v>
      </c>
      <c r="H16" s="74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0</v>
      </c>
      <c r="AI16" s="747">
        <f>AI19-AI15</f>
        <v>133448.02299999999</v>
      </c>
      <c r="AJ16" s="55">
        <f>AI16-AH16</f>
        <v>133448.02299999999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143557.77777777781</v>
      </c>
      <c r="AN16" s="133">
        <f t="shared" si="49"/>
        <v>277005.8007777778</v>
      </c>
      <c r="AO16" s="167">
        <f>AN16-AK16</f>
        <v>101792.98026495727</v>
      </c>
      <c r="AP16" s="166">
        <f t="shared" si="48"/>
        <v>53262.211034188047</v>
      </c>
      <c r="AQ16" s="48">
        <f>AN16-AM16</f>
        <v>133448.02299999999</v>
      </c>
      <c r="AR16" s="130">
        <f>SUM(R16,AK16)</f>
        <v>321366.66666666669</v>
      </c>
      <c r="AS16" s="131">
        <f>AS19-AS15</f>
        <v>447487.1794871795</v>
      </c>
      <c r="AT16" s="168">
        <f>T16+AM16</f>
        <v>382205.69683760684</v>
      </c>
      <c r="AU16" s="168">
        <f>SUM(U16,AN16)</f>
        <v>515653.71983760688</v>
      </c>
      <c r="AV16" s="169">
        <f>AU16-AR16</f>
        <v>194287.0531709402</v>
      </c>
      <c r="AW16" s="166">
        <f t="shared" si="31"/>
        <v>68166.540350427385</v>
      </c>
      <c r="AX16" s="136">
        <f>AU16-AT16</f>
        <v>133448.02300000004</v>
      </c>
      <c r="AY16" s="137"/>
      <c r="AZ16" s="138"/>
      <c r="BA16" s="138"/>
      <c r="BF16" s="127">
        <f>BF87/1.17</f>
        <v>0</v>
      </c>
      <c r="BG16" s="740">
        <f>BG19-BG15</f>
        <v>130117.834</v>
      </c>
      <c r="BH16" s="74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0</v>
      </c>
      <c r="BL16" s="128">
        <f>BL87/1.17</f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>BF16+BJ16+BN16</f>
        <v>0</v>
      </c>
      <c r="BS16" s="131"/>
      <c r="BT16" s="131">
        <f t="shared" si="50"/>
        <v>130117.834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0</v>
      </c>
      <c r="BY16" s="127">
        <f>BY87/1.17</f>
        <v>0</v>
      </c>
      <c r="BZ16" s="129">
        <f>BZ19-BZ15</f>
        <v>0</v>
      </c>
      <c r="CA16" s="128">
        <f>CA19-CA15</f>
        <v>0</v>
      </c>
      <c r="CB16" s="55">
        <f>CA16-BZ16</f>
        <v>0</v>
      </c>
      <c r="CC16" s="127">
        <f>CC87/1.17</f>
        <v>0</v>
      </c>
      <c r="CD16" s="129">
        <f>CD19-CD15</f>
        <v>0</v>
      </c>
      <c r="CE16" s="128">
        <f>CE19-CE15</f>
        <v>0</v>
      </c>
      <c r="CF16" s="55">
        <f>CE16-CD16</f>
        <v>0</v>
      </c>
      <c r="CG16" s="127">
        <f>CG87/1.17</f>
        <v>0</v>
      </c>
      <c r="CH16" s="129">
        <f>CH19-CH15</f>
        <v>0</v>
      </c>
      <c r="CI16" s="128">
        <f>CI19-CI15</f>
        <v>0</v>
      </c>
      <c r="CJ16" s="55">
        <f>CI16-CH16</f>
        <v>0</v>
      </c>
      <c r="CK16" s="130">
        <f>BY16+CC16+CG16</f>
        <v>0</v>
      </c>
      <c r="CL16" s="131"/>
      <c r="CM16" s="131">
        <f t="shared" si="51"/>
        <v>0</v>
      </c>
      <c r="CN16" s="133">
        <f t="shared" si="51"/>
        <v>0</v>
      </c>
      <c r="CO16" s="167">
        <f>CN16-CK16</f>
        <v>0</v>
      </c>
      <c r="CP16" s="167"/>
      <c r="CQ16" s="48">
        <f>CN16-CM16</f>
        <v>0</v>
      </c>
      <c r="CR16" s="130">
        <f>SUM(BR16,CK16)</f>
        <v>0</v>
      </c>
      <c r="CS16" s="538"/>
      <c r="CT16" s="170">
        <f>BT16+CM16</f>
        <v>130117.834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0</v>
      </c>
      <c r="CY16" s="137"/>
      <c r="CZ16" s="138"/>
      <c r="DB16" s="266"/>
      <c r="DC16" s="999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6"/>
      <c r="E17" s="890" t="s">
        <v>140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0</v>
      </c>
      <c r="BL17" s="128">
        <f>BL89/1.17</f>
        <v>0</v>
      </c>
      <c r="BM17" s="48">
        <f>BL17-BK17</f>
        <v>0</v>
      </c>
      <c r="BN17" s="127">
        <f>BN89/1.17</f>
        <v>0</v>
      </c>
      <c r="BO17" s="129">
        <f>BO89/1.17</f>
        <v>0</v>
      </c>
      <c r="BP17" s="128">
        <f>BP89/1.17</f>
        <v>0</v>
      </c>
      <c r="BQ17" s="48">
        <f>BP17-BO17</f>
        <v>0</v>
      </c>
      <c r="BR17" s="130">
        <f>BF17+BJ17+BN17</f>
        <v>0</v>
      </c>
      <c r="BS17" s="131"/>
      <c r="BT17" s="131">
        <f t="shared" si="50"/>
        <v>0</v>
      </c>
      <c r="BU17" s="133">
        <f t="shared" si="50"/>
        <v>0</v>
      </c>
      <c r="BV17" s="139">
        <f>BU17-BR17</f>
        <v>0</v>
      </c>
      <c r="BW17" s="166"/>
      <c r="BX17" s="48">
        <f>BU17-BT17</f>
        <v>0</v>
      </c>
      <c r="BY17" s="127">
        <f>BY89/1.17</f>
        <v>0</v>
      </c>
      <c r="BZ17" s="129">
        <f>BZ89/1.17</f>
        <v>0</v>
      </c>
      <c r="CA17" s="128">
        <f>CA89/1.17</f>
        <v>0</v>
      </c>
      <c r="CB17" s="55">
        <f>CA17-BZ17</f>
        <v>0</v>
      </c>
      <c r="CC17" s="127">
        <f>CC89/1.17</f>
        <v>0</v>
      </c>
      <c r="CD17" s="129">
        <f>CD89/1.17</f>
        <v>0</v>
      </c>
      <c r="CE17" s="128">
        <f>CE89/1.17</f>
        <v>0</v>
      </c>
      <c r="CF17" s="55">
        <f>CE17-CD17</f>
        <v>0</v>
      </c>
      <c r="CG17" s="127">
        <f>CG89/1.17</f>
        <v>0</v>
      </c>
      <c r="CH17" s="129">
        <f>CH89/1.17</f>
        <v>0</v>
      </c>
      <c r="CI17" s="128">
        <f>CI89/1.17</f>
        <v>0</v>
      </c>
      <c r="CJ17" s="55">
        <f>CI17-CH17</f>
        <v>0</v>
      </c>
      <c r="CK17" s="130">
        <f>BY17+CC17+CG17</f>
        <v>0</v>
      </c>
      <c r="CL17" s="131"/>
      <c r="CM17" s="131">
        <f t="shared" si="51"/>
        <v>0</v>
      </c>
      <c r="CN17" s="133">
        <f t="shared" si="51"/>
        <v>0</v>
      </c>
      <c r="CO17" s="167">
        <f>CN17-CK17</f>
        <v>0</v>
      </c>
      <c r="CP17" s="167"/>
      <c r="CQ17" s="48">
        <f>CN17-CM17</f>
        <v>0</v>
      </c>
      <c r="CR17" s="130">
        <f>SUM(BR17,CK17)</f>
        <v>0</v>
      </c>
      <c r="CS17" s="538"/>
      <c r="CT17" s="170">
        <f>BT17+CM17</f>
        <v>0</v>
      </c>
      <c r="CU17" s="168">
        <f>SUM(BU17,CN17)</f>
        <v>0</v>
      </c>
      <c r="CV17" s="169">
        <f>CU17-CR17</f>
        <v>0</v>
      </c>
      <c r="CW17" s="169"/>
      <c r="CX17" s="136">
        <f>CU17-CT17</f>
        <v>0</v>
      </c>
      <c r="CY17" s="137"/>
      <c r="CZ17" s="138"/>
      <c r="DB17" s="266"/>
      <c r="DC17" s="999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 t="e">
        <f>AI19/AH19</f>
        <v>#DIV/0!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1.5531571302851517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1.2060907588885379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 t="e">
        <f>BL19/BK19</f>
        <v>#DIV/0!</v>
      </c>
      <c r="BN18" s="171"/>
      <c r="BO18" s="173"/>
      <c r="BP18" s="172"/>
      <c r="BQ18" s="87" t="e">
        <f>BP19/BO19</f>
        <v>#DIV/0!</v>
      </c>
      <c r="BR18" s="174"/>
      <c r="BS18" s="935"/>
      <c r="BT18" s="182"/>
      <c r="BU18" s="84"/>
      <c r="BV18" s="85" t="e">
        <f>BU19/BR19</f>
        <v>#DIV/0!</v>
      </c>
      <c r="BW18" s="86"/>
      <c r="BX18" s="87">
        <f>BU19/BT19</f>
        <v>1</v>
      </c>
      <c r="BY18" s="171"/>
      <c r="BZ18" s="173"/>
      <c r="CA18" s="172"/>
      <c r="CB18" s="177" t="e">
        <f>CA19/BZ19</f>
        <v>#DIV/0!</v>
      </c>
      <c r="CC18" s="171"/>
      <c r="CD18" s="173"/>
      <c r="CE18" s="172"/>
      <c r="CF18" s="178" t="e">
        <f>CE19/CD19</f>
        <v>#DIV/0!</v>
      </c>
      <c r="CG18" s="171"/>
      <c r="CH18" s="173"/>
      <c r="CI18" s="172"/>
      <c r="CJ18" s="178" t="e">
        <f>CI19/CH19</f>
        <v>#DIV/0!</v>
      </c>
      <c r="CK18" s="174"/>
      <c r="CL18" s="935"/>
      <c r="CM18" s="182"/>
      <c r="CN18" s="84"/>
      <c r="CO18" s="90" t="e">
        <f>CN19/CK19</f>
        <v>#DIV/0!</v>
      </c>
      <c r="CP18" s="940"/>
      <c r="CQ18" s="91" t="e">
        <f>CN19/CM19</f>
        <v>#DIV/0!</v>
      </c>
      <c r="CR18" s="179"/>
      <c r="CS18" s="949"/>
      <c r="CT18" s="183"/>
      <c r="CU18" s="180"/>
      <c r="CV18" s="94" t="e">
        <f>CU19/CR19</f>
        <v>#DIV/0!</v>
      </c>
      <c r="CW18" s="94"/>
      <c r="CX18" s="181">
        <f>CU19/CT19</f>
        <v>1</v>
      </c>
      <c r="CY18" s="96"/>
      <c r="CZ18" s="97"/>
      <c r="DB18" s="261"/>
      <c r="DC18" s="1003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0</v>
      </c>
      <c r="AI19" s="108">
        <v>133448.02299999999</v>
      </c>
      <c r="AJ19" s="117">
        <f>AI19-AH19</f>
        <v>133448.02299999999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241247.94871794875</v>
      </c>
      <c r="AN19" s="114">
        <f t="shared" si="54"/>
        <v>374695.97171794873</v>
      </c>
      <c r="AO19" s="186">
        <f>AN19-AK19</f>
        <v>85167.766589743609</v>
      </c>
      <c r="AP19" s="108">
        <f t="shared" si="48"/>
        <v>36636.99735897436</v>
      </c>
      <c r="AQ19" s="109">
        <f>AN19-AM19</f>
        <v>133448.02299999999</v>
      </c>
      <c r="AR19" s="111">
        <f>SUM(R19,AK19)</f>
        <v>549997.43589743588</v>
      </c>
      <c r="AS19" s="112">
        <f>AS93/1.17</f>
        <v>676117.94871794875</v>
      </c>
      <c r="AT19" s="187">
        <f>T19+AM19</f>
        <v>647520.65410256421</v>
      </c>
      <c r="AU19" s="187">
        <f>SUM(U19,AN19)</f>
        <v>780968.67710256414</v>
      </c>
      <c r="AV19" s="188">
        <f>AU19-AR19</f>
        <v>230971.24120512826</v>
      </c>
      <c r="AW19" s="108">
        <f t="shared" si="31"/>
        <v>104850.72838461539</v>
      </c>
      <c r="AX19" s="122">
        <f>AU19-AT19</f>
        <v>133448.02299999993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22241.337166666654</v>
      </c>
      <c r="BF19" s="107">
        <f>BF93/1.17</f>
        <v>0</v>
      </c>
      <c r="BG19" s="741">
        <v>130117.834</v>
      </c>
      <c r="BH19" s="741">
        <v>130117.834</v>
      </c>
      <c r="BI19" s="109">
        <f>BH19-BG19</f>
        <v>0</v>
      </c>
      <c r="BJ19" s="107">
        <f>BJ93/1.17</f>
        <v>0</v>
      </c>
      <c r="BK19" s="108">
        <f>BK93/1.17</f>
        <v>0</v>
      </c>
      <c r="BL19" s="108">
        <f>BL93/1.17</f>
        <v>0</v>
      </c>
      <c r="BM19" s="109">
        <f>BL19-BK19</f>
        <v>0</v>
      </c>
      <c r="BN19" s="107">
        <f>BN93/1.17</f>
        <v>0</v>
      </c>
      <c r="BO19" s="110">
        <f>BO93/1.17</f>
        <v>0</v>
      </c>
      <c r="BP19" s="108">
        <f>BP93/1.17</f>
        <v>0</v>
      </c>
      <c r="BQ19" s="109">
        <f>BP19-BO19</f>
        <v>0</v>
      </c>
      <c r="BR19" s="111">
        <f>BF19+BJ19+BN19</f>
        <v>0</v>
      </c>
      <c r="BS19" s="112"/>
      <c r="BT19" s="112">
        <f t="shared" ref="BT19:BU21" si="55">BG19+BK19+BO19</f>
        <v>130117.834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0</v>
      </c>
      <c r="BY19" s="107">
        <f>BY93/1.17</f>
        <v>0</v>
      </c>
      <c r="BZ19" s="110">
        <f>BZ93/1.17</f>
        <v>0</v>
      </c>
      <c r="CA19" s="108">
        <f>CA93/1.17</f>
        <v>0</v>
      </c>
      <c r="CB19" s="117">
        <f>CA19-BZ19</f>
        <v>0</v>
      </c>
      <c r="CC19" s="107">
        <f>CC93/1.17</f>
        <v>0</v>
      </c>
      <c r="CD19" s="110">
        <f>CD93/1.17</f>
        <v>0</v>
      </c>
      <c r="CE19" s="108">
        <f>CE93/1.17</f>
        <v>0</v>
      </c>
      <c r="CF19" s="117">
        <f>CE19-CD19</f>
        <v>0</v>
      </c>
      <c r="CG19" s="107">
        <f>CG93/1.17</f>
        <v>0</v>
      </c>
      <c r="CH19" s="110">
        <f>CH93/1.17</f>
        <v>0</v>
      </c>
      <c r="CI19" s="108">
        <f>CI93/1.17</f>
        <v>0</v>
      </c>
      <c r="CJ19" s="117">
        <f>CI19-CH19</f>
        <v>0</v>
      </c>
      <c r="CK19" s="111">
        <f>BY19+CC19+CG19</f>
        <v>0</v>
      </c>
      <c r="CL19" s="112"/>
      <c r="CM19" s="112">
        <f t="shared" ref="CM19:CN21" si="56">BZ19+CD19+CH19</f>
        <v>0</v>
      </c>
      <c r="CN19" s="114">
        <f t="shared" si="56"/>
        <v>0</v>
      </c>
      <c r="CO19" s="186">
        <f>CN19-CK19</f>
        <v>0</v>
      </c>
      <c r="CP19" s="186"/>
      <c r="CQ19" s="109">
        <f>CN19-CM19</f>
        <v>0</v>
      </c>
      <c r="CR19" s="111">
        <f>SUM(BR19,CK19)</f>
        <v>0</v>
      </c>
      <c r="CS19" s="950"/>
      <c r="CT19" s="189">
        <f>BT19+CM19</f>
        <v>130117.834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0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3">
        <f>CX19/6</f>
        <v>0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4"/>
    </row>
    <row r="20" spans="1:152" ht="20.100000000000001" hidden="1" customHeight="1">
      <c r="A20" s="66"/>
      <c r="B20" s="66"/>
      <c r="C20" s="190"/>
      <c r="D20" s="822" t="s">
        <v>71</v>
      </c>
      <c r="E20" s="82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38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999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2" t="s">
        <v>73</v>
      </c>
      <c r="E21" s="82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1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999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 t="e">
        <f>AI23/AH23</f>
        <v>#DIV/0!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1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1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 t="e">
        <f>BU23/BT23</f>
        <v>#DIV/0!</v>
      </c>
      <c r="BY22" s="154"/>
      <c r="BZ22" s="156"/>
      <c r="CA22" s="155"/>
      <c r="CB22" s="88" t="e">
        <f>CA23/BZ23</f>
        <v>#DIV/0!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 t="e">
        <f>CN23/CM23</f>
        <v>#DIV/0!</v>
      </c>
      <c r="CR22" s="179"/>
      <c r="CS22" s="949"/>
      <c r="CT22" s="183"/>
      <c r="CU22" s="180"/>
      <c r="CV22" s="94" t="e">
        <f>CU23/CR23</f>
        <v>#DIV/0!</v>
      </c>
      <c r="CW22" s="94"/>
      <c r="CX22" s="163" t="e">
        <f>CU23/CT23</f>
        <v>#DIV/0!</v>
      </c>
      <c r="CY22" s="96"/>
      <c r="CZ22" s="97"/>
      <c r="DB22" s="261"/>
      <c r="DC22" s="1003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48">
        <v>239</v>
      </c>
      <c r="AA23" s="74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0</v>
      </c>
      <c r="AI23" s="108">
        <f>AI100/1.17</f>
        <v>0</v>
      </c>
      <c r="AJ23" s="117">
        <f>AI23-AH23</f>
        <v>0</v>
      </c>
      <c r="AK23" s="111">
        <f>Y23+AC23+AG23</f>
        <v>0</v>
      </c>
      <c r="AL23" s="112">
        <f>AL20+AL21</f>
        <v>0</v>
      </c>
      <c r="AM23" s="113">
        <f>Z23+AD23+AH23</f>
        <v>239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0</v>
      </c>
      <c r="AR23" s="119">
        <f>SUM(R23,AK23)</f>
        <v>0</v>
      </c>
      <c r="AS23" s="112">
        <f>AS20+AS21</f>
        <v>0</v>
      </c>
      <c r="AT23" s="120">
        <f>T23+AM23</f>
        <v>10166.35042735043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0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0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0</v>
      </c>
      <c r="BL23" s="108">
        <f>BL100/1.17</f>
        <v>0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0</v>
      </c>
      <c r="BU23" s="114">
        <f>BH23+BL23+BP23</f>
        <v>0</v>
      </c>
      <c r="BV23" s="115">
        <f>BU23-BR23</f>
        <v>0</v>
      </c>
      <c r="BW23" s="116"/>
      <c r="BX23" s="109">
        <f>BU23-BT23</f>
        <v>0</v>
      </c>
      <c r="BY23" s="107">
        <f>BY100/1.17</f>
        <v>0</v>
      </c>
      <c r="BZ23" s="110">
        <f>BZ100/1.17</f>
        <v>0</v>
      </c>
      <c r="CA23" s="108">
        <f>CA100/1.17</f>
        <v>0</v>
      </c>
      <c r="CB23" s="117">
        <f>CA23-BZ23</f>
        <v>0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0</v>
      </c>
      <c r="CN23" s="114">
        <f>CA23+CE23+CI23</f>
        <v>0</v>
      </c>
      <c r="CO23" s="118">
        <f>CN23-CK23</f>
        <v>0</v>
      </c>
      <c r="CP23" s="118"/>
      <c r="CQ23" s="109">
        <f>CN23-CM23</f>
        <v>0</v>
      </c>
      <c r="CR23" s="119">
        <f>SUM(BR23,CK23)</f>
        <v>0</v>
      </c>
      <c r="CS23" s="945"/>
      <c r="CT23" s="124">
        <f>BT23+CM23</f>
        <v>0</v>
      </c>
      <c r="CU23" s="120">
        <f>SUM(BU23,CN23)</f>
        <v>0</v>
      </c>
      <c r="CV23" s="121">
        <f>CU23-CR23</f>
        <v>0</v>
      </c>
      <c r="CW23" s="121"/>
      <c r="CX23" s="122">
        <f>CU23-CT23</f>
        <v>0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3">
        <f>CX23/6</f>
        <v>0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 t="e">
        <f>AI25/AH25</f>
        <v>#DIV/0!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1.70383671240726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1.3122786403883331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 t="e">
        <f>BL25/BK25</f>
        <v>#DIV/0!</v>
      </c>
      <c r="BN24" s="171"/>
      <c r="BO24" s="173"/>
      <c r="BP24" s="172"/>
      <c r="BQ24" s="87" t="e">
        <f>BP25/BO25</f>
        <v>#DIV/0!</v>
      </c>
      <c r="BR24" s="174"/>
      <c r="BS24" s="935"/>
      <c r="BT24" s="182"/>
      <c r="BU24" s="84"/>
      <c r="BV24" s="85" t="e">
        <f>BU25/BR25</f>
        <v>#DIV/0!</v>
      </c>
      <c r="BW24" s="86"/>
      <c r="BX24" s="87">
        <f>BU25/BT25</f>
        <v>1</v>
      </c>
      <c r="BY24" s="171"/>
      <c r="BZ24" s="173"/>
      <c r="CA24" s="172"/>
      <c r="CB24" s="177" t="e">
        <f>CA25/BZ25</f>
        <v>#DIV/0!</v>
      </c>
      <c r="CC24" s="171"/>
      <c r="CD24" s="173"/>
      <c r="CE24" s="172"/>
      <c r="CF24" s="178" t="e">
        <f>CE25/CD25</f>
        <v>#DIV/0!</v>
      </c>
      <c r="CG24" s="171"/>
      <c r="CH24" s="173"/>
      <c r="CI24" s="172"/>
      <c r="CJ24" s="178" t="e">
        <f>CI25/CH25</f>
        <v>#DIV/0!</v>
      </c>
      <c r="CK24" s="174"/>
      <c r="CL24" s="935"/>
      <c r="CM24" s="182"/>
      <c r="CN24" s="84"/>
      <c r="CO24" s="90" t="e">
        <f>CN25/CK25</f>
        <v>#DIV/0!</v>
      </c>
      <c r="CP24" s="940"/>
      <c r="CQ24" s="91" t="e">
        <f>CN25/CM25</f>
        <v>#DIV/0!</v>
      </c>
      <c r="CR24" s="157"/>
      <c r="CS24" s="948"/>
      <c r="CT24" s="164"/>
      <c r="CU24" s="162"/>
      <c r="CV24" s="94" t="e">
        <f>CU25/CR25</f>
        <v>#DIV/0!</v>
      </c>
      <c r="CW24" s="94"/>
      <c r="CX24" s="95">
        <f>CU25/CT25</f>
        <v>1</v>
      </c>
      <c r="CY24" s="96"/>
      <c r="CZ24" s="97"/>
      <c r="DB24" s="261"/>
      <c r="DC24" s="1003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48">
        <v>1826.4939999999999</v>
      </c>
      <c r="H25" s="741">
        <v>1826.4939999999999</v>
      </c>
      <c r="I25" s="109">
        <f>H25-G25</f>
        <v>0</v>
      </c>
      <c r="J25" s="107">
        <f>J102/1.17</f>
        <v>1211.1111111111111</v>
      </c>
      <c r="K25" s="741">
        <v>1964.636</v>
      </c>
      <c r="L25" s="74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48">
        <v>1805.5909999999999</v>
      </c>
      <c r="AA25" s="74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4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0</v>
      </c>
      <c r="AI25" s="748">
        <v>3026.6329999999998</v>
      </c>
      <c r="AJ25" s="117">
        <f>AI25-AH25</f>
        <v>3026.6329999999998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4300.192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3026.6329999999998</v>
      </c>
      <c r="AR25" s="119">
        <f>SUM(R25,AK25)</f>
        <v>7919.6581196581201</v>
      </c>
      <c r="AS25" s="112">
        <f>AS102/1.17</f>
        <v>7919.6581196581201</v>
      </c>
      <c r="AT25" s="120">
        <f>T25+AM25</f>
        <v>9692.0910000000003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3026.6329999999998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504.43883333333332</v>
      </c>
      <c r="BF25" s="107">
        <f>BF102/1.17</f>
        <v>0</v>
      </c>
      <c r="BG25" s="741">
        <v>3342.6190000000001</v>
      </c>
      <c r="BH25" s="741">
        <v>3342.6190000000001</v>
      </c>
      <c r="BI25" s="109">
        <f>BH25-BG25</f>
        <v>0</v>
      </c>
      <c r="BJ25" s="107">
        <f>BJ102/1.17</f>
        <v>0</v>
      </c>
      <c r="BK25" s="108">
        <f>BK102/1.17</f>
        <v>0</v>
      </c>
      <c r="BL25" s="108">
        <f>BL102/1.17</f>
        <v>0</v>
      </c>
      <c r="BM25" s="109">
        <f>BL25-BK25</f>
        <v>0</v>
      </c>
      <c r="BN25" s="107">
        <f>BN102/1.17</f>
        <v>0</v>
      </c>
      <c r="BO25" s="110">
        <f>BO102/1.17</f>
        <v>0</v>
      </c>
      <c r="BP25" s="108">
        <f>BP102/1.17</f>
        <v>0</v>
      </c>
      <c r="BQ25" s="109">
        <f>BP25-BO25</f>
        <v>0</v>
      </c>
      <c r="BR25" s="111">
        <f>BF25+BJ25+BN25</f>
        <v>0</v>
      </c>
      <c r="BS25" s="112"/>
      <c r="BT25" s="112">
        <f>BG25+BK25+BO25</f>
        <v>3342.6190000000001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0</v>
      </c>
      <c r="BY25" s="107">
        <f>BY102/1.17</f>
        <v>0</v>
      </c>
      <c r="BZ25" s="110">
        <f>BZ102/1.17</f>
        <v>0</v>
      </c>
      <c r="CA25" s="108">
        <f>CA102/1.17</f>
        <v>0</v>
      </c>
      <c r="CB25" s="117">
        <f>CA25-BZ25</f>
        <v>0</v>
      </c>
      <c r="CC25" s="107">
        <f>CC102/1.17</f>
        <v>0</v>
      </c>
      <c r="CD25" s="110">
        <f>CD102/1.17</f>
        <v>0</v>
      </c>
      <c r="CE25" s="108">
        <f>CE102/1.17</f>
        <v>0</v>
      </c>
      <c r="CF25" s="117">
        <f>CE25-CD25</f>
        <v>0</v>
      </c>
      <c r="CG25" s="107">
        <f>CG102/1.17</f>
        <v>0</v>
      </c>
      <c r="CH25" s="110">
        <f>CH102/1.17</f>
        <v>0</v>
      </c>
      <c r="CI25" s="108">
        <f>CI102/1.17</f>
        <v>0</v>
      </c>
      <c r="CJ25" s="117">
        <f>CI25-CH25</f>
        <v>0</v>
      </c>
      <c r="CK25" s="111">
        <f>BY25+CC25+CG25</f>
        <v>0</v>
      </c>
      <c r="CL25" s="112"/>
      <c r="CM25" s="112">
        <f>BZ25+CD25+CH25</f>
        <v>0</v>
      </c>
      <c r="CN25" s="114">
        <f>CA25+CE25+CI25</f>
        <v>0</v>
      </c>
      <c r="CO25" s="118">
        <f>CN25-CK25</f>
        <v>0</v>
      </c>
      <c r="CP25" s="118"/>
      <c r="CQ25" s="109">
        <f>CN25-CM25</f>
        <v>0</v>
      </c>
      <c r="CR25" s="119">
        <f>SUM(BR25,CK25)</f>
        <v>0</v>
      </c>
      <c r="CS25" s="945"/>
      <c r="CT25" s="124">
        <f>BT25+CM25</f>
        <v>3342.6190000000001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0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3">
        <f>CX25/6</f>
        <v>0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 t="e">
        <f>AI27/AH27</f>
        <v>#DIV/0!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5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5"/>
      <c r="CM26" s="182"/>
      <c r="CN26" s="84"/>
      <c r="CO26" s="90" t="e">
        <f>CN27/CK27</f>
        <v>#DIV/0!</v>
      </c>
      <c r="CP26" s="940"/>
      <c r="CQ26" s="91" t="e">
        <f>CN27/CM27</f>
        <v>#DIV/0!</v>
      </c>
      <c r="CR26" s="157"/>
      <c r="CS26" s="948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3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0</v>
      </c>
      <c r="AI27" s="108">
        <f>AI105/1.17</f>
        <v>0</v>
      </c>
      <c r="AJ27" s="117">
        <f>AI27-AH27</f>
        <v>0</v>
      </c>
      <c r="AK27" s="111">
        <f>Y27+AC27+AG27</f>
        <v>0</v>
      </c>
      <c r="AL27" s="112">
        <f>AL105/1.17</f>
        <v>0</v>
      </c>
      <c r="AM27" s="113">
        <f>Z27+AD27+AH27</f>
        <v>179.4871794871795</v>
      </c>
      <c r="AN27" s="114">
        <f>AA27+AE27+AI27</f>
        <v>179.4871794871795</v>
      </c>
      <c r="AO27" s="118">
        <f>AN27-AK27</f>
        <v>179.4871794871795</v>
      </c>
      <c r="AP27" s="116">
        <f t="shared" si="48"/>
        <v>179.4871794871795</v>
      </c>
      <c r="AQ27" s="109">
        <f>AN27-AM27</f>
        <v>0</v>
      </c>
      <c r="AR27" s="119">
        <f>SUM(R27,AK27)</f>
        <v>0</v>
      </c>
      <c r="AS27" s="112">
        <f>AS105/1.17</f>
        <v>0</v>
      </c>
      <c r="AT27" s="120">
        <f>T27+AM27</f>
        <v>311.96581196581201</v>
      </c>
      <c r="AU27" s="120">
        <f>SUM(U27,AN27)</f>
        <v>311.96581196581201</v>
      </c>
      <c r="AV27" s="121">
        <f>AU27-AR27</f>
        <v>311.96581196581201</v>
      </c>
      <c r="AW27" s="116">
        <f t="shared" si="31"/>
        <v>311.96581196581201</v>
      </c>
      <c r="AX27" s="122">
        <f>AU27-AT27</f>
        <v>0</v>
      </c>
      <c r="AY27" s="96">
        <f>AR27/6</f>
        <v>0</v>
      </c>
      <c r="AZ27" s="97">
        <f>AS27/6</f>
        <v>0</v>
      </c>
      <c r="BA27" s="97">
        <f>AU27/6</f>
        <v>51.994301994301999</v>
      </c>
      <c r="BB27" s="123" t="e">
        <f>BA27/AY27</f>
        <v>#DIV/0!</v>
      </c>
      <c r="BC27" s="98">
        <f>BA27-AY27</f>
        <v>51.994301994301999</v>
      </c>
      <c r="BD27" s="98">
        <f>BA27-AZ27</f>
        <v>51.994301994301999</v>
      </c>
      <c r="BE27" s="98">
        <f>AX27/6</f>
        <v>0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5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3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 t="e">
        <f>AI29/AH29</f>
        <v>#DIV/0!</v>
      </c>
      <c r="AK28" s="174"/>
      <c r="AL28" s="175"/>
      <c r="AM28" s="176"/>
      <c r="AN28" s="84"/>
      <c r="AO28" s="90">
        <f>AN29/AK29</f>
        <v>1.7688888888888887</v>
      </c>
      <c r="AP28" s="86">
        <f>AN29/AL29</f>
        <v>1.7688888888888887</v>
      </c>
      <c r="AQ28" s="91">
        <f>AN29/AM29</f>
        <v>1</v>
      </c>
      <c r="AR28" s="157"/>
      <c r="AS28" s="175"/>
      <c r="AT28" s="162"/>
      <c r="AU28" s="162"/>
      <c r="AV28" s="94">
        <f>AU29/AR29</f>
        <v>2.1954484605087012</v>
      </c>
      <c r="AW28" s="86">
        <f>AU29/AS29</f>
        <v>2.1954484605087017</v>
      </c>
      <c r="AX28" s="95">
        <f>AU29/AT29</f>
        <v>1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 t="e">
        <f>BL29/BK29</f>
        <v>#DIV/0!</v>
      </c>
      <c r="BN28" s="171"/>
      <c r="BO28" s="173"/>
      <c r="BP28" s="172"/>
      <c r="BQ28" s="91" t="e">
        <f>BP29/BO29</f>
        <v>#DIV/0!</v>
      </c>
      <c r="BR28" s="174"/>
      <c r="BS28" s="935"/>
      <c r="BT28" s="182"/>
      <c r="BU28" s="84"/>
      <c r="BV28" s="85" t="e">
        <f>BU29/BR29</f>
        <v>#DIV/0!</v>
      </c>
      <c r="BW28" s="86"/>
      <c r="BX28" s="87" t="e">
        <f>BU29/BT29</f>
        <v>#DIV/0!</v>
      </c>
      <c r="BY28" s="171"/>
      <c r="BZ28" s="173"/>
      <c r="CA28" s="172"/>
      <c r="CB28" s="178" t="e">
        <f>CA29/BZ29</f>
        <v>#DIV/0!</v>
      </c>
      <c r="CC28" s="171"/>
      <c r="CD28" s="173"/>
      <c r="CE28" s="172"/>
      <c r="CF28" s="178" t="e">
        <f>CE29/CD29</f>
        <v>#DIV/0!</v>
      </c>
      <c r="CG28" s="171"/>
      <c r="CH28" s="173"/>
      <c r="CI28" s="172"/>
      <c r="CJ28" s="178" t="e">
        <f>CI29/CH29</f>
        <v>#DIV/0!</v>
      </c>
      <c r="CK28" s="174"/>
      <c r="CL28" s="935"/>
      <c r="CM28" s="182"/>
      <c r="CN28" s="84"/>
      <c r="CO28" s="90" t="e">
        <f>CN29/CK29</f>
        <v>#DIV/0!</v>
      </c>
      <c r="CP28" s="940"/>
      <c r="CQ28" s="91" t="e">
        <f>CN29/CM29</f>
        <v>#DIV/0!</v>
      </c>
      <c r="CR28" s="157"/>
      <c r="CS28" s="948"/>
      <c r="CT28" s="164"/>
      <c r="CU28" s="162"/>
      <c r="CV28" s="94" t="e">
        <f>CU29/CR29</f>
        <v>#DIV/0!</v>
      </c>
      <c r="CW28" s="94"/>
      <c r="CX28" s="95" t="e">
        <f>CU29/CT29</f>
        <v>#DIV/0!</v>
      </c>
      <c r="CY28" s="96"/>
      <c r="CZ28" s="97"/>
      <c r="DB28" s="261"/>
      <c r="DC28" s="1003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4"/>
    </row>
    <row r="29" spans="1:152" s="98" customFormat="1" ht="20.100000000000001" customHeight="1">
      <c r="A29" s="103"/>
      <c r="B29" s="104" t="s">
        <v>109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0</v>
      </c>
      <c r="AI29" s="108">
        <f>AI108/1.17</f>
        <v>0</v>
      </c>
      <c r="AJ29" s="117">
        <f>AI29-AH29</f>
        <v>0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680.34188034188037</v>
      </c>
      <c r="AN29" s="114">
        <f>AA29+AE29+AI29</f>
        <v>680.34188034188037</v>
      </c>
      <c r="AO29" s="118">
        <f>AN29-AK29</f>
        <v>295.72649572649573</v>
      </c>
      <c r="AP29" s="116">
        <f t="shared" si="48"/>
        <v>295.72649572649573</v>
      </c>
      <c r="AQ29" s="109">
        <f>AN29-AM29</f>
        <v>0</v>
      </c>
      <c r="AR29" s="119">
        <f>SUM(R29,AK29)</f>
        <v>638.46153846153857</v>
      </c>
      <c r="AS29" s="112">
        <f>AS108/1.17</f>
        <v>638.46153846153845</v>
      </c>
      <c r="AT29" s="120">
        <f>T29+AM29</f>
        <v>1401.7094017094018</v>
      </c>
      <c r="AU29" s="120">
        <f>SUM(U29,AN29)</f>
        <v>1401.7094017094018</v>
      </c>
      <c r="AV29" s="121">
        <f>AU29-AR29</f>
        <v>763.24786324786328</v>
      </c>
      <c r="AW29" s="116">
        <f t="shared" si="31"/>
        <v>763.24786324786339</v>
      </c>
      <c r="AX29" s="122">
        <f>AU29-AT29</f>
        <v>0</v>
      </c>
      <c r="AY29" s="96">
        <f>AR29/6</f>
        <v>106.41025641025642</v>
      </c>
      <c r="AZ29" s="97">
        <f>AS29/6</f>
        <v>106.41025641025641</v>
      </c>
      <c r="BA29" s="97">
        <f>AU29/6</f>
        <v>233.61823361823363</v>
      </c>
      <c r="BB29" s="123">
        <f>BA29/AY29</f>
        <v>2.1954484605087012</v>
      </c>
      <c r="BC29" s="98">
        <f>BA29-AY29</f>
        <v>127.20797720797721</v>
      </c>
      <c r="BD29" s="98">
        <f>BA29-AZ29</f>
        <v>127.20797720797722</v>
      </c>
      <c r="BE29" s="98">
        <f>AX29/6</f>
        <v>0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0</v>
      </c>
      <c r="BL29" s="108">
        <f>BL108/1.17</f>
        <v>0</v>
      </c>
      <c r="BM29" s="109">
        <f>BL29-BK29</f>
        <v>0</v>
      </c>
      <c r="BN29" s="107">
        <f>BN108/1.17</f>
        <v>0</v>
      </c>
      <c r="BO29" s="110">
        <f>BO108/1.17</f>
        <v>0</v>
      </c>
      <c r="BP29" s="108">
        <f>BP108/1.17</f>
        <v>0</v>
      </c>
      <c r="BQ29" s="109">
        <f>BP29-BO29</f>
        <v>0</v>
      </c>
      <c r="BR29" s="111">
        <f>BF29+BJ29+BN29</f>
        <v>0</v>
      </c>
      <c r="BS29" s="112"/>
      <c r="BT29" s="112">
        <f>BG29+BK29+BO29</f>
        <v>0</v>
      </c>
      <c r="BU29" s="114">
        <f>BH29+BL29+BP29</f>
        <v>0</v>
      </c>
      <c r="BV29" s="115">
        <f>BU29-BR29</f>
        <v>0</v>
      </c>
      <c r="BW29" s="116"/>
      <c r="BX29" s="109">
        <f>BU29-BT29</f>
        <v>0</v>
      </c>
      <c r="BY29" s="107">
        <f>BY108/1.17</f>
        <v>0</v>
      </c>
      <c r="BZ29" s="110">
        <f>BZ108/1.17</f>
        <v>0</v>
      </c>
      <c r="CA29" s="108">
        <f>CA108/1.17</f>
        <v>0</v>
      </c>
      <c r="CB29" s="117">
        <f>CA29-BZ29</f>
        <v>0</v>
      </c>
      <c r="CC29" s="107">
        <f>CC108/1.17</f>
        <v>0</v>
      </c>
      <c r="CD29" s="110">
        <f>CD108/1.17</f>
        <v>0</v>
      </c>
      <c r="CE29" s="108">
        <f>CE108/1.17</f>
        <v>0</v>
      </c>
      <c r="CF29" s="117">
        <f>CE29-CD29</f>
        <v>0</v>
      </c>
      <c r="CG29" s="107">
        <f>CG108/1.17</f>
        <v>0</v>
      </c>
      <c r="CH29" s="110">
        <f>CH108/1.17</f>
        <v>0</v>
      </c>
      <c r="CI29" s="108">
        <f>CI108/1.17</f>
        <v>0</v>
      </c>
      <c r="CJ29" s="117">
        <f>CI29-CH29</f>
        <v>0</v>
      </c>
      <c r="CK29" s="111">
        <f>BY29+CC29+CG29</f>
        <v>0</v>
      </c>
      <c r="CL29" s="112"/>
      <c r="CM29" s="112">
        <f>BZ29+CD29+CH29</f>
        <v>0</v>
      </c>
      <c r="CN29" s="114">
        <f>CA29+CE29+CI29</f>
        <v>0</v>
      </c>
      <c r="CO29" s="118">
        <f>CN29-CK29</f>
        <v>0</v>
      </c>
      <c r="CP29" s="118"/>
      <c r="CQ29" s="109">
        <f>CN29-CM29</f>
        <v>0</v>
      </c>
      <c r="CR29" s="119">
        <f>SUM(BR29,CK29)</f>
        <v>0</v>
      </c>
      <c r="CS29" s="945"/>
      <c r="CT29" s="124">
        <f>BT29+CM29</f>
        <v>0</v>
      </c>
      <c r="CU29" s="120">
        <f>SUM(BU29,CN29)</f>
        <v>0</v>
      </c>
      <c r="CV29" s="121">
        <f>CU29-CR29</f>
        <v>0</v>
      </c>
      <c r="CW29" s="121"/>
      <c r="CX29" s="122">
        <f>CU29-CT29</f>
        <v>0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3">
        <f>CX29/6</f>
        <v>0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 t="e">
        <f>AI31/AH31</f>
        <v>#DIV/0!</v>
      </c>
      <c r="AK30" s="198"/>
      <c r="AL30" s="199"/>
      <c r="AM30" s="200"/>
      <c r="AN30" s="201"/>
      <c r="AO30" s="90">
        <f>AN31/AK31</f>
        <v>1.0379001117461393</v>
      </c>
      <c r="AP30" s="86">
        <f>AN31/AL31</f>
        <v>0.96014427374141242</v>
      </c>
      <c r="AQ30" s="203">
        <f>AN31/AM31</f>
        <v>1.1692273180361954</v>
      </c>
      <c r="AR30" s="204"/>
      <c r="AS30" s="199"/>
      <c r="AT30" s="205"/>
      <c r="AU30" s="162"/>
      <c r="AV30" s="94">
        <f>AU31/AR31</f>
        <v>1.2677254039224137</v>
      </c>
      <c r="AW30" s="86">
        <f>AU31/AS31</f>
        <v>1.1371088765933721</v>
      </c>
      <c r="AX30" s="206">
        <f>AU31/AT31</f>
        <v>1.0612809748430621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 t="e">
        <f>BL31/BK31</f>
        <v>#DIV/0!</v>
      </c>
      <c r="BN30" s="69"/>
      <c r="BO30" s="197"/>
      <c r="BP30" s="172"/>
      <c r="BQ30" s="87" t="e">
        <f>BP31/BO31</f>
        <v>#DIV/0!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1</v>
      </c>
      <c r="BY30" s="69"/>
      <c r="BZ30" s="197"/>
      <c r="CA30" s="172"/>
      <c r="CB30" s="177" t="e">
        <f>CA31/BZ31</f>
        <v>#DIV/0!</v>
      </c>
      <c r="CC30" s="69"/>
      <c r="CD30" s="197"/>
      <c r="CE30" s="172"/>
      <c r="CF30" s="202" t="e">
        <f>CE31/CD31</f>
        <v>#DIV/0!</v>
      </c>
      <c r="CG30" s="69"/>
      <c r="CH30" s="197"/>
      <c r="CI30" s="172"/>
      <c r="CJ30" s="202" t="e">
        <f>CI31/CH31</f>
        <v>#DIV/0!</v>
      </c>
      <c r="CK30" s="198"/>
      <c r="CL30" s="291"/>
      <c r="CM30" s="207"/>
      <c r="CN30" s="201"/>
      <c r="CO30" s="90" t="e">
        <f>CN31/CK31</f>
        <v>#DIV/0!</v>
      </c>
      <c r="CP30" s="940"/>
      <c r="CQ30" s="203" t="e">
        <f>CN31/CM31</f>
        <v>#DIV/0!</v>
      </c>
      <c r="CR30" s="204"/>
      <c r="CS30" s="952"/>
      <c r="CT30" s="209"/>
      <c r="CU30" s="162"/>
      <c r="CV30" s="94" t="e">
        <f>CU31/CR31</f>
        <v>#DIV/0!</v>
      </c>
      <c r="CW30" s="94"/>
      <c r="CX30" s="206">
        <f>CU31/CT31</f>
        <v>1</v>
      </c>
      <c r="CY30" s="137"/>
      <c r="CZ30" s="138"/>
      <c r="DB30" s="266"/>
      <c r="DC30" s="999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72">
        <f>K10+K14+K25+K19+K23+K27+K29</f>
        <v>479331.0944273505</v>
      </c>
      <c r="L31" s="87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74">
        <f>Z10+Z14+Z25+Z19+Z23+Z27+Z29</f>
        <v>441409.1944188035</v>
      </c>
      <c r="AA31" s="874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4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0</v>
      </c>
      <c r="AI31" s="874">
        <f>AI10+AI14+AI25+AI19+AI23+AI27+AI29</f>
        <v>136474.65599999999</v>
      </c>
      <c r="AJ31" s="216">
        <f>AI31-AH31</f>
        <v>136474.65599999999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806457.59552136762</v>
      </c>
      <c r="AN31" s="213">
        <f>AN10+AN14+AN25+AN19+AN23+AN27+AN29</f>
        <v>942932.25152136758</v>
      </c>
      <c r="AO31" s="215">
        <f>AN31-AK31</f>
        <v>34432.25152136758</v>
      </c>
      <c r="AP31" s="211">
        <f>AN31-AL31</f>
        <v>-39141.252752136672</v>
      </c>
      <c r="AQ31" s="216">
        <f>AN31-AM31</f>
        <v>136474.65599999996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2227031.4130854709</v>
      </c>
      <c r="AU31" s="213">
        <f>AU10+AU14+AU25+AU19+AU23+AU27+AU29</f>
        <v>2363506.0690854704</v>
      </c>
      <c r="AV31" s="217">
        <f>AU31-AR31</f>
        <v>499138.54771794891</v>
      </c>
      <c r="AW31" s="211">
        <f>AU31-AS31</f>
        <v>284983.84686324815</v>
      </c>
      <c r="AX31" s="218">
        <f>AU31-AT31</f>
        <v>136474.65599999949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393917.67818091164</v>
      </c>
      <c r="BB31" s="123">
        <f>BA31/AY31</f>
        <v>1.2677254039224135</v>
      </c>
      <c r="BC31" s="98">
        <f>BA31-AY31</f>
        <v>83189.757952991407</v>
      </c>
      <c r="BD31" s="98">
        <f>BA31-AZ31</f>
        <v>47497.307810541242</v>
      </c>
      <c r="BE31" s="98">
        <f>AX31/6</f>
        <v>22745.775999999914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0</v>
      </c>
      <c r="BL31" s="211">
        <f>BL10+BL14+BL25+BL19+BL23+BL27+BL29</f>
        <v>0</v>
      </c>
      <c r="BM31" s="212">
        <f>BL31-BK31</f>
        <v>0</v>
      </c>
      <c r="BN31" s="210">
        <f>BN10+BN14+BN25+BN19+BN23+BN27+BN29</f>
        <v>0</v>
      </c>
      <c r="BO31" s="213">
        <f>BO10+BO14+BO25+BO19+BO23+BO27+BO29</f>
        <v>0</v>
      </c>
      <c r="BP31" s="211">
        <f>BP10+BP14+BP25+BP19+BP23+BP27+BP29</f>
        <v>0</v>
      </c>
      <c r="BQ31" s="212">
        <f>BP31-BO31</f>
        <v>0</v>
      </c>
      <c r="BR31" s="214">
        <f>BR10+BR14+BR25+BR19+BR23+BR27+BR29</f>
        <v>0</v>
      </c>
      <c r="BS31" s="292"/>
      <c r="BT31" s="215">
        <f>BT10+BT14+BT25+BT19+BT23+BT27+BT29</f>
        <v>133460.45300000001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0</v>
      </c>
      <c r="BY31" s="210">
        <f>BY10+BY14+BY25+BY19+BY23+BY27+BY29</f>
        <v>0</v>
      </c>
      <c r="BZ31" s="213">
        <f>BZ10+BZ14+BZ25+BZ19+BZ23+BZ27+BZ29</f>
        <v>0</v>
      </c>
      <c r="CA31" s="211">
        <f>CA10+CA14+CA25+CA19+CA23+CA27+CA29</f>
        <v>0</v>
      </c>
      <c r="CB31" s="216">
        <f>CB10+CB14+CB25+CB19+CB23+CB27</f>
        <v>0</v>
      </c>
      <c r="CC31" s="210">
        <f>CC10+CC14+CC25+CC19+CC23+CC27+CC29</f>
        <v>0</v>
      </c>
      <c r="CD31" s="213">
        <f>CD10+CD14+CD25+CD19+CD23+CD27+CD29</f>
        <v>0</v>
      </c>
      <c r="CE31" s="211">
        <f>CE10+CE14+CE25+CE19+CE23+CE27+CE29</f>
        <v>0</v>
      </c>
      <c r="CF31" s="216">
        <f>CF10+CF14+CF25+CF19+CF23+CF27</f>
        <v>0</v>
      </c>
      <c r="CG31" s="210">
        <f>CG10+CG14+CG25+CG19+CG23+CG27+CG29+CG29</f>
        <v>0</v>
      </c>
      <c r="CH31" s="213">
        <f>CH10+CH14+CH25+CH19+CH23+CH27+CH29+CH29</f>
        <v>0</v>
      </c>
      <c r="CI31" s="211">
        <f>CI10+CI14+CI25+CI19+CI23+CI27+CI29+CI29</f>
        <v>0</v>
      </c>
      <c r="CJ31" s="216">
        <f>CJ10+CJ14+CJ25+CJ19+CJ23+CJ27</f>
        <v>0</v>
      </c>
      <c r="CK31" s="214">
        <f>CK10+CK14+CK25+CK19+CK23+CK27+CK29</f>
        <v>0</v>
      </c>
      <c r="CL31" s="292"/>
      <c r="CM31" s="215">
        <f>CM10+CM14+CM25+CM19+CM23+CM27+CM29</f>
        <v>0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0</v>
      </c>
      <c r="CR31" s="214">
        <f>CR10+CR14+CR25+CR19+CR23+CR27+CR29</f>
        <v>0</v>
      </c>
      <c r="CS31" s="292"/>
      <c r="CT31" s="215">
        <f>CT10+CT14+CT25+CT19+CT23+CT27+CT29</f>
        <v>133460.45300000001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0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3">
        <f>CX31/6</f>
        <v>0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19"/>
      <c r="E34" s="17"/>
      <c r="F34" s="1056" t="str">
        <f>F3</f>
        <v>17/3</v>
      </c>
      <c r="G34" s="1053"/>
      <c r="H34" s="1053"/>
      <c r="I34" s="1055">
        <v>0</v>
      </c>
      <c r="J34" s="1056" t="str">
        <f>J3</f>
        <v>17/4</v>
      </c>
      <c r="K34" s="1053"/>
      <c r="L34" s="1053"/>
      <c r="M34" s="1055">
        <v>0</v>
      </c>
      <c r="N34" s="1056" t="str">
        <f>N3</f>
        <v>17/5</v>
      </c>
      <c r="O34" s="1053"/>
      <c r="P34" s="1053"/>
      <c r="Q34" s="1055">
        <v>0</v>
      </c>
      <c r="R34" s="1056" t="str">
        <f>R3</f>
        <v>17/3-17/5累計</v>
      </c>
      <c r="S34" s="1053"/>
      <c r="T34" s="1053"/>
      <c r="U34" s="1054"/>
      <c r="V34" s="1053"/>
      <c r="W34" s="1053"/>
      <c r="X34" s="1055"/>
      <c r="Y34" s="1056" t="str">
        <f>Y3</f>
        <v>17/6</v>
      </c>
      <c r="Z34" s="1053"/>
      <c r="AA34" s="1053"/>
      <c r="AB34" s="1055">
        <v>0</v>
      </c>
      <c r="AC34" s="1056" t="str">
        <f>AC3</f>
        <v>17/7</v>
      </c>
      <c r="AD34" s="1053"/>
      <c r="AE34" s="1053"/>
      <c r="AF34" s="1055">
        <v>0</v>
      </c>
      <c r="AG34" s="1056" t="str">
        <f>AG3</f>
        <v>17/8</v>
      </c>
      <c r="AH34" s="1053"/>
      <c r="AI34" s="1053"/>
      <c r="AJ34" s="1055">
        <v>0</v>
      </c>
      <c r="AK34" s="1056" t="str">
        <f>AK3</f>
        <v>17/6-17/8累計</v>
      </c>
      <c r="AL34" s="1053"/>
      <c r="AM34" s="1053"/>
      <c r="AN34" s="1054"/>
      <c r="AO34" s="1053"/>
      <c r="AP34" s="1053"/>
      <c r="AQ34" s="1055"/>
      <c r="AR34" s="1064" t="str">
        <f>AR3</f>
        <v>17/上(17/3-17/8)累計</v>
      </c>
      <c r="AS34" s="1065"/>
      <c r="AT34" s="1065"/>
      <c r="AU34" s="1065"/>
      <c r="AV34" s="1065"/>
      <c r="AW34" s="1065"/>
      <c r="AX34" s="1066"/>
      <c r="AY34" s="18"/>
      <c r="AZ34" s="744"/>
      <c r="BA34" s="19"/>
      <c r="BF34" s="1056" t="str">
        <f>BF3</f>
        <v>17/9</v>
      </c>
      <c r="BG34" s="1053"/>
      <c r="BH34" s="1053"/>
      <c r="BI34" s="1055">
        <v>0</v>
      </c>
      <c r="BJ34" s="1056" t="str">
        <f>BJ3</f>
        <v>17/10</v>
      </c>
      <c r="BK34" s="1053"/>
      <c r="BL34" s="1053"/>
      <c r="BM34" s="1055">
        <v>0</v>
      </c>
      <c r="BN34" s="1056" t="str">
        <f>BN3</f>
        <v>17/11</v>
      </c>
      <c r="BO34" s="1053"/>
      <c r="BP34" s="1053"/>
      <c r="BQ34" s="1055">
        <v>0</v>
      </c>
      <c r="BR34" s="1056" t="str">
        <f>BR3</f>
        <v>17/9-17/11累計</v>
      </c>
      <c r="BS34" s="1053"/>
      <c r="BT34" s="1053"/>
      <c r="BU34" s="1054"/>
      <c r="BV34" s="1053"/>
      <c r="BW34" s="1053"/>
      <c r="BX34" s="1055"/>
      <c r="BY34" s="1056" t="str">
        <f>BY3</f>
        <v>17/12</v>
      </c>
      <c r="BZ34" s="1053"/>
      <c r="CA34" s="1053"/>
      <c r="CB34" s="1055">
        <v>0</v>
      </c>
      <c r="CC34" s="1056" t="str">
        <f>CC3</f>
        <v>18/1</v>
      </c>
      <c r="CD34" s="1053"/>
      <c r="CE34" s="1053"/>
      <c r="CF34" s="1055">
        <v>0</v>
      </c>
      <c r="CG34" s="1056" t="str">
        <f>CG3</f>
        <v>18/2</v>
      </c>
      <c r="CH34" s="1053"/>
      <c r="CI34" s="1053"/>
      <c r="CJ34" s="1055">
        <v>0</v>
      </c>
      <c r="CK34" s="1056" t="str">
        <f>CK3</f>
        <v>17/12-18/2累計</v>
      </c>
      <c r="CL34" s="1053"/>
      <c r="CM34" s="1053"/>
      <c r="CN34" s="1054"/>
      <c r="CO34" s="1053"/>
      <c r="CP34" s="1053"/>
      <c r="CQ34" s="1055"/>
      <c r="CR34" s="1064" t="str">
        <f>CR3</f>
        <v>17/下(17/9-18/2)累計</v>
      </c>
      <c r="CS34" s="1065"/>
      <c r="CT34" s="1065"/>
      <c r="CU34" s="1065"/>
      <c r="CV34" s="1065"/>
      <c r="CW34" s="1065"/>
      <c r="CX34" s="1066"/>
      <c r="CY34" s="18"/>
      <c r="CZ34" s="19"/>
      <c r="DB34" s="997"/>
      <c r="DC34" s="901"/>
      <c r="DD34" s="1053" t="str">
        <f>DD3</f>
        <v>18/3</v>
      </c>
      <c r="DE34" s="1053"/>
      <c r="DF34" s="1053"/>
      <c r="DG34" s="1055">
        <v>0</v>
      </c>
      <c r="DH34" s="1056" t="str">
        <f>DH3</f>
        <v>18/4</v>
      </c>
      <c r="DI34" s="1053"/>
      <c r="DJ34" s="1053"/>
      <c r="DK34" s="1055">
        <v>0</v>
      </c>
      <c r="DL34" s="1056" t="str">
        <f>DL3</f>
        <v>18/5</v>
      </c>
      <c r="DM34" s="1053"/>
      <c r="DN34" s="1053"/>
      <c r="DO34" s="1055">
        <v>0</v>
      </c>
      <c r="DP34" s="1056" t="str">
        <f>DP3</f>
        <v>18/3-18/5累計</v>
      </c>
      <c r="DQ34" s="1053"/>
      <c r="DR34" s="1054"/>
      <c r="DS34" s="1053"/>
      <c r="DT34" s="1055"/>
      <c r="DU34" s="1056" t="str">
        <f>DU3</f>
        <v>18/6</v>
      </c>
      <c r="DV34" s="1053"/>
      <c r="DW34" s="1053"/>
      <c r="DX34" s="1055">
        <v>0</v>
      </c>
      <c r="DY34" s="1056" t="str">
        <f>DY3</f>
        <v>18/7</v>
      </c>
      <c r="DZ34" s="1053"/>
      <c r="EA34" s="1053"/>
      <c r="EB34" s="1055">
        <v>0</v>
      </c>
      <c r="EC34" s="1056" t="str">
        <f>EC3</f>
        <v>18/8</v>
      </c>
      <c r="ED34" s="1053"/>
      <c r="EE34" s="1053"/>
      <c r="EF34" s="1055">
        <v>0</v>
      </c>
      <c r="EG34" s="1056" t="str">
        <f>EG3</f>
        <v>18/6-18/8累計</v>
      </c>
      <c r="EH34" s="1053"/>
      <c r="EI34" s="1054"/>
      <c r="EJ34" s="1053"/>
      <c r="EK34" s="1055"/>
      <c r="EL34" s="1064" t="str">
        <f>EL3</f>
        <v>18/上(18/3-18/8)累計</v>
      </c>
      <c r="EM34" s="1065"/>
      <c r="EN34" s="1065"/>
      <c r="EO34" s="1065"/>
      <c r="EP34" s="1066"/>
      <c r="EQ34" s="18"/>
      <c r="ER34" s="19"/>
      <c r="EV34" s="90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107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実績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今回計画</v>
      </c>
      <c r="AE35" s="221" t="str">
        <f t="shared" si="60"/>
        <v>実績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実績</v>
      </c>
      <c r="AI35" s="221" t="str">
        <f t="shared" si="60"/>
        <v>実績</v>
      </c>
      <c r="AJ35" s="33" t="str">
        <f t="shared" si="60"/>
        <v>計画差異</v>
      </c>
      <c r="AK35" s="28" t="str">
        <f t="shared" si="60"/>
        <v>予算</v>
      </c>
      <c r="AL35" s="34" t="s">
        <v>107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107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45" t="s">
        <v>112</v>
      </c>
      <c r="BA35" s="41" t="str">
        <f>BA4</f>
        <v>実績平均</v>
      </c>
      <c r="BB35" s="223"/>
      <c r="BC35" s="6" t="s">
        <v>74</v>
      </c>
      <c r="BD35" s="6" t="s">
        <v>113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実績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3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077" t="s">
        <v>56</v>
      </c>
      <c r="D36" s="1078"/>
      <c r="E36" s="78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8520.4577777777795</v>
      </c>
      <c r="AB36" s="227">
        <f t="shared" ref="AB36:AB41" si="78">AA36-Z36</f>
        <v>0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7677.9127521367509</v>
      </c>
      <c r="AF36" s="232">
        <f t="shared" ref="AF36:AF41" si="81">AE36-AD36</f>
        <v>0</v>
      </c>
      <c r="AG36" s="68">
        <f t="shared" ref="AG36:AI37" si="82">AG115/1.17</f>
        <v>6666.666666666667</v>
      </c>
      <c r="AH36" s="226">
        <f t="shared" ref="AH36:AH41" si="83">AH115/1.17</f>
        <v>0</v>
      </c>
      <c r="AI36" s="226">
        <f t="shared" si="82"/>
        <v>0</v>
      </c>
      <c r="AJ36" s="232">
        <f t="shared" ref="AJ36:AJ41" si="84">AI36-AH36</f>
        <v>0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16198.370529914529</v>
      </c>
      <c r="AN36" s="47">
        <f t="shared" si="87"/>
        <v>16198.370529914529</v>
      </c>
      <c r="AO36" s="233">
        <f t="shared" ref="AO36:AO41" si="88">AN36-AK36</f>
        <v>-4827.2704957264978</v>
      </c>
      <c r="AP36" s="231">
        <f>AN36-AL36</f>
        <v>-4827.2704957264978</v>
      </c>
      <c r="AQ36" s="232">
        <f t="shared" ref="AQ36:AQ41" si="89">AN36-AM36</f>
        <v>0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42089.291888888889</v>
      </c>
      <c r="AU36" s="234">
        <f t="shared" si="92"/>
        <v>42089.291888888889</v>
      </c>
      <c r="AV36" s="149">
        <f t="shared" ref="AV36:AV41" si="93">AU36-AR36</f>
        <v>1320.0611196581158</v>
      </c>
      <c r="AW36" s="231">
        <f>AU36-AS36</f>
        <v>1320.0611196581158</v>
      </c>
      <c r="AX36" s="235">
        <f t="shared" ref="AX36:AX41" si="94">AU36-AT36</f>
        <v>0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0</v>
      </c>
      <c r="BL36" s="226">
        <f t="shared" si="97"/>
        <v>0</v>
      </c>
      <c r="BM36" s="227">
        <f t="shared" ref="BM36:BM41" si="98">BL36-BK36</f>
        <v>0</v>
      </c>
      <c r="BN36" s="68">
        <f t="shared" ref="BN36:BP37" si="99">BN115/1.17</f>
        <v>0</v>
      </c>
      <c r="BO36" s="226">
        <f t="shared" si="99"/>
        <v>0</v>
      </c>
      <c r="BP36" s="226">
        <f t="shared" si="99"/>
        <v>0</v>
      </c>
      <c r="BQ36" s="227">
        <f t="shared" ref="BQ36:BQ41" si="100">BP36-BO36</f>
        <v>0</v>
      </c>
      <c r="BR36" s="228">
        <f t="shared" ref="BR36:BR41" si="101">BF36+BJ36+BN36</f>
        <v>0</v>
      </c>
      <c r="BS36" s="229"/>
      <c r="BT36" s="141">
        <f t="shared" ref="BT36:BU38" si="102">BG36+BK36+BO36</f>
        <v>0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0</v>
      </c>
      <c r="BY36" s="68">
        <f t="shared" ref="BY36:CA37" si="105">BY115/1.17</f>
        <v>0</v>
      </c>
      <c r="BZ36" s="226">
        <f t="shared" si="105"/>
        <v>0</v>
      </c>
      <c r="CA36" s="226">
        <f t="shared" si="105"/>
        <v>0</v>
      </c>
      <c r="CB36" s="232">
        <f t="shared" ref="CB36:CB41" si="106">CA36-BZ36</f>
        <v>0</v>
      </c>
      <c r="CC36" s="68">
        <f t="shared" ref="CC36:CE37" si="107">CC115/1.17</f>
        <v>0</v>
      </c>
      <c r="CD36" s="226">
        <f t="shared" si="107"/>
        <v>0</v>
      </c>
      <c r="CE36" s="226">
        <f t="shared" si="107"/>
        <v>0</v>
      </c>
      <c r="CF36" s="232">
        <f t="shared" ref="CF36:CF41" si="108">CE36-CD36</f>
        <v>0</v>
      </c>
      <c r="CG36" s="68">
        <f t="shared" ref="CG36:CI37" si="109">CG115/1.17</f>
        <v>0</v>
      </c>
      <c r="CH36" s="226">
        <f t="shared" si="109"/>
        <v>0</v>
      </c>
      <c r="CI36" s="226">
        <f t="shared" si="109"/>
        <v>0</v>
      </c>
      <c r="CJ36" s="232">
        <f t="shared" ref="CJ36:CJ41" si="110">CI36-CH36</f>
        <v>0</v>
      </c>
      <c r="CK36" s="228">
        <f t="shared" ref="CK36:CK41" si="111">BY36+CC36+CG36</f>
        <v>0</v>
      </c>
      <c r="CL36" s="229"/>
      <c r="CM36" s="141">
        <f t="shared" ref="CM36:CN38" si="112">BZ36+CD36+CH36</f>
        <v>0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0</v>
      </c>
      <c r="CR36" s="228">
        <f t="shared" ref="CR36:CR41" si="115">SUM(BR36,CK36)</f>
        <v>0</v>
      </c>
      <c r="CS36" s="953"/>
      <c r="CT36" s="140">
        <f t="shared" ref="CT36:CU38" si="116">BT36+CM36</f>
        <v>0</v>
      </c>
      <c r="CU36" s="234">
        <f t="shared" si="116"/>
        <v>0</v>
      </c>
      <c r="CV36" s="149">
        <f t="shared" ref="CV36:CV41" si="117">CU36-CR36</f>
        <v>0</v>
      </c>
      <c r="CW36" s="971"/>
      <c r="CX36" s="235">
        <f t="shared" ref="CX36:CX41" si="118">CU36-CT36</f>
        <v>0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205.86516239316239</v>
      </c>
      <c r="AB37" s="227">
        <f t="shared" si="78"/>
        <v>0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256.8566153846154</v>
      </c>
      <c r="AF37" s="232">
        <f t="shared" si="81"/>
        <v>0</v>
      </c>
      <c r="AG37" s="236">
        <f t="shared" si="82"/>
        <v>427.35042735042737</v>
      </c>
      <c r="AH37" s="226">
        <f t="shared" si="83"/>
        <v>0</v>
      </c>
      <c r="AI37" s="226">
        <f t="shared" si="82"/>
        <v>0</v>
      </c>
      <c r="AJ37" s="232">
        <f t="shared" si="84"/>
        <v>0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462.72177777777779</v>
      </c>
      <c r="AN37" s="239">
        <f t="shared" si="87"/>
        <v>462.72177777777779</v>
      </c>
      <c r="AO37" s="70">
        <f t="shared" si="88"/>
        <v>-819.32950427350443</v>
      </c>
      <c r="AP37" s="240">
        <f t="shared" ref="AP37:AP65" si="143">AN37-AL37</f>
        <v>-819.32950427350443</v>
      </c>
      <c r="AQ37" s="241">
        <f t="shared" si="89"/>
        <v>0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1274.8673333333334</v>
      </c>
      <c r="AU37" s="234">
        <f t="shared" si="92"/>
        <v>1274.8673333333334</v>
      </c>
      <c r="AV37" s="149">
        <f t="shared" si="93"/>
        <v>-1032.8249743589747</v>
      </c>
      <c r="AW37" s="240">
        <f t="shared" ref="AW37:AW65" si="144">AU37-AS37</f>
        <v>-1032.8249743589743</v>
      </c>
      <c r="AX37" s="235">
        <f t="shared" si="94"/>
        <v>0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0</v>
      </c>
      <c r="BL37" s="226">
        <f t="shared" si="97"/>
        <v>0</v>
      </c>
      <c r="BM37" s="227">
        <f t="shared" si="98"/>
        <v>0</v>
      </c>
      <c r="BN37" s="236">
        <f t="shared" si="99"/>
        <v>0</v>
      </c>
      <c r="BO37" s="226">
        <f t="shared" si="99"/>
        <v>0</v>
      </c>
      <c r="BP37" s="226">
        <f t="shared" si="99"/>
        <v>0</v>
      </c>
      <c r="BQ37" s="227">
        <f t="shared" si="100"/>
        <v>0</v>
      </c>
      <c r="BR37" s="237">
        <f t="shared" si="101"/>
        <v>0</v>
      </c>
      <c r="BS37" s="238"/>
      <c r="BT37" s="70">
        <f t="shared" si="102"/>
        <v>0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0</v>
      </c>
      <c r="BY37" s="236">
        <f t="shared" si="105"/>
        <v>0</v>
      </c>
      <c r="BZ37" s="226">
        <f t="shared" si="105"/>
        <v>0</v>
      </c>
      <c r="CA37" s="226">
        <f t="shared" si="105"/>
        <v>0</v>
      </c>
      <c r="CB37" s="232">
        <f t="shared" si="106"/>
        <v>0</v>
      </c>
      <c r="CC37" s="236">
        <f t="shared" si="107"/>
        <v>0</v>
      </c>
      <c r="CD37" s="226">
        <f t="shared" si="107"/>
        <v>0</v>
      </c>
      <c r="CE37" s="226">
        <f t="shared" si="107"/>
        <v>0</v>
      </c>
      <c r="CF37" s="232">
        <f t="shared" si="108"/>
        <v>0</v>
      </c>
      <c r="CG37" s="236">
        <f t="shared" si="109"/>
        <v>0</v>
      </c>
      <c r="CH37" s="226">
        <f t="shared" si="109"/>
        <v>0</v>
      </c>
      <c r="CI37" s="226">
        <f t="shared" si="109"/>
        <v>0</v>
      </c>
      <c r="CJ37" s="232">
        <f t="shared" si="110"/>
        <v>0</v>
      </c>
      <c r="CK37" s="237">
        <f t="shared" si="111"/>
        <v>0</v>
      </c>
      <c r="CL37" s="238"/>
      <c r="CM37" s="70">
        <f t="shared" si="112"/>
        <v>0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0</v>
      </c>
      <c r="CR37" s="228">
        <f t="shared" si="115"/>
        <v>0</v>
      </c>
      <c r="CS37" s="953"/>
      <c r="CT37" s="140">
        <f t="shared" si="116"/>
        <v>0</v>
      </c>
      <c r="CU37" s="234">
        <f t="shared" si="116"/>
        <v>0</v>
      </c>
      <c r="CV37" s="149">
        <f t="shared" si="117"/>
        <v>0</v>
      </c>
      <c r="CW37" s="971"/>
      <c r="CX37" s="235">
        <f t="shared" si="118"/>
        <v>0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1"/>
      <c r="E38" s="834" t="s">
        <v>118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4025.5333333333333</v>
      </c>
      <c r="AB38" s="243">
        <f t="shared" si="78"/>
        <v>0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5604.393162393163</v>
      </c>
      <c r="AF38" s="244">
        <f t="shared" si="81"/>
        <v>0</v>
      </c>
      <c r="AG38" s="68">
        <f t="shared" ref="AG38:AI40" si="150">AG117/1.17</f>
        <v>20256.410256410258</v>
      </c>
      <c r="AH38" s="231">
        <f t="shared" si="83"/>
        <v>0</v>
      </c>
      <c r="AI38" s="230">
        <f t="shared" si="150"/>
        <v>0</v>
      </c>
      <c r="AJ38" s="244">
        <f t="shared" si="84"/>
        <v>0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9629.9264957264968</v>
      </c>
      <c r="AN38" s="47">
        <f t="shared" si="87"/>
        <v>9629.9264957264968</v>
      </c>
      <c r="AO38" s="146">
        <f t="shared" si="88"/>
        <v>-43874.347008547011</v>
      </c>
      <c r="AP38" s="141">
        <f t="shared" si="143"/>
        <v>-53617.936752136753</v>
      </c>
      <c r="AQ38" s="142">
        <f t="shared" si="89"/>
        <v>0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11122.607692307694</v>
      </c>
      <c r="AU38" s="234">
        <f t="shared" si="92"/>
        <v>11122.607692307694</v>
      </c>
      <c r="AV38" s="149">
        <f t="shared" si="93"/>
        <v>-62552.605982905996</v>
      </c>
      <c r="AW38" s="141">
        <f t="shared" si="144"/>
        <v>-79185.084615384621</v>
      </c>
      <c r="AX38" s="235">
        <f t="shared" si="94"/>
        <v>0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0</v>
      </c>
      <c r="BL38" s="230">
        <f t="shared" si="152"/>
        <v>0</v>
      </c>
      <c r="BM38" s="243">
        <f t="shared" si="98"/>
        <v>0</v>
      </c>
      <c r="BN38" s="68">
        <f t="shared" ref="BN38:BP41" si="153">BN117/1.17</f>
        <v>0</v>
      </c>
      <c r="BO38" s="231">
        <f t="shared" si="153"/>
        <v>0</v>
      </c>
      <c r="BP38" s="230">
        <f t="shared" si="153"/>
        <v>0</v>
      </c>
      <c r="BQ38" s="243">
        <f t="shared" si="100"/>
        <v>0</v>
      </c>
      <c r="BR38" s="228">
        <f t="shared" si="101"/>
        <v>0</v>
      </c>
      <c r="BS38" s="229"/>
      <c r="BT38" s="229">
        <f t="shared" si="102"/>
        <v>0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0</v>
      </c>
      <c r="BY38" s="68">
        <f t="shared" ref="BY38:CA41" si="154">BY117/1.17</f>
        <v>0</v>
      </c>
      <c r="BZ38" s="231">
        <f t="shared" si="154"/>
        <v>0</v>
      </c>
      <c r="CA38" s="230">
        <f t="shared" si="154"/>
        <v>0</v>
      </c>
      <c r="CB38" s="244">
        <f t="shared" si="106"/>
        <v>0</v>
      </c>
      <c r="CC38" s="68">
        <f t="shared" ref="CC38:CE41" si="155">CC117/1.17</f>
        <v>0</v>
      </c>
      <c r="CD38" s="231">
        <f t="shared" si="155"/>
        <v>0</v>
      </c>
      <c r="CE38" s="230">
        <f t="shared" si="155"/>
        <v>0</v>
      </c>
      <c r="CF38" s="244">
        <f t="shared" si="108"/>
        <v>0</v>
      </c>
      <c r="CG38" s="68">
        <f t="shared" ref="CG38:CI41" si="156">CG117/1.17</f>
        <v>0</v>
      </c>
      <c r="CH38" s="231">
        <f t="shared" si="156"/>
        <v>0</v>
      </c>
      <c r="CI38" s="230">
        <f t="shared" si="156"/>
        <v>0</v>
      </c>
      <c r="CJ38" s="244">
        <f t="shared" si="110"/>
        <v>0</v>
      </c>
      <c r="CK38" s="228">
        <f t="shared" si="111"/>
        <v>0</v>
      </c>
      <c r="CL38" s="229"/>
      <c r="CM38" s="229">
        <f t="shared" si="112"/>
        <v>0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0</v>
      </c>
      <c r="CR38" s="228">
        <f t="shared" si="115"/>
        <v>0</v>
      </c>
      <c r="CS38" s="953"/>
      <c r="CT38" s="140">
        <f t="shared" si="116"/>
        <v>0</v>
      </c>
      <c r="CU38" s="234">
        <f t="shared" si="116"/>
        <v>0</v>
      </c>
      <c r="CV38" s="149">
        <f t="shared" si="117"/>
        <v>0</v>
      </c>
      <c r="CW38" s="971"/>
      <c r="CX38" s="235">
        <f t="shared" si="118"/>
        <v>0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1"/>
      <c r="E39" s="834" t="s">
        <v>115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516.77692307692314</v>
      </c>
      <c r="AB39" s="243">
        <f t="shared" si="78"/>
        <v>0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442.66923076923081</v>
      </c>
      <c r="AF39" s="244">
        <f t="shared" si="81"/>
        <v>0</v>
      </c>
      <c r="AG39" s="68">
        <f t="shared" si="150"/>
        <v>9213.6752136752148</v>
      </c>
      <c r="AH39" s="231">
        <f t="shared" si="83"/>
        <v>0</v>
      </c>
      <c r="AI39" s="230">
        <f t="shared" si="150"/>
        <v>0</v>
      </c>
      <c r="AJ39" s="244">
        <f t="shared" si="84"/>
        <v>0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959.44615384615395</v>
      </c>
      <c r="AN39" s="47">
        <f>AA39+AE39+AI39</f>
        <v>959.44615384615395</v>
      </c>
      <c r="AO39" s="146">
        <f t="shared" si="88"/>
        <v>-22613.203418803419</v>
      </c>
      <c r="AP39" s="141">
        <f>AN39-AL39</f>
        <v>-33228.588034188033</v>
      </c>
      <c r="AQ39" s="142">
        <f t="shared" si="89"/>
        <v>0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992.67692307692323</v>
      </c>
      <c r="AU39" s="234">
        <f>U39+AN39</f>
        <v>992.67692307692323</v>
      </c>
      <c r="AV39" s="149">
        <f t="shared" si="93"/>
        <v>-33827.8358974359</v>
      </c>
      <c r="AW39" s="141">
        <f>AU39-AS39</f>
        <v>-47896.21196581197</v>
      </c>
      <c r="AX39" s="235">
        <f t="shared" si="94"/>
        <v>0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0</v>
      </c>
      <c r="BL39" s="230">
        <f t="shared" si="152"/>
        <v>0</v>
      </c>
      <c r="BM39" s="243">
        <f t="shared" si="98"/>
        <v>0</v>
      </c>
      <c r="BN39" s="68">
        <f t="shared" si="153"/>
        <v>0</v>
      </c>
      <c r="BO39" s="231">
        <f t="shared" si="153"/>
        <v>0</v>
      </c>
      <c r="BP39" s="230">
        <f t="shared" si="153"/>
        <v>0</v>
      </c>
      <c r="BQ39" s="243">
        <f t="shared" si="100"/>
        <v>0</v>
      </c>
      <c r="BR39" s="228">
        <f t="shared" si="101"/>
        <v>0</v>
      </c>
      <c r="BS39" s="229"/>
      <c r="BT39" s="229">
        <f>BG39+BK39+BO39</f>
        <v>0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0</v>
      </c>
      <c r="BY39" s="68">
        <f t="shared" si="154"/>
        <v>0</v>
      </c>
      <c r="BZ39" s="231">
        <f t="shared" si="154"/>
        <v>0</v>
      </c>
      <c r="CA39" s="230">
        <f t="shared" si="154"/>
        <v>0</v>
      </c>
      <c r="CB39" s="244">
        <f t="shared" si="106"/>
        <v>0</v>
      </c>
      <c r="CC39" s="68">
        <f t="shared" si="155"/>
        <v>0</v>
      </c>
      <c r="CD39" s="231">
        <f t="shared" si="155"/>
        <v>0</v>
      </c>
      <c r="CE39" s="230">
        <f t="shared" si="155"/>
        <v>0</v>
      </c>
      <c r="CF39" s="244">
        <f t="shared" si="108"/>
        <v>0</v>
      </c>
      <c r="CG39" s="68">
        <f t="shared" si="156"/>
        <v>0</v>
      </c>
      <c r="CH39" s="231">
        <f t="shared" si="156"/>
        <v>0</v>
      </c>
      <c r="CI39" s="230">
        <f t="shared" si="156"/>
        <v>0</v>
      </c>
      <c r="CJ39" s="244">
        <f t="shared" si="110"/>
        <v>0</v>
      </c>
      <c r="CK39" s="228">
        <f t="shared" si="111"/>
        <v>0</v>
      </c>
      <c r="CL39" s="229"/>
      <c r="CM39" s="229">
        <f>BZ39+CD39+CH39</f>
        <v>0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0</v>
      </c>
      <c r="CR39" s="228">
        <f t="shared" si="115"/>
        <v>0</v>
      </c>
      <c r="CS39" s="953"/>
      <c r="CT39" s="140">
        <f t="shared" ref="CT39:CU41" si="157">BT39+CM39</f>
        <v>0</v>
      </c>
      <c r="CU39" s="234">
        <f t="shared" si="157"/>
        <v>0</v>
      </c>
      <c r="CV39" s="149">
        <f t="shared" si="117"/>
        <v>0</v>
      </c>
      <c r="CW39" s="971"/>
      <c r="CX39" s="235">
        <f t="shared" si="118"/>
        <v>0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70830.389264957252</v>
      </c>
      <c r="AB40" s="243">
        <f t="shared" si="78"/>
        <v>0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68742.850555555546</v>
      </c>
      <c r="AF40" s="244">
        <f t="shared" si="81"/>
        <v>0</v>
      </c>
      <c r="AG40" s="68">
        <f t="shared" si="150"/>
        <v>72393.162393162391</v>
      </c>
      <c r="AH40" s="231">
        <f t="shared" si="83"/>
        <v>0</v>
      </c>
      <c r="AI40" s="230">
        <f t="shared" si="150"/>
        <v>0</v>
      </c>
      <c r="AJ40" s="244">
        <f t="shared" si="84"/>
        <v>0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139573.2398205128</v>
      </c>
      <c r="AN40" s="47">
        <f t="shared" si="87"/>
        <v>139573.2398205128</v>
      </c>
      <c r="AO40" s="146">
        <f t="shared" si="88"/>
        <v>-59401.119153846201</v>
      </c>
      <c r="AP40" s="141">
        <f t="shared" si="143"/>
        <v>-67349.837102564139</v>
      </c>
      <c r="AQ40" s="142">
        <f t="shared" si="89"/>
        <v>0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343802.95964957261</v>
      </c>
      <c r="AU40" s="234">
        <f t="shared" si="92"/>
        <v>343802.95964957261</v>
      </c>
      <c r="AV40" s="149">
        <f t="shared" si="93"/>
        <v>-30043.194196581258</v>
      </c>
      <c r="AW40" s="141">
        <f t="shared" si="144"/>
        <v>-53120.117273504322</v>
      </c>
      <c r="AX40" s="235">
        <f t="shared" si="94"/>
        <v>0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0</v>
      </c>
      <c r="BL40" s="230">
        <f t="shared" si="152"/>
        <v>0</v>
      </c>
      <c r="BM40" s="243">
        <f t="shared" si="98"/>
        <v>0</v>
      </c>
      <c r="BN40" s="68">
        <f t="shared" si="153"/>
        <v>0</v>
      </c>
      <c r="BO40" s="231">
        <f t="shared" si="153"/>
        <v>0</v>
      </c>
      <c r="BP40" s="230">
        <f t="shared" si="153"/>
        <v>0</v>
      </c>
      <c r="BQ40" s="243">
        <f t="shared" si="100"/>
        <v>0</v>
      </c>
      <c r="BR40" s="228">
        <f t="shared" si="101"/>
        <v>0</v>
      </c>
      <c r="BS40" s="229"/>
      <c r="BT40" s="229">
        <f>BG40+BK40+BO40</f>
        <v>0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0</v>
      </c>
      <c r="BY40" s="68">
        <f t="shared" si="154"/>
        <v>0</v>
      </c>
      <c r="BZ40" s="231">
        <f t="shared" si="154"/>
        <v>0</v>
      </c>
      <c r="CA40" s="230">
        <f t="shared" si="154"/>
        <v>0</v>
      </c>
      <c r="CB40" s="244">
        <f t="shared" si="106"/>
        <v>0</v>
      </c>
      <c r="CC40" s="68">
        <f t="shared" si="155"/>
        <v>0</v>
      </c>
      <c r="CD40" s="231">
        <f t="shared" si="155"/>
        <v>0</v>
      </c>
      <c r="CE40" s="230">
        <f t="shared" si="155"/>
        <v>0</v>
      </c>
      <c r="CF40" s="244">
        <f t="shared" si="108"/>
        <v>0</v>
      </c>
      <c r="CG40" s="68">
        <f t="shared" si="156"/>
        <v>0</v>
      </c>
      <c r="CH40" s="231">
        <f t="shared" si="156"/>
        <v>0</v>
      </c>
      <c r="CI40" s="230">
        <f t="shared" si="156"/>
        <v>0</v>
      </c>
      <c r="CJ40" s="244">
        <f t="shared" si="110"/>
        <v>0</v>
      </c>
      <c r="CK40" s="228">
        <f t="shared" si="111"/>
        <v>0</v>
      </c>
      <c r="CL40" s="229"/>
      <c r="CM40" s="229">
        <f>BZ40+CD40+CH40</f>
        <v>0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0</v>
      </c>
      <c r="CR40" s="228">
        <f t="shared" si="115"/>
        <v>0</v>
      </c>
      <c r="CS40" s="953"/>
      <c r="CT40" s="140">
        <f t="shared" si="157"/>
        <v>0</v>
      </c>
      <c r="CU40" s="234">
        <f t="shared" si="157"/>
        <v>0</v>
      </c>
      <c r="CV40" s="149">
        <f t="shared" si="117"/>
        <v>0</v>
      </c>
      <c r="CW40" s="971"/>
      <c r="CX40" s="235">
        <f t="shared" si="118"/>
        <v>0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071" t="s">
        <v>54</v>
      </c>
      <c r="D41" s="1072"/>
      <c r="E41" s="78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71036.254427350417</v>
      </c>
      <c r="AB41" s="243">
        <f t="shared" si="78"/>
        <v>0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68999.707170940164</v>
      </c>
      <c r="AF41" s="244">
        <f t="shared" si="81"/>
        <v>0</v>
      </c>
      <c r="AG41" s="68">
        <f>AG120/1.17</f>
        <v>72820.512820512828</v>
      </c>
      <c r="AH41" s="231">
        <f t="shared" si="83"/>
        <v>0</v>
      </c>
      <c r="AI41" s="230">
        <f>AI120/1.17</f>
        <v>0</v>
      </c>
      <c r="AJ41" s="244">
        <f t="shared" si="84"/>
        <v>0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140035.9615982906</v>
      </c>
      <c r="AN41" s="129">
        <f>AN37+AN40</f>
        <v>140035.96159829057</v>
      </c>
      <c r="AO41" s="146">
        <f t="shared" si="88"/>
        <v>-60220.448658119683</v>
      </c>
      <c r="AP41" s="141">
        <f t="shared" si="143"/>
        <v>-68169.166606837651</v>
      </c>
      <c r="AQ41" s="142">
        <f t="shared" si="89"/>
        <v>0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345077.82698290597</v>
      </c>
      <c r="AU41" s="234">
        <f t="shared" si="92"/>
        <v>345077.82698290597</v>
      </c>
      <c r="AV41" s="149">
        <f t="shared" si="93"/>
        <v>-31076.019170940155</v>
      </c>
      <c r="AW41" s="141">
        <f t="shared" si="144"/>
        <v>-54152.942247863277</v>
      </c>
      <c r="AX41" s="235">
        <f t="shared" si="94"/>
        <v>0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0</v>
      </c>
      <c r="BL41" s="230">
        <f t="shared" si="152"/>
        <v>0</v>
      </c>
      <c r="BM41" s="243">
        <f t="shared" si="98"/>
        <v>0</v>
      </c>
      <c r="BN41" s="68">
        <f t="shared" si="153"/>
        <v>0</v>
      </c>
      <c r="BO41" s="231">
        <f t="shared" si="153"/>
        <v>0</v>
      </c>
      <c r="BP41" s="230">
        <f t="shared" si="153"/>
        <v>0</v>
      </c>
      <c r="BQ41" s="243">
        <f t="shared" si="100"/>
        <v>0</v>
      </c>
      <c r="BR41" s="228">
        <f t="shared" si="101"/>
        <v>0</v>
      </c>
      <c r="BS41" s="167"/>
      <c r="BT41" s="134">
        <f>BG41+BK41+BO41</f>
        <v>0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0</v>
      </c>
      <c r="BY41" s="68">
        <f t="shared" si="154"/>
        <v>0</v>
      </c>
      <c r="BZ41" s="231">
        <f t="shared" si="154"/>
        <v>0</v>
      </c>
      <c r="CA41" s="230">
        <f t="shared" si="154"/>
        <v>0</v>
      </c>
      <c r="CB41" s="244">
        <f t="shared" si="106"/>
        <v>0</v>
      </c>
      <c r="CC41" s="68">
        <f t="shared" si="155"/>
        <v>0</v>
      </c>
      <c r="CD41" s="231">
        <f t="shared" si="155"/>
        <v>0</v>
      </c>
      <c r="CE41" s="230">
        <f t="shared" si="155"/>
        <v>0</v>
      </c>
      <c r="CF41" s="244">
        <f t="shared" si="108"/>
        <v>0</v>
      </c>
      <c r="CG41" s="68">
        <f t="shared" si="156"/>
        <v>0</v>
      </c>
      <c r="CH41" s="231">
        <f t="shared" si="156"/>
        <v>0</v>
      </c>
      <c r="CI41" s="230">
        <f t="shared" si="156"/>
        <v>0</v>
      </c>
      <c r="CJ41" s="244">
        <f t="shared" si="110"/>
        <v>0</v>
      </c>
      <c r="CK41" s="228">
        <f t="shared" si="111"/>
        <v>0</v>
      </c>
      <c r="CL41" s="167"/>
      <c r="CM41" s="134">
        <f>BZ41+CD41+CH41</f>
        <v>0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0</v>
      </c>
      <c r="CR41" s="228">
        <f t="shared" si="115"/>
        <v>0</v>
      </c>
      <c r="CS41" s="954"/>
      <c r="CT41" s="76">
        <f t="shared" si="157"/>
        <v>0</v>
      </c>
      <c r="CU41" s="234">
        <f t="shared" si="157"/>
        <v>0</v>
      </c>
      <c r="CV41" s="149">
        <f t="shared" si="117"/>
        <v>0</v>
      </c>
      <c r="CW41" s="971"/>
      <c r="CX41" s="235">
        <f t="shared" si="118"/>
        <v>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3"/>
    </row>
    <row r="42" spans="1:152" s="64" customFormat="1" ht="20.100000000000001" customHeight="1">
      <c r="A42" s="44"/>
      <c r="B42" s="44"/>
      <c r="C42" s="245"/>
      <c r="D42" s="814"/>
      <c r="E42" s="82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 t="e">
        <f>AI43/AH43</f>
        <v>#DIV/0!</v>
      </c>
      <c r="AK42" s="250"/>
      <c r="AL42" s="251"/>
      <c r="AM42" s="252"/>
      <c r="AN42" s="81"/>
      <c r="AO42" s="255">
        <f>AN43/AK43</f>
        <v>0.70604159362688279</v>
      </c>
      <c r="AP42" s="86">
        <f>AN43/AL43</f>
        <v>0.68155916700223695</v>
      </c>
      <c r="AQ42" s="256">
        <f>AN43/AM43</f>
        <v>1</v>
      </c>
      <c r="AR42" s="250"/>
      <c r="AS42" s="257"/>
      <c r="AT42" s="258"/>
      <c r="AU42" s="93"/>
      <c r="AV42" s="94">
        <f>AU43/AR43</f>
        <v>0.92862962091020895</v>
      </c>
      <c r="AW42" s="86">
        <f>AU43/AS43</f>
        <v>0.87992527016317024</v>
      </c>
      <c r="AX42" s="259">
        <f>AU43/AT43</f>
        <v>1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 t="e">
        <f>BL43/BK43</f>
        <v>#DIV/0!</v>
      </c>
      <c r="BN42" s="247"/>
      <c r="BO42" s="248"/>
      <c r="BP42" s="248"/>
      <c r="BQ42" s="249" t="e">
        <f>BP43/BO43</f>
        <v>#DIV/0!</v>
      </c>
      <c r="BR42" s="250"/>
      <c r="BS42" s="251"/>
      <c r="BT42" s="257"/>
      <c r="BU42" s="81"/>
      <c r="BV42" s="160" t="e">
        <f>BU43/BR43</f>
        <v>#DIV/0!</v>
      </c>
      <c r="BW42" s="161"/>
      <c r="BX42" s="80" t="e">
        <f>BU43/BT43</f>
        <v>#DIV/0!</v>
      </c>
      <c r="BY42" s="247"/>
      <c r="BZ42" s="248"/>
      <c r="CA42" s="248"/>
      <c r="CB42" s="253" t="e">
        <f>CA43/BZ43</f>
        <v>#DIV/0!</v>
      </c>
      <c r="CC42" s="247"/>
      <c r="CD42" s="248"/>
      <c r="CE42" s="248"/>
      <c r="CF42" s="254" t="e">
        <f>CE43/CD43</f>
        <v>#DIV/0!</v>
      </c>
      <c r="CG42" s="247"/>
      <c r="CH42" s="248"/>
      <c r="CI42" s="248"/>
      <c r="CJ42" s="254" t="e">
        <f>CI43/CH43</f>
        <v>#DIV/0!</v>
      </c>
      <c r="CK42" s="250"/>
      <c r="CL42" s="251"/>
      <c r="CM42" s="257"/>
      <c r="CN42" s="81"/>
      <c r="CO42" s="255" t="e">
        <f>CN43/CK43</f>
        <v>#DIV/0!</v>
      </c>
      <c r="CP42" s="255"/>
      <c r="CQ42" s="256" t="e">
        <f>CN43/CM43</f>
        <v>#DIV/0!</v>
      </c>
      <c r="CR42" s="250"/>
      <c r="CS42" s="955"/>
      <c r="CT42" s="260"/>
      <c r="CU42" s="93"/>
      <c r="CV42" s="94" t="e">
        <f>CU43/CR43</f>
        <v>#DIV/0!</v>
      </c>
      <c r="CW42" s="94"/>
      <c r="CX42" s="259" t="e">
        <f>CU43/CT43</f>
        <v>#DIV/0!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79556.712205128191</v>
      </c>
      <c r="AB43" s="109">
        <f t="shared" ref="AB43:AB48" si="175">AA43-Z43</f>
        <v>0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76677.619923076927</v>
      </c>
      <c r="AF43" s="117">
        <f t="shared" ref="AF43:AF48" si="177">AE43-AD43</f>
        <v>0</v>
      </c>
      <c r="AG43" s="107">
        <f t="shared" ref="AG43:AI48" si="178">AG122/1.17</f>
        <v>79487.179487179499</v>
      </c>
      <c r="AH43" s="110">
        <f t="shared" ref="AH43:AH48" si="179">AH122/1.17</f>
        <v>0</v>
      </c>
      <c r="AI43" s="108">
        <f t="shared" si="178"/>
        <v>0</v>
      </c>
      <c r="AJ43" s="117">
        <f t="shared" ref="AJ43:AJ48" si="180">AI43-AH43</f>
        <v>0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156234.3321282051</v>
      </c>
      <c r="AN43" s="114">
        <f t="shared" ref="AN43:AN48" si="184">AA43+AE43+AI43</f>
        <v>156234.3321282051</v>
      </c>
      <c r="AO43" s="186">
        <f t="shared" ref="AO43:AO48" si="185">AN43-AK43</f>
        <v>-65047.719153846207</v>
      </c>
      <c r="AP43" s="108">
        <f t="shared" si="143"/>
        <v>-72996.437102564145</v>
      </c>
      <c r="AQ43" s="109">
        <f t="shared" ref="AQ43:AQ48" si="186">AN43-AM43</f>
        <v>0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387167.1188717949</v>
      </c>
      <c r="AU43" s="120">
        <f t="shared" ref="AU43:AU48" si="190">U43+AN43</f>
        <v>387167.1188717949</v>
      </c>
      <c r="AV43" s="121">
        <f t="shared" ref="AV43:AV48" si="191">AU43-AR43</f>
        <v>-29755.958051282098</v>
      </c>
      <c r="AW43" s="108">
        <f t="shared" si="144"/>
        <v>-52832.881128205103</v>
      </c>
      <c r="AX43" s="122">
        <f t="shared" ref="AX43:AX48" si="192">AU43-AT43</f>
        <v>0</v>
      </c>
      <c r="AY43" s="96">
        <f>AR43/6</f>
        <v>69487.179487179499</v>
      </c>
      <c r="AZ43" s="97">
        <f>AS43/6</f>
        <v>73333.333333333328</v>
      </c>
      <c r="BA43" s="97">
        <f>AU43/6</f>
        <v>64527.853145299152</v>
      </c>
      <c r="BB43" s="123">
        <f>BA43/AY43</f>
        <v>0.92862962091020906</v>
      </c>
      <c r="BC43" s="98">
        <f>BA43-AY43</f>
        <v>-4959.3263418803472</v>
      </c>
      <c r="BD43" s="98">
        <f>BA43-AZ43</f>
        <v>-8805.4801880341765</v>
      </c>
      <c r="BE43" s="98">
        <f>AX43/6</f>
        <v>0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0</v>
      </c>
      <c r="BL43" s="108">
        <f t="shared" si="195"/>
        <v>0</v>
      </c>
      <c r="BM43" s="109">
        <f t="shared" ref="BM43:BM48" si="196">BL43-BK43</f>
        <v>0</v>
      </c>
      <c r="BN43" s="107">
        <f t="shared" ref="BN43:BP48" si="197">BN122/1.17</f>
        <v>0</v>
      </c>
      <c r="BO43" s="110">
        <f t="shared" si="197"/>
        <v>0</v>
      </c>
      <c r="BP43" s="108">
        <f t="shared" si="197"/>
        <v>0</v>
      </c>
      <c r="BQ43" s="109">
        <f t="shared" ref="BQ43:BQ48" si="198">BP43-BO43</f>
        <v>0</v>
      </c>
      <c r="BR43" s="111">
        <f t="shared" ref="BR43:BR48" si="199">BF43+BJ43+BN43</f>
        <v>0</v>
      </c>
      <c r="BS43" s="112"/>
      <c r="BT43" s="108">
        <f t="shared" ref="BT43:BT48" si="200">BG43+BK43+BO43</f>
        <v>0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0</v>
      </c>
      <c r="BY43" s="107">
        <f t="shared" ref="BY43:CA48" si="204">BY122/1.17</f>
        <v>0</v>
      </c>
      <c r="BZ43" s="110">
        <f t="shared" si="204"/>
        <v>0</v>
      </c>
      <c r="CA43" s="108">
        <f t="shared" si="204"/>
        <v>0</v>
      </c>
      <c r="CB43" s="117">
        <f t="shared" ref="CB43:CB48" si="205">CA43-BZ43</f>
        <v>0</v>
      </c>
      <c r="CC43" s="107">
        <f t="shared" ref="CC43:CE48" si="206">CC122/1.17</f>
        <v>0</v>
      </c>
      <c r="CD43" s="110">
        <f t="shared" si="206"/>
        <v>0</v>
      </c>
      <c r="CE43" s="108">
        <f t="shared" si="206"/>
        <v>0</v>
      </c>
      <c r="CF43" s="117">
        <f t="shared" ref="CF43:CF48" si="207">CE43-CD43</f>
        <v>0</v>
      </c>
      <c r="CG43" s="107">
        <f t="shared" ref="CG43:CI48" si="208">CG122/1.17</f>
        <v>0</v>
      </c>
      <c r="CH43" s="110">
        <f t="shared" si="208"/>
        <v>0</v>
      </c>
      <c r="CI43" s="108">
        <f t="shared" si="208"/>
        <v>0</v>
      </c>
      <c r="CJ43" s="117">
        <f t="shared" ref="CJ43:CJ48" si="209">CI43-CH43</f>
        <v>0</v>
      </c>
      <c r="CK43" s="111">
        <f t="shared" ref="CK43:CK48" si="210">BY43+CC43+CG43</f>
        <v>0</v>
      </c>
      <c r="CL43" s="112"/>
      <c r="CM43" s="108">
        <f t="shared" ref="CM43:CM48" si="211">BZ43+CD43+CH43</f>
        <v>0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0</v>
      </c>
      <c r="CR43" s="111">
        <f t="shared" ref="CR43:CR48" si="215">SUM(BR43,CK43)</f>
        <v>0</v>
      </c>
      <c r="CS43" s="950"/>
      <c r="CT43" s="124">
        <f t="shared" ref="CT43:CT48" si="216">BT43+CM43</f>
        <v>0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0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0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4"/>
    </row>
    <row r="44" spans="1:152" s="266" customFormat="1" ht="20.100000000000001" customHeight="1">
      <c r="A44" s="125"/>
      <c r="B44" s="125"/>
      <c r="C44" s="262" t="s">
        <v>24</v>
      </c>
      <c r="D44" s="81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18570.859829059831</v>
      </c>
      <c r="AB44" s="191">
        <f t="shared" si="175"/>
        <v>0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8955.1811965811976</v>
      </c>
      <c r="AF44" s="142">
        <f t="shared" si="177"/>
        <v>0</v>
      </c>
      <c r="AG44" s="264">
        <f t="shared" si="178"/>
        <v>9316.2393162393164</v>
      </c>
      <c r="AH44" s="47">
        <f t="shared" si="179"/>
        <v>0</v>
      </c>
      <c r="AI44" s="47">
        <f t="shared" si="178"/>
        <v>0</v>
      </c>
      <c r="AJ44" s="142">
        <f t="shared" si="180"/>
        <v>0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27526.041025641029</v>
      </c>
      <c r="AN44" s="133">
        <f t="shared" si="184"/>
        <v>27526.041025641029</v>
      </c>
      <c r="AO44" s="146">
        <f t="shared" si="185"/>
        <v>-3200.4547008547015</v>
      </c>
      <c r="AP44" s="141">
        <f t="shared" si="143"/>
        <v>-12003.873504273502</v>
      </c>
      <c r="AQ44" s="191">
        <f t="shared" si="186"/>
        <v>0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64528.282905982909</v>
      </c>
      <c r="AU44" s="59">
        <f t="shared" si="190"/>
        <v>64528.282905982909</v>
      </c>
      <c r="AV44" s="149">
        <f t="shared" si="191"/>
        <v>-642.65726495726267</v>
      </c>
      <c r="AW44" s="141">
        <f t="shared" si="144"/>
        <v>-642.65726495726267</v>
      </c>
      <c r="AX44" s="150">
        <f t="shared" si="192"/>
        <v>0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0</v>
      </c>
      <c r="BL44" s="47">
        <f t="shared" si="195"/>
        <v>0</v>
      </c>
      <c r="BM44" s="191">
        <f t="shared" si="196"/>
        <v>0</v>
      </c>
      <c r="BN44" s="264">
        <f t="shared" si="197"/>
        <v>0</v>
      </c>
      <c r="BO44" s="47">
        <f t="shared" si="197"/>
        <v>0</v>
      </c>
      <c r="BP44" s="47">
        <f t="shared" si="197"/>
        <v>0</v>
      </c>
      <c r="BQ44" s="191">
        <f t="shared" si="198"/>
        <v>0</v>
      </c>
      <c r="BR44" s="135">
        <f t="shared" si="199"/>
        <v>0</v>
      </c>
      <c r="BS44" s="936"/>
      <c r="BT44" s="267">
        <f t="shared" si="200"/>
        <v>0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0</v>
      </c>
      <c r="BY44" s="264">
        <f t="shared" si="204"/>
        <v>0</v>
      </c>
      <c r="BZ44" s="47">
        <f t="shared" si="204"/>
        <v>0</v>
      </c>
      <c r="CA44" s="47">
        <f t="shared" si="204"/>
        <v>0</v>
      </c>
      <c r="CB44" s="142">
        <f t="shared" si="205"/>
        <v>0</v>
      </c>
      <c r="CC44" s="264">
        <f t="shared" si="206"/>
        <v>0</v>
      </c>
      <c r="CD44" s="47">
        <f t="shared" si="206"/>
        <v>0</v>
      </c>
      <c r="CE44" s="47">
        <f t="shared" si="206"/>
        <v>0</v>
      </c>
      <c r="CF44" s="142">
        <f t="shared" si="207"/>
        <v>0</v>
      </c>
      <c r="CG44" s="264">
        <f t="shared" si="208"/>
        <v>0</v>
      </c>
      <c r="CH44" s="47">
        <f t="shared" si="208"/>
        <v>0</v>
      </c>
      <c r="CI44" s="47">
        <f t="shared" si="208"/>
        <v>0</v>
      </c>
      <c r="CJ44" s="142">
        <f t="shared" si="209"/>
        <v>0</v>
      </c>
      <c r="CK44" s="135">
        <f t="shared" si="210"/>
        <v>0</v>
      </c>
      <c r="CL44" s="936"/>
      <c r="CM44" s="267">
        <f t="shared" si="211"/>
        <v>0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0</v>
      </c>
      <c r="CR44" s="147">
        <f t="shared" si="215"/>
        <v>0</v>
      </c>
      <c r="CS44" s="946"/>
      <c r="CT44" s="140">
        <f t="shared" si="216"/>
        <v>0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0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1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170057.2811965812</v>
      </c>
      <c r="AB45" s="191">
        <f t="shared" si="175"/>
        <v>0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0</v>
      </c>
      <c r="AI45" s="47">
        <f t="shared" si="178"/>
        <v>0</v>
      </c>
      <c r="AJ45" s="142">
        <f t="shared" si="180"/>
        <v>0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361947.32319658122</v>
      </c>
      <c r="AN45" s="133">
        <f t="shared" si="184"/>
        <v>361947.32319658122</v>
      </c>
      <c r="AO45" s="146">
        <f t="shared" si="185"/>
        <v>-488.57423931628</v>
      </c>
      <c r="AP45" s="141">
        <f t="shared" si="143"/>
        <v>-8779.1725299145328</v>
      </c>
      <c r="AQ45" s="191">
        <f t="shared" si="186"/>
        <v>0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947742.12789743592</v>
      </c>
      <c r="AU45" s="59">
        <f t="shared" si="190"/>
        <v>947742.12789743592</v>
      </c>
      <c r="AV45" s="149">
        <f t="shared" si="191"/>
        <v>124024.17917948717</v>
      </c>
      <c r="AW45" s="141">
        <f t="shared" si="144"/>
        <v>59066.914222222171</v>
      </c>
      <c r="AX45" s="150">
        <f t="shared" si="192"/>
        <v>0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0</v>
      </c>
      <c r="BL45" s="47">
        <f t="shared" si="195"/>
        <v>0</v>
      </c>
      <c r="BM45" s="191">
        <f t="shared" si="196"/>
        <v>0</v>
      </c>
      <c r="BN45" s="264">
        <f t="shared" si="197"/>
        <v>0</v>
      </c>
      <c r="BO45" s="129">
        <f t="shared" si="197"/>
        <v>0</v>
      </c>
      <c r="BP45" s="47">
        <f t="shared" si="197"/>
        <v>0</v>
      </c>
      <c r="BQ45" s="191">
        <f t="shared" si="198"/>
        <v>0</v>
      </c>
      <c r="BR45" s="135">
        <f t="shared" si="199"/>
        <v>0</v>
      </c>
      <c r="BS45" s="936"/>
      <c r="BT45" s="267">
        <f t="shared" si="200"/>
        <v>0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0</v>
      </c>
      <c r="BY45" s="264">
        <f t="shared" si="204"/>
        <v>0</v>
      </c>
      <c r="BZ45" s="129">
        <f t="shared" si="204"/>
        <v>0</v>
      </c>
      <c r="CA45" s="47">
        <f t="shared" si="204"/>
        <v>0</v>
      </c>
      <c r="CB45" s="142">
        <f t="shared" si="205"/>
        <v>0</v>
      </c>
      <c r="CC45" s="264">
        <f t="shared" si="206"/>
        <v>0</v>
      </c>
      <c r="CD45" s="129">
        <f t="shared" si="206"/>
        <v>0</v>
      </c>
      <c r="CE45" s="47">
        <f t="shared" si="206"/>
        <v>0</v>
      </c>
      <c r="CF45" s="142">
        <f t="shared" si="207"/>
        <v>0</v>
      </c>
      <c r="CG45" s="264">
        <f t="shared" si="208"/>
        <v>0</v>
      </c>
      <c r="CH45" s="129">
        <f t="shared" si="208"/>
        <v>0</v>
      </c>
      <c r="CI45" s="47">
        <f t="shared" si="208"/>
        <v>0</v>
      </c>
      <c r="CJ45" s="142">
        <f t="shared" si="209"/>
        <v>0</v>
      </c>
      <c r="CK45" s="135">
        <f t="shared" si="210"/>
        <v>0</v>
      </c>
      <c r="CL45" s="936"/>
      <c r="CM45" s="267">
        <f t="shared" si="211"/>
        <v>0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0</v>
      </c>
      <c r="CR45" s="147">
        <f t="shared" si="215"/>
        <v>0</v>
      </c>
      <c r="CS45" s="946"/>
      <c r="CT45" s="140">
        <f t="shared" si="216"/>
        <v>0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0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1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46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2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8136.5213675213672</v>
      </c>
      <c r="AB47" s="270">
        <f t="shared" si="175"/>
        <v>0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177"/>
        <v>0</v>
      </c>
      <c r="AG47" s="269">
        <f t="shared" si="178"/>
        <v>5452.9914529914531</v>
      </c>
      <c r="AH47" s="197">
        <f t="shared" si="179"/>
        <v>0</v>
      </c>
      <c r="AI47" s="197">
        <f t="shared" si="178"/>
        <v>0</v>
      </c>
      <c r="AJ47" s="270">
        <f t="shared" si="180"/>
        <v>0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15666.068376068375</v>
      </c>
      <c r="AN47" s="192">
        <f t="shared" si="184"/>
        <v>15666.068376068375</v>
      </c>
      <c r="AO47" s="146">
        <f t="shared" si="185"/>
        <v>-3462.1367521367538</v>
      </c>
      <c r="AP47" s="141">
        <f t="shared" si="143"/>
        <v>-1812.5641025641053</v>
      </c>
      <c r="AQ47" s="191">
        <f t="shared" si="186"/>
        <v>0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38088.405982905984</v>
      </c>
      <c r="AU47" s="272">
        <f t="shared" si="190"/>
        <v>38088.405982905984</v>
      </c>
      <c r="AV47" s="234">
        <f t="shared" si="191"/>
        <v>-5373.132478632484</v>
      </c>
      <c r="AW47" s="141">
        <f t="shared" si="144"/>
        <v>-5373.1324786324767</v>
      </c>
      <c r="AX47" s="235">
        <f t="shared" si="192"/>
        <v>0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0</v>
      </c>
      <c r="CA47" s="197">
        <f t="shared" si="204"/>
        <v>0</v>
      </c>
      <c r="CB47" s="270">
        <f t="shared" si="205"/>
        <v>0</v>
      </c>
      <c r="CC47" s="269">
        <f t="shared" si="206"/>
        <v>0</v>
      </c>
      <c r="CD47" s="197">
        <f t="shared" si="206"/>
        <v>0</v>
      </c>
      <c r="CE47" s="197">
        <f t="shared" si="206"/>
        <v>0</v>
      </c>
      <c r="CF47" s="270">
        <f t="shared" si="207"/>
        <v>0</v>
      </c>
      <c r="CG47" s="269">
        <f t="shared" si="208"/>
        <v>0</v>
      </c>
      <c r="CH47" s="197">
        <f t="shared" si="208"/>
        <v>0</v>
      </c>
      <c r="CI47" s="197">
        <f t="shared" si="208"/>
        <v>0</v>
      </c>
      <c r="CJ47" s="270">
        <f t="shared" si="209"/>
        <v>0</v>
      </c>
      <c r="CK47" s="198">
        <f t="shared" si="210"/>
        <v>0</v>
      </c>
      <c r="CL47" s="291"/>
      <c r="CM47" s="267">
        <f t="shared" si="211"/>
        <v>0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0</v>
      </c>
      <c r="CR47" s="147">
        <f t="shared" si="215"/>
        <v>0</v>
      </c>
      <c r="CS47" s="947"/>
      <c r="CT47" s="152">
        <f t="shared" si="216"/>
        <v>0</v>
      </c>
      <c r="CU47" s="272">
        <f t="shared" si="217"/>
        <v>0</v>
      </c>
      <c r="CV47" s="234">
        <f t="shared" si="218"/>
        <v>0</v>
      </c>
      <c r="CW47" s="971"/>
      <c r="CX47" s="235">
        <f t="shared" si="219"/>
        <v>0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2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161929.31538461539</v>
      </c>
      <c r="AB48" s="142">
        <f t="shared" si="175"/>
        <v>0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184512.45811965814</v>
      </c>
      <c r="AF48" s="270">
        <f t="shared" si="177"/>
        <v>0</v>
      </c>
      <c r="AG48" s="269">
        <f t="shared" si="178"/>
        <v>97153.846153846156</v>
      </c>
      <c r="AH48" s="197">
        <f t="shared" si="179"/>
        <v>0</v>
      </c>
      <c r="AI48" s="197">
        <f t="shared" si="178"/>
        <v>0</v>
      </c>
      <c r="AJ48" s="270">
        <f t="shared" si="180"/>
        <v>0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346441.7735042735</v>
      </c>
      <c r="AN48" s="273">
        <f t="shared" si="184"/>
        <v>346441.7735042735</v>
      </c>
      <c r="AO48" s="47">
        <f t="shared" si="185"/>
        <v>3134.0811965811299</v>
      </c>
      <c r="AP48" s="141">
        <f t="shared" si="143"/>
        <v>-6806.0897435897496</v>
      </c>
      <c r="AQ48" s="241">
        <f t="shared" si="186"/>
        <v>0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907313.66752136755</v>
      </c>
      <c r="AU48" s="272">
        <f t="shared" si="190"/>
        <v>907313.66752136755</v>
      </c>
      <c r="AV48" s="234">
        <f t="shared" si="191"/>
        <v>263065.8042735043</v>
      </c>
      <c r="AW48" s="141">
        <f t="shared" si="144"/>
        <v>62099.992307692301</v>
      </c>
      <c r="AX48" s="235">
        <f t="shared" si="192"/>
        <v>0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36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0</v>
      </c>
      <c r="CA48" s="197">
        <f t="shared" si="204"/>
        <v>0</v>
      </c>
      <c r="CB48" s="270">
        <f t="shared" si="205"/>
        <v>0</v>
      </c>
      <c r="CC48" s="269">
        <f t="shared" si="206"/>
        <v>0</v>
      </c>
      <c r="CD48" s="197">
        <f t="shared" si="206"/>
        <v>0</v>
      </c>
      <c r="CE48" s="197">
        <f t="shared" si="206"/>
        <v>0</v>
      </c>
      <c r="CF48" s="270">
        <f t="shared" si="207"/>
        <v>0</v>
      </c>
      <c r="CG48" s="269">
        <f t="shared" si="208"/>
        <v>0</v>
      </c>
      <c r="CH48" s="197">
        <f t="shared" si="208"/>
        <v>0</v>
      </c>
      <c r="CI48" s="197">
        <f t="shared" si="208"/>
        <v>0</v>
      </c>
      <c r="CJ48" s="270">
        <f t="shared" si="209"/>
        <v>0</v>
      </c>
      <c r="CK48" s="198">
        <f t="shared" si="210"/>
        <v>0</v>
      </c>
      <c r="CL48" s="291"/>
      <c r="CM48" s="267">
        <f t="shared" si="211"/>
        <v>0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0</v>
      </c>
      <c r="CR48" s="147">
        <f t="shared" si="215"/>
        <v>0</v>
      </c>
      <c r="CS48" s="947"/>
      <c r="CT48" s="152">
        <f t="shared" si="216"/>
        <v>0</v>
      </c>
      <c r="CU48" s="272">
        <f t="shared" si="217"/>
        <v>0</v>
      </c>
      <c r="CV48" s="234">
        <f t="shared" si="218"/>
        <v>0</v>
      </c>
      <c r="CW48" s="971"/>
      <c r="CX48" s="235">
        <f t="shared" si="219"/>
        <v>0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2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 t="e">
        <f>AI50/AH50</f>
        <v>#DIV/0!</v>
      </c>
      <c r="AK49" s="198"/>
      <c r="AL49" s="278"/>
      <c r="AM49" s="275"/>
      <c r="AN49" s="276"/>
      <c r="AO49" s="255">
        <f>AN50/AK50</f>
        <v>0.99061703508695653</v>
      </c>
      <c r="AP49" s="86">
        <f>AN50/AL50</f>
        <v>0.94934132529166659</v>
      </c>
      <c r="AQ49" s="203">
        <f>AN50/AM50</f>
        <v>1</v>
      </c>
      <c r="AR49" s="204"/>
      <c r="AS49" s="279"/>
      <c r="AT49" s="205"/>
      <c r="AU49" s="205"/>
      <c r="AV49" s="94">
        <f>AU50/AR50</f>
        <v>1.1388042121538462</v>
      </c>
      <c r="AW49" s="86">
        <f>AU50/AS50</f>
        <v>1.0612512371326166</v>
      </c>
      <c r="AX49" s="206">
        <f>AU50/AT50</f>
        <v>1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 t="e">
        <f>BL50/BK50</f>
        <v>#DIV/0!</v>
      </c>
      <c r="BN49" s="46"/>
      <c r="BO49" s="197"/>
      <c r="BP49" s="197"/>
      <c r="BQ49" s="274" t="e">
        <f>BP50/BO50</f>
        <v>#DIV/0!</v>
      </c>
      <c r="BR49" s="198"/>
      <c r="BS49" s="291"/>
      <c r="BT49" s="280"/>
      <c r="BU49" s="276"/>
      <c r="BV49" s="160" t="e">
        <f>BU50/BR50</f>
        <v>#DIV/0!</v>
      </c>
      <c r="BW49" s="161"/>
      <c r="BX49" s="80" t="e">
        <f>BU50/BT50</f>
        <v>#DIV/0!</v>
      </c>
      <c r="BY49" s="46"/>
      <c r="BZ49" s="197"/>
      <c r="CA49" s="197"/>
      <c r="CB49" s="277" t="e">
        <f>CA50/BZ50</f>
        <v>#DIV/0!</v>
      </c>
      <c r="CC49" s="46"/>
      <c r="CD49" s="197"/>
      <c r="CE49" s="197"/>
      <c r="CF49" s="202" t="e">
        <f>CE50/CD50</f>
        <v>#DIV/0!</v>
      </c>
      <c r="CG49" s="46"/>
      <c r="CH49" s="197"/>
      <c r="CI49" s="197"/>
      <c r="CJ49" s="202" t="e">
        <f>CI50/CH50</f>
        <v>#DIV/0!</v>
      </c>
      <c r="CK49" s="198"/>
      <c r="CL49" s="291"/>
      <c r="CM49" s="280"/>
      <c r="CN49" s="276"/>
      <c r="CO49" s="255" t="e">
        <f>CN50/CK50</f>
        <v>#DIV/0!</v>
      </c>
      <c r="CP49" s="255"/>
      <c r="CQ49" s="203" t="e">
        <f>CN50/CM50</f>
        <v>#DIV/0!</v>
      </c>
      <c r="CR49" s="204"/>
      <c r="CS49" s="952"/>
      <c r="CT49" s="209"/>
      <c r="CU49" s="205"/>
      <c r="CV49" s="94" t="e">
        <f>CU50/CR50</f>
        <v>#DIV/0!</v>
      </c>
      <c r="CW49" s="94"/>
      <c r="CX49" s="206" t="e">
        <f>CU50/CT50</f>
        <v>#DIV/0!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0</v>
      </c>
      <c r="AI50" s="110">
        <f>AI129/1.17</f>
        <v>0</v>
      </c>
      <c r="AJ50" s="117">
        <f>AI50-AH50</f>
        <v>0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389473.36422222224</v>
      </c>
      <c r="AN50" s="114">
        <f t="shared" ref="AM50:AN53" si="247">AA50+AE50+AI50</f>
        <v>389473.36422222224</v>
      </c>
      <c r="AO50" s="186">
        <f>AN50-AK50</f>
        <v>-3689.0289401709451</v>
      </c>
      <c r="AP50" s="108">
        <f t="shared" si="143"/>
        <v>-20783.046034188068</v>
      </c>
      <c r="AQ50" s="109">
        <f>AN50-AM50</f>
        <v>0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1012270.4108034188</v>
      </c>
      <c r="AU50" s="120">
        <f t="shared" si="248"/>
        <v>1012270.4108034188</v>
      </c>
      <c r="AV50" s="121">
        <f>AU50-AR50</f>
        <v>123381.52191452996</v>
      </c>
      <c r="AW50" s="108">
        <f t="shared" si="144"/>
        <v>58424.256957264966</v>
      </c>
      <c r="AX50" s="122">
        <f>AU50-AT50</f>
        <v>0</v>
      </c>
      <c r="AY50" s="96">
        <f>AR50/6</f>
        <v>148148.14814814815</v>
      </c>
      <c r="AZ50" s="97">
        <f>AS50/6</f>
        <v>158974.35897435897</v>
      </c>
      <c r="BA50" s="97">
        <f>AU50/6</f>
        <v>168711.73513390313</v>
      </c>
      <c r="BB50" s="123">
        <f>BA50/AY50</f>
        <v>1.1388042121538462</v>
      </c>
      <c r="BC50" s="98">
        <f>BA50-AY50</f>
        <v>20563.586985754984</v>
      </c>
      <c r="BD50" s="98">
        <f>BA50-AZ50</f>
        <v>9737.3761595441611</v>
      </c>
      <c r="BE50" s="98">
        <f>AX50/6</f>
        <v>0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0</v>
      </c>
      <c r="BL50" s="110">
        <f>BL129/1.17</f>
        <v>0</v>
      </c>
      <c r="BM50" s="109">
        <f>BL50-BK50</f>
        <v>0</v>
      </c>
      <c r="BN50" s="107">
        <f>BN129/1.17</f>
        <v>0</v>
      </c>
      <c r="BO50" s="110">
        <f>BO129/1.17</f>
        <v>0</v>
      </c>
      <c r="BP50" s="110">
        <f>BP129/1.17</f>
        <v>0</v>
      </c>
      <c r="BQ50" s="109">
        <f>BP50-BO50</f>
        <v>0</v>
      </c>
      <c r="BR50" s="111">
        <f>BF50+BJ50+BN50</f>
        <v>0</v>
      </c>
      <c r="BS50" s="112"/>
      <c r="BT50" s="108">
        <f t="shared" ref="BT50:BU53" si="249">BG50+BK50+BO50</f>
        <v>0</v>
      </c>
      <c r="BU50" s="114">
        <f t="shared" si="249"/>
        <v>0</v>
      </c>
      <c r="BV50" s="110">
        <f>BU50-BR50</f>
        <v>0</v>
      </c>
      <c r="BW50" s="108"/>
      <c r="BX50" s="109">
        <f>BU50-BT50</f>
        <v>0</v>
      </c>
      <c r="BY50" s="107">
        <f>BY129/1.17</f>
        <v>0</v>
      </c>
      <c r="BZ50" s="110">
        <f>BZ129/1.17</f>
        <v>0</v>
      </c>
      <c r="CA50" s="110">
        <f>CA129/1.17</f>
        <v>0</v>
      </c>
      <c r="CB50" s="117">
        <f>CA50-BZ50</f>
        <v>0</v>
      </c>
      <c r="CC50" s="107">
        <f>CC129/1.17</f>
        <v>0</v>
      </c>
      <c r="CD50" s="110">
        <f>CD129/1.17</f>
        <v>0</v>
      </c>
      <c r="CE50" s="110">
        <f>CE129/1.17</f>
        <v>0</v>
      </c>
      <c r="CF50" s="117">
        <f>CE50-CD50</f>
        <v>0</v>
      </c>
      <c r="CG50" s="107">
        <f>CG129/1.17</f>
        <v>0</v>
      </c>
      <c r="CH50" s="110">
        <f>CH129/1.17</f>
        <v>0</v>
      </c>
      <c r="CI50" s="110">
        <f>CI129/1.17</f>
        <v>0</v>
      </c>
      <c r="CJ50" s="117">
        <f>CI50-CH50</f>
        <v>0</v>
      </c>
      <c r="CK50" s="111">
        <f>BY50+CC50+CG50</f>
        <v>0</v>
      </c>
      <c r="CL50" s="112"/>
      <c r="CM50" s="108">
        <f t="shared" ref="CM50:CN53" si="250">BZ50+CD50+CH50</f>
        <v>0</v>
      </c>
      <c r="CN50" s="114">
        <f t="shared" si="250"/>
        <v>0</v>
      </c>
      <c r="CO50" s="186">
        <f>CN50-CK50</f>
        <v>0</v>
      </c>
      <c r="CP50" s="186"/>
      <c r="CQ50" s="109">
        <f>CN50-CM50</f>
        <v>0</v>
      </c>
      <c r="CR50" s="111">
        <f>SUM(BR50,CK50)</f>
        <v>0</v>
      </c>
      <c r="CS50" s="950"/>
      <c r="CT50" s="124">
        <f t="shared" ref="CT50:CU53" si="251">BT50+CM50</f>
        <v>0</v>
      </c>
      <c r="CU50" s="120">
        <f t="shared" si="251"/>
        <v>0</v>
      </c>
      <c r="CV50" s="121">
        <f>CU50-CR50</f>
        <v>0</v>
      </c>
      <c r="CW50" s="121"/>
      <c r="CX50" s="122">
        <f>CU50-CT50</f>
        <v>0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0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4"/>
    </row>
    <row r="51" spans="1:152" ht="20.100000000000001" customHeight="1">
      <c r="A51" s="125"/>
      <c r="B51" s="125"/>
      <c r="C51" s="281"/>
      <c r="D51" s="82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0</v>
      </c>
      <c r="AI51" s="47">
        <f>AI132/1.17</f>
        <v>0</v>
      </c>
      <c r="AJ51" s="142">
        <f>AI51-AH51</f>
        <v>0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97626.41543059831</v>
      </c>
      <c r="AN51" s="192">
        <f t="shared" si="247"/>
        <v>97626.41543059831</v>
      </c>
      <c r="AO51" s="146">
        <f>AN51-AK51</f>
        <v>-16688.969184786314</v>
      </c>
      <c r="AP51" s="141">
        <f t="shared" si="143"/>
        <v>-16688.969184786314</v>
      </c>
      <c r="AQ51" s="191">
        <f>AN51-AM51</f>
        <v>0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240791.51198615387</v>
      </c>
      <c r="AU51" s="272">
        <f t="shared" si="248"/>
        <v>240791.51198615387</v>
      </c>
      <c r="AV51" s="149">
        <f>AU51-AR51</f>
        <v>12160.742755384621</v>
      </c>
      <c r="AW51" s="141">
        <f t="shared" si="144"/>
        <v>12160.742755384621</v>
      </c>
      <c r="AX51" s="150">
        <f>AU51-AT51</f>
        <v>0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0</v>
      </c>
      <c r="BL51" s="47">
        <f>BL132/1.17</f>
        <v>0</v>
      </c>
      <c r="BM51" s="191">
        <f>BL51-BK51</f>
        <v>0</v>
      </c>
      <c r="BN51" s="72">
        <f>BN132/1.17</f>
        <v>0</v>
      </c>
      <c r="BO51" s="47">
        <f>BO132/1.17</f>
        <v>0</v>
      </c>
      <c r="BP51" s="47">
        <f>BP132/1.17</f>
        <v>0</v>
      </c>
      <c r="BQ51" s="191">
        <f>BP51-BO51</f>
        <v>0</v>
      </c>
      <c r="BR51" s="147">
        <f>BF51+BJ51+BN51</f>
        <v>0</v>
      </c>
      <c r="BS51" s="291"/>
      <c r="BT51" s="267">
        <f t="shared" si="249"/>
        <v>0</v>
      </c>
      <c r="BU51" s="192">
        <f t="shared" si="249"/>
        <v>0</v>
      </c>
      <c r="BV51" s="47">
        <f>BU51-BR51</f>
        <v>0</v>
      </c>
      <c r="BW51" s="141"/>
      <c r="BX51" s="191">
        <f>BU51-BT51</f>
        <v>0</v>
      </c>
      <c r="BY51" s="72">
        <f>BY132/1.17</f>
        <v>0</v>
      </c>
      <c r="BZ51" s="47">
        <f>BZ132/1.17</f>
        <v>0</v>
      </c>
      <c r="CA51" s="47">
        <f>CA132/1.17</f>
        <v>0</v>
      </c>
      <c r="CB51" s="142">
        <f>CA51-BZ51</f>
        <v>0</v>
      </c>
      <c r="CC51" s="72">
        <f>CC132/1.17</f>
        <v>0</v>
      </c>
      <c r="CD51" s="47">
        <f>CD132/1.17</f>
        <v>0</v>
      </c>
      <c r="CE51" s="47">
        <f>CE132/1.17</f>
        <v>0</v>
      </c>
      <c r="CF51" s="142">
        <f>CE51-CD51</f>
        <v>0</v>
      </c>
      <c r="CG51" s="72">
        <f>CG132/1.17</f>
        <v>0</v>
      </c>
      <c r="CH51" s="47">
        <f>CH132/1.17</f>
        <v>0</v>
      </c>
      <c r="CI51" s="47">
        <f>CI132/1.17</f>
        <v>0</v>
      </c>
      <c r="CJ51" s="142">
        <f>CI51-CH51</f>
        <v>0</v>
      </c>
      <c r="CK51" s="147">
        <f>BY51+CC51+CG51</f>
        <v>0</v>
      </c>
      <c r="CL51" s="291"/>
      <c r="CM51" s="267">
        <f t="shared" si="250"/>
        <v>0</v>
      </c>
      <c r="CN51" s="192">
        <f t="shared" si="250"/>
        <v>0</v>
      </c>
      <c r="CO51" s="146">
        <f>CN51-CK51</f>
        <v>0</v>
      </c>
      <c r="CP51" s="146"/>
      <c r="CQ51" s="191">
        <f>CN51-CM51</f>
        <v>0</v>
      </c>
      <c r="CR51" s="147">
        <f>SUM(BR51,CK51)</f>
        <v>0</v>
      </c>
      <c r="CS51" s="947"/>
      <c r="CT51" s="152">
        <f t="shared" si="251"/>
        <v>0</v>
      </c>
      <c r="CU51" s="272">
        <f t="shared" si="251"/>
        <v>0</v>
      </c>
      <c r="CV51" s="149">
        <f>CU51-CR51</f>
        <v>0</v>
      </c>
      <c r="CW51" s="149"/>
      <c r="CX51" s="150">
        <f>CU51-CT51</f>
        <v>0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49">
        <v>68305.157999999996</v>
      </c>
      <c r="H52" s="73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49">
        <v>54620.042000000001</v>
      </c>
      <c r="AA52" s="74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68814.830820000003</v>
      </c>
      <c r="AF52" s="142">
        <f>AE52-AD52</f>
        <v>0</v>
      </c>
      <c r="AG52" s="72">
        <f>AG135/1.17</f>
        <v>63105.128205128211</v>
      </c>
      <c r="AH52" s="47">
        <f>AH135/1.17</f>
        <v>0</v>
      </c>
      <c r="AI52" s="749">
        <v>69046.870999999999</v>
      </c>
      <c r="AJ52" s="142">
        <f>AI52-AH52</f>
        <v>69046.870999999999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123434.87282</v>
      </c>
      <c r="AN52" s="133">
        <f t="shared" si="247"/>
        <v>192481.74382</v>
      </c>
      <c r="AO52" s="134">
        <f>AN52-AK52</f>
        <v>3166.359204615379</v>
      </c>
      <c r="AP52" s="128">
        <f t="shared" si="143"/>
        <v>-9459.2818210256519</v>
      </c>
      <c r="AQ52" s="48">
        <f>AN52-AM52</f>
        <v>69046.870999999999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308382.76586273505</v>
      </c>
      <c r="AU52" s="283">
        <f t="shared" si="248"/>
        <v>377429.63686273503</v>
      </c>
      <c r="AV52" s="284">
        <f>AU52-AR52</f>
        <v>56062.970196068345</v>
      </c>
      <c r="AW52" s="128">
        <f t="shared" si="144"/>
        <v>-26452.414419316279</v>
      </c>
      <c r="AX52" s="285">
        <f>AU52-AT52</f>
        <v>69046.870999999985</v>
      </c>
      <c r="AY52" s="137"/>
      <c r="AZ52" s="138"/>
      <c r="BA52" s="138"/>
      <c r="BF52" s="72">
        <f>BF135/1.17</f>
        <v>0</v>
      </c>
      <c r="BG52" s="738">
        <v>73641.266000000003</v>
      </c>
      <c r="BH52" s="738">
        <v>73641.266000000003</v>
      </c>
      <c r="BI52" s="191">
        <f>BH52-BG52</f>
        <v>0</v>
      </c>
      <c r="BJ52" s="72">
        <f>BJ135/1.17</f>
        <v>0</v>
      </c>
      <c r="BK52" s="47">
        <f>BK135/1.17</f>
        <v>0</v>
      </c>
      <c r="BL52" s="47">
        <f>BL135/1.17</f>
        <v>0</v>
      </c>
      <c r="BM52" s="191">
        <f>BL52-BK52</f>
        <v>0</v>
      </c>
      <c r="BN52" s="72">
        <f>BN135/1.17</f>
        <v>0</v>
      </c>
      <c r="BO52" s="47">
        <f>BO135/1.17</f>
        <v>0</v>
      </c>
      <c r="BP52" s="47">
        <f>BP135/1.17</f>
        <v>0</v>
      </c>
      <c r="BQ52" s="191">
        <f>BP52-BO52</f>
        <v>0</v>
      </c>
      <c r="BR52" s="135">
        <f>BF52+BJ52+BN52</f>
        <v>0</v>
      </c>
      <c r="BS52" s="936"/>
      <c r="BT52" s="267">
        <f t="shared" si="249"/>
        <v>73641.266000000003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0</v>
      </c>
      <c r="BY52" s="72">
        <f>BY135/1.17</f>
        <v>0</v>
      </c>
      <c r="BZ52" s="47">
        <f>BZ135/1.17</f>
        <v>0</v>
      </c>
      <c r="CA52" s="47">
        <f>CA135/1.17</f>
        <v>0</v>
      </c>
      <c r="CB52" s="142">
        <f>CA52-BZ52</f>
        <v>0</v>
      </c>
      <c r="CC52" s="72">
        <f>CC135/1.17</f>
        <v>0</v>
      </c>
      <c r="CD52" s="47">
        <f>CD135/1.17</f>
        <v>0</v>
      </c>
      <c r="CE52" s="47">
        <f>CE135/1.17</f>
        <v>0</v>
      </c>
      <c r="CF52" s="142">
        <f>CE52-CD52</f>
        <v>0</v>
      </c>
      <c r="CG52" s="72">
        <f>CG135/1.17</f>
        <v>0</v>
      </c>
      <c r="CH52" s="47">
        <f>CH135/1.17</f>
        <v>0</v>
      </c>
      <c r="CI52" s="47">
        <f>CI135/1.17</f>
        <v>0</v>
      </c>
      <c r="CJ52" s="142">
        <f>CI52-CH52</f>
        <v>0</v>
      </c>
      <c r="CK52" s="135">
        <f>BY52+CC52+CG52</f>
        <v>0</v>
      </c>
      <c r="CL52" s="936"/>
      <c r="CM52" s="267">
        <f t="shared" si="250"/>
        <v>0</v>
      </c>
      <c r="CN52" s="133">
        <f t="shared" si="250"/>
        <v>0</v>
      </c>
      <c r="CO52" s="134">
        <f>CN52-CK52</f>
        <v>0</v>
      </c>
      <c r="CP52" s="134"/>
      <c r="CQ52" s="48">
        <f>CN52-CM52</f>
        <v>0</v>
      </c>
      <c r="CR52" s="282">
        <f>SUM(BR52,CK52)</f>
        <v>0</v>
      </c>
      <c r="CS52" s="956"/>
      <c r="CT52" s="286">
        <f t="shared" si="251"/>
        <v>73641.266000000003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0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6"/>
      <c r="E53" s="890" t="s">
        <v>140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0</v>
      </c>
      <c r="BL53" s="47">
        <f>BL137/1.17</f>
        <v>0</v>
      </c>
      <c r="BM53" s="191">
        <f>BL53-BK53</f>
        <v>0</v>
      </c>
      <c r="BN53" s="72">
        <f>BN137/1.17</f>
        <v>0</v>
      </c>
      <c r="BO53" s="47">
        <f>BO137/1.17</f>
        <v>0</v>
      </c>
      <c r="BP53" s="47">
        <f>BP137/1.17</f>
        <v>0</v>
      </c>
      <c r="BQ53" s="191">
        <f>BP53-BO53</f>
        <v>0</v>
      </c>
      <c r="BR53" s="135">
        <f>BF53+BJ53+BN53</f>
        <v>0</v>
      </c>
      <c r="BS53" s="936"/>
      <c r="BT53" s="267">
        <f t="shared" si="249"/>
        <v>0</v>
      </c>
      <c r="BU53" s="133">
        <f t="shared" si="249"/>
        <v>0</v>
      </c>
      <c r="BV53" s="129">
        <f>BU53-BR53</f>
        <v>0</v>
      </c>
      <c r="BW53" s="128"/>
      <c r="BX53" s="48">
        <f>BU53-BT53</f>
        <v>0</v>
      </c>
      <c r="BY53" s="72">
        <f>BY137/1.17</f>
        <v>0</v>
      </c>
      <c r="BZ53" s="47">
        <f>BZ137/1.17</f>
        <v>0</v>
      </c>
      <c r="CA53" s="47">
        <f>CA137/1.17</f>
        <v>0</v>
      </c>
      <c r="CB53" s="142">
        <f>CA53-BZ53</f>
        <v>0</v>
      </c>
      <c r="CC53" s="72">
        <f>CC137/1.17</f>
        <v>0</v>
      </c>
      <c r="CD53" s="47">
        <f>CD137/1.17</f>
        <v>0</v>
      </c>
      <c r="CE53" s="47">
        <f>CE137/1.17</f>
        <v>0</v>
      </c>
      <c r="CF53" s="142">
        <f>CE53-CD53</f>
        <v>0</v>
      </c>
      <c r="CG53" s="72">
        <f>CG137/1.17</f>
        <v>0</v>
      </c>
      <c r="CH53" s="47">
        <f>CH137/1.17</f>
        <v>0</v>
      </c>
      <c r="CI53" s="47">
        <f>CI137/1.17</f>
        <v>0</v>
      </c>
      <c r="CJ53" s="142">
        <f>CI53-CH53</f>
        <v>0</v>
      </c>
      <c r="CK53" s="135">
        <f>BY53+CC53+CG53</f>
        <v>0</v>
      </c>
      <c r="CL53" s="936"/>
      <c r="CM53" s="267">
        <f t="shared" si="250"/>
        <v>0</v>
      </c>
      <c r="CN53" s="133">
        <f t="shared" si="250"/>
        <v>0</v>
      </c>
      <c r="CO53" s="134">
        <f>CN53-CK53</f>
        <v>0</v>
      </c>
      <c r="CP53" s="134"/>
      <c r="CQ53" s="48">
        <f>CN53-CM53</f>
        <v>0</v>
      </c>
      <c r="CR53" s="282">
        <f>SUM(BR53,CK53)</f>
        <v>0</v>
      </c>
      <c r="CS53" s="956"/>
      <c r="CT53" s="286">
        <f t="shared" si="251"/>
        <v>0</v>
      </c>
      <c r="CU53" s="283">
        <f t="shared" si="251"/>
        <v>0</v>
      </c>
      <c r="CV53" s="284">
        <f>CU53-CR53</f>
        <v>0</v>
      </c>
      <c r="CW53" s="284"/>
      <c r="CX53" s="285">
        <f>CU53-CT53</f>
        <v>0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 t="e">
        <f>AI55/AH55</f>
        <v>#DIV/0!</v>
      </c>
      <c r="AK54" s="198"/>
      <c r="AL54" s="279"/>
      <c r="AM54" s="200"/>
      <c r="AN54" s="84"/>
      <c r="AO54" s="255">
        <f>AN55/AK55</f>
        <v>0.95546363758050701</v>
      </c>
      <c r="AP54" s="86">
        <f>AN55/AL55</f>
        <v>0.91731945928111991</v>
      </c>
      <c r="AQ54" s="203">
        <f>AN55/AM55</f>
        <v>1.3123426609263555</v>
      </c>
      <c r="AR54" s="287"/>
      <c r="AS54" s="279"/>
      <c r="AT54" s="288"/>
      <c r="AU54" s="180"/>
      <c r="AV54" s="94">
        <f>AU55/AR55</f>
        <v>1.124043692749461</v>
      </c>
      <c r="AW54" s="86">
        <f>AU55/AS55</f>
        <v>0.97740492967028814</v>
      </c>
      <c r="AX54" s="289">
        <f>AU55/AT55</f>
        <v>1.1257285233213326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 t="e">
        <f>BL55/BK55</f>
        <v>#DIV/0!</v>
      </c>
      <c r="BN54" s="46"/>
      <c r="BO54" s="197"/>
      <c r="BP54" s="173"/>
      <c r="BQ54" s="274" t="e">
        <f>BP55/BO55</f>
        <v>#DIV/0!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0.60030542938909381</v>
      </c>
      <c r="BY54" s="46"/>
      <c r="BZ54" s="197"/>
      <c r="CA54" s="173"/>
      <c r="CB54" s="277" t="e">
        <f>CA55/BZ55</f>
        <v>#DIV/0!</v>
      </c>
      <c r="CC54" s="46"/>
      <c r="CD54" s="197"/>
      <c r="CE54" s="173"/>
      <c r="CF54" s="202" t="e">
        <f>CE55/CD55</f>
        <v>#DIV/0!</v>
      </c>
      <c r="CG54" s="46"/>
      <c r="CH54" s="197"/>
      <c r="CI54" s="173"/>
      <c r="CJ54" s="202" t="e">
        <f>CI55/CH55</f>
        <v>#DIV/0!</v>
      </c>
      <c r="CK54" s="198"/>
      <c r="CL54" s="291"/>
      <c r="CM54" s="207"/>
      <c r="CN54" s="84"/>
      <c r="CO54" s="255" t="e">
        <f>CN55/CK55</f>
        <v>#DIV/0!</v>
      </c>
      <c r="CP54" s="255"/>
      <c r="CQ54" s="203" t="e">
        <f>CN55/CM55</f>
        <v>#DIV/0!</v>
      </c>
      <c r="CR54" s="287"/>
      <c r="CS54" s="539"/>
      <c r="CT54" s="290"/>
      <c r="CU54" s="180"/>
      <c r="CV54" s="94" t="e">
        <f>CU55/CR55</f>
        <v>#DIV/0!</v>
      </c>
      <c r="CW54" s="94"/>
      <c r="CX54" s="289">
        <f>CU55/CT55</f>
        <v>0.60030542938909381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50">
        <f>Z52+Z51+Z53</f>
        <v>99517.240290598304</v>
      </c>
      <c r="AA55" s="750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0</v>
      </c>
      <c r="AI55" s="750">
        <f>AI51+AI52</f>
        <v>69046.870999999999</v>
      </c>
      <c r="AJ55" s="117">
        <f>AI55-AH55</f>
        <v>69046.870999999999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221061.2882505983</v>
      </c>
      <c r="AN55" s="114">
        <f>AN52+AN51+AN53</f>
        <v>290108.15925059828</v>
      </c>
      <c r="AO55" s="186">
        <f>AN55-AK55</f>
        <v>-13522.609980170964</v>
      </c>
      <c r="AP55" s="108">
        <f t="shared" si="143"/>
        <v>-26148.251005811966</v>
      </c>
      <c r="AQ55" s="109">
        <f>AN55-AM55</f>
        <v>69046.870999999985</v>
      </c>
      <c r="AR55" s="111">
        <f>AR52+AR51+AR53</f>
        <v>549997.43589743599</v>
      </c>
      <c r="AS55" s="108">
        <f>AS51+AS52</f>
        <v>632512.8205128205</v>
      </c>
      <c r="AT55" s="120">
        <f>T55+AM55</f>
        <v>549174.27784888889</v>
      </c>
      <c r="AU55" s="120">
        <f>AU52+AU51+AU53</f>
        <v>618221.14884888893</v>
      </c>
      <c r="AV55" s="121">
        <f>AU55-AR55</f>
        <v>68223.712951452937</v>
      </c>
      <c r="AW55" s="108">
        <f t="shared" si="144"/>
        <v>-14291.671663931571</v>
      </c>
      <c r="AX55" s="122">
        <f>AU55-AT55</f>
        <v>69046.871000000043</v>
      </c>
      <c r="AY55" s="96">
        <f>AR55/6</f>
        <v>91666.239316239327</v>
      </c>
      <c r="AZ55" s="97">
        <f>AS55/6</f>
        <v>105418.80341880342</v>
      </c>
      <c r="BA55" s="97">
        <f>AU55/6</f>
        <v>103036.85814148148</v>
      </c>
      <c r="BB55" s="123">
        <f>BA55/AY55</f>
        <v>1.124043692749461</v>
      </c>
      <c r="BC55" s="98">
        <f>BA55-AY55</f>
        <v>11370.618825242156</v>
      </c>
      <c r="BD55" s="98">
        <f>BA55-AZ55</f>
        <v>-2381.9452773219382</v>
      </c>
      <c r="BE55" s="98">
        <f>AX55/6</f>
        <v>11507.81183333334</v>
      </c>
      <c r="BF55" s="107">
        <f>BF141/1.17</f>
        <v>0</v>
      </c>
      <c r="BG55" s="739">
        <v>122672.99676923078</v>
      </c>
      <c r="BH55" s="73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</f>
        <v>0</v>
      </c>
      <c r="BS55" s="112"/>
      <c r="BT55" s="108">
        <f>BG55+BK55+BO55</f>
        <v>122672.99676923078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-49031.73076923078</v>
      </c>
      <c r="BY55" s="107">
        <f>BY52+BY51</f>
        <v>0</v>
      </c>
      <c r="BZ55" s="110">
        <f>BZ52+BZ51</f>
        <v>0</v>
      </c>
      <c r="CA55" s="110">
        <f>CA52+CA51</f>
        <v>0</v>
      </c>
      <c r="CB55" s="117">
        <f>CA55-BZ55</f>
        <v>0</v>
      </c>
      <c r="CC55" s="107">
        <f>CC141/1.17</f>
        <v>0</v>
      </c>
      <c r="CD55" s="110">
        <f>CD141/1.17</f>
        <v>0</v>
      </c>
      <c r="CE55" s="110">
        <f>CE52+CE51</f>
        <v>0</v>
      </c>
      <c r="CF55" s="117">
        <f>CE55-CD55</f>
        <v>0</v>
      </c>
      <c r="CG55" s="107">
        <f>CG141/1.17</f>
        <v>0</v>
      </c>
      <c r="CH55" s="110">
        <f>CH141/1.17</f>
        <v>0</v>
      </c>
      <c r="CI55" s="110">
        <f>CI52+CI51</f>
        <v>0</v>
      </c>
      <c r="CJ55" s="117">
        <f>CI55-CH55</f>
        <v>0</v>
      </c>
      <c r="CK55" s="111">
        <f>CK52+CK51</f>
        <v>0</v>
      </c>
      <c r="CL55" s="112"/>
      <c r="CM55" s="108">
        <f>BZ55+CD55+CH55</f>
        <v>0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0</v>
      </c>
      <c r="CR55" s="111">
        <f>CR52+CR51</f>
        <v>0</v>
      </c>
      <c r="CS55" s="950"/>
      <c r="CT55" s="124">
        <f>BT55+CM55</f>
        <v>122672.99676923078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-49031.73076923078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-8171.9551282051298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4"/>
    </row>
    <row r="56" spans="1:152" ht="20.100000000000001" hidden="1" customHeight="1">
      <c r="A56" s="66"/>
      <c r="B56" s="66"/>
      <c r="C56" s="190"/>
      <c r="D56" s="822" t="s">
        <v>71</v>
      </c>
      <c r="E56" s="82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38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2" t="s">
        <v>73</v>
      </c>
      <c r="E57" s="82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1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 t="e">
        <f>AI59/AH59</f>
        <v>#DIV/0!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 t="e">
        <f>BL59/BK59</f>
        <v>#DIV/0!</v>
      </c>
      <c r="BN58" s="46"/>
      <c r="BO58" s="197"/>
      <c r="BP58" s="173"/>
      <c r="BQ58" s="274" t="e">
        <f>BP59/BO59</f>
        <v>#DIV/0!</v>
      </c>
      <c r="BR58" s="198"/>
      <c r="BS58" s="291"/>
      <c r="BT58" s="207"/>
      <c r="BU58" s="84"/>
      <c r="BV58" s="160" t="e">
        <f>BU59/BR59</f>
        <v>#DIV/0!</v>
      </c>
      <c r="BW58" s="161"/>
      <c r="BX58" s="80" t="e">
        <f>BU59/BT59</f>
        <v>#DIV/0!</v>
      </c>
      <c r="BY58" s="46"/>
      <c r="BZ58" s="197"/>
      <c r="CA58" s="173"/>
      <c r="CB58" s="277" t="e">
        <f>CA59/BZ59</f>
        <v>#DIV/0!</v>
      </c>
      <c r="CC58" s="46"/>
      <c r="CD58" s="197"/>
      <c r="CE58" s="173"/>
      <c r="CF58" s="202" t="e">
        <f>CE59/CD59</f>
        <v>#DIV/0!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 t="e">
        <f>CN59/CM59</f>
        <v>#DIV/0!</v>
      </c>
      <c r="CR58" s="204"/>
      <c r="CS58" s="952"/>
      <c r="CT58" s="209">
        <f>BT58+CM58</f>
        <v>0</v>
      </c>
      <c r="CU58" s="162"/>
      <c r="CV58" s="94" t="e">
        <f>CU59/CR59</f>
        <v>#DIV/0!</v>
      </c>
      <c r="CW58" s="94"/>
      <c r="CX58" s="206" t="e">
        <f>CU59/CT59</f>
        <v>#DIV/0!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39">
        <v>1784.2809999999999</v>
      </c>
      <c r="L59" s="73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0</v>
      </c>
      <c r="AI59" s="110">
        <f>AI148/1.17</f>
        <v>0</v>
      </c>
      <c r="AJ59" s="117">
        <f>AI59-AH59</f>
        <v>0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10280.837606837607</v>
      </c>
      <c r="AN59" s="114">
        <f>AA59+AE59+AI59</f>
        <v>10280.837606837607</v>
      </c>
      <c r="AO59" s="186">
        <f>AN59-AK59</f>
        <v>5811.6068376068379</v>
      </c>
      <c r="AP59" s="108">
        <f t="shared" si="143"/>
        <v>5811.6068376068379</v>
      </c>
      <c r="AQ59" s="109">
        <f>AN59-AM59</f>
        <v>0</v>
      </c>
      <c r="AR59" s="111">
        <f>SUM(R59,AK59)</f>
        <v>11941.025641025641</v>
      </c>
      <c r="AS59" s="112">
        <f>AS148/1.17</f>
        <v>11941.025641025642</v>
      </c>
      <c r="AT59" s="120">
        <f>T59+AM59</f>
        <v>14084.041683760684</v>
      </c>
      <c r="AU59" s="120">
        <f>U59+AN59</f>
        <v>14084.041683760684</v>
      </c>
      <c r="AV59" s="121">
        <f>AU59-AR59</f>
        <v>2143.0160427350438</v>
      </c>
      <c r="AW59" s="108">
        <f t="shared" si="144"/>
        <v>2143.016042735042</v>
      </c>
      <c r="AX59" s="122">
        <f>AU59-AT59</f>
        <v>0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0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0</v>
      </c>
      <c r="BL59" s="110">
        <f>BL148/1.17</f>
        <v>0</v>
      </c>
      <c r="BM59" s="109">
        <f>BL59-BK59</f>
        <v>0</v>
      </c>
      <c r="BN59" s="107">
        <f>BN148/1.17</f>
        <v>0</v>
      </c>
      <c r="BO59" s="110">
        <f>BO148/1.17</f>
        <v>0</v>
      </c>
      <c r="BP59" s="110">
        <f>BP148/1.17</f>
        <v>0</v>
      </c>
      <c r="BQ59" s="109">
        <f>BP59-BO59</f>
        <v>0</v>
      </c>
      <c r="BR59" s="111">
        <f>BF59+BJ59+BN59</f>
        <v>0</v>
      </c>
      <c r="BS59" s="112"/>
      <c r="BT59" s="108">
        <f>BG59+BK59+BO59</f>
        <v>0</v>
      </c>
      <c r="BU59" s="114">
        <f>BH59+BL59+BP59</f>
        <v>0</v>
      </c>
      <c r="BV59" s="110">
        <f>BU59-BR59</f>
        <v>0</v>
      </c>
      <c r="BW59" s="108"/>
      <c r="BX59" s="109">
        <f>BU59-BT59</f>
        <v>0</v>
      </c>
      <c r="BY59" s="107">
        <f>BY148/1.17</f>
        <v>0</v>
      </c>
      <c r="BZ59" s="110">
        <f>BZ148/1.17</f>
        <v>0</v>
      </c>
      <c r="CA59" s="110">
        <f>CA148/1.17</f>
        <v>0</v>
      </c>
      <c r="CB59" s="117">
        <f>CA59-BZ59</f>
        <v>0</v>
      </c>
      <c r="CC59" s="107">
        <f>CC148/1.17</f>
        <v>0</v>
      </c>
      <c r="CD59" s="110">
        <f>CD148/1.17</f>
        <v>0</v>
      </c>
      <c r="CE59" s="110">
        <f>CE148/1.17</f>
        <v>0</v>
      </c>
      <c r="CF59" s="117">
        <f>CE59-CD59</f>
        <v>0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0</v>
      </c>
      <c r="CN59" s="114">
        <f>CA59+CE59+CI59</f>
        <v>0</v>
      </c>
      <c r="CO59" s="186">
        <f>CN59-CK59</f>
        <v>0</v>
      </c>
      <c r="CP59" s="186"/>
      <c r="CQ59" s="109">
        <f>CN59-CM59</f>
        <v>0</v>
      </c>
      <c r="CR59" s="111">
        <f>SUM(BR59,CK59)</f>
        <v>0</v>
      </c>
      <c r="CS59" s="950"/>
      <c r="CT59" s="124">
        <f>BT59+CM59</f>
        <v>0</v>
      </c>
      <c r="CU59" s="120">
        <f>BU59+CN59</f>
        <v>0</v>
      </c>
      <c r="CV59" s="121">
        <f>CU59-CR59</f>
        <v>0</v>
      </c>
      <c r="CW59" s="121"/>
      <c r="CX59" s="122">
        <f>CU59-CT59</f>
        <v>0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0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 t="e">
        <f>AI61/AH61</f>
        <v>#DIV/0!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1.8210944193238345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1.3192460159475845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 t="e">
        <f>BL61/BK61</f>
        <v>#DIV/0!</v>
      </c>
      <c r="BN60" s="46"/>
      <c r="BO60" s="197"/>
      <c r="BP60" s="173"/>
      <c r="BQ60" s="274" t="e">
        <f>BP61/BO61</f>
        <v>#DIV/0!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1</v>
      </c>
      <c r="BY60" s="46"/>
      <c r="BZ60" s="197"/>
      <c r="CA60" s="173"/>
      <c r="CB60" s="277" t="e">
        <f>CA61/BZ61</f>
        <v>#DIV/0!</v>
      </c>
      <c r="CC60" s="46"/>
      <c r="CD60" s="197"/>
      <c r="CE60" s="173"/>
      <c r="CF60" s="202" t="e">
        <f>CE61/CD61</f>
        <v>#DIV/0!</v>
      </c>
      <c r="CG60" s="46"/>
      <c r="CH60" s="197"/>
      <c r="CI60" s="173"/>
      <c r="CJ60" s="202" t="e">
        <f>CI61/CH61</f>
        <v>#DIV/0!</v>
      </c>
      <c r="CK60" s="198"/>
      <c r="CL60" s="291"/>
      <c r="CM60" s="207"/>
      <c r="CN60" s="84"/>
      <c r="CO60" s="255" t="e">
        <f>CN61/CK61</f>
        <v>#DIV/0!</v>
      </c>
      <c r="CP60" s="255"/>
      <c r="CQ60" s="203" t="e">
        <f>CN61/CM61</f>
        <v>#DIV/0!</v>
      </c>
      <c r="CR60" s="204"/>
      <c r="CS60" s="952"/>
      <c r="CT60" s="209"/>
      <c r="CU60" s="162"/>
      <c r="CV60" s="94" t="e">
        <f>CU61/CR61</f>
        <v>#DIV/0!</v>
      </c>
      <c r="CW60" s="94"/>
      <c r="CX60" s="206">
        <f>CU61/CT61</f>
        <v>1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50">
        <v>1458.93</v>
      </c>
      <c r="H61" s="739">
        <v>1458.93</v>
      </c>
      <c r="I61" s="109">
        <f>H61-G61</f>
        <v>0</v>
      </c>
      <c r="J61" s="107">
        <f>J150/1.17</f>
        <v>1211.1111111111111</v>
      </c>
      <c r="K61" s="739">
        <v>1783.0329999999999</v>
      </c>
      <c r="L61" s="73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50">
        <v>1478.933</v>
      </c>
      <c r="AA61" s="75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0</v>
      </c>
      <c r="AI61" s="750">
        <v>2469.797</v>
      </c>
      <c r="AJ61" s="117">
        <f>AI61-AH61</f>
        <v>2469.797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3007.933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2469.7969999999996</v>
      </c>
      <c r="AR61" s="111">
        <f>SUM(R61,AK61)</f>
        <v>7919.6581196581201</v>
      </c>
      <c r="AS61" s="112">
        <f>AS150/1.17</f>
        <v>7919.6581196581201</v>
      </c>
      <c r="AT61" s="120">
        <f>T61+AM61</f>
        <v>7736.3440000000001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2469.7969999999996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411.63283333333328</v>
      </c>
      <c r="BF61" s="107">
        <f>BF150/1.17</f>
        <v>0</v>
      </c>
      <c r="BG61" s="739">
        <v>2426.3069999999998</v>
      </c>
      <c r="BH61" s="739">
        <v>2426.3069999999998</v>
      </c>
      <c r="BI61" s="109">
        <f>BH61-BG61</f>
        <v>0</v>
      </c>
      <c r="BJ61" s="107">
        <f>BJ150/1.17</f>
        <v>0</v>
      </c>
      <c r="BK61" s="110">
        <f>BK150/1.17</f>
        <v>0</v>
      </c>
      <c r="BL61" s="110">
        <f>BL150/1.17</f>
        <v>0</v>
      </c>
      <c r="BM61" s="109">
        <f>BL61-BK61</f>
        <v>0</v>
      </c>
      <c r="BN61" s="107">
        <f>BN150/1.17</f>
        <v>0</v>
      </c>
      <c r="BO61" s="110">
        <f>BO150/1.17</f>
        <v>0</v>
      </c>
      <c r="BP61" s="110">
        <f>BP150/1.17</f>
        <v>0</v>
      </c>
      <c r="BQ61" s="109">
        <f>BP61-BO61</f>
        <v>0</v>
      </c>
      <c r="BR61" s="111">
        <f>BF61+BJ61+BN61</f>
        <v>0</v>
      </c>
      <c r="BS61" s="112"/>
      <c r="BT61" s="108">
        <f>BG61+BK61+BO61</f>
        <v>2426.3069999999998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0</v>
      </c>
      <c r="BY61" s="107">
        <f>BY150/1.17</f>
        <v>0</v>
      </c>
      <c r="BZ61" s="110">
        <f>BZ150/1.17</f>
        <v>0</v>
      </c>
      <c r="CA61" s="110">
        <f>CA150/1.17</f>
        <v>0</v>
      </c>
      <c r="CB61" s="117">
        <f>CA61-BZ61</f>
        <v>0</v>
      </c>
      <c r="CC61" s="107">
        <f>CC150/1.17</f>
        <v>0</v>
      </c>
      <c r="CD61" s="110">
        <f>CD150/1.17</f>
        <v>0</v>
      </c>
      <c r="CE61" s="110">
        <f>CE150/1.17</f>
        <v>0</v>
      </c>
      <c r="CF61" s="117">
        <f>CE61-CD61</f>
        <v>0</v>
      </c>
      <c r="CG61" s="107">
        <f>CG150/1.17</f>
        <v>0</v>
      </c>
      <c r="CH61" s="110">
        <f>CH150/1.17</f>
        <v>0</v>
      </c>
      <c r="CI61" s="110">
        <f>CI150/1.17</f>
        <v>0</v>
      </c>
      <c r="CJ61" s="117">
        <f>CI61-CH61</f>
        <v>0</v>
      </c>
      <c r="CK61" s="111">
        <f>BY61+CC61+CG61</f>
        <v>0</v>
      </c>
      <c r="CL61" s="112"/>
      <c r="CM61" s="108">
        <f>BZ61+CD61+CH61</f>
        <v>0</v>
      </c>
      <c r="CN61" s="114">
        <f>CA61+CE61+CI61</f>
        <v>0</v>
      </c>
      <c r="CO61" s="186">
        <f>CN61-CK61</f>
        <v>0</v>
      </c>
      <c r="CP61" s="186"/>
      <c r="CQ61" s="109">
        <f>CN61-CM61</f>
        <v>0</v>
      </c>
      <c r="CR61" s="111">
        <f>SUM(BR61,CK61)</f>
        <v>0</v>
      </c>
      <c r="CS61" s="950"/>
      <c r="CT61" s="124">
        <f>BT61+CM61</f>
        <v>2426.3069999999998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0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0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 t="e">
        <f>BL63/BK63</f>
        <v>#DIV/0!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 t="e">
        <f>BU63/BT63</f>
        <v>#DIV/0!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2"/>
      <c r="CT62" s="209"/>
      <c r="CU62" s="162"/>
      <c r="CV62" s="94" t="e">
        <f>CU63/CR63</f>
        <v>#DIV/0!</v>
      </c>
      <c r="CW62" s="94"/>
      <c r="CX62" s="206" t="e">
        <f>CU63/CT63</f>
        <v>#DIV/0!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143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144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0</v>
      </c>
      <c r="BL63" s="110">
        <f>BL153/1.17</f>
        <v>0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0</v>
      </c>
      <c r="BU63" s="114">
        <f>BH63+BL63+BP63</f>
        <v>0</v>
      </c>
      <c r="BV63" s="110">
        <f>BU63-BR63</f>
        <v>0</v>
      </c>
      <c r="BW63" s="108"/>
      <c r="BX63" s="109">
        <f>BU63-BT63</f>
        <v>0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0"/>
      <c r="CT63" s="124">
        <f>BT63+CM63</f>
        <v>0</v>
      </c>
      <c r="CU63" s="120">
        <f>BU63+CN63</f>
        <v>0</v>
      </c>
      <c r="CV63" s="121">
        <f>CU63-CR63</f>
        <v>0</v>
      </c>
      <c r="CW63" s="121"/>
      <c r="CX63" s="122">
        <f>CU63-CT63</f>
        <v>0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0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 t="e">
        <f>AI65/AH65</f>
        <v>#DIV/0!</v>
      </c>
      <c r="AK64" s="198"/>
      <c r="AL64" s="291"/>
      <c r="AM64" s="200"/>
      <c r="AN64" s="84"/>
      <c r="AO64" s="255">
        <f>AN65/AK65</f>
        <v>0.72980866062437055</v>
      </c>
      <c r="AP64" s="86">
        <f>AN65/AL65</f>
        <v>0.72980866062437055</v>
      </c>
      <c r="AQ64" s="203">
        <f>AN65/AM65</f>
        <v>1</v>
      </c>
      <c r="AR64" s="204"/>
      <c r="AS64" s="199"/>
      <c r="AT64" s="205"/>
      <c r="AU64" s="162"/>
      <c r="AV64" s="94">
        <f>AU65/AR65</f>
        <v>0.87512588116817724</v>
      </c>
      <c r="AW64" s="86">
        <f>AU65/AS65</f>
        <v>0.87512588116817724</v>
      </c>
      <c r="AX64" s="206">
        <f>AU65/AT65</f>
        <v>1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 t="e">
        <f>BL65/BK65</f>
        <v>#DIV/0!</v>
      </c>
      <c r="BN64" s="46"/>
      <c r="BO64" s="197"/>
      <c r="BP64" s="173"/>
      <c r="BQ64" s="203" t="e">
        <f>BP65/BO65</f>
        <v>#DIV/0!</v>
      </c>
      <c r="BR64" s="198"/>
      <c r="BS64" s="291"/>
      <c r="BT64" s="207"/>
      <c r="BU64" s="84"/>
      <c r="BV64" s="160" t="e">
        <f>BU65/BR65</f>
        <v>#DIV/0!</v>
      </c>
      <c r="BW64" s="161"/>
      <c r="BX64" s="80" t="e">
        <f>BU65/BT65</f>
        <v>#DIV/0!</v>
      </c>
      <c r="BY64" s="46"/>
      <c r="BZ64" s="197"/>
      <c r="CA64" s="173"/>
      <c r="CB64" s="202" t="e">
        <f>CA65/BZ65</f>
        <v>#DIV/0!</v>
      </c>
      <c r="CC64" s="46"/>
      <c r="CD64" s="197"/>
      <c r="CE64" s="173"/>
      <c r="CF64" s="202" t="e">
        <f>CE65/CD65</f>
        <v>#DIV/0!</v>
      </c>
      <c r="CG64" s="46"/>
      <c r="CH64" s="197"/>
      <c r="CI64" s="173"/>
      <c r="CJ64" s="202" t="e">
        <f>CI65/CH65</f>
        <v>#DIV/0!</v>
      </c>
      <c r="CK64" s="198"/>
      <c r="CL64" s="291"/>
      <c r="CM64" s="207"/>
      <c r="CN64" s="84"/>
      <c r="CO64" s="255" t="e">
        <f>CN65/CK65</f>
        <v>#DIV/0!</v>
      </c>
      <c r="CP64" s="255"/>
      <c r="CQ64" s="203" t="e">
        <f>CN65/CM65</f>
        <v>#DIV/0!</v>
      </c>
      <c r="CR64" s="204"/>
      <c r="CS64" s="952"/>
      <c r="CT64" s="209"/>
      <c r="CU64" s="162"/>
      <c r="CV64" s="94" t="e">
        <f>CU65/CR65</f>
        <v>#DIV/0!</v>
      </c>
      <c r="CW64" s="94"/>
      <c r="CX64" s="206" t="e">
        <f>CU65/CT65</f>
        <v>#DIV/0!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109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0</v>
      </c>
      <c r="AI65" s="110">
        <f>AI156/1.17</f>
        <v>0</v>
      </c>
      <c r="AJ65" s="117">
        <f>AI65-AH65</f>
        <v>0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1238.8034188034187</v>
      </c>
      <c r="AN65" s="114">
        <f>AA65+AE65+AI65</f>
        <v>1238.8034188034187</v>
      </c>
      <c r="AO65" s="186">
        <f>AN65-AK65</f>
        <v>-458.63247863247875</v>
      </c>
      <c r="AP65" s="108">
        <f t="shared" si="143"/>
        <v>-458.63247863247875</v>
      </c>
      <c r="AQ65" s="109">
        <f>AN65-AM65</f>
        <v>0</v>
      </c>
      <c r="AR65" s="111">
        <f>SUM(R65,AK65)</f>
        <v>1697.4358974358975</v>
      </c>
      <c r="AS65" s="112">
        <f>AS156/1.17</f>
        <v>1697.4358974358975</v>
      </c>
      <c r="AT65" s="120">
        <f>T65+AM65</f>
        <v>1485.4700854700855</v>
      </c>
      <c r="AU65" s="120">
        <f>U65+AN65</f>
        <v>1485.4700854700855</v>
      </c>
      <c r="AV65" s="121">
        <f>AU65-AR65</f>
        <v>-211.96581196581201</v>
      </c>
      <c r="AW65" s="108">
        <f t="shared" si="144"/>
        <v>-211.96581196581201</v>
      </c>
      <c r="AX65" s="122">
        <f>AU65-AT65</f>
        <v>0</v>
      </c>
      <c r="AY65" s="96">
        <f>AR65/6</f>
        <v>282.90598290598291</v>
      </c>
      <c r="AZ65" s="97">
        <f>AS65/6</f>
        <v>282.90598290598291</v>
      </c>
      <c r="BA65" s="97">
        <f>AU65/6</f>
        <v>247.57834757834758</v>
      </c>
      <c r="BB65" s="123">
        <f>BA65/AY65</f>
        <v>0.87512588116817724</v>
      </c>
      <c r="BC65" s="98">
        <f>BA65-AY65</f>
        <v>-35.327635327635335</v>
      </c>
      <c r="BD65" s="98">
        <f>BA65-AZ65</f>
        <v>-35.327635327635335</v>
      </c>
      <c r="BE65" s="98">
        <f>AX65/6</f>
        <v>0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0</v>
      </c>
      <c r="BL65" s="110">
        <f>BL156/1.17</f>
        <v>0</v>
      </c>
      <c r="BM65" s="109">
        <f>BL65-BK65</f>
        <v>0</v>
      </c>
      <c r="BN65" s="107">
        <f>BN156/1.17</f>
        <v>0</v>
      </c>
      <c r="BO65" s="110">
        <f>BO156/1.17</f>
        <v>0</v>
      </c>
      <c r="BP65" s="110">
        <f>BP156/1.17</f>
        <v>0</v>
      </c>
      <c r="BQ65" s="109">
        <f>BP65-BO65</f>
        <v>0</v>
      </c>
      <c r="BR65" s="111">
        <f>BF65+BJ65+BN65</f>
        <v>0</v>
      </c>
      <c r="BS65" s="112"/>
      <c r="BT65" s="108">
        <f>BG65+BK65+BO65</f>
        <v>0</v>
      </c>
      <c r="BU65" s="114">
        <f>BH65+BL65+BP65</f>
        <v>0</v>
      </c>
      <c r="BV65" s="110">
        <f>BU65-BR65</f>
        <v>0</v>
      </c>
      <c r="BW65" s="108"/>
      <c r="BX65" s="109">
        <f>BU65-BT65</f>
        <v>0</v>
      </c>
      <c r="BY65" s="107">
        <f>BY156/1.17</f>
        <v>0</v>
      </c>
      <c r="BZ65" s="110">
        <f>BZ156/1.17</f>
        <v>0</v>
      </c>
      <c r="CA65" s="110">
        <f>CA156/1.17</f>
        <v>0</v>
      </c>
      <c r="CB65" s="117">
        <f>CA65-BZ65</f>
        <v>0</v>
      </c>
      <c r="CC65" s="107">
        <f>CC156/1.17</f>
        <v>0</v>
      </c>
      <c r="CD65" s="110">
        <f>CD156/1.17</f>
        <v>0</v>
      </c>
      <c r="CE65" s="110">
        <f>CE156/1.17</f>
        <v>0</v>
      </c>
      <c r="CF65" s="117">
        <f>CE65-CD65</f>
        <v>0</v>
      </c>
      <c r="CG65" s="107">
        <f>CG156/1.17</f>
        <v>0</v>
      </c>
      <c r="CH65" s="110">
        <f>CH156/1.17</f>
        <v>0</v>
      </c>
      <c r="CI65" s="110">
        <f>CI156/1.17</f>
        <v>0</v>
      </c>
      <c r="CJ65" s="117">
        <f>CI65-CH65</f>
        <v>0</v>
      </c>
      <c r="CK65" s="111">
        <f>BY65+CC65+CG65</f>
        <v>0</v>
      </c>
      <c r="CL65" s="112"/>
      <c r="CM65" s="108">
        <f>BZ65+CD65+CH65</f>
        <v>0</v>
      </c>
      <c r="CN65" s="114">
        <f>CA65+CE65+CI65</f>
        <v>0</v>
      </c>
      <c r="CO65" s="186">
        <f>CN65-CK65</f>
        <v>0</v>
      </c>
      <c r="CP65" s="186"/>
      <c r="CQ65" s="109">
        <f>CN65-CM65</f>
        <v>0</v>
      </c>
      <c r="CR65" s="111">
        <f>SUM(BR65,CK65)</f>
        <v>0</v>
      </c>
      <c r="CS65" s="950"/>
      <c r="CT65" s="124">
        <f>BT65+CM65</f>
        <v>0</v>
      </c>
      <c r="CU65" s="120">
        <f>BU65+CN65</f>
        <v>0</v>
      </c>
      <c r="CV65" s="121">
        <f>CU65-CR65</f>
        <v>0</v>
      </c>
      <c r="CW65" s="121"/>
      <c r="CX65" s="122">
        <f>CU65-CT65</f>
        <v>0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0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 t="e">
        <f>AI67/AH67</f>
        <v>#DIV/0!</v>
      </c>
      <c r="AK66" s="198"/>
      <c r="AL66" s="291"/>
      <c r="AM66" s="200"/>
      <c r="AN66" s="201"/>
      <c r="AO66" s="255">
        <f>AN67/AK67</f>
        <v>0.91879238375010341</v>
      </c>
      <c r="AP66" s="86">
        <f>AN67/AL67</f>
        <v>0.88296679514775955</v>
      </c>
      <c r="AQ66" s="203">
        <f>AN67/AM67</f>
        <v>1.0915148562566943</v>
      </c>
      <c r="AR66" s="204"/>
      <c r="AS66" s="199"/>
      <c r="AT66" s="205"/>
      <c r="AU66" s="162"/>
      <c r="AV66" s="94">
        <f>AU67/AR67</f>
        <v>1.0886234441813412</v>
      </c>
      <c r="AW66" s="86">
        <f>AU67/AS67</f>
        <v>0.99796339562574088</v>
      </c>
      <c r="AX66" s="206">
        <f>AU67/AT67</f>
        <v>1.0362618363219924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 t="e">
        <f>BL67/BK67</f>
        <v>#DIV/0!</v>
      </c>
      <c r="BN66" s="69"/>
      <c r="BO66" s="197"/>
      <c r="BP66" s="173"/>
      <c r="BQ66" s="274" t="e">
        <f>BP67/BO67</f>
        <v>#DIV/0!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0.60805752476705199</v>
      </c>
      <c r="BY66" s="69"/>
      <c r="BZ66" s="197"/>
      <c r="CA66" s="173"/>
      <c r="CB66" s="277" t="e">
        <f>CA67/BZ67</f>
        <v>#DIV/0!</v>
      </c>
      <c r="CC66" s="69"/>
      <c r="CD66" s="197"/>
      <c r="CE66" s="173"/>
      <c r="CF66" s="202" t="e">
        <f>CE67/CD67</f>
        <v>#DIV/0!</v>
      </c>
      <c r="CG66" s="69"/>
      <c r="CH66" s="197"/>
      <c r="CI66" s="173"/>
      <c r="CJ66" s="202" t="e">
        <f>CI67/CH67</f>
        <v>#DIV/0!</v>
      </c>
      <c r="CK66" s="198"/>
      <c r="CL66" s="291"/>
      <c r="CM66" s="207"/>
      <c r="CN66" s="201"/>
      <c r="CO66" s="255" t="e">
        <f>CN67/CK67</f>
        <v>#DIV/0!</v>
      </c>
      <c r="CP66" s="255"/>
      <c r="CQ66" s="203" t="e">
        <f>CN67/CM67</f>
        <v>#DIV/0!</v>
      </c>
      <c r="CR66" s="204"/>
      <c r="CS66" s="952"/>
      <c r="CT66" s="209"/>
      <c r="CU66" s="162"/>
      <c r="CV66" s="94" t="e">
        <f>CU67/CR67</f>
        <v>#DIV/0!</v>
      </c>
      <c r="CW66" s="94"/>
      <c r="CX66" s="206">
        <f>CU67/CT67</f>
        <v>0.60805752476705199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71">
        <f>K43+K50+K61+K55+K59+K63+K65</f>
        <v>415393.83914529916</v>
      </c>
      <c r="L67" s="87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75">
        <f>Z43+Z50+Z61+Z55+Z59+Z63+Z65</f>
        <v>374877.16327350429</v>
      </c>
      <c r="AA67" s="875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0</v>
      </c>
      <c r="AI67" s="213">
        <f>AI43+AI50+AI61+AI55+AI59+AI63+AI65</f>
        <v>71516.668000000005</v>
      </c>
      <c r="AJ67" s="212">
        <f>AI67-AH67</f>
        <v>71516.668000000005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781476.04580615379</v>
      </c>
      <c r="AN67" s="213">
        <f>AN43+AN50+AN61+AN55+AN59+AN63+AN65</f>
        <v>852992.71380615374</v>
      </c>
      <c r="AO67" s="213">
        <f>AN67-AK67</f>
        <v>-75391.901578461635</v>
      </c>
      <c r="AP67" s="211">
        <f>AN67-AL67</f>
        <v>-113060.27764683764</v>
      </c>
      <c r="AQ67" s="212">
        <f>AN67-AM67</f>
        <v>71516.667999999947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1972229.629105299</v>
      </c>
      <c r="AU67" s="293">
        <f>AU43+AU50+AU61+AU55+AU59+AU63+AU65</f>
        <v>2043746.2971052991</v>
      </c>
      <c r="AV67" s="217">
        <f>AU67-AR67</f>
        <v>166378.77573777735</v>
      </c>
      <c r="AW67" s="211">
        <f>AU67-AS67</f>
        <v>-4170.7969117951579</v>
      </c>
      <c r="AX67" s="294">
        <f>AU67-AT67</f>
        <v>71516.668000000063</v>
      </c>
      <c r="AY67" s="96">
        <f>AR67/6</f>
        <v>312894.58689458697</v>
      </c>
      <c r="AZ67" s="97">
        <f>AS67/6</f>
        <v>341319.51566951571</v>
      </c>
      <c r="BA67" s="97">
        <f>AU67/6</f>
        <v>340624.38285088318</v>
      </c>
      <c r="BB67" s="123">
        <f>BA67/AY67</f>
        <v>1.0886234441813412</v>
      </c>
      <c r="BC67" s="98">
        <f>BA67-AY67</f>
        <v>27729.795956296206</v>
      </c>
      <c r="BD67" s="98">
        <f>BA67-AZ67</f>
        <v>-695.13281863252632</v>
      </c>
      <c r="BE67" s="98">
        <f>AX67/6</f>
        <v>11919.444666666677</v>
      </c>
      <c r="BF67" s="210">
        <f>BF43+BF50+BF61+BF55+BF59+BF63+BF65</f>
        <v>0</v>
      </c>
      <c r="BG67" s="871">
        <f>BG43+BG50+BG61+BG55+BG59+BG63+BG65</f>
        <v>125099.30376923078</v>
      </c>
      <c r="BH67" s="87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0</v>
      </c>
      <c r="BL67" s="213">
        <f>BL43+BL50+BL61+BL55+BL59+BL63+BL65</f>
        <v>0</v>
      </c>
      <c r="BM67" s="212">
        <f>BL67-BK67</f>
        <v>0</v>
      </c>
      <c r="BN67" s="210">
        <f>BN43+BN50+BN61+BN55+BN59+BN63+BN65</f>
        <v>0</v>
      </c>
      <c r="BO67" s="213">
        <f>BO43+BO50+BO61+BO55+BO59+BO63+BO65</f>
        <v>0</v>
      </c>
      <c r="BP67" s="213">
        <f>BP43+BP50+BP61+BP55+BP59+BP63+BP65</f>
        <v>0</v>
      </c>
      <c r="BQ67" s="212">
        <f>BP67-BO67</f>
        <v>0</v>
      </c>
      <c r="BR67" s="214">
        <f>BR43+BR50+BR61+BR55+BR59+BR63+BR65</f>
        <v>0</v>
      </c>
      <c r="BS67" s="292"/>
      <c r="BT67" s="215">
        <f>BT43+BT50+BT61+BT55+BT59+BT63+BT65</f>
        <v>125099.30376923078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-49031.73076923078</v>
      </c>
      <c r="BY67" s="210">
        <f>BY43+BY50+BY61+BY55+BY59+BY63+BY65</f>
        <v>0</v>
      </c>
      <c r="BZ67" s="213">
        <f>BZ43+BZ50+BZ61+BZ55+BZ59+BZ63+BZ65</f>
        <v>0</v>
      </c>
      <c r="CA67" s="213">
        <f>CA43+CA50+CA61+CA55+CA59+CA63+CA65</f>
        <v>0</v>
      </c>
      <c r="CB67" s="216">
        <f>CB43+CB50+CB61+CB55+CB59+CB63</f>
        <v>0</v>
      </c>
      <c r="CC67" s="210">
        <f>CC43+CC50+CC61+CC55+CC59+CC63+CC65</f>
        <v>0</v>
      </c>
      <c r="CD67" s="213">
        <f>CD43+CD50+CD61+CD55+CD59+CD63+CD65</f>
        <v>0</v>
      </c>
      <c r="CE67" s="213">
        <f>CE43+CE50+CE61+CE55+CE59+CE63+CE65</f>
        <v>0</v>
      </c>
      <c r="CF67" s="216">
        <f>CF43+CF50+CF61+CF55+CF59+CF63</f>
        <v>0</v>
      </c>
      <c r="CG67" s="210">
        <f>CG43+CG50+CG61+CG55+CG59+CG63+CG65</f>
        <v>0</v>
      </c>
      <c r="CH67" s="213">
        <f>CH43+CH50+CH61+CH55+CH59+CH63+CH65</f>
        <v>0</v>
      </c>
      <c r="CI67" s="213">
        <f>CI43+CI50+CI61+CI55+CI59+CI63+CI65</f>
        <v>0</v>
      </c>
      <c r="CJ67" s="216">
        <f>CJ43+CJ50+CJ61+CJ55+CJ59+CJ63</f>
        <v>0</v>
      </c>
      <c r="CK67" s="214">
        <f>CK43+CK50+CK61+CK55+CK59+CK63+CK65</f>
        <v>0</v>
      </c>
      <c r="CL67" s="292"/>
      <c r="CM67" s="215">
        <f>CM43+CM50+CM61+CM55+CM59+CM63+CM65</f>
        <v>0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0</v>
      </c>
      <c r="CR67" s="214">
        <f>CR43+CR50+CR61+CR55+CR59+CR63+CR65</f>
        <v>0</v>
      </c>
      <c r="CS67" s="957"/>
      <c r="CT67" s="295">
        <f>CT43+CT50+CT61+CT55+CT59+CT63+CT65</f>
        <v>125099.30376923078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-49031.73076923078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-8171.9551282051298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6">
        <f>AM67/3</f>
        <v>260492.01526871792</v>
      </c>
      <c r="AN68" s="876">
        <f>AN67/3</f>
        <v>284330.90460205125</v>
      </c>
      <c r="AO68" s="10"/>
      <c r="AP68" s="10"/>
      <c r="AS68" s="219"/>
      <c r="AT68" s="4">
        <f>AT67/6</f>
        <v>328704.9381842165</v>
      </c>
      <c r="AU68" s="4">
        <f>AU67/6</f>
        <v>340624.38285088318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52">
        <f ca="1">NOW()</f>
        <v>43110.669814930552</v>
      </c>
      <c r="BC69" s="1052"/>
      <c r="BD69" s="1052"/>
      <c r="BE69" s="1052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52">
        <f ca="1">NOW()</f>
        <v>43110.669814930552</v>
      </c>
      <c r="DA69" s="1052"/>
      <c r="DB69" s="1052"/>
      <c r="DC69" s="1052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52">
        <f ca="1">NOW()</f>
        <v>43110.669814930552</v>
      </c>
      <c r="EU69" s="1052"/>
    </row>
    <row r="70" spans="1:152" s="20" customFormat="1" ht="20.100000000000001" customHeight="1" thickBot="1">
      <c r="A70" s="15"/>
      <c r="B70" s="16"/>
      <c r="C70" s="16"/>
      <c r="D70" s="819"/>
      <c r="E70" s="17"/>
      <c r="F70" s="1056" t="str">
        <f>F3</f>
        <v>17/3</v>
      </c>
      <c r="G70" s="1054"/>
      <c r="H70" s="1054"/>
      <c r="I70" s="1055">
        <v>0</v>
      </c>
      <c r="J70" s="1056" t="str">
        <f>J3</f>
        <v>17/4</v>
      </c>
      <c r="K70" s="1053"/>
      <c r="L70" s="1054"/>
      <c r="M70" s="1055">
        <v>0</v>
      </c>
      <c r="N70" s="1056" t="str">
        <f>N3</f>
        <v>17/5</v>
      </c>
      <c r="O70" s="1053"/>
      <c r="P70" s="1054"/>
      <c r="Q70" s="1055">
        <v>0</v>
      </c>
      <c r="R70" s="1056" t="str">
        <f>R3</f>
        <v>17/3-17/5累計</v>
      </c>
      <c r="S70" s="1054"/>
      <c r="T70" s="1053"/>
      <c r="U70" s="1054"/>
      <c r="V70" s="1053"/>
      <c r="W70" s="1053"/>
      <c r="X70" s="1055"/>
      <c r="Y70" s="1056" t="str">
        <f>Y3</f>
        <v>17/6</v>
      </c>
      <c r="Z70" s="1053"/>
      <c r="AA70" s="1054"/>
      <c r="AB70" s="1055">
        <v>0</v>
      </c>
      <c r="AC70" s="1056" t="str">
        <f>AC3</f>
        <v>17/7</v>
      </c>
      <c r="AD70" s="1053"/>
      <c r="AE70" s="1054"/>
      <c r="AF70" s="1055">
        <v>0</v>
      </c>
      <c r="AG70" s="1056" t="str">
        <f>AG3</f>
        <v>17/8</v>
      </c>
      <c r="AH70" s="1053"/>
      <c r="AI70" s="1054"/>
      <c r="AJ70" s="1055">
        <v>0</v>
      </c>
      <c r="AK70" s="1056" t="str">
        <f>AK3</f>
        <v>17/6-17/8累計</v>
      </c>
      <c r="AL70" s="1053"/>
      <c r="AM70" s="1053"/>
      <c r="AN70" s="1054"/>
      <c r="AO70" s="1053"/>
      <c r="AP70" s="1053"/>
      <c r="AQ70" s="1055"/>
      <c r="AR70" s="1064" t="str">
        <f>AR3</f>
        <v>17/上(17/3-17/8)累計</v>
      </c>
      <c r="AS70" s="1065"/>
      <c r="AT70" s="1065"/>
      <c r="AU70" s="1065"/>
      <c r="AV70" s="1065"/>
      <c r="AW70" s="1065"/>
      <c r="AX70" s="1066"/>
      <c r="AY70" s="18"/>
      <c r="AZ70" s="744"/>
      <c r="BA70" s="19"/>
      <c r="BF70" s="1056" t="str">
        <f>BF3</f>
        <v>17/9</v>
      </c>
      <c r="BG70" s="1054"/>
      <c r="BH70" s="1054"/>
      <c r="BI70" s="1055">
        <v>0</v>
      </c>
      <c r="BJ70" s="1056" t="str">
        <f>BJ3</f>
        <v>17/10</v>
      </c>
      <c r="BK70" s="1053"/>
      <c r="BL70" s="1054"/>
      <c r="BM70" s="1055">
        <v>0</v>
      </c>
      <c r="BN70" s="1056" t="str">
        <f>BN3</f>
        <v>17/11</v>
      </c>
      <c r="BO70" s="1053"/>
      <c r="BP70" s="1054"/>
      <c r="BQ70" s="1055">
        <v>0</v>
      </c>
      <c r="BR70" s="1056" t="str">
        <f>BR3</f>
        <v>17/9-17/11累計</v>
      </c>
      <c r="BS70" s="1053"/>
      <c r="BT70" s="1053"/>
      <c r="BU70" s="1054"/>
      <c r="BV70" s="1053"/>
      <c r="BW70" s="1053"/>
      <c r="BX70" s="1055"/>
      <c r="BY70" s="1056" t="str">
        <f>BY3</f>
        <v>17/12</v>
      </c>
      <c r="BZ70" s="1053"/>
      <c r="CA70" s="1054"/>
      <c r="CB70" s="1055">
        <v>0</v>
      </c>
      <c r="CC70" s="1062" t="str">
        <f>CC3</f>
        <v>18/1</v>
      </c>
      <c r="CD70" s="1054"/>
      <c r="CE70" s="1054"/>
      <c r="CF70" s="1063">
        <v>0</v>
      </c>
      <c r="CG70" s="1056" t="str">
        <f>CG3</f>
        <v>18/2</v>
      </c>
      <c r="CH70" s="1053"/>
      <c r="CI70" s="1054"/>
      <c r="CJ70" s="1055">
        <v>0</v>
      </c>
      <c r="CK70" s="1056" t="str">
        <f>CK3</f>
        <v>17/12-18/2累計</v>
      </c>
      <c r="CL70" s="1053"/>
      <c r="CM70" s="1053"/>
      <c r="CN70" s="1054"/>
      <c r="CO70" s="1053"/>
      <c r="CP70" s="1053"/>
      <c r="CQ70" s="1055"/>
      <c r="CR70" s="1064" t="str">
        <f>CR3</f>
        <v>17/下(17/9-18/2)累計</v>
      </c>
      <c r="CS70" s="1065"/>
      <c r="CT70" s="1065"/>
      <c r="CU70" s="1065"/>
      <c r="CV70" s="1065"/>
      <c r="CW70" s="1065"/>
      <c r="CX70" s="1066"/>
      <c r="CY70" s="18"/>
      <c r="CZ70" s="19"/>
      <c r="DB70" s="997"/>
      <c r="DC70" s="906"/>
      <c r="DD70" s="1057" t="str">
        <f>DD3</f>
        <v>18/3</v>
      </c>
      <c r="DE70" s="1057"/>
      <c r="DF70" s="1057"/>
      <c r="DG70" s="1058">
        <v>0</v>
      </c>
      <c r="DH70" s="1056" t="str">
        <f>DH3</f>
        <v>18/4</v>
      </c>
      <c r="DI70" s="1053"/>
      <c r="DJ70" s="1054"/>
      <c r="DK70" s="1055">
        <v>0</v>
      </c>
      <c r="DL70" s="1056" t="str">
        <f>DL3</f>
        <v>18/5</v>
      </c>
      <c r="DM70" s="1053"/>
      <c r="DN70" s="1054"/>
      <c r="DO70" s="1055">
        <v>0</v>
      </c>
      <c r="DP70" s="1056" t="str">
        <f>DP3</f>
        <v>18/3-18/5累計</v>
      </c>
      <c r="DQ70" s="1053"/>
      <c r="DR70" s="1054"/>
      <c r="DS70" s="1053"/>
      <c r="DT70" s="1055"/>
      <c r="DU70" s="1056" t="str">
        <f>DU3</f>
        <v>18/6</v>
      </c>
      <c r="DV70" s="1053"/>
      <c r="DW70" s="1054"/>
      <c r="DX70" s="1055">
        <v>0</v>
      </c>
      <c r="DY70" s="1062" t="str">
        <f>DY3</f>
        <v>18/7</v>
      </c>
      <c r="DZ70" s="1054"/>
      <c r="EA70" s="1054"/>
      <c r="EB70" s="1063">
        <v>0</v>
      </c>
      <c r="EC70" s="1056" t="str">
        <f>EC3</f>
        <v>18/8</v>
      </c>
      <c r="ED70" s="1053"/>
      <c r="EE70" s="1054"/>
      <c r="EF70" s="1055">
        <v>0</v>
      </c>
      <c r="EG70" s="1056" t="str">
        <f>EG3</f>
        <v>18/6-18/8累計</v>
      </c>
      <c r="EH70" s="1053"/>
      <c r="EI70" s="1054"/>
      <c r="EJ70" s="1053"/>
      <c r="EK70" s="1055"/>
      <c r="EL70" s="1064" t="str">
        <f>EL3</f>
        <v>18/上(18/3-18/8)累計</v>
      </c>
      <c r="EM70" s="1065"/>
      <c r="EN70" s="1065"/>
      <c r="EO70" s="1065"/>
      <c r="EP70" s="1066"/>
      <c r="EQ70" s="18"/>
      <c r="ER70" s="19"/>
      <c r="EV70" s="90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5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5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51" t="str">
        <f>P4</f>
        <v>実績</v>
      </c>
      <c r="Q71" s="309" t="s">
        <v>128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108</v>
      </c>
      <c r="X71" s="312" t="s">
        <v>21</v>
      </c>
      <c r="Y71" s="304" t="s">
        <v>0</v>
      </c>
      <c r="Z71" s="751" t="str">
        <f>Z4</f>
        <v>実績</v>
      </c>
      <c r="AA71" s="751" t="str">
        <f>AA4</f>
        <v>実績</v>
      </c>
      <c r="AB71" s="309" t="s">
        <v>130</v>
      </c>
      <c r="AC71" s="304" t="s">
        <v>0</v>
      </c>
      <c r="AD71" s="305" t="str">
        <f>AD4</f>
        <v>今回計画</v>
      </c>
      <c r="AE71" s="751" t="str">
        <f>AE4</f>
        <v>実績</v>
      </c>
      <c r="AF71" s="309" t="s">
        <v>21</v>
      </c>
      <c r="AG71" s="304" t="s">
        <v>0</v>
      </c>
      <c r="AH71" s="221" t="str">
        <f>AH4</f>
        <v>実績</v>
      </c>
      <c r="AI71" s="1105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108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108</v>
      </c>
      <c r="AX71" s="39" t="s">
        <v>46</v>
      </c>
      <c r="AY71" s="40" t="s">
        <v>20</v>
      </c>
      <c r="AZ71" s="74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0" t="s">
        <v>0</v>
      </c>
      <c r="BG71" s="221" t="str">
        <f>BG4</f>
        <v>前回計画</v>
      </c>
      <c r="BH71" s="306" t="str">
        <f>BH4</f>
        <v>実績</v>
      </c>
      <c r="BI71" s="309" t="s">
        <v>21</v>
      </c>
      <c r="BJ71" s="1030" t="str">
        <f>BJ4</f>
        <v>予算</v>
      </c>
      <c r="BK71" s="221" t="str">
        <f>BK4</f>
        <v>前回計画</v>
      </c>
      <c r="BL71" s="1141" t="str">
        <f>BL4</f>
        <v>今回計画</v>
      </c>
      <c r="BM71" s="309" t="s">
        <v>21</v>
      </c>
      <c r="BN71" s="1030" t="str">
        <f>BN4</f>
        <v>予算</v>
      </c>
      <c r="BO71" s="221" t="str">
        <f>BO4</f>
        <v>前回計画</v>
      </c>
      <c r="BP71" s="1141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0" t="str">
        <f>BY4</f>
        <v>予算</v>
      </c>
      <c r="BZ71" s="221" t="str">
        <f>BZ4</f>
        <v>前回計画</v>
      </c>
      <c r="CA71" s="1141" t="str">
        <f>CA4</f>
        <v>今回計画</v>
      </c>
      <c r="CB71" s="309" t="s">
        <v>101</v>
      </c>
      <c r="CC71" s="1030" t="str">
        <f>CC4</f>
        <v>予算</v>
      </c>
      <c r="CD71" s="221" t="str">
        <f>CD4</f>
        <v>前回計画</v>
      </c>
      <c r="CE71" s="1141" t="str">
        <f>CE4</f>
        <v>今回計画</v>
      </c>
      <c r="CF71" s="309" t="s">
        <v>21</v>
      </c>
      <c r="CG71" s="1030" t="str">
        <f>CG4</f>
        <v>予算</v>
      </c>
      <c r="CH71" s="221" t="str">
        <f>CH4</f>
        <v>前回計画</v>
      </c>
      <c r="CI71" s="1141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151</v>
      </c>
      <c r="CP71" s="34"/>
      <c r="CQ71" s="312" t="s">
        <v>86</v>
      </c>
      <c r="CR71" s="28" t="str">
        <f>CR4</f>
        <v>レビュー</v>
      </c>
      <c r="CS71" s="942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2" t="str">
        <f>DE4</f>
        <v>計画</v>
      </c>
      <c r="DF71" s="90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077" t="s">
        <v>56</v>
      </c>
      <c r="D72" s="1078"/>
      <c r="E72" s="464"/>
      <c r="F72" s="314">
        <v>7000</v>
      </c>
      <c r="G72" s="315">
        <v>17866</v>
      </c>
      <c r="H72" s="752">
        <v>17866</v>
      </c>
      <c r="I72" s="319">
        <f>H72-G72</f>
        <v>0</v>
      </c>
      <c r="J72" s="314">
        <v>7700</v>
      </c>
      <c r="K72" s="315">
        <v>6780.8155200000001</v>
      </c>
      <c r="L72" s="752">
        <v>6780.8155200000001</v>
      </c>
      <c r="M72" s="317">
        <f>L72-K72</f>
        <v>0</v>
      </c>
      <c r="N72" s="314">
        <v>8400</v>
      </c>
      <c r="O72" s="315">
        <v>7761</v>
      </c>
      <c r="P72" s="752">
        <v>7761</v>
      </c>
      <c r="Q72" s="317">
        <f>P72-O72</f>
        <v>0</v>
      </c>
      <c r="R72" s="794">
        <f>F72+J72+N72</f>
        <v>23100</v>
      </c>
      <c r="S72" s="795">
        <v>23100</v>
      </c>
      <c r="T72" s="796">
        <f>H72+K72+O72</f>
        <v>32407.81552</v>
      </c>
      <c r="U72" s="797">
        <f>H72+L72+P72</f>
        <v>32407.81552</v>
      </c>
      <c r="V72" s="79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52">
        <v>9248.2200799999991</v>
      </c>
      <c r="AA72" s="752">
        <v>9248.2200799999991</v>
      </c>
      <c r="AB72" s="319">
        <f>AA72-Z72</f>
        <v>0</v>
      </c>
      <c r="AC72" s="314">
        <v>8400</v>
      </c>
      <c r="AD72" s="315">
        <v>7161.13076</v>
      </c>
      <c r="AE72" s="752">
        <v>7161.13076</v>
      </c>
      <c r="AF72" s="317">
        <f>AE72-AD72</f>
        <v>0</v>
      </c>
      <c r="AG72" s="314">
        <v>7800</v>
      </c>
      <c r="AH72" s="1100"/>
      <c r="AI72" s="1106"/>
      <c r="AJ72" s="317">
        <f>AI72-AH72</f>
        <v>0</v>
      </c>
      <c r="AK72" s="798">
        <f>Y72+AC72+AG72</f>
        <v>24600</v>
      </c>
      <c r="AL72" s="795">
        <v>24600</v>
      </c>
      <c r="AM72" s="799">
        <f t="shared" ref="AM72:AN75" si="257">Z72+AD72+AH72</f>
        <v>16409.350839999999</v>
      </c>
      <c r="AN72" s="797">
        <f t="shared" si="257"/>
        <v>16409.350839999999</v>
      </c>
      <c r="AO72" s="796">
        <f>AN72-AK72</f>
        <v>-8190.6491600000008</v>
      </c>
      <c r="AP72" s="71">
        <f>AN72-AL72</f>
        <v>-8190.6491600000008</v>
      </c>
      <c r="AQ72" s="322">
        <f>AN72-AM72</f>
        <v>0</v>
      </c>
      <c r="AR72" s="479">
        <f t="shared" ref="AR72:AS75" si="258">AK72+R72</f>
        <v>47700</v>
      </c>
      <c r="AS72" s="800">
        <f t="shared" si="258"/>
        <v>47700</v>
      </c>
      <c r="AT72" s="801">
        <f>T72+AM72</f>
        <v>48817.166360000003</v>
      </c>
      <c r="AU72" s="802">
        <f>SUM(U72,AN72)</f>
        <v>48817.166360000003</v>
      </c>
      <c r="AV72" s="792">
        <f>AU72-AR72</f>
        <v>1117.1663600000029</v>
      </c>
      <c r="AW72" s="71">
        <f>AU72-AS72</f>
        <v>1117.1663600000029</v>
      </c>
      <c r="AX72" s="235">
        <f>AU72-AT72</f>
        <v>0</v>
      </c>
      <c r="AY72" s="62"/>
      <c r="AZ72" s="63"/>
      <c r="BA72" s="63"/>
      <c r="BF72" s="1031"/>
      <c r="BG72" s="231"/>
      <c r="BH72" s="425"/>
      <c r="BI72" s="426">
        <f>BH72-BG72</f>
        <v>0</v>
      </c>
      <c r="BJ72" s="1031"/>
      <c r="BK72" s="231"/>
      <c r="BL72" s="1142"/>
      <c r="BM72" s="426">
        <f>BL72-BK72</f>
        <v>0</v>
      </c>
      <c r="BN72" s="1031"/>
      <c r="BO72" s="231"/>
      <c r="BP72" s="1142"/>
      <c r="BQ72" s="806">
        <f>BP72-BO72</f>
        <v>0</v>
      </c>
      <c r="BR72" s="810">
        <f>BF72+BJ72+BN72</f>
        <v>0</v>
      </c>
      <c r="BS72" s="791"/>
      <c r="BT72" s="791">
        <f t="shared" ref="BT72:BU75" si="259">BG72+BK72+BO72</f>
        <v>0</v>
      </c>
      <c r="BU72" s="53">
        <f t="shared" si="259"/>
        <v>0</v>
      </c>
      <c r="BV72" s="53">
        <f>BU72-BR72</f>
        <v>0</v>
      </c>
      <c r="BW72" s="809"/>
      <c r="BX72" s="232">
        <f>BU72-BT72</f>
        <v>0</v>
      </c>
      <c r="BY72" s="1031"/>
      <c r="BZ72" s="231"/>
      <c r="CA72" s="1142"/>
      <c r="CB72" s="426">
        <f>CA72-BZ72</f>
        <v>0</v>
      </c>
      <c r="CC72" s="1031"/>
      <c r="CD72" s="231"/>
      <c r="CE72" s="1142"/>
      <c r="CF72" s="426">
        <f>CE72-CD72</f>
        <v>0</v>
      </c>
      <c r="CG72" s="1031"/>
      <c r="CH72" s="231"/>
      <c r="CI72" s="1142"/>
      <c r="CJ72" s="426">
        <f>CI72-CH72</f>
        <v>0</v>
      </c>
      <c r="CK72" s="810">
        <f>BY72+CC72+CG72</f>
        <v>0</v>
      </c>
      <c r="CL72" s="938"/>
      <c r="CM72" s="53">
        <f t="shared" ref="CM72:CN75" si="260">BZ72+CD72+CH72</f>
        <v>0</v>
      </c>
      <c r="CN72" s="52">
        <f t="shared" si="260"/>
        <v>0</v>
      </c>
      <c r="CO72" s="56">
        <f>CN72-CK72</f>
        <v>0</v>
      </c>
      <c r="CP72" s="796"/>
      <c r="CQ72" s="322">
        <f>CN72-CM72</f>
        <v>0</v>
      </c>
      <c r="CR72" s="228">
        <f>CK72+BR72</f>
        <v>0</v>
      </c>
      <c r="CS72" s="953"/>
      <c r="CT72" s="65">
        <f>BT72+CM72</f>
        <v>0</v>
      </c>
      <c r="CU72" s="324">
        <f>SUM(BU72,CN72)</f>
        <v>0</v>
      </c>
      <c r="CV72" s="325">
        <f>CU72-CR72</f>
        <v>0</v>
      </c>
      <c r="CW72" s="792"/>
      <c r="CX72" s="235">
        <f>CU72-CT72</f>
        <v>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06">
        <f>DN72-DM72</f>
        <v>-6300</v>
      </c>
      <c r="DP72" s="810">
        <f t="shared" ref="DP72:DR75" si="261">DD72+DH72+DL72</f>
        <v>21000</v>
      </c>
      <c r="DQ72" s="79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18" t="s">
        <v>117</v>
      </c>
      <c r="E73" s="787"/>
      <c r="F73" s="423">
        <v>5500</v>
      </c>
      <c r="G73" s="424">
        <v>0</v>
      </c>
      <c r="H73" s="762">
        <v>0</v>
      </c>
      <c r="I73" s="426"/>
      <c r="J73" s="423">
        <v>9050</v>
      </c>
      <c r="K73" s="424">
        <v>171.71199999999999</v>
      </c>
      <c r="L73" s="762">
        <v>171.71199999999999</v>
      </c>
      <c r="M73" s="806">
        <f>L73-K73</f>
        <v>0</v>
      </c>
      <c r="N73" s="423">
        <v>9050</v>
      </c>
      <c r="O73" s="424">
        <v>2042.9970000000001</v>
      </c>
      <c r="P73" s="762">
        <v>2042.9970000000001</v>
      </c>
      <c r="Q73" s="806">
        <f>P73-O73</f>
        <v>0</v>
      </c>
      <c r="R73" s="807">
        <f>F73+J73+N73</f>
        <v>23600</v>
      </c>
      <c r="S73" s="808">
        <v>31660</v>
      </c>
      <c r="T73" s="79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09">
        <f>U73-S73</f>
        <v>-29445.291000000001</v>
      </c>
      <c r="X73" s="232">
        <f>U73-T73</f>
        <v>0</v>
      </c>
      <c r="Y73" s="423">
        <v>18100</v>
      </c>
      <c r="Z73" s="762">
        <v>6884.0439999999999</v>
      </c>
      <c r="AA73" s="762">
        <v>6884.0439999999999</v>
      </c>
      <c r="AB73" s="426">
        <f>AA73-Z73</f>
        <v>0</v>
      </c>
      <c r="AC73" s="423">
        <v>20800</v>
      </c>
      <c r="AD73" s="424">
        <v>5869.692</v>
      </c>
      <c r="AE73" s="762">
        <v>5869.692</v>
      </c>
      <c r="AF73" s="806">
        <f>AE73-AD73</f>
        <v>0</v>
      </c>
      <c r="AG73" s="423">
        <v>23700</v>
      </c>
      <c r="AH73" s="231"/>
      <c r="AI73" s="1107"/>
      <c r="AJ73" s="806">
        <f>AI73-AH73</f>
        <v>0</v>
      </c>
      <c r="AK73" s="810">
        <f>Y73+AC73+AG73</f>
        <v>62600</v>
      </c>
      <c r="AL73" s="808">
        <v>74000</v>
      </c>
      <c r="AM73" s="791">
        <f t="shared" si="257"/>
        <v>12753.736000000001</v>
      </c>
      <c r="AN73" s="53">
        <f t="shared" si="257"/>
        <v>12753.736000000001</v>
      </c>
      <c r="AO73" s="791">
        <f>AN73-AK73</f>
        <v>-49846.263999999996</v>
      </c>
      <c r="AP73" s="809">
        <f>AN73-AL73</f>
        <v>-61246.263999999996</v>
      </c>
      <c r="AQ73" s="232">
        <f>AN73-AM73</f>
        <v>0</v>
      </c>
      <c r="AR73" s="228">
        <f t="shared" si="258"/>
        <v>86200</v>
      </c>
      <c r="AS73" s="230">
        <f t="shared" si="258"/>
        <v>105660</v>
      </c>
      <c r="AT73" s="811">
        <f>T73+AM73</f>
        <v>14968.445</v>
      </c>
      <c r="AU73" s="324">
        <f>SUM(U73,AN73)</f>
        <v>14968.445</v>
      </c>
      <c r="AV73" s="812">
        <f>AU73-AR73</f>
        <v>-71231.554999999993</v>
      </c>
      <c r="AW73" s="809">
        <f>AU73-AS73</f>
        <v>-90691.554999999993</v>
      </c>
      <c r="AX73" s="372">
        <f>AU73-AT73</f>
        <v>0</v>
      </c>
      <c r="AY73" s="62"/>
      <c r="AZ73" s="63"/>
      <c r="BA73" s="63"/>
      <c r="BF73" s="1031"/>
      <c r="BG73" s="231"/>
      <c r="BH73" s="425"/>
      <c r="BI73" s="426"/>
      <c r="BJ73" s="1031"/>
      <c r="BK73" s="231"/>
      <c r="BL73" s="1142"/>
      <c r="BM73" s="426"/>
      <c r="BN73" s="1031"/>
      <c r="BO73" s="231"/>
      <c r="BP73" s="1142"/>
      <c r="BQ73" s="806"/>
      <c r="BR73" s="810">
        <f>BF73+BJ73+BN73</f>
        <v>0</v>
      </c>
      <c r="BS73" s="791"/>
      <c r="BT73" s="791">
        <f t="shared" si="259"/>
        <v>0</v>
      </c>
      <c r="BU73" s="53">
        <f t="shared" si="259"/>
        <v>0</v>
      </c>
      <c r="BV73" s="53">
        <f>BU73-BR73</f>
        <v>0</v>
      </c>
      <c r="BW73" s="809"/>
      <c r="BX73" s="232"/>
      <c r="BY73" s="1031"/>
      <c r="BZ73" s="231"/>
      <c r="CA73" s="1142"/>
      <c r="CB73" s="426"/>
      <c r="CC73" s="1031"/>
      <c r="CD73" s="813"/>
      <c r="CE73" s="1142"/>
      <c r="CF73" s="426"/>
      <c r="CG73" s="1031"/>
      <c r="CH73" s="231"/>
      <c r="CI73" s="1142"/>
      <c r="CJ73" s="426"/>
      <c r="CK73" s="810">
        <f>BY73+CC73+CG73</f>
        <v>0</v>
      </c>
      <c r="CL73" s="938"/>
      <c r="CM73" s="53">
        <f t="shared" si="260"/>
        <v>0</v>
      </c>
      <c r="CN73" s="52">
        <f t="shared" si="260"/>
        <v>0</v>
      </c>
      <c r="CO73" s="56">
        <f>CN73-CK73</f>
        <v>0</v>
      </c>
      <c r="CP73" s="796"/>
      <c r="CQ73" s="322">
        <f>CN73-CM73</f>
        <v>0</v>
      </c>
      <c r="CR73" s="228">
        <f>CK73+BR73</f>
        <v>0</v>
      </c>
      <c r="CS73" s="953"/>
      <c r="CT73" s="65">
        <f>BT73+CM73</f>
        <v>0</v>
      </c>
      <c r="CU73" s="324">
        <f>SUM(BU73,CN73)</f>
        <v>0</v>
      </c>
      <c r="CV73" s="812">
        <f>CU73-CR73</f>
        <v>0</v>
      </c>
      <c r="CW73" s="812"/>
      <c r="CX73" s="372">
        <f>CU73-CT73</f>
        <v>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06"/>
      <c r="DP73" s="810">
        <f t="shared" si="261"/>
        <v>61500</v>
      </c>
      <c r="DQ73" s="79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6">
        <v>16000</v>
      </c>
      <c r="DZ73" s="884"/>
      <c r="EA73" s="427"/>
      <c r="EB73" s="426"/>
      <c r="EC73" s="423">
        <v>10000</v>
      </c>
      <c r="ED73" s="424"/>
      <c r="EE73" s="427"/>
      <c r="EF73" s="426"/>
      <c r="EG73" s="81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18" t="s">
        <v>115</v>
      </c>
      <c r="E74" s="793"/>
      <c r="F74" s="423">
        <v>3860</v>
      </c>
      <c r="G74" s="424">
        <v>0</v>
      </c>
      <c r="H74" s="762">
        <v>0</v>
      </c>
      <c r="I74" s="426"/>
      <c r="J74" s="423">
        <v>4650</v>
      </c>
      <c r="K74" s="424">
        <v>0</v>
      </c>
      <c r="L74" s="762">
        <v>0</v>
      </c>
      <c r="M74" s="806">
        <f>L74-K74</f>
        <v>0</v>
      </c>
      <c r="N74" s="423">
        <v>4650</v>
      </c>
      <c r="O74" s="424">
        <v>38.880000000000003</v>
      </c>
      <c r="P74" s="762">
        <v>38.880000000000003</v>
      </c>
      <c r="Q74" s="806">
        <f>P74-O74</f>
        <v>0</v>
      </c>
      <c r="R74" s="807">
        <f>F74+J74+N74</f>
        <v>13160</v>
      </c>
      <c r="S74" s="808">
        <v>17200</v>
      </c>
      <c r="T74" s="791">
        <f>H74+K74+O74</f>
        <v>38.880000000000003</v>
      </c>
      <c r="U74" s="53">
        <f>H74+L74+P74</f>
        <v>38.880000000000003</v>
      </c>
      <c r="V74" s="53">
        <f>U74-R74</f>
        <v>-13121.12</v>
      </c>
      <c r="W74" s="809">
        <f>U74-S74</f>
        <v>-17161.12</v>
      </c>
      <c r="X74" s="232">
        <f>U74-T74</f>
        <v>0</v>
      </c>
      <c r="Y74" s="423">
        <v>7600</v>
      </c>
      <c r="Z74" s="762">
        <v>259.34899999999999</v>
      </c>
      <c r="AA74" s="762">
        <v>259.34899999999999</v>
      </c>
      <c r="AB74" s="426">
        <f>AA74-Z74</f>
        <v>0</v>
      </c>
      <c r="AC74" s="423">
        <v>9200</v>
      </c>
      <c r="AD74" s="424">
        <v>563.59299999999996</v>
      </c>
      <c r="AE74" s="762">
        <v>563.59299999999996</v>
      </c>
      <c r="AF74" s="806">
        <f>AE74-AD74</f>
        <v>0</v>
      </c>
      <c r="AG74" s="423">
        <v>10780</v>
      </c>
      <c r="AH74" s="231"/>
      <c r="AI74" s="1107"/>
      <c r="AJ74" s="806">
        <f>AI74-AH74</f>
        <v>0</v>
      </c>
      <c r="AK74" s="810">
        <f>Y74+AC74+AG74</f>
        <v>27580</v>
      </c>
      <c r="AL74" s="808">
        <v>40000</v>
      </c>
      <c r="AM74" s="791">
        <f t="shared" si="257"/>
        <v>822.94200000000001</v>
      </c>
      <c r="AN74" s="53">
        <f t="shared" si="257"/>
        <v>822.94200000000001</v>
      </c>
      <c r="AO74" s="791">
        <f>AN74-AK74</f>
        <v>-26757.058000000001</v>
      </c>
      <c r="AP74" s="809">
        <f>AN74-AL74</f>
        <v>-39177.057999999997</v>
      </c>
      <c r="AQ74" s="232">
        <f>AN74-AM74</f>
        <v>0</v>
      </c>
      <c r="AR74" s="228">
        <f t="shared" si="258"/>
        <v>40740</v>
      </c>
      <c r="AS74" s="230">
        <f t="shared" si="258"/>
        <v>57200</v>
      </c>
      <c r="AT74" s="811">
        <f>T74+AM74</f>
        <v>861.822</v>
      </c>
      <c r="AU74" s="324">
        <f>SUM(U74,AN74)</f>
        <v>861.822</v>
      </c>
      <c r="AV74" s="812">
        <f>AU74-AR74</f>
        <v>-39878.178</v>
      </c>
      <c r="AW74" s="53">
        <f>AU74-AS74</f>
        <v>-56338.178</v>
      </c>
      <c r="AX74" s="605">
        <f>AU74-AT74</f>
        <v>0</v>
      </c>
      <c r="AY74" s="62"/>
      <c r="AZ74" s="63"/>
      <c r="BA74" s="63"/>
      <c r="BF74" s="1032"/>
      <c r="BG74" s="1100"/>
      <c r="BH74" s="316"/>
      <c r="BI74" s="803"/>
      <c r="BJ74" s="1032"/>
      <c r="BK74" s="1100"/>
      <c r="BL74" s="1143"/>
      <c r="BM74" s="803"/>
      <c r="BN74" s="1032"/>
      <c r="BO74" s="1100"/>
      <c r="BP74" s="1143"/>
      <c r="BQ74" s="804"/>
      <c r="BR74" s="50">
        <f>BF74+BJ74+BN74</f>
        <v>0</v>
      </c>
      <c r="BS74" s="56"/>
      <c r="BT74" s="56">
        <f t="shared" si="259"/>
        <v>0</v>
      </c>
      <c r="BU74" s="52">
        <f t="shared" si="259"/>
        <v>0</v>
      </c>
      <c r="BV74" s="52">
        <f>BU74-BR74</f>
        <v>0</v>
      </c>
      <c r="BW74" s="71"/>
      <c r="BX74" s="888"/>
      <c r="BY74" s="1032"/>
      <c r="BZ74" s="1100"/>
      <c r="CA74" s="1143"/>
      <c r="CB74" s="803"/>
      <c r="CC74" s="1032"/>
      <c r="CD74" s="1100"/>
      <c r="CE74" s="1143"/>
      <c r="CF74" s="803"/>
      <c r="CG74" s="1032"/>
      <c r="CH74" s="1100"/>
      <c r="CI74" s="1143"/>
      <c r="CJ74" s="803"/>
      <c r="CK74" s="50">
        <f>BY74+CC74+CG74</f>
        <v>0</v>
      </c>
      <c r="CL74" s="939"/>
      <c r="CM74" s="52">
        <f t="shared" si="260"/>
        <v>0</v>
      </c>
      <c r="CN74" s="52">
        <f t="shared" si="260"/>
        <v>0</v>
      </c>
      <c r="CO74" s="56">
        <f>CN74-CK74</f>
        <v>0</v>
      </c>
      <c r="CP74" s="796"/>
      <c r="CQ74" s="322">
        <f>CN74-CM74</f>
        <v>0</v>
      </c>
      <c r="CR74" s="228">
        <f>CK74+BR74</f>
        <v>0</v>
      </c>
      <c r="CS74" s="953"/>
      <c r="CT74" s="65">
        <f>BT74+CM74</f>
        <v>0</v>
      </c>
      <c r="CU74" s="58">
        <f>SUM(BU74,CN74)</f>
        <v>0</v>
      </c>
      <c r="CV74" s="324">
        <f>CU74-CR74</f>
        <v>0</v>
      </c>
      <c r="CW74" s="792"/>
      <c r="CX74" s="605">
        <f>CU74-CT74</f>
        <v>0</v>
      </c>
      <c r="CY74" s="137"/>
      <c r="CZ74" s="63"/>
      <c r="DD74" s="885">
        <v>7000</v>
      </c>
      <c r="DE74" s="315"/>
      <c r="DF74" s="318"/>
      <c r="DG74" s="803"/>
      <c r="DH74" s="885">
        <v>9000</v>
      </c>
      <c r="DI74" s="315">
        <v>9000</v>
      </c>
      <c r="DJ74" s="318"/>
      <c r="DK74" s="803"/>
      <c r="DL74" s="885">
        <v>8900</v>
      </c>
      <c r="DM74" s="315">
        <v>9000</v>
      </c>
      <c r="DN74" s="318"/>
      <c r="DO74" s="80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88"/>
      <c r="DU74" s="885">
        <v>9000</v>
      </c>
      <c r="DV74" s="315"/>
      <c r="DW74" s="318"/>
      <c r="DX74" s="803"/>
      <c r="DY74" s="885">
        <v>7000</v>
      </c>
      <c r="DZ74" s="315"/>
      <c r="EA74" s="318"/>
      <c r="EB74" s="803"/>
      <c r="EC74" s="885">
        <v>4400</v>
      </c>
      <c r="ED74" s="315"/>
      <c r="EE74" s="318"/>
      <c r="EF74" s="80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05"/>
      <c r="EQ74" s="137"/>
      <c r="ER74" s="63"/>
    </row>
    <row r="75" spans="1:152" s="5" customFormat="1" ht="20.100000000000001" customHeight="1">
      <c r="A75" s="66"/>
      <c r="B75" s="67"/>
      <c r="C75" s="1071" t="s">
        <v>54</v>
      </c>
      <c r="D75" s="1072"/>
      <c r="E75" s="784"/>
      <c r="F75" s="374">
        <v>63800</v>
      </c>
      <c r="G75" s="461">
        <f>G77-G72</f>
        <v>85293.527000000002</v>
      </c>
      <c r="H75" s="763">
        <f>H77-H72</f>
        <v>85293.527000000002</v>
      </c>
      <c r="I75" s="803">
        <f>H75-G75</f>
        <v>0</v>
      </c>
      <c r="J75" s="374">
        <v>71000</v>
      </c>
      <c r="K75" s="461">
        <v>85279.44084000001</v>
      </c>
      <c r="L75" s="763">
        <v>85279.44084000001</v>
      </c>
      <c r="M75" s="804">
        <f>L75-K75</f>
        <v>0</v>
      </c>
      <c r="N75" s="374">
        <v>71000</v>
      </c>
      <c r="O75" s="461">
        <v>83598.676529999997</v>
      </c>
      <c r="P75" s="763">
        <v>83598.676529999997</v>
      </c>
      <c r="Q75" s="80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13">
        <f t="shared" ref="W75:W108" si="263">U75-S75</f>
        <v>30671.644369999995</v>
      </c>
      <c r="X75" s="244">
        <f>U75-T75</f>
        <v>0</v>
      </c>
      <c r="Y75" s="374">
        <v>71000</v>
      </c>
      <c r="Z75" s="763">
        <v>101383.30992</v>
      </c>
      <c r="AA75" s="763">
        <v>101383.30992</v>
      </c>
      <c r="AB75" s="803">
        <f>AA75-Z75</f>
        <v>0</v>
      </c>
      <c r="AC75" s="374">
        <v>78100</v>
      </c>
      <c r="AD75" s="461">
        <v>85387.95342999998</v>
      </c>
      <c r="AE75" s="763">
        <v>85387.95342999998</v>
      </c>
      <c r="AF75" s="803">
        <f>AE75-AD75</f>
        <v>0</v>
      </c>
      <c r="AG75" s="374">
        <v>85200</v>
      </c>
      <c r="AH75" s="240"/>
      <c r="AI75" s="1108"/>
      <c r="AJ75" s="803">
        <f>AI75-AH75</f>
        <v>0</v>
      </c>
      <c r="AK75" s="50">
        <f>Y75+AC75+AG75</f>
        <v>234300</v>
      </c>
      <c r="AL75" s="321">
        <v>243600</v>
      </c>
      <c r="AM75" s="51">
        <f t="shared" si="257"/>
        <v>186771.26334999996</v>
      </c>
      <c r="AN75" s="323">
        <f t="shared" si="257"/>
        <v>186771.26334999996</v>
      </c>
      <c r="AO75" s="51">
        <f>AN75-AK75</f>
        <v>-47528.736650000035</v>
      </c>
      <c r="AP75" s="813">
        <f t="shared" ref="AP75:AP108" si="264">AN75-AL75</f>
        <v>-56828.736650000035</v>
      </c>
      <c r="AQ75" s="244">
        <f>AN75-AM75</f>
        <v>0</v>
      </c>
      <c r="AR75" s="805">
        <f t="shared" si="258"/>
        <v>440100</v>
      </c>
      <c r="AS75" s="323">
        <f t="shared" si="258"/>
        <v>467100</v>
      </c>
      <c r="AT75" s="867">
        <f>T75+AM75</f>
        <v>440942.90771999996</v>
      </c>
      <c r="AU75" s="421">
        <f>SUM(U75,AN75)</f>
        <v>440942.90771999996</v>
      </c>
      <c r="AV75" s="328">
        <f>AU75-AR75</f>
        <v>842.90771999995923</v>
      </c>
      <c r="AW75" s="813">
        <f t="shared" ref="AW75:AW108" si="265">AU75-AS75</f>
        <v>-26157.092280000041</v>
      </c>
      <c r="AX75" s="235">
        <f>AU75-AT75</f>
        <v>0</v>
      </c>
      <c r="AY75" s="74"/>
      <c r="AZ75" s="75"/>
      <c r="BA75" s="75"/>
      <c r="BF75" s="1033"/>
      <c r="BG75" s="49"/>
      <c r="BH75" s="851"/>
      <c r="BI75" s="319">
        <f>BH75-BG75</f>
        <v>0</v>
      </c>
      <c r="BJ75" s="1033"/>
      <c r="BK75" s="49"/>
      <c r="BL75" s="1144"/>
      <c r="BM75" s="319">
        <f>BL75-BK75</f>
        <v>0</v>
      </c>
      <c r="BN75" s="1033"/>
      <c r="BO75" s="49"/>
      <c r="BP75" s="1144"/>
      <c r="BQ75" s="317">
        <f>BP75-BO75</f>
        <v>0</v>
      </c>
      <c r="BR75" s="50">
        <f>BF75+BJ75+BN75</f>
        <v>0</v>
      </c>
      <c r="BS75" s="56"/>
      <c r="BT75" s="233">
        <f t="shared" si="259"/>
        <v>0</v>
      </c>
      <c r="BU75" s="230">
        <f t="shared" si="259"/>
        <v>0</v>
      </c>
      <c r="BV75" s="230">
        <f>BU75-BR75</f>
        <v>0</v>
      </c>
      <c r="BW75" s="231"/>
      <c r="BX75" s="232">
        <f>BU75-BT75</f>
        <v>0</v>
      </c>
      <c r="BY75" s="1033"/>
      <c r="BZ75" s="49"/>
      <c r="CA75" s="1144"/>
      <c r="CB75" s="319">
        <f>CA75-BZ75</f>
        <v>0</v>
      </c>
      <c r="CC75" s="1033"/>
      <c r="CD75" s="49"/>
      <c r="CE75" s="1144"/>
      <c r="CF75" s="319">
        <f>CE75-CD75</f>
        <v>0</v>
      </c>
      <c r="CG75" s="1033"/>
      <c r="CH75" s="49"/>
      <c r="CI75" s="1144"/>
      <c r="CJ75" s="319">
        <f>CI75-CH75</f>
        <v>0</v>
      </c>
      <c r="CK75" s="50">
        <f>BY75+CC75+CG75</f>
        <v>0</v>
      </c>
      <c r="CL75" s="56"/>
      <c r="CM75" s="233">
        <f t="shared" si="260"/>
        <v>0</v>
      </c>
      <c r="CN75" s="230">
        <f t="shared" si="260"/>
        <v>0</v>
      </c>
      <c r="CO75" s="233">
        <f>CN75-CK75</f>
        <v>0</v>
      </c>
      <c r="CP75" s="233"/>
      <c r="CQ75" s="232">
        <f>CN75-CM75</f>
        <v>0</v>
      </c>
      <c r="CR75" s="228">
        <f>CK75+BR75</f>
        <v>0</v>
      </c>
      <c r="CS75" s="954"/>
      <c r="CT75" s="65">
        <f>BT75+CM75</f>
        <v>0</v>
      </c>
      <c r="CU75" s="327">
        <f>SUM(BU75,CN75)</f>
        <v>0</v>
      </c>
      <c r="CV75" s="328">
        <f>CU75-CR75</f>
        <v>0</v>
      </c>
      <c r="CW75" s="328"/>
      <c r="CX75" s="235">
        <f>CU75-CT75</f>
        <v>0</v>
      </c>
      <c r="CY75" s="137"/>
      <c r="CZ75" s="75"/>
      <c r="DD75" s="269">
        <v>86600</v>
      </c>
      <c r="DE75" s="326"/>
      <c r="DF75" s="868"/>
      <c r="DG75" s="319">
        <f>DF75-DE75</f>
        <v>0</v>
      </c>
      <c r="DH75" s="269">
        <v>93000</v>
      </c>
      <c r="DI75" s="326">
        <v>93000</v>
      </c>
      <c r="DJ75" s="868"/>
      <c r="DK75" s="319">
        <f>DJ75-DI75</f>
        <v>-93000</v>
      </c>
      <c r="DL75" s="269">
        <v>85000</v>
      </c>
      <c r="DM75" s="326">
        <v>85000</v>
      </c>
      <c r="DN75" s="86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68"/>
      <c r="DX75" s="319">
        <f>DW75-DV75</f>
        <v>0</v>
      </c>
      <c r="DY75" s="269">
        <v>59300</v>
      </c>
      <c r="DZ75" s="326"/>
      <c r="EA75" s="868"/>
      <c r="EB75" s="319">
        <f>EA75-DZ75</f>
        <v>0</v>
      </c>
      <c r="EC75" s="269">
        <v>37300</v>
      </c>
      <c r="ED75" s="326"/>
      <c r="EE75" s="86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3"/>
      <c r="E76" s="834"/>
      <c r="F76" s="331"/>
      <c r="G76" s="332"/>
      <c r="H76" s="754"/>
      <c r="I76" s="334">
        <f>H77/G77</f>
        <v>1</v>
      </c>
      <c r="J76" s="331"/>
      <c r="K76" s="332"/>
      <c r="L76" s="754"/>
      <c r="M76" s="334">
        <f>L77/K77</f>
        <v>1</v>
      </c>
      <c r="N76" s="331"/>
      <c r="O76" s="332"/>
      <c r="P76" s="75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754"/>
      <c r="AA76" s="754"/>
      <c r="AB76" s="334">
        <f>AA77/Z77</f>
        <v>1</v>
      </c>
      <c r="AC76" s="331"/>
      <c r="AD76" s="332"/>
      <c r="AE76" s="754"/>
      <c r="AF76" s="341">
        <f>AE77/AD77</f>
        <v>1</v>
      </c>
      <c r="AG76" s="331"/>
      <c r="AH76" s="690"/>
      <c r="AI76" s="1109"/>
      <c r="AJ76" s="341" t="e">
        <f>AI77/AH77</f>
        <v>#DIV/0!</v>
      </c>
      <c r="AK76" s="342"/>
      <c r="AL76" s="337"/>
      <c r="AM76" s="338"/>
      <c r="AN76" s="81"/>
      <c r="AO76" s="343">
        <f>AN77/AK77</f>
        <v>0.78478414132869834</v>
      </c>
      <c r="AP76" s="86">
        <f>AN77/AL77</f>
        <v>0.75757126841909017</v>
      </c>
      <c r="AQ76" s="256">
        <f>AN77/AM77</f>
        <v>1</v>
      </c>
      <c r="AR76" s="344"/>
      <c r="AS76" s="345"/>
      <c r="AT76" s="346"/>
      <c r="AU76" s="347"/>
      <c r="AV76" s="348">
        <f>AU77/AR77</f>
        <v>1.0040181920459204</v>
      </c>
      <c r="AW76" s="86">
        <f>AU77/AS77</f>
        <v>0.9513598952602953</v>
      </c>
      <c r="AX76" s="206">
        <f>AU77/AT77</f>
        <v>1</v>
      </c>
      <c r="AY76" s="349"/>
      <c r="AZ76" s="350"/>
      <c r="BA76" s="350"/>
      <c r="BF76" s="1034"/>
      <c r="BG76" s="690"/>
      <c r="BH76" s="333"/>
      <c r="BI76" s="334" t="e">
        <f>BH77/BG77</f>
        <v>#DIV/0!</v>
      </c>
      <c r="BJ76" s="1034"/>
      <c r="BK76" s="690"/>
      <c r="BL76" s="1145"/>
      <c r="BM76" s="334" t="e">
        <f>BL77/BK77</f>
        <v>#DIV/0!</v>
      </c>
      <c r="BN76" s="1034"/>
      <c r="BO76" s="690"/>
      <c r="BP76" s="1145"/>
      <c r="BQ76" s="334" t="e">
        <f>BP77/BO77</f>
        <v>#DIV/0!</v>
      </c>
      <c r="BR76" s="342"/>
      <c r="BS76" s="338"/>
      <c r="BT76" s="338"/>
      <c r="BU76" s="81"/>
      <c r="BV76" s="339" t="e">
        <f>BU77/BR77</f>
        <v>#DIV/0!</v>
      </c>
      <c r="BW76" s="340"/>
      <c r="BX76" s="80" t="e">
        <f>BU77/BT77</f>
        <v>#DIV/0!</v>
      </c>
      <c r="BY76" s="1034"/>
      <c r="BZ76" s="690"/>
      <c r="CA76" s="1145"/>
      <c r="CB76" s="334" t="e">
        <f>CA77/BZ77</f>
        <v>#DIV/0!</v>
      </c>
      <c r="CC76" s="1034"/>
      <c r="CD76" s="690"/>
      <c r="CE76" s="1145"/>
      <c r="CF76" s="341" t="e">
        <f>CE77/CD77</f>
        <v>#DIV/0!</v>
      </c>
      <c r="CG76" s="1034"/>
      <c r="CH76" s="690"/>
      <c r="CI76" s="1145"/>
      <c r="CJ76" s="341" t="e">
        <f>CI77/CH77</f>
        <v>#DIV/0!</v>
      </c>
      <c r="CK76" s="342"/>
      <c r="CL76" s="338"/>
      <c r="CM76" s="338"/>
      <c r="CN76" s="81"/>
      <c r="CO76" s="343" t="e">
        <f>CN77/CK77</f>
        <v>#DIV/0!</v>
      </c>
      <c r="CP76" s="343"/>
      <c r="CQ76" s="256" t="e">
        <f>CN77/CM77</f>
        <v>#DIV/0!</v>
      </c>
      <c r="CR76" s="344"/>
      <c r="CS76" s="958"/>
      <c r="CT76" s="346"/>
      <c r="CU76" s="347"/>
      <c r="CV76" s="348" t="e">
        <f>CU77/CR77</f>
        <v>#DIV/0!</v>
      </c>
      <c r="CW76" s="348"/>
      <c r="CX76" s="206" t="e">
        <f>CU77/CT77</f>
        <v>#DIV/0!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5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5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5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755">
        <f>Z72+Z75</f>
        <v>110631.53</v>
      </c>
      <c r="AA77" s="755">
        <f>AA72+AA75</f>
        <v>110631.53</v>
      </c>
      <c r="AB77" s="358">
        <f>AA77-Z77</f>
        <v>0</v>
      </c>
      <c r="AC77" s="355">
        <f>AC72+AC75</f>
        <v>86500</v>
      </c>
      <c r="AD77" s="356">
        <f>AD72+AD75</f>
        <v>92549.08418999998</v>
      </c>
      <c r="AE77" s="755">
        <f>AE72+AE75</f>
        <v>92549.08418999998</v>
      </c>
      <c r="AF77" s="358">
        <f>AE77-AD77</f>
        <v>0</v>
      </c>
      <c r="AG77" s="355">
        <f>AG72+AG75</f>
        <v>93000</v>
      </c>
      <c r="AH77" s="1101">
        <f>AH72+AH75</f>
        <v>0</v>
      </c>
      <c r="AI77" s="1110">
        <f>AI72+AI75</f>
        <v>0</v>
      </c>
      <c r="AJ77" s="358">
        <f>AI77-AH77</f>
        <v>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203180.61418999999</v>
      </c>
      <c r="AN77" s="113">
        <f t="shared" si="266"/>
        <v>203180.61418999999</v>
      </c>
      <c r="AO77" s="186">
        <f>AN77-AK77</f>
        <v>-55719.385810000007</v>
      </c>
      <c r="AP77" s="108">
        <f t="shared" si="264"/>
        <v>-65019.385810000007</v>
      </c>
      <c r="AQ77" s="55">
        <f>AN77-AM77</f>
        <v>0</v>
      </c>
      <c r="AR77" s="130">
        <f>SUM(R77,AK77)</f>
        <v>487800</v>
      </c>
      <c r="AS77" s="132">
        <f>AS72+AS75</f>
        <v>514800</v>
      </c>
      <c r="AT77" s="140">
        <f>T77+AM77</f>
        <v>489760.07407999999</v>
      </c>
      <c r="AU77" s="187">
        <f>SUM(U77,AN77)</f>
        <v>489760.07407999999</v>
      </c>
      <c r="AV77" s="188">
        <f>AU77-AR77</f>
        <v>1960.0740799999912</v>
      </c>
      <c r="AW77" s="108">
        <f t="shared" si="265"/>
        <v>-25039.925920000009</v>
      </c>
      <c r="AX77" s="362">
        <f>AU77-AT77</f>
        <v>0</v>
      </c>
      <c r="AY77" s="137">
        <f>AR77/6</f>
        <v>81300</v>
      </c>
      <c r="AZ77" s="97">
        <f>AS77/6</f>
        <v>85800</v>
      </c>
      <c r="BA77" s="138">
        <f>AU77/6</f>
        <v>81626.679013333327</v>
      </c>
      <c r="BB77" s="363">
        <f>BA77/AY77</f>
        <v>1.0040181920459204</v>
      </c>
      <c r="BC77" s="6">
        <f>BA77-AY77</f>
        <v>326.67901333332702</v>
      </c>
      <c r="BD77" s="98">
        <f>BA77-AZ77</f>
        <v>-4173.320986666673</v>
      </c>
      <c r="BE77" s="6">
        <f>AX77/6</f>
        <v>0</v>
      </c>
      <c r="BF77" s="1035">
        <f>BF72+BF75</f>
        <v>0</v>
      </c>
      <c r="BG77" s="1101">
        <f>BG72+BG75</f>
        <v>0</v>
      </c>
      <c r="BH77" s="357">
        <f>BH72+BH75</f>
        <v>0</v>
      </c>
      <c r="BI77" s="358">
        <f>BH77-BG77</f>
        <v>0</v>
      </c>
      <c r="BJ77" s="1035">
        <f>BJ72+BJ75</f>
        <v>0</v>
      </c>
      <c r="BK77" s="1101">
        <f>BK72+BK75</f>
        <v>0</v>
      </c>
      <c r="BL77" s="1146">
        <f>BL72+BL75</f>
        <v>0</v>
      </c>
      <c r="BM77" s="358">
        <f>BL77-BK77</f>
        <v>0</v>
      </c>
      <c r="BN77" s="1035">
        <f>BN72+BN75</f>
        <v>0</v>
      </c>
      <c r="BO77" s="1101">
        <f>BO72+BO75</f>
        <v>0</v>
      </c>
      <c r="BP77" s="1146">
        <f>BP72+BP75</f>
        <v>0</v>
      </c>
      <c r="BQ77" s="358">
        <f>BP77-BO77</f>
        <v>0</v>
      </c>
      <c r="BR77" s="111">
        <f>BF77+BJ77+BN77</f>
        <v>0</v>
      </c>
      <c r="BS77" s="112"/>
      <c r="BT77" s="112">
        <f t="shared" ref="BT77:BU79" si="267">BG77+BK77+BO77</f>
        <v>0</v>
      </c>
      <c r="BU77" s="113">
        <f t="shared" si="267"/>
        <v>0</v>
      </c>
      <c r="BV77" s="110">
        <f>BU77-BR77</f>
        <v>0</v>
      </c>
      <c r="BW77" s="108"/>
      <c r="BX77" s="117">
        <f>BU77-BT77</f>
        <v>0</v>
      </c>
      <c r="BY77" s="1035">
        <f>BY72+BY75</f>
        <v>0</v>
      </c>
      <c r="BZ77" s="1101">
        <f>BZ72+BZ75</f>
        <v>0</v>
      </c>
      <c r="CA77" s="1146">
        <f>CA72+CA75</f>
        <v>0</v>
      </c>
      <c r="CB77" s="358">
        <f>CA77-BZ77</f>
        <v>0</v>
      </c>
      <c r="CC77" s="1035">
        <f>CC72+CC75</f>
        <v>0</v>
      </c>
      <c r="CD77" s="1101">
        <f>CD72+CD75</f>
        <v>0</v>
      </c>
      <c r="CE77" s="1146">
        <f>CE72+CE75</f>
        <v>0</v>
      </c>
      <c r="CF77" s="358">
        <f>CE77-CD77</f>
        <v>0</v>
      </c>
      <c r="CG77" s="1035">
        <f>CG72+CG75</f>
        <v>0</v>
      </c>
      <c r="CH77" s="1101">
        <f>CH72+CH75</f>
        <v>0</v>
      </c>
      <c r="CI77" s="1146">
        <f>CI72+CI75</f>
        <v>0</v>
      </c>
      <c r="CJ77" s="358">
        <f>CI77-CH77</f>
        <v>0</v>
      </c>
      <c r="CK77" s="111">
        <f>BY77+CC77+CG77</f>
        <v>0</v>
      </c>
      <c r="CL77" s="112"/>
      <c r="CM77" s="112">
        <f t="shared" ref="CM77:CN79" si="268">BZ77+CD77+CH77</f>
        <v>0</v>
      </c>
      <c r="CN77" s="113">
        <f t="shared" si="268"/>
        <v>0</v>
      </c>
      <c r="CO77" s="186">
        <f>CN77-CK77</f>
        <v>0</v>
      </c>
      <c r="CP77" s="186"/>
      <c r="CQ77" s="55">
        <f>CN77-CM77</f>
        <v>0</v>
      </c>
      <c r="CR77" s="130">
        <f>SUM(BR77,CK77)</f>
        <v>0</v>
      </c>
      <c r="CS77" s="538"/>
      <c r="CT77" s="510">
        <f>BT77+CM77</f>
        <v>0</v>
      </c>
      <c r="CU77" s="187">
        <f>SUM(BU77,CN77)</f>
        <v>0</v>
      </c>
      <c r="CV77" s="188">
        <f>CU77-CR77</f>
        <v>0</v>
      </c>
      <c r="CW77" s="188"/>
      <c r="CX77" s="362">
        <f>CU77-CT77</f>
        <v>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0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0" t="s">
        <v>65</v>
      </c>
      <c r="E78" s="825"/>
      <c r="F78" s="268">
        <v>8980</v>
      </c>
      <c r="G78" s="365">
        <v>10588.91</v>
      </c>
      <c r="H78" s="756">
        <v>10588.91</v>
      </c>
      <c r="I78" s="319">
        <f>H78-G78</f>
        <v>0</v>
      </c>
      <c r="J78" s="268">
        <v>9740</v>
      </c>
      <c r="K78" s="365">
        <v>12093</v>
      </c>
      <c r="L78" s="756">
        <v>12093</v>
      </c>
      <c r="M78" s="317">
        <f>L78-K78</f>
        <v>0</v>
      </c>
      <c r="N78" s="268">
        <v>9750</v>
      </c>
      <c r="O78" s="365">
        <v>8460.3160000000007</v>
      </c>
      <c r="P78" s="75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756">
        <v>8263.83</v>
      </c>
      <c r="AA78" s="756">
        <v>8263.83</v>
      </c>
      <c r="AB78" s="319">
        <f>ROUND(AB81*0.95*0.02,-1)</f>
        <v>0</v>
      </c>
      <c r="AC78" s="268">
        <v>7700</v>
      </c>
      <c r="AD78" s="365">
        <v>6792.8739999999998</v>
      </c>
      <c r="AE78" s="756">
        <v>6792.8739999999998</v>
      </c>
      <c r="AF78" s="367">
        <f>ROUND(AF81*0.95*0.02,-1)</f>
        <v>0</v>
      </c>
      <c r="AG78" s="268">
        <v>6380</v>
      </c>
      <c r="AH78" s="1102"/>
      <c r="AI78" s="1111"/>
      <c r="AJ78" s="367">
        <f>AI78-AH78</f>
        <v>0</v>
      </c>
      <c r="AK78" s="143">
        <f>Y78+AC78+AG78</f>
        <v>22380</v>
      </c>
      <c r="AL78" s="370">
        <v>20450</v>
      </c>
      <c r="AM78" s="144">
        <f t="shared" si="266"/>
        <v>15056.704</v>
      </c>
      <c r="AN78" s="145">
        <f t="shared" si="266"/>
        <v>15056.704</v>
      </c>
      <c r="AO78" s="146">
        <f>AN78-AK78</f>
        <v>-7323.2960000000003</v>
      </c>
      <c r="AP78" s="141">
        <f t="shared" si="264"/>
        <v>-5393.2960000000003</v>
      </c>
      <c r="AQ78" s="142">
        <f>AN78-AM78</f>
        <v>0</v>
      </c>
      <c r="AR78" s="143">
        <f>AK78+R78</f>
        <v>50850</v>
      </c>
      <c r="AS78" s="323">
        <f>AL78+S78</f>
        <v>50850</v>
      </c>
      <c r="AT78" s="371">
        <f>T78+AM78</f>
        <v>46198.93</v>
      </c>
      <c r="AU78" s="148">
        <f>SUM(U78,AN78)</f>
        <v>46198.93</v>
      </c>
      <c r="AV78" s="193">
        <f>AU78-AR78</f>
        <v>-4651.07</v>
      </c>
      <c r="AW78" s="141">
        <f t="shared" si="265"/>
        <v>-4651.07</v>
      </c>
      <c r="AX78" s="372">
        <f>AU78-AT78</f>
        <v>0</v>
      </c>
      <c r="AY78" s="137"/>
      <c r="AZ78" s="138"/>
      <c r="BA78" s="138"/>
      <c r="BF78" s="1036"/>
      <c r="BG78" s="1102"/>
      <c r="BH78" s="366"/>
      <c r="BI78" s="367">
        <f>BH78-BG78</f>
        <v>0</v>
      </c>
      <c r="BJ78" s="1036"/>
      <c r="BK78" s="1102"/>
      <c r="BL78" s="1147"/>
      <c r="BM78" s="367">
        <f>BL78-BK78</f>
        <v>0</v>
      </c>
      <c r="BN78" s="1036"/>
      <c r="BO78" s="1102"/>
      <c r="BP78" s="1147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6"/>
      <c r="BZ78" s="1102"/>
      <c r="CA78" s="1147"/>
      <c r="CB78" s="367">
        <v>0</v>
      </c>
      <c r="CC78" s="1036"/>
      <c r="CD78" s="1102"/>
      <c r="CE78" s="1147"/>
      <c r="CF78" s="367">
        <v>0</v>
      </c>
      <c r="CG78" s="1036"/>
      <c r="CH78" s="1102"/>
      <c r="CI78" s="1147"/>
      <c r="CJ78" s="367">
        <f>CI78-CH78</f>
        <v>0</v>
      </c>
      <c r="CK78" s="143">
        <f>BY78+CC78+CG78</f>
        <v>0</v>
      </c>
      <c r="CL78" s="144"/>
      <c r="CM78" s="144">
        <f t="shared" si="268"/>
        <v>0</v>
      </c>
      <c r="CN78" s="145">
        <f t="shared" si="268"/>
        <v>0</v>
      </c>
      <c r="CO78" s="146">
        <f>CN78-CK78</f>
        <v>0</v>
      </c>
      <c r="CP78" s="146"/>
      <c r="CQ78" s="142">
        <f>CN78-CM78</f>
        <v>0</v>
      </c>
      <c r="CR78" s="143">
        <f>CK78+BR78</f>
        <v>0</v>
      </c>
      <c r="CS78" s="951"/>
      <c r="CT78" s="371">
        <f>BT78+CM78</f>
        <v>0</v>
      </c>
      <c r="CU78" s="148">
        <f>SUM(BU78,CN78)</f>
        <v>0</v>
      </c>
      <c r="CV78" s="193">
        <f>CU78-CR78</f>
        <v>0</v>
      </c>
      <c r="CW78" s="193"/>
      <c r="CX78" s="372">
        <f>CU78-CT78</f>
        <v>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0" t="s">
        <v>66</v>
      </c>
      <c r="E79" s="825"/>
      <c r="F79" s="268">
        <v>159130</v>
      </c>
      <c r="G79" s="365">
        <v>237283.83</v>
      </c>
      <c r="H79" s="756">
        <v>237283.83</v>
      </c>
      <c r="I79" s="770">
        <f>H79-G79</f>
        <v>0</v>
      </c>
      <c r="J79" s="268">
        <v>176050</v>
      </c>
      <c r="K79" s="365">
        <v>286156</v>
      </c>
      <c r="L79" s="756">
        <v>286156</v>
      </c>
      <c r="M79" s="743">
        <f>L79-K79</f>
        <v>0</v>
      </c>
      <c r="N79" s="268">
        <v>176050</v>
      </c>
      <c r="O79" s="365">
        <v>270180.77389999997</v>
      </c>
      <c r="P79" s="756">
        <v>270180.77389999997</v>
      </c>
      <c r="Q79" s="74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756">
        <v>227038.13800000001</v>
      </c>
      <c r="AA79" s="756">
        <v>227038.13800000001</v>
      </c>
      <c r="AB79" s="770">
        <f>ROUND(AB81*0.95*0.98,-1)</f>
        <v>0</v>
      </c>
      <c r="AC79" s="268">
        <v>140000</v>
      </c>
      <c r="AD79" s="365">
        <v>184582.50210000001</v>
      </c>
      <c r="AE79" s="756">
        <v>184582.50210000001</v>
      </c>
      <c r="AF79" s="367">
        <f>ROUND(AF81*0.95*0.98,-1)</f>
        <v>0</v>
      </c>
      <c r="AG79" s="268">
        <v>113670</v>
      </c>
      <c r="AH79" s="1102"/>
      <c r="AI79" s="1111"/>
      <c r="AJ79" s="367">
        <f>AI79-AH79</f>
        <v>0</v>
      </c>
      <c r="AK79" s="143">
        <f>Y79+AC79+AG79</f>
        <v>401670</v>
      </c>
      <c r="AL79" s="370">
        <v>413300</v>
      </c>
      <c r="AM79" s="144">
        <f t="shared" si="266"/>
        <v>411620.64010000002</v>
      </c>
      <c r="AN79" s="145">
        <f t="shared" si="266"/>
        <v>411620.64010000002</v>
      </c>
      <c r="AO79" s="146">
        <f>AN79-AK79</f>
        <v>9950.6401000000187</v>
      </c>
      <c r="AP79" s="141">
        <f t="shared" si="264"/>
        <v>-1679.3598999999813</v>
      </c>
      <c r="AQ79" s="142">
        <f>AN79-AM79</f>
        <v>0</v>
      </c>
      <c r="AR79" s="143">
        <f>AK79+R79</f>
        <v>912900</v>
      </c>
      <c r="AS79" s="323">
        <f>AL79+S79</f>
        <v>988900</v>
      </c>
      <c r="AT79" s="371">
        <f>T79+AM79</f>
        <v>1205241.2439999999</v>
      </c>
      <c r="AU79" s="148">
        <f>SUM(U79,AN79)</f>
        <v>1205241.2439999999</v>
      </c>
      <c r="AV79" s="193">
        <f>AU79-AR79</f>
        <v>292341.24399999995</v>
      </c>
      <c r="AW79" s="141">
        <f t="shared" si="265"/>
        <v>216341.24399999995</v>
      </c>
      <c r="AX79" s="372">
        <f>AU79-AT79</f>
        <v>0</v>
      </c>
      <c r="AY79" s="137"/>
      <c r="AZ79" s="138"/>
      <c r="BA79" s="138"/>
      <c r="BF79" s="1036"/>
      <c r="BG79" s="1102"/>
      <c r="BH79" s="366"/>
      <c r="BI79" s="367">
        <f>BH79-BG79</f>
        <v>0</v>
      </c>
      <c r="BJ79" s="1036"/>
      <c r="BK79" s="1102"/>
      <c r="BL79" s="1147"/>
      <c r="BM79" s="367">
        <f>BL79-BK79</f>
        <v>0</v>
      </c>
      <c r="BN79" s="1036"/>
      <c r="BO79" s="1102"/>
      <c r="BP79" s="1147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6"/>
      <c r="BZ79" s="1102"/>
      <c r="CA79" s="1147"/>
      <c r="CB79" s="367">
        <v>0</v>
      </c>
      <c r="CC79" s="1036"/>
      <c r="CD79" s="1102"/>
      <c r="CE79" s="1147"/>
      <c r="CF79" s="367">
        <v>0</v>
      </c>
      <c r="CG79" s="1036"/>
      <c r="CH79" s="1102"/>
      <c r="CI79" s="1147"/>
      <c r="CJ79" s="367">
        <f>CI79-CH79</f>
        <v>0</v>
      </c>
      <c r="CK79" s="143">
        <f>BY79+CC79+CG79</f>
        <v>0</v>
      </c>
      <c r="CL79" s="144"/>
      <c r="CM79" s="144">
        <f t="shared" si="268"/>
        <v>0</v>
      </c>
      <c r="CN79" s="145">
        <f t="shared" si="268"/>
        <v>0</v>
      </c>
      <c r="CO79" s="146">
        <f>CN79-CK79</f>
        <v>0</v>
      </c>
      <c r="CP79" s="146"/>
      <c r="CQ79" s="142">
        <f>CN79-CM79</f>
        <v>0</v>
      </c>
      <c r="CR79" s="143">
        <f>CK79+BR79</f>
        <v>0</v>
      </c>
      <c r="CS79" s="951"/>
      <c r="CT79" s="371">
        <f>BT79+CM79</f>
        <v>0</v>
      </c>
      <c r="CU79" s="148">
        <f>SUM(BU79,CN79)</f>
        <v>0</v>
      </c>
      <c r="CV79" s="193">
        <f>CU79-CR79</f>
        <v>0</v>
      </c>
      <c r="CW79" s="193"/>
      <c r="CX79" s="372">
        <f>CU79-CT79</f>
        <v>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57"/>
      <c r="I80" s="377">
        <f>H81/G81</f>
        <v>1</v>
      </c>
      <c r="J80" s="374"/>
      <c r="K80" s="375"/>
      <c r="L80" s="757"/>
      <c r="M80" s="377">
        <f>L81/K81</f>
        <v>1</v>
      </c>
      <c r="N80" s="374"/>
      <c r="O80" s="375"/>
      <c r="P80" s="75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757"/>
      <c r="AA80" s="757"/>
      <c r="AB80" s="377">
        <f>AA81/Z81</f>
        <v>1</v>
      </c>
      <c r="AC80" s="374"/>
      <c r="AD80" s="375"/>
      <c r="AE80" s="757"/>
      <c r="AF80" s="382">
        <f>AE81/AD81</f>
        <v>1</v>
      </c>
      <c r="AG80" s="374"/>
      <c r="AH80" s="155"/>
      <c r="AI80" s="1112"/>
      <c r="AJ80" s="382" t="e">
        <f>AI81/AH81</f>
        <v>#DIV/0!</v>
      </c>
      <c r="AK80" s="287"/>
      <c r="AL80" s="380"/>
      <c r="AM80" s="381"/>
      <c r="AN80" s="100"/>
      <c r="AO80" s="343">
        <f>AN81/AK81</f>
        <v>0.98329400021739144</v>
      </c>
      <c r="AP80" s="86">
        <f>AN81/AL81</f>
        <v>0.9423234168750001</v>
      </c>
      <c r="AQ80" s="256">
        <f>AN81/AM81</f>
        <v>1</v>
      </c>
      <c r="AR80" s="204"/>
      <c r="AS80" s="383"/>
      <c r="AT80" s="209"/>
      <c r="AU80" s="162"/>
      <c r="AV80" s="348">
        <f>AU81/AR81</f>
        <v>1.2816734355769233</v>
      </c>
      <c r="AW80" s="86">
        <f>AU81/AS81</f>
        <v>1.1943910152329751</v>
      </c>
      <c r="AX80" s="384">
        <f>AU81/AT81</f>
        <v>1</v>
      </c>
      <c r="AY80" s="137"/>
      <c r="AZ80" s="138"/>
      <c r="BA80" s="138"/>
      <c r="BF80" s="1037"/>
      <c r="BG80" s="155"/>
      <c r="BH80" s="376"/>
      <c r="BI80" s="377" t="e">
        <f>BH81/BG81</f>
        <v>#DIV/0!</v>
      </c>
      <c r="BJ80" s="1037"/>
      <c r="BK80" s="155"/>
      <c r="BL80" s="1148"/>
      <c r="BM80" s="377" t="e">
        <f>BL81/BK81</f>
        <v>#DIV/0!</v>
      </c>
      <c r="BN80" s="1037"/>
      <c r="BO80" s="155"/>
      <c r="BP80" s="1148"/>
      <c r="BQ80" s="334" t="e">
        <f>BP81/BO81</f>
        <v>#DIV/0!</v>
      </c>
      <c r="BR80" s="287"/>
      <c r="BS80" s="381"/>
      <c r="BT80" s="381"/>
      <c r="BU80" s="100"/>
      <c r="BV80" s="339" t="e">
        <f>BU81/BR81</f>
        <v>#DIV/0!</v>
      </c>
      <c r="BW80" s="340"/>
      <c r="BX80" s="80" t="e">
        <f>BU81/BT81</f>
        <v>#DIV/0!</v>
      </c>
      <c r="BY80" s="1037"/>
      <c r="BZ80" s="155"/>
      <c r="CA80" s="1148"/>
      <c r="CB80" s="334" t="e">
        <f>CA81/BZ81</f>
        <v>#DIV/0!</v>
      </c>
      <c r="CC80" s="1037"/>
      <c r="CD80" s="155"/>
      <c r="CE80" s="1148"/>
      <c r="CF80" s="382" t="e">
        <f>CE81/CD81</f>
        <v>#DIV/0!</v>
      </c>
      <c r="CG80" s="1037"/>
      <c r="CH80" s="155"/>
      <c r="CI80" s="1148"/>
      <c r="CJ80" s="382" t="e">
        <f>CI81/CH81</f>
        <v>#DIV/0!</v>
      </c>
      <c r="CK80" s="287"/>
      <c r="CL80" s="381"/>
      <c r="CM80" s="381"/>
      <c r="CN80" s="100"/>
      <c r="CO80" s="343" t="e">
        <f>CN81/CK81</f>
        <v>#DIV/0!</v>
      </c>
      <c r="CP80" s="343"/>
      <c r="CQ80" s="256" t="e">
        <f>CN81/CM81</f>
        <v>#DIV/0!</v>
      </c>
      <c r="CR80" s="204"/>
      <c r="CS80" s="952"/>
      <c r="CT80" s="209"/>
      <c r="CU80" s="162"/>
      <c r="CV80" s="348" t="e">
        <f>CU81/CR81</f>
        <v>#DIV/0!</v>
      </c>
      <c r="CW80" s="94"/>
      <c r="CX80" s="384" t="e">
        <f>CU81/CT81</f>
        <v>#DIV/0!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58">
        <v>271480.777</v>
      </c>
      <c r="I81" s="358">
        <f>H81-G81</f>
        <v>0</v>
      </c>
      <c r="J81" s="355">
        <v>200000</v>
      </c>
      <c r="K81" s="385">
        <v>308709</v>
      </c>
      <c r="L81" s="758">
        <v>308709</v>
      </c>
      <c r="M81" s="358">
        <f>L81-K81</f>
        <v>0</v>
      </c>
      <c r="N81" s="355">
        <v>200000</v>
      </c>
      <c r="O81" s="385">
        <v>300435.35590000002</v>
      </c>
      <c r="P81" s="75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758">
        <v>251402.05600000001</v>
      </c>
      <c r="AA81" s="758">
        <v>251402.05600000001</v>
      </c>
      <c r="AB81" s="358">
        <f>AA81-Z81</f>
        <v>0</v>
      </c>
      <c r="AC81" s="355">
        <v>160000</v>
      </c>
      <c r="AD81" s="385">
        <v>200913.18410000001</v>
      </c>
      <c r="AE81" s="758">
        <v>200913.18410000001</v>
      </c>
      <c r="AF81" s="358">
        <f>AE81-AD81</f>
        <v>0</v>
      </c>
      <c r="AG81" s="355">
        <v>130000</v>
      </c>
      <c r="AH81" s="1103"/>
      <c r="AI81" s="1113"/>
      <c r="AJ81" s="358">
        <f t="shared" ref="AJ81:AJ91" si="271">AI81-AH81</f>
        <v>0</v>
      </c>
      <c r="AK81" s="111">
        <f>Y81+AC81+AG81</f>
        <v>460000</v>
      </c>
      <c r="AL81" s="361">
        <v>480000</v>
      </c>
      <c r="AM81" s="112">
        <f>Z81+AD81+AH81</f>
        <v>452315.24010000005</v>
      </c>
      <c r="AN81" s="114">
        <f>AA81+AE81+AI81</f>
        <v>452315.24010000005</v>
      </c>
      <c r="AO81" s="186">
        <f t="shared" ref="AO81:AO91" si="272">AN81-AK81</f>
        <v>-7684.7598999999464</v>
      </c>
      <c r="AP81" s="108">
        <f t="shared" si="264"/>
        <v>-27684.759899999946</v>
      </c>
      <c r="AQ81" s="55">
        <f>AN81-AM81</f>
        <v>0</v>
      </c>
      <c r="AR81" s="130">
        <f>SUM(R81,AK81)</f>
        <v>1040000</v>
      </c>
      <c r="AS81" s="323">
        <f>AL81+S81</f>
        <v>1116000</v>
      </c>
      <c r="AT81" s="140">
        <f>T81+AM81</f>
        <v>1332940.3730000001</v>
      </c>
      <c r="AU81" s="187">
        <f>SUM(U81,AN81)</f>
        <v>1332940.3730000001</v>
      </c>
      <c r="AV81" s="188">
        <f t="shared" ref="AV81:AV91" si="273">AU81-AR81</f>
        <v>292940.37300000014</v>
      </c>
      <c r="AW81" s="108">
        <f t="shared" si="265"/>
        <v>216940.37300000014</v>
      </c>
      <c r="AX81" s="362">
        <f>AU81-AT81</f>
        <v>0</v>
      </c>
      <c r="AY81" s="137">
        <f>AR81/6</f>
        <v>173333.33333333334</v>
      </c>
      <c r="AZ81" s="97">
        <f>AS81/6</f>
        <v>186000</v>
      </c>
      <c r="BA81" s="138">
        <f>AU81/6</f>
        <v>222156.72883333336</v>
      </c>
      <c r="BB81" s="363">
        <f>BA81/AY81</f>
        <v>1.281673435576923</v>
      </c>
      <c r="BC81" s="6">
        <f>BA81-AY81</f>
        <v>48823.395500000013</v>
      </c>
      <c r="BD81" s="98">
        <f>BA81-AZ81</f>
        <v>36156.728833333356</v>
      </c>
      <c r="BE81" s="6">
        <f>AX81/6</f>
        <v>0</v>
      </c>
      <c r="BF81" s="1035"/>
      <c r="BG81" s="1103"/>
      <c r="BH81" s="386"/>
      <c r="BI81" s="358">
        <f>BH81-BG81</f>
        <v>0</v>
      </c>
      <c r="BJ81" s="1035"/>
      <c r="BK81" s="1103"/>
      <c r="BL81" s="1149"/>
      <c r="BM81" s="358">
        <f>BL81-BK81</f>
        <v>0</v>
      </c>
      <c r="BN81" s="1035"/>
      <c r="BO81" s="1103"/>
      <c r="BP81" s="1149"/>
      <c r="BQ81" s="358">
        <f t="shared" ref="BQ81:BQ89" si="274">BP81-BO81</f>
        <v>0</v>
      </c>
      <c r="BR81" s="111">
        <f>BF81+BJ81+BN81</f>
        <v>0</v>
      </c>
      <c r="BS81" s="112"/>
      <c r="BT81" s="112">
        <f>BG81+BK81+BO81</f>
        <v>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0</v>
      </c>
      <c r="BY81" s="1035"/>
      <c r="BZ81" s="1103"/>
      <c r="CA81" s="1149"/>
      <c r="CB81" s="358">
        <f>CA81-BZ81</f>
        <v>0</v>
      </c>
      <c r="CC81" s="1035"/>
      <c r="CD81" s="1103"/>
      <c r="CE81" s="1149"/>
      <c r="CF81" s="358">
        <f>CE81-CD81</f>
        <v>0</v>
      </c>
      <c r="CG81" s="1035"/>
      <c r="CH81" s="1103"/>
      <c r="CI81" s="1149"/>
      <c r="CJ81" s="358">
        <f t="shared" ref="CJ81:CJ91" si="277">CI81-CH81</f>
        <v>0</v>
      </c>
      <c r="CK81" s="111">
        <f>BY81+CC81+CG81</f>
        <v>0</v>
      </c>
      <c r="CL81" s="112"/>
      <c r="CM81" s="112">
        <f>BZ81+CD81+CH81</f>
        <v>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0</v>
      </c>
      <c r="CR81" s="130">
        <f>SUM(BR81,CK81)</f>
        <v>0</v>
      </c>
      <c r="CS81" s="538"/>
      <c r="CT81" s="140">
        <f>BT81+CM81</f>
        <v>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0" t="s">
        <v>50</v>
      </c>
      <c r="E82" s="835"/>
      <c r="F82" s="331">
        <v>300</v>
      </c>
      <c r="G82" s="390">
        <v>459</v>
      </c>
      <c r="H82" s="759">
        <v>459</v>
      </c>
      <c r="I82" s="392">
        <f t="shared" ref="I82:I89" si="292">H82-G82</f>
        <v>0</v>
      </c>
      <c r="J82" s="331">
        <v>300</v>
      </c>
      <c r="K82" s="390">
        <v>323</v>
      </c>
      <c r="L82" s="759">
        <v>323</v>
      </c>
      <c r="M82" s="392">
        <f t="shared" ref="M82:M89" si="293">L82-K82</f>
        <v>0</v>
      </c>
      <c r="N82" s="331">
        <v>300</v>
      </c>
      <c r="O82" s="390">
        <v>529</v>
      </c>
      <c r="P82" s="75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759">
        <v>403</v>
      </c>
      <c r="AA82" s="759">
        <v>403</v>
      </c>
      <c r="AB82" s="392">
        <f t="shared" ref="AB82:AB91" si="297">AA82-Z82</f>
        <v>0</v>
      </c>
      <c r="AC82" s="331">
        <v>300</v>
      </c>
      <c r="AD82" s="390">
        <v>333</v>
      </c>
      <c r="AE82" s="759">
        <v>333</v>
      </c>
      <c r="AF82" s="392">
        <f t="shared" ref="AF82:AF89" si="298">AE82-AD82</f>
        <v>0</v>
      </c>
      <c r="AG82" s="331">
        <v>300</v>
      </c>
      <c r="AH82" s="439"/>
      <c r="AI82" s="1114"/>
      <c r="AJ82" s="392">
        <f t="shared" si="271"/>
        <v>0</v>
      </c>
      <c r="AK82" s="399">
        <f>Y82+AC82+AG82</f>
        <v>900</v>
      </c>
      <c r="AL82" s="395">
        <f>300*3</f>
        <v>900</v>
      </c>
      <c r="AM82" s="400">
        <f>Z82+AD82+AH82</f>
        <v>736</v>
      </c>
      <c r="AN82" s="397">
        <f>AA82+AE82+AI82</f>
        <v>736</v>
      </c>
      <c r="AO82" s="398">
        <f t="shared" si="272"/>
        <v>-164</v>
      </c>
      <c r="AP82" s="398">
        <f t="shared" si="264"/>
        <v>-164</v>
      </c>
      <c r="AQ82" s="203">
        <f>AN84/AM84</f>
        <v>1</v>
      </c>
      <c r="AR82" s="399">
        <f>SUM(R82,AK82)</f>
        <v>1800</v>
      </c>
      <c r="AS82" s="383">
        <f>AL82+S82</f>
        <v>1800</v>
      </c>
      <c r="AT82" s="401">
        <f>T82+AM82</f>
        <v>2047</v>
      </c>
      <c r="AU82" s="402">
        <f>SUM(U82,AN82)</f>
        <v>2047</v>
      </c>
      <c r="AV82" s="402">
        <f t="shared" si="273"/>
        <v>247</v>
      </c>
      <c r="AW82" s="398">
        <f t="shared" si="265"/>
        <v>247</v>
      </c>
      <c r="AX82" s="206">
        <f>AU84/AT84</f>
        <v>1</v>
      </c>
      <c r="AY82" s="349"/>
      <c r="AZ82" s="350"/>
      <c r="BA82" s="350"/>
      <c r="BF82" s="1034"/>
      <c r="BG82" s="439"/>
      <c r="BH82" s="391"/>
      <c r="BI82" s="392">
        <f t="shared" ref="BI82:BI89" si="299">BH82-BG82</f>
        <v>0</v>
      </c>
      <c r="BJ82" s="1034"/>
      <c r="BK82" s="439"/>
      <c r="BL82" s="1150"/>
      <c r="BM82" s="392">
        <f t="shared" ref="BM82:BM89" si="300">BL82-BK82</f>
        <v>0</v>
      </c>
      <c r="BN82" s="1034"/>
      <c r="BO82" s="439"/>
      <c r="BP82" s="1150"/>
      <c r="BQ82" s="392">
        <f t="shared" si="274"/>
        <v>0</v>
      </c>
      <c r="BR82" s="399">
        <f>BF82+BJ82+BN82</f>
        <v>0</v>
      </c>
      <c r="BS82" s="396"/>
      <c r="BT82" s="400">
        <f>BG82+BK82+BO82</f>
        <v>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0</v>
      </c>
      <c r="BY82" s="1034"/>
      <c r="BZ82" s="439"/>
      <c r="CA82" s="1150"/>
      <c r="CB82" s="392">
        <f t="shared" ref="CB82:CB91" si="301">CA82-BZ82</f>
        <v>0</v>
      </c>
      <c r="CC82" s="1034"/>
      <c r="CD82" s="439"/>
      <c r="CE82" s="1150"/>
      <c r="CF82" s="392">
        <f t="shared" ref="CF82:CF89" si="302">CE82-CD82</f>
        <v>0</v>
      </c>
      <c r="CG82" s="1034"/>
      <c r="CH82" s="439"/>
      <c r="CI82" s="1150"/>
      <c r="CJ82" s="392">
        <f t="shared" si="277"/>
        <v>0</v>
      </c>
      <c r="CK82" s="399">
        <f>BY82+CC82+CG82</f>
        <v>0</v>
      </c>
      <c r="CL82" s="396"/>
      <c r="CM82" s="400">
        <f>BZ82+CD82+CH82</f>
        <v>0</v>
      </c>
      <c r="CN82" s="397">
        <f>CA82+CE82+CI82</f>
        <v>0</v>
      </c>
      <c r="CO82" s="398">
        <f t="shared" si="278"/>
        <v>0</v>
      </c>
      <c r="CP82" s="941"/>
      <c r="CQ82" s="203" t="e">
        <f>CN84/CM84</f>
        <v>#DIV/0!</v>
      </c>
      <c r="CR82" s="399">
        <f>SUM(BR82,CK82)</f>
        <v>0</v>
      </c>
      <c r="CS82" s="959"/>
      <c r="CT82" s="401">
        <f>BT82+CM82</f>
        <v>0</v>
      </c>
      <c r="CU82" s="402">
        <f>SUM(BU82,CN82)</f>
        <v>0</v>
      </c>
      <c r="CV82" s="402">
        <f t="shared" si="279"/>
        <v>0</v>
      </c>
      <c r="CW82" s="972"/>
      <c r="CX82" s="206" t="e">
        <f>CU84/CT84</f>
        <v>#DIV/0!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1" t="s">
        <v>82</v>
      </c>
      <c r="E83" s="836"/>
      <c r="F83" s="336">
        <f>F84/F82</f>
        <v>148.61000000000001</v>
      </c>
      <c r="G83" s="403">
        <f>G84/G82</f>
        <v>158.35294117647058</v>
      </c>
      <c r="H83" s="76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6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6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760">
        <f>Z84/Z82</f>
        <v>147.70223325062034</v>
      </c>
      <c r="AA83" s="760">
        <f>AA84/AA82</f>
        <v>147.70223325062034</v>
      </c>
      <c r="AB83" s="405">
        <f t="shared" si="297"/>
        <v>0</v>
      </c>
      <c r="AC83" s="336">
        <f>AC84/AC82</f>
        <v>148.61000000000001</v>
      </c>
      <c r="AD83" s="403">
        <f>AD84/AD82</f>
        <v>164.48498498498498</v>
      </c>
      <c r="AE83" s="760">
        <f>AE84/AE82</f>
        <v>164.48498498498498</v>
      </c>
      <c r="AF83" s="405">
        <f t="shared" si="298"/>
        <v>0</v>
      </c>
      <c r="AG83" s="336">
        <f>AG84/AG82</f>
        <v>148.61000000000001</v>
      </c>
      <c r="AH83" s="485"/>
      <c r="AI83" s="1115"/>
      <c r="AJ83" s="405">
        <f t="shared" si="271"/>
        <v>0</v>
      </c>
      <c r="AK83" s="410">
        <f>AK84/AK82</f>
        <v>148.61000000000001</v>
      </c>
      <c r="AL83" s="408">
        <f>AL84/AL82</f>
        <v>148.61000000000001</v>
      </c>
      <c r="AM83" s="409">
        <f>AM84/AM82</f>
        <v>155.29551630434781</v>
      </c>
      <c r="AN83" s="398">
        <f>AN84/AN82</f>
        <v>155.29551630434781</v>
      </c>
      <c r="AO83" s="398">
        <f t="shared" si="272"/>
        <v>6.6855163043478001</v>
      </c>
      <c r="AP83" s="398">
        <f t="shared" si="264"/>
        <v>6.6855163043478001</v>
      </c>
      <c r="AQ83" s="398">
        <f>AN83-AM83</f>
        <v>0</v>
      </c>
      <c r="AR83" s="410">
        <f>AR84/AR82</f>
        <v>148.61000000000001</v>
      </c>
      <c r="AS83" s="411">
        <f>AS84/AS82</f>
        <v>148.61000000000001</v>
      </c>
      <c r="AT83" s="412">
        <f>AT84/AT82</f>
        <v>151.64557889594528</v>
      </c>
      <c r="AU83" s="402">
        <f>AU84/AU82</f>
        <v>151.64557889594528</v>
      </c>
      <c r="AV83" s="402">
        <f t="shared" si="273"/>
        <v>3.0355788959452639</v>
      </c>
      <c r="AW83" s="398">
        <f t="shared" si="265"/>
        <v>3.0355788959452639</v>
      </c>
      <c r="AX83" s="402">
        <f>AU83-AT83</f>
        <v>0</v>
      </c>
      <c r="AY83" s="349"/>
      <c r="AZ83" s="350"/>
      <c r="BA83" s="350"/>
      <c r="BF83" s="1038" t="e">
        <f>BF84/BF82</f>
        <v>#DIV/0!</v>
      </c>
      <c r="BG83" s="485" t="e">
        <f>BG84/BG82</f>
        <v>#DIV/0!</v>
      </c>
      <c r="BH83" s="404"/>
      <c r="BI83" s="405" t="e">
        <f t="shared" si="299"/>
        <v>#DIV/0!</v>
      </c>
      <c r="BJ83" s="1038" t="e">
        <f>BJ84/BJ82</f>
        <v>#DIV/0!</v>
      </c>
      <c r="BK83" s="485" t="e">
        <f>BK84/BK82</f>
        <v>#DIV/0!</v>
      </c>
      <c r="BL83" s="1151"/>
      <c r="BM83" s="405" t="e">
        <f t="shared" si="300"/>
        <v>#DIV/0!</v>
      </c>
      <c r="BN83" s="1038" t="e">
        <f>BN84/BN82</f>
        <v>#DIV/0!</v>
      </c>
      <c r="BO83" s="485" t="e">
        <f>BO84/BO82</f>
        <v>#DIV/0!</v>
      </c>
      <c r="BP83" s="1151"/>
      <c r="BQ83" s="405" t="e">
        <f t="shared" si="274"/>
        <v>#DIV/0!</v>
      </c>
      <c r="BR83" s="410" t="e">
        <f>BR84/BR82</f>
        <v>#DIV/0!</v>
      </c>
      <c r="BS83" s="409"/>
      <c r="BT83" s="409" t="e">
        <f>BT84/BT82</f>
        <v>#DIV/0!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38" t="e">
        <f>BY84/BY82</f>
        <v>#DIV/0!</v>
      </c>
      <c r="BZ83" s="485" t="e">
        <f>BZ84/BZ82</f>
        <v>#DIV/0!</v>
      </c>
      <c r="CA83" s="1151"/>
      <c r="CB83" s="405" t="e">
        <f t="shared" si="301"/>
        <v>#DIV/0!</v>
      </c>
      <c r="CC83" s="1038" t="e">
        <f>CC84/CC82</f>
        <v>#DIV/0!</v>
      </c>
      <c r="CD83" s="485" t="e">
        <f>CD84/CD82</f>
        <v>#DIV/0!</v>
      </c>
      <c r="CE83" s="1151"/>
      <c r="CF83" s="405" t="e">
        <f t="shared" si="302"/>
        <v>#DIV/0!</v>
      </c>
      <c r="CG83" s="1038" t="e">
        <f>CG84/CG82</f>
        <v>#DIV/0!</v>
      </c>
      <c r="CH83" s="485" t="e">
        <f>CH84/CH82</f>
        <v>#DIV/0!</v>
      </c>
      <c r="CI83" s="1151"/>
      <c r="CJ83" s="405" t="e">
        <f t="shared" si="277"/>
        <v>#DIV/0!</v>
      </c>
      <c r="CK83" s="410" t="e">
        <f>CK84/CK82</f>
        <v>#DIV/0!</v>
      </c>
      <c r="CL83" s="409"/>
      <c r="CM83" s="409" t="e">
        <f>CM84/CM82</f>
        <v>#DIV/0!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 t="e">
        <f>CT84/CT82</f>
        <v>#DIV/0!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1" t="s">
        <v>39</v>
      </c>
      <c r="E84" s="481"/>
      <c r="F84" s="264">
        <v>44583</v>
      </c>
      <c r="G84" s="414">
        <v>72684</v>
      </c>
      <c r="H84" s="761">
        <v>72684</v>
      </c>
      <c r="I84" s="418">
        <f t="shared" si="292"/>
        <v>0</v>
      </c>
      <c r="J84" s="264">
        <v>44583</v>
      </c>
      <c r="K84" s="414">
        <v>49384</v>
      </c>
      <c r="L84" s="761">
        <v>49384</v>
      </c>
      <c r="M84" s="418">
        <f t="shared" si="293"/>
        <v>0</v>
      </c>
      <c r="N84" s="264">
        <v>44583</v>
      </c>
      <c r="O84" s="414">
        <v>74053</v>
      </c>
      <c r="P84" s="76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761">
        <v>59524</v>
      </c>
      <c r="AA84" s="761">
        <v>59524</v>
      </c>
      <c r="AB84" s="418">
        <f t="shared" si="297"/>
        <v>0</v>
      </c>
      <c r="AC84" s="264">
        <v>44583</v>
      </c>
      <c r="AD84" s="414">
        <v>54773.5</v>
      </c>
      <c r="AE84" s="761">
        <v>54773.5</v>
      </c>
      <c r="AF84" s="418">
        <f t="shared" si="298"/>
        <v>0</v>
      </c>
      <c r="AG84" s="264">
        <v>44583</v>
      </c>
      <c r="AH84" s="128"/>
      <c r="AI84" s="1116"/>
      <c r="AJ84" s="418">
        <f t="shared" si="271"/>
        <v>0</v>
      </c>
      <c r="AK84" s="130">
        <f>Y84+AC84+AG84</f>
        <v>133749</v>
      </c>
      <c r="AL84" s="420">
        <f>44583*3</f>
        <v>133749</v>
      </c>
      <c r="AM84" s="131">
        <f>Z84+AD84+AH84</f>
        <v>114297.5</v>
      </c>
      <c r="AN84" s="133">
        <f>AA84+AE84+AI84</f>
        <v>114297.5</v>
      </c>
      <c r="AO84" s="134">
        <f t="shared" si="272"/>
        <v>-19451.5</v>
      </c>
      <c r="AP84" s="128">
        <f t="shared" si="264"/>
        <v>-19451.5</v>
      </c>
      <c r="AQ84" s="241">
        <f>AN84-AM84</f>
        <v>0</v>
      </c>
      <c r="AR84" s="130">
        <f>SUM(R84,AK84)</f>
        <v>267498</v>
      </c>
      <c r="AS84" s="323">
        <f>AL84+S84</f>
        <v>267498</v>
      </c>
      <c r="AT84" s="140">
        <f>T84+AM84</f>
        <v>310418.5</v>
      </c>
      <c r="AU84" s="168">
        <f>SUM(U84,AN84)</f>
        <v>310418.5</v>
      </c>
      <c r="AV84" s="421">
        <f t="shared" si="273"/>
        <v>42920.5</v>
      </c>
      <c r="AW84" s="128">
        <f t="shared" si="265"/>
        <v>42920.5</v>
      </c>
      <c r="AX84" s="362">
        <f>AU84-AT84</f>
        <v>0</v>
      </c>
      <c r="AY84" s="137"/>
      <c r="AZ84" s="138"/>
      <c r="BA84" s="138"/>
      <c r="BF84" s="1039"/>
      <c r="BG84" s="128"/>
      <c r="BH84" s="415"/>
      <c r="BI84" s="418">
        <f t="shared" si="299"/>
        <v>0</v>
      </c>
      <c r="BJ84" s="1039"/>
      <c r="BK84" s="128"/>
      <c r="BL84" s="1152"/>
      <c r="BM84" s="418">
        <f t="shared" si="300"/>
        <v>0</v>
      </c>
      <c r="BN84" s="1039"/>
      <c r="BO84" s="128"/>
      <c r="BP84" s="1152"/>
      <c r="BQ84" s="416">
        <f t="shared" si="274"/>
        <v>0</v>
      </c>
      <c r="BR84" s="130">
        <f>BF84+BJ84+BN84</f>
        <v>0</v>
      </c>
      <c r="BS84" s="131"/>
      <c r="BT84" s="131">
        <f>BG84+BK84+BO84</f>
        <v>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0</v>
      </c>
      <c r="BY84" s="1039"/>
      <c r="BZ84" s="128"/>
      <c r="CA84" s="1152"/>
      <c r="CB84" s="418">
        <f t="shared" si="301"/>
        <v>0</v>
      </c>
      <c r="CC84" s="1039"/>
      <c r="CD84" s="128"/>
      <c r="CE84" s="1152"/>
      <c r="CF84" s="418">
        <f t="shared" si="302"/>
        <v>0</v>
      </c>
      <c r="CG84" s="1039"/>
      <c r="CH84" s="128"/>
      <c r="CI84" s="1152"/>
      <c r="CJ84" s="418">
        <f t="shared" si="277"/>
        <v>0</v>
      </c>
      <c r="CK84" s="130">
        <f>BY84+CC84+CG84</f>
        <v>0</v>
      </c>
      <c r="CL84" s="131"/>
      <c r="CM84" s="131">
        <f>BZ84+CD84+CH84</f>
        <v>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0</v>
      </c>
      <c r="CR84" s="130">
        <f>SUM(BR84,CK84)</f>
        <v>0</v>
      </c>
      <c r="CS84" s="538"/>
      <c r="CT84" s="140">
        <f>BT84+CM84</f>
        <v>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1" t="s">
        <v>49</v>
      </c>
      <c r="E85" s="836"/>
      <c r="F85" s="336">
        <v>317</v>
      </c>
      <c r="G85" s="390">
        <v>452</v>
      </c>
      <c r="H85" s="759">
        <v>452</v>
      </c>
      <c r="I85" s="392">
        <f t="shared" si="292"/>
        <v>0</v>
      </c>
      <c r="J85" s="336">
        <v>317</v>
      </c>
      <c r="K85" s="390">
        <v>547</v>
      </c>
      <c r="L85" s="759">
        <v>547</v>
      </c>
      <c r="M85" s="392">
        <f t="shared" si="293"/>
        <v>0</v>
      </c>
      <c r="N85" s="336">
        <v>317</v>
      </c>
      <c r="O85" s="390">
        <v>621</v>
      </c>
      <c r="P85" s="75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759">
        <v>556</v>
      </c>
      <c r="AA85" s="759">
        <v>556</v>
      </c>
      <c r="AB85" s="392">
        <f t="shared" si="297"/>
        <v>0</v>
      </c>
      <c r="AC85" s="336">
        <v>450</v>
      </c>
      <c r="AD85" s="390">
        <v>489</v>
      </c>
      <c r="AE85" s="759">
        <v>489</v>
      </c>
      <c r="AF85" s="392">
        <f t="shared" si="298"/>
        <v>0</v>
      </c>
      <c r="AG85" s="336">
        <v>450</v>
      </c>
      <c r="AH85" s="439"/>
      <c r="AI85" s="1114"/>
      <c r="AJ85" s="392">
        <f t="shared" si="271"/>
        <v>0</v>
      </c>
      <c r="AK85" s="399">
        <f>Y85+AC85+AG85</f>
        <v>1350</v>
      </c>
      <c r="AL85" s="395">
        <f>600*3</f>
        <v>1800</v>
      </c>
      <c r="AM85" s="400">
        <f>Z85+AD85+AH85</f>
        <v>1045</v>
      </c>
      <c r="AN85" s="398">
        <f>AA85+AE85+AI85</f>
        <v>1045</v>
      </c>
      <c r="AO85" s="398">
        <f t="shared" si="272"/>
        <v>-305</v>
      </c>
      <c r="AP85" s="398">
        <f t="shared" si="264"/>
        <v>-755</v>
      </c>
      <c r="AQ85" s="203">
        <f>AN87/AM87</f>
        <v>1</v>
      </c>
      <c r="AR85" s="410">
        <f>SUM(R85,AK85)</f>
        <v>2301</v>
      </c>
      <c r="AS85" s="383">
        <f>AL85+S85</f>
        <v>3600</v>
      </c>
      <c r="AT85" s="401">
        <f>T85+AM85</f>
        <v>2665</v>
      </c>
      <c r="AU85" s="402">
        <f>SUM(U85,AN85)</f>
        <v>2665</v>
      </c>
      <c r="AV85" s="402">
        <f t="shared" si="273"/>
        <v>364</v>
      </c>
      <c r="AW85" s="398">
        <f t="shared" si="265"/>
        <v>-935</v>
      </c>
      <c r="AX85" s="206">
        <f>AU87/AT87</f>
        <v>1</v>
      </c>
      <c r="AY85" s="349"/>
      <c r="AZ85" s="350"/>
      <c r="BA85" s="350"/>
      <c r="BF85" s="1038"/>
      <c r="BG85" s="439"/>
      <c r="BH85" s="391"/>
      <c r="BI85" s="392">
        <f t="shared" si="299"/>
        <v>0</v>
      </c>
      <c r="BJ85" s="1038"/>
      <c r="BK85" s="439"/>
      <c r="BL85" s="1150"/>
      <c r="BM85" s="392">
        <f t="shared" si="300"/>
        <v>0</v>
      </c>
      <c r="BN85" s="1038"/>
      <c r="BO85" s="439"/>
      <c r="BP85" s="1150"/>
      <c r="BQ85" s="392">
        <f t="shared" si="274"/>
        <v>0</v>
      </c>
      <c r="BR85" s="399">
        <f>BF85+BJ85+BN85</f>
        <v>0</v>
      </c>
      <c r="BS85" s="396"/>
      <c r="BT85" s="400">
        <f>BG85+BK85+BO85</f>
        <v>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0</v>
      </c>
      <c r="BY85" s="1038"/>
      <c r="BZ85" s="439"/>
      <c r="CA85" s="1150"/>
      <c r="CB85" s="392">
        <f t="shared" si="301"/>
        <v>0</v>
      </c>
      <c r="CC85" s="1038"/>
      <c r="CD85" s="439"/>
      <c r="CE85" s="1150"/>
      <c r="CF85" s="392">
        <f t="shared" si="302"/>
        <v>0</v>
      </c>
      <c r="CG85" s="1038"/>
      <c r="CH85" s="439"/>
      <c r="CI85" s="1150"/>
      <c r="CJ85" s="392">
        <f t="shared" si="277"/>
        <v>0</v>
      </c>
      <c r="CK85" s="399">
        <f>BY85+CC85+CG85</f>
        <v>0</v>
      </c>
      <c r="CL85" s="396"/>
      <c r="CM85" s="400">
        <f>BZ85+CD85+CH85</f>
        <v>0</v>
      </c>
      <c r="CN85" s="398">
        <f>CA85+CE85+CI85</f>
        <v>0</v>
      </c>
      <c r="CO85" s="398">
        <f t="shared" si="278"/>
        <v>0</v>
      </c>
      <c r="CP85" s="941"/>
      <c r="CQ85" s="203" t="e">
        <f>CN87/CM87</f>
        <v>#DIV/0!</v>
      </c>
      <c r="CR85" s="410">
        <f>SUM(BR85,CK85)</f>
        <v>0</v>
      </c>
      <c r="CS85" s="959"/>
      <c r="CT85" s="401">
        <f>BT85+CM85</f>
        <v>0</v>
      </c>
      <c r="CU85" s="402">
        <f>SUM(BU85,CN85)</f>
        <v>0</v>
      </c>
      <c r="CV85" s="402">
        <f t="shared" si="279"/>
        <v>0</v>
      </c>
      <c r="CW85" s="972"/>
      <c r="CX85" s="206" t="e">
        <f>CU87/CT87</f>
        <v>#DIV/0!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1" t="s">
        <v>83</v>
      </c>
      <c r="E86" s="836"/>
      <c r="F86" s="336">
        <f>F87/F85</f>
        <v>179.81072555205049</v>
      </c>
      <c r="G86" s="403">
        <f>G87/G85</f>
        <v>153.75221238938053</v>
      </c>
      <c r="H86" s="76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6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6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760">
        <f>Z87/Z85</f>
        <v>166.36510791366908</v>
      </c>
      <c r="AA86" s="760">
        <f>AA87/AA85</f>
        <v>166.36510791366908</v>
      </c>
      <c r="AB86" s="405">
        <f t="shared" si="297"/>
        <v>0</v>
      </c>
      <c r="AC86" s="336">
        <f>AC87/AC85</f>
        <v>151.85111111111112</v>
      </c>
      <c r="AD86" s="403">
        <f>AD87/AD85</f>
        <v>154.32229038854808</v>
      </c>
      <c r="AE86" s="760">
        <f>AE87/AE85</f>
        <v>154.32229038854808</v>
      </c>
      <c r="AF86" s="405">
        <f t="shared" si="298"/>
        <v>0</v>
      </c>
      <c r="AG86" s="336">
        <f>AG87/AG85</f>
        <v>151.85111111111112</v>
      </c>
      <c r="AH86" s="485" t="e">
        <f>AH87/AH85</f>
        <v>#DIV/0!</v>
      </c>
      <c r="AI86" s="111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160.72976076555025</v>
      </c>
      <c r="AN86" s="398">
        <f>AN87/AN85</f>
        <v>160.72976076555025</v>
      </c>
      <c r="AO86" s="398">
        <f t="shared" si="272"/>
        <v>8.8786496544391298</v>
      </c>
      <c r="AP86" s="398">
        <f t="shared" si="264"/>
        <v>15.296427432216916</v>
      </c>
      <c r="AQ86" s="398">
        <f>AN86-AM86</f>
        <v>0</v>
      </c>
      <c r="AR86" s="410">
        <f>AR87/AR85</f>
        <v>163.40677966101694</v>
      </c>
      <c r="AS86" s="411">
        <f>AS87/AS85</f>
        <v>145.43333333333334</v>
      </c>
      <c r="AT86" s="412">
        <f>AT87/AT85</f>
        <v>167.67677298311443</v>
      </c>
      <c r="AU86" s="402">
        <f>AU87/AU85</f>
        <v>167.67677298311443</v>
      </c>
      <c r="AV86" s="402">
        <f t="shared" si="273"/>
        <v>4.2699933220974913</v>
      </c>
      <c r="AW86" s="398">
        <f t="shared" si="265"/>
        <v>22.243439649781095</v>
      </c>
      <c r="AX86" s="402">
        <f>AU86-AT86</f>
        <v>0</v>
      </c>
      <c r="AY86" s="349"/>
      <c r="AZ86" s="350"/>
      <c r="BA86" s="350"/>
      <c r="BF86" s="1038" t="e">
        <f>BF87/BF85</f>
        <v>#DIV/0!</v>
      </c>
      <c r="BG86" s="485" t="e">
        <f>BG87/BG85</f>
        <v>#DIV/0!</v>
      </c>
      <c r="BH86" s="404" t="e">
        <f>BH87/BH85</f>
        <v>#DIV/0!</v>
      </c>
      <c r="BI86" s="405" t="e">
        <f t="shared" si="299"/>
        <v>#DIV/0!</v>
      </c>
      <c r="BJ86" s="1038" t="e">
        <f>BJ87/BJ85</f>
        <v>#DIV/0!</v>
      </c>
      <c r="BK86" s="485" t="e">
        <f>BK87/BK85</f>
        <v>#DIV/0!</v>
      </c>
      <c r="BL86" s="1151" t="e">
        <f>BL87/BL85</f>
        <v>#DIV/0!</v>
      </c>
      <c r="BM86" s="405" t="e">
        <f t="shared" si="300"/>
        <v>#DIV/0!</v>
      </c>
      <c r="BN86" s="1038" t="e">
        <f>BN87/BN85</f>
        <v>#DIV/0!</v>
      </c>
      <c r="BO86" s="485" t="e">
        <f>BO87/BO85</f>
        <v>#DIV/0!</v>
      </c>
      <c r="BP86" s="1151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 t="e">
        <f>BT87/BT85</f>
        <v>#DIV/0!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38" t="e">
        <f>BY87/BY85</f>
        <v>#DIV/0!</v>
      </c>
      <c r="BZ86" s="485" t="e">
        <f>BZ87/BZ85</f>
        <v>#DIV/0!</v>
      </c>
      <c r="CA86" s="1151" t="e">
        <f>CA87/CA85</f>
        <v>#DIV/0!</v>
      </c>
      <c r="CB86" s="405" t="e">
        <f t="shared" si="301"/>
        <v>#DIV/0!</v>
      </c>
      <c r="CC86" s="1038" t="e">
        <f>CC87/CC85</f>
        <v>#DIV/0!</v>
      </c>
      <c r="CD86" s="485" t="e">
        <f>CD87/CD85</f>
        <v>#DIV/0!</v>
      </c>
      <c r="CE86" s="1151" t="e">
        <f>CE87/CE85</f>
        <v>#DIV/0!</v>
      </c>
      <c r="CF86" s="405" t="e">
        <f t="shared" si="302"/>
        <v>#DIV/0!</v>
      </c>
      <c r="CG86" s="1038" t="e">
        <f>CG87/CG85</f>
        <v>#DIV/0!</v>
      </c>
      <c r="CH86" s="485" t="e">
        <f>CH87/CH85</f>
        <v>#DIV/0!</v>
      </c>
      <c r="CI86" s="1151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 t="e">
        <f>CM87/CM85</f>
        <v>#DIV/0!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 t="e">
        <f>CT87/CT85</f>
        <v>#DIV/0!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1" t="s">
        <v>38</v>
      </c>
      <c r="E87" s="481"/>
      <c r="F87" s="264">
        <v>57000</v>
      </c>
      <c r="G87" s="414">
        <v>69496</v>
      </c>
      <c r="H87" s="761">
        <v>69496</v>
      </c>
      <c r="I87" s="418">
        <f t="shared" si="292"/>
        <v>0</v>
      </c>
      <c r="J87" s="264">
        <v>57000</v>
      </c>
      <c r="K87" s="414">
        <v>107963</v>
      </c>
      <c r="L87" s="761">
        <v>107963</v>
      </c>
      <c r="M87" s="418">
        <f t="shared" si="293"/>
        <v>0</v>
      </c>
      <c r="N87" s="264">
        <v>57000</v>
      </c>
      <c r="O87" s="414">
        <v>101437</v>
      </c>
      <c r="P87" s="76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761">
        <v>92499</v>
      </c>
      <c r="AA87" s="761">
        <v>92499</v>
      </c>
      <c r="AB87" s="418">
        <f t="shared" si="297"/>
        <v>0</v>
      </c>
      <c r="AC87" s="264">
        <v>68333</v>
      </c>
      <c r="AD87" s="414">
        <v>75463.600000000006</v>
      </c>
      <c r="AE87" s="761">
        <v>75463.600000000006</v>
      </c>
      <c r="AF87" s="418">
        <f t="shared" si="298"/>
        <v>0</v>
      </c>
      <c r="AG87" s="264">
        <v>68333</v>
      </c>
      <c r="AH87" s="128"/>
      <c r="AI87" s="1116"/>
      <c r="AJ87" s="418">
        <f t="shared" si="271"/>
        <v>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167962.6</v>
      </c>
      <c r="AN87" s="133">
        <f t="shared" si="305"/>
        <v>167962.6</v>
      </c>
      <c r="AO87" s="134">
        <f t="shared" si="272"/>
        <v>-37036.399999999994</v>
      </c>
      <c r="AP87" s="128">
        <f t="shared" si="264"/>
        <v>-93817.4</v>
      </c>
      <c r="AQ87" s="55">
        <f>AN87-AM87</f>
        <v>0</v>
      </c>
      <c r="AR87" s="130">
        <f>SUM(R87,AK87)</f>
        <v>375999</v>
      </c>
      <c r="AS87" s="323">
        <f>AL87+S87</f>
        <v>523560</v>
      </c>
      <c r="AT87" s="140">
        <f>T87+AM87</f>
        <v>446858.6</v>
      </c>
      <c r="AU87" s="168">
        <f>SUM(U87,AN87)</f>
        <v>446858.6</v>
      </c>
      <c r="AV87" s="169">
        <f t="shared" si="273"/>
        <v>70859.599999999977</v>
      </c>
      <c r="AW87" s="128">
        <f t="shared" si="265"/>
        <v>-76701.400000000023</v>
      </c>
      <c r="AX87" s="362">
        <f>AU87-AT87</f>
        <v>0</v>
      </c>
      <c r="AY87" s="137"/>
      <c r="AZ87" s="138"/>
      <c r="BA87" s="138"/>
      <c r="BF87" s="1039"/>
      <c r="BG87" s="128"/>
      <c r="BH87" s="415"/>
      <c r="BI87" s="418">
        <f t="shared" si="299"/>
        <v>0</v>
      </c>
      <c r="BJ87" s="1039"/>
      <c r="BK87" s="128"/>
      <c r="BL87" s="1152"/>
      <c r="BM87" s="418">
        <f t="shared" si="300"/>
        <v>0</v>
      </c>
      <c r="BN87" s="1039"/>
      <c r="BO87" s="128"/>
      <c r="BP87" s="1152"/>
      <c r="BQ87" s="416">
        <f t="shared" si="274"/>
        <v>0</v>
      </c>
      <c r="BR87" s="130">
        <f>BF87+BJ87+BN87</f>
        <v>0</v>
      </c>
      <c r="BS87" s="131"/>
      <c r="BT87" s="131">
        <f t="shared" ref="BT87:BU90" si="306">BG87+BK87+BO87</f>
        <v>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0</v>
      </c>
      <c r="BY87" s="1039"/>
      <c r="BZ87" s="128"/>
      <c r="CA87" s="1152"/>
      <c r="CB87" s="418">
        <f t="shared" si="301"/>
        <v>0</v>
      </c>
      <c r="CC87" s="1039"/>
      <c r="CD87" s="128"/>
      <c r="CE87" s="1152"/>
      <c r="CF87" s="418">
        <f t="shared" si="302"/>
        <v>0</v>
      </c>
      <c r="CG87" s="1039"/>
      <c r="CH87" s="128"/>
      <c r="CI87" s="1152"/>
      <c r="CJ87" s="418">
        <f t="shared" si="277"/>
        <v>0</v>
      </c>
      <c r="CK87" s="130">
        <f>BY87+CC87+CG87</f>
        <v>0</v>
      </c>
      <c r="CL87" s="131"/>
      <c r="CM87" s="131">
        <f t="shared" ref="CM87:CN90" si="307">BZ87+CD87+CH87</f>
        <v>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0</v>
      </c>
      <c r="CR87" s="130">
        <f>SUM(BR87,CK87)</f>
        <v>0</v>
      </c>
      <c r="CS87" s="538"/>
      <c r="CT87" s="140">
        <f>BT87+CM87</f>
        <v>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1"/>
      <c r="E88" s="912" t="s">
        <v>141</v>
      </c>
      <c r="F88" s="336"/>
      <c r="G88" s="403"/>
      <c r="H88" s="760"/>
      <c r="I88" s="405"/>
      <c r="J88" s="336"/>
      <c r="K88" s="403"/>
      <c r="L88" s="760"/>
      <c r="M88" s="405"/>
      <c r="N88" s="336"/>
      <c r="O88" s="403"/>
      <c r="P88" s="760"/>
      <c r="Q88" s="405"/>
      <c r="R88" s="407"/>
      <c r="S88" s="408"/>
      <c r="T88" s="409"/>
      <c r="U88" s="398"/>
      <c r="V88" s="345"/>
      <c r="W88" s="485"/>
      <c r="X88" s="453"/>
      <c r="Y88" s="336"/>
      <c r="Z88" s="760"/>
      <c r="AA88" s="760"/>
      <c r="AB88" s="405"/>
      <c r="AC88" s="336"/>
      <c r="AD88" s="403"/>
      <c r="AE88" s="760"/>
      <c r="AF88" s="405"/>
      <c r="AG88" s="336"/>
      <c r="AH88" s="485"/>
      <c r="AI88" s="111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38"/>
      <c r="BG88" s="485"/>
      <c r="BH88" s="404"/>
      <c r="BI88" s="405"/>
      <c r="BJ88" s="1038"/>
      <c r="BK88" s="485"/>
      <c r="BL88" s="1151"/>
      <c r="BM88" s="405"/>
      <c r="BN88" s="1038"/>
      <c r="BO88" s="485"/>
      <c r="BP88" s="1151"/>
      <c r="BQ88" s="913"/>
      <c r="BR88" s="410"/>
      <c r="BS88" s="409"/>
      <c r="BT88" s="409">
        <f t="shared" si="306"/>
        <v>0</v>
      </c>
      <c r="BU88" s="398">
        <f t="shared" si="306"/>
        <v>0</v>
      </c>
      <c r="BV88" s="345">
        <f>BU88-BR88</f>
        <v>0</v>
      </c>
      <c r="BW88" s="485"/>
      <c r="BX88" s="453">
        <f>BU88-BT88</f>
        <v>0</v>
      </c>
      <c r="BY88" s="1038"/>
      <c r="BZ88" s="485"/>
      <c r="CA88" s="1151"/>
      <c r="CB88" s="405"/>
      <c r="CC88" s="1038"/>
      <c r="CD88" s="485"/>
      <c r="CE88" s="1151"/>
      <c r="CF88" s="405"/>
      <c r="CG88" s="1038"/>
      <c r="CH88" s="485"/>
      <c r="CI88" s="1151"/>
      <c r="CJ88" s="405"/>
      <c r="CK88" s="410">
        <f>BY88+CC88+CG88</f>
        <v>0</v>
      </c>
      <c r="CL88" s="409"/>
      <c r="CM88" s="409">
        <f t="shared" si="307"/>
        <v>0</v>
      </c>
      <c r="CN88" s="398">
        <f t="shared" si="307"/>
        <v>0</v>
      </c>
      <c r="CO88" s="338">
        <f>CN88-CK88</f>
        <v>0</v>
      </c>
      <c r="CP88" s="338"/>
      <c r="CQ88" s="453" t="e">
        <f>CN90/CM90</f>
        <v>#DIV/0!</v>
      </c>
      <c r="CR88" s="410">
        <f>SUM(BR88,CK88)</f>
        <v>0</v>
      </c>
      <c r="CS88" s="959"/>
      <c r="CT88" s="487">
        <f>BT88+CM88</f>
        <v>0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3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89"/>
      <c r="D89" s="281"/>
      <c r="E89" s="897" t="s">
        <v>140</v>
      </c>
      <c r="F89" s="886"/>
      <c r="G89" s="884"/>
      <c r="H89" s="891"/>
      <c r="I89" s="892">
        <f t="shared" si="292"/>
        <v>0</v>
      </c>
      <c r="J89" s="886"/>
      <c r="K89" s="884"/>
      <c r="L89" s="891"/>
      <c r="M89" s="892">
        <f t="shared" si="293"/>
        <v>0</v>
      </c>
      <c r="N89" s="886"/>
      <c r="O89" s="884"/>
      <c r="P89" s="891"/>
      <c r="Q89" s="89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3">
        <f t="shared" si="263"/>
        <v>0</v>
      </c>
      <c r="X89" s="244">
        <f t="shared" si="296"/>
        <v>0</v>
      </c>
      <c r="Y89" s="886"/>
      <c r="Z89" s="891"/>
      <c r="AA89" s="891"/>
      <c r="AB89" s="892">
        <f t="shared" si="297"/>
        <v>0</v>
      </c>
      <c r="AC89" s="886"/>
      <c r="AD89" s="884"/>
      <c r="AE89" s="891"/>
      <c r="AF89" s="892">
        <f t="shared" si="298"/>
        <v>0</v>
      </c>
      <c r="AG89" s="886"/>
      <c r="AH89" s="813"/>
      <c r="AI89" s="1117"/>
      <c r="AJ89" s="89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3">
        <f t="shared" si="265"/>
        <v>0</v>
      </c>
      <c r="AX89" s="362">
        <f>AU89-AT89</f>
        <v>0</v>
      </c>
      <c r="AY89" s="434"/>
      <c r="AZ89" s="435"/>
      <c r="BA89" s="435"/>
      <c r="BF89" s="1040"/>
      <c r="BG89" s="813"/>
      <c r="BH89" s="893"/>
      <c r="BI89" s="892">
        <f t="shared" si="299"/>
        <v>0</v>
      </c>
      <c r="BJ89" s="1040"/>
      <c r="BK89" s="813"/>
      <c r="BL89" s="1153"/>
      <c r="BM89" s="892">
        <f t="shared" si="300"/>
        <v>0</v>
      </c>
      <c r="BN89" s="1040"/>
      <c r="BO89" s="813"/>
      <c r="BP89" s="1153"/>
      <c r="BQ89" s="892">
        <f t="shared" si="274"/>
        <v>0</v>
      </c>
      <c r="BR89" s="431">
        <f>BF89+BJ89+BN89</f>
        <v>0</v>
      </c>
      <c r="BS89" s="937"/>
      <c r="BT89" s="131">
        <f t="shared" si="306"/>
        <v>0</v>
      </c>
      <c r="BU89" s="432">
        <f t="shared" si="306"/>
        <v>0</v>
      </c>
      <c r="BV89" s="323">
        <f t="shared" si="275"/>
        <v>0</v>
      </c>
      <c r="BW89" s="813"/>
      <c r="BX89" s="244">
        <f t="shared" si="276"/>
        <v>0</v>
      </c>
      <c r="BY89" s="1040"/>
      <c r="BZ89" s="813"/>
      <c r="CA89" s="1153"/>
      <c r="CB89" s="892">
        <f t="shared" si="301"/>
        <v>0</v>
      </c>
      <c r="CC89" s="1040"/>
      <c r="CD89" s="813"/>
      <c r="CE89" s="1153"/>
      <c r="CF89" s="892">
        <f t="shared" si="302"/>
        <v>0</v>
      </c>
      <c r="CG89" s="1040"/>
      <c r="CH89" s="813"/>
      <c r="CI89" s="1153"/>
      <c r="CJ89" s="892">
        <f t="shared" si="277"/>
        <v>0</v>
      </c>
      <c r="CK89" s="431">
        <f>BY89+CC89+CG89</f>
        <v>0</v>
      </c>
      <c r="CL89" s="937"/>
      <c r="CM89" s="131">
        <f t="shared" si="307"/>
        <v>0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0</v>
      </c>
      <c r="CR89" s="130">
        <f>SUM(BR89,CK89)</f>
        <v>0</v>
      </c>
      <c r="CS89" s="538"/>
      <c r="CT89" s="433">
        <f>BT89+CM89</f>
        <v>0</v>
      </c>
      <c r="CU89" s="433">
        <f>BU89+CN89</f>
        <v>0</v>
      </c>
      <c r="CV89" s="328">
        <f t="shared" si="279"/>
        <v>0</v>
      </c>
      <c r="CW89" s="328"/>
      <c r="CX89" s="362">
        <f>CU89-CT89</f>
        <v>0</v>
      </c>
      <c r="CY89" s="137"/>
      <c r="CZ89" s="435"/>
      <c r="DD89" s="886"/>
      <c r="DE89" s="884"/>
      <c r="DF89" s="887"/>
      <c r="DG89" s="892">
        <f>DF89-DE89</f>
        <v>0</v>
      </c>
      <c r="DH89" s="886"/>
      <c r="DI89" s="884"/>
      <c r="DJ89" s="887"/>
      <c r="DK89" s="892">
        <f>DJ89-DI89</f>
        <v>0</v>
      </c>
      <c r="DL89" s="886"/>
      <c r="DM89" s="884"/>
      <c r="DN89" s="887"/>
      <c r="DO89" s="89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6"/>
      <c r="DV89" s="884"/>
      <c r="DW89" s="887"/>
      <c r="DX89" s="892">
        <f>DW89-DV89</f>
        <v>0</v>
      </c>
      <c r="DY89" s="886"/>
      <c r="DZ89" s="884"/>
      <c r="EA89" s="887"/>
      <c r="EB89" s="892">
        <f>EA89-DZ89</f>
        <v>0</v>
      </c>
      <c r="EC89" s="886"/>
      <c r="ED89" s="884"/>
      <c r="EE89" s="887"/>
      <c r="EF89" s="89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073" t="s">
        <v>48</v>
      </c>
      <c r="C90" s="1074"/>
      <c r="D90" s="1074"/>
      <c r="E90" s="784"/>
      <c r="F90" s="331">
        <f>F82+F85</f>
        <v>617</v>
      </c>
      <c r="G90" s="390">
        <f>G82+G85</f>
        <v>911</v>
      </c>
      <c r="H90" s="75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5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5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759">
        <f>Z82+Z85</f>
        <v>959</v>
      </c>
      <c r="AA90" s="759">
        <f>AA82+AA85</f>
        <v>959</v>
      </c>
      <c r="AB90" s="392">
        <f t="shared" si="297"/>
        <v>0</v>
      </c>
      <c r="AC90" s="331">
        <f>AC82+AC85</f>
        <v>750</v>
      </c>
      <c r="AD90" s="390">
        <f>AD82+AD85</f>
        <v>822</v>
      </c>
      <c r="AE90" s="759">
        <f>AE82+AE85</f>
        <v>822</v>
      </c>
      <c r="AF90" s="392">
        <f>AE90-AD90</f>
        <v>0</v>
      </c>
      <c r="AG90" s="331">
        <f>AG82+AG85</f>
        <v>750</v>
      </c>
      <c r="AH90" s="439">
        <f>AH82+AH85</f>
        <v>0</v>
      </c>
      <c r="AI90" s="1114">
        <f>AI82+AI85</f>
        <v>0</v>
      </c>
      <c r="AJ90" s="392">
        <f t="shared" si="271"/>
        <v>0</v>
      </c>
      <c r="AK90" s="399">
        <f>Y90+AC90+AG90</f>
        <v>2250</v>
      </c>
      <c r="AL90" s="395">
        <f>AL82+AL85</f>
        <v>2700</v>
      </c>
      <c r="AM90" s="400">
        <f t="shared" si="305"/>
        <v>1781</v>
      </c>
      <c r="AN90" s="437">
        <f t="shared" si="305"/>
        <v>1781</v>
      </c>
      <c r="AO90" s="441">
        <f t="shared" si="272"/>
        <v>-469</v>
      </c>
      <c r="AP90" s="439">
        <f t="shared" si="264"/>
        <v>-919</v>
      </c>
      <c r="AQ90" s="440">
        <f>AN90-AM90</f>
        <v>0</v>
      </c>
      <c r="AR90" s="399">
        <f>SUM(R90,AK90)</f>
        <v>4101</v>
      </c>
      <c r="AS90" s="437">
        <f>AS82+AS85</f>
        <v>5400</v>
      </c>
      <c r="AT90" s="442">
        <f>T90+AM90</f>
        <v>4712</v>
      </c>
      <c r="AU90" s="443">
        <f>SUM(U90,AN90)</f>
        <v>4712</v>
      </c>
      <c r="AV90" s="444">
        <f t="shared" si="273"/>
        <v>611</v>
      </c>
      <c r="AW90" s="439">
        <f t="shared" si="265"/>
        <v>-688</v>
      </c>
      <c r="AX90" s="445">
        <f>AU90-AT90</f>
        <v>0</v>
      </c>
      <c r="AY90" s="349"/>
      <c r="AZ90" s="350"/>
      <c r="BA90" s="350"/>
      <c r="BF90" s="1034">
        <f>BF82+BF85</f>
        <v>0</v>
      </c>
      <c r="BG90" s="439">
        <f>BG82+BG85</f>
        <v>0</v>
      </c>
      <c r="BH90" s="391">
        <f>BH82+BH85</f>
        <v>0</v>
      </c>
      <c r="BI90" s="392">
        <f>BH90-BG90</f>
        <v>0</v>
      </c>
      <c r="BJ90" s="1034">
        <f>BJ82+BJ85</f>
        <v>0</v>
      </c>
      <c r="BK90" s="439">
        <f>BK82+BK85</f>
        <v>0</v>
      </c>
      <c r="BL90" s="1150">
        <f>BL82+BL85</f>
        <v>0</v>
      </c>
      <c r="BM90" s="392">
        <f>BL90-BK90</f>
        <v>0</v>
      </c>
      <c r="BN90" s="1034">
        <f>BN82+BN85</f>
        <v>0</v>
      </c>
      <c r="BO90" s="439">
        <f>BO82+BO85</f>
        <v>0</v>
      </c>
      <c r="BP90" s="1150">
        <f>BP82+BP85</f>
        <v>0</v>
      </c>
      <c r="BQ90" s="392">
        <f>BP90-BO90</f>
        <v>0</v>
      </c>
      <c r="BR90" s="399">
        <f>BF90+BJ90+BN90</f>
        <v>0</v>
      </c>
      <c r="BS90" s="396"/>
      <c r="BT90" s="400">
        <f t="shared" si="306"/>
        <v>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0</v>
      </c>
      <c r="BY90" s="1034">
        <f>BY82+BY85</f>
        <v>0</v>
      </c>
      <c r="BZ90" s="439">
        <f>BZ82+BZ85</f>
        <v>0</v>
      </c>
      <c r="CA90" s="1150">
        <f>CA82+CA85</f>
        <v>0</v>
      </c>
      <c r="CB90" s="392">
        <f t="shared" si="301"/>
        <v>0</v>
      </c>
      <c r="CC90" s="1034">
        <f>CC82+CC85</f>
        <v>0</v>
      </c>
      <c r="CD90" s="439">
        <f>CD82+CD85</f>
        <v>0</v>
      </c>
      <c r="CE90" s="1150">
        <f>CE82+CE85</f>
        <v>0</v>
      </c>
      <c r="CF90" s="392">
        <f>CE90-CD90</f>
        <v>0</v>
      </c>
      <c r="CG90" s="1034">
        <f>CG82+CG85</f>
        <v>0</v>
      </c>
      <c r="CH90" s="439">
        <f>CH82+CH85</f>
        <v>0</v>
      </c>
      <c r="CI90" s="1150">
        <f>CI82+CI85</f>
        <v>0</v>
      </c>
      <c r="CJ90" s="392">
        <f t="shared" si="277"/>
        <v>0</v>
      </c>
      <c r="CK90" s="399">
        <f>BY90+CC90+CG90</f>
        <v>0</v>
      </c>
      <c r="CL90" s="396"/>
      <c r="CM90" s="400">
        <f t="shared" si="307"/>
        <v>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0</v>
      </c>
      <c r="CR90" s="399">
        <f>SUM(BR90,CK90)</f>
        <v>0</v>
      </c>
      <c r="CS90" s="960"/>
      <c r="CT90" s="442">
        <f>BT90+CM90</f>
        <v>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3"/>
      <c r="E91" s="784"/>
      <c r="F91" s="336">
        <f>F93/F90</f>
        <v>164.64019448946516</v>
      </c>
      <c r="G91" s="403">
        <f>G93/G90</f>
        <v>156.0702524698134</v>
      </c>
      <c r="H91" s="76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6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6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760">
        <f>Z93/Z90</f>
        <v>158.52241918665277</v>
      </c>
      <c r="AA91" s="760">
        <f>AA93/AA90</f>
        <v>158.52241918665277</v>
      </c>
      <c r="AB91" s="405">
        <f t="shared" si="297"/>
        <v>0</v>
      </c>
      <c r="AC91" s="336">
        <f>AC93/AC90</f>
        <v>150.55466666666666</v>
      </c>
      <c r="AD91" s="403">
        <f>AD93/AD90</f>
        <v>158.43929440389294</v>
      </c>
      <c r="AE91" s="760">
        <f>AE93/AE90</f>
        <v>158.43929440389294</v>
      </c>
      <c r="AF91" s="405">
        <f>AE91-AD91</f>
        <v>0</v>
      </c>
      <c r="AG91" s="336">
        <f>AG93/AG90</f>
        <v>150.55466666666666</v>
      </c>
      <c r="AH91" s="485" t="e">
        <f>AH93/AH90</f>
        <v>#DIV/0!</v>
      </c>
      <c r="AI91" s="111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158.48405390230207</v>
      </c>
      <c r="AN91" s="398">
        <f>AN93/AN90</f>
        <v>158.48405390230207</v>
      </c>
      <c r="AO91" s="398">
        <f t="shared" si="272"/>
        <v>7.9293872356354029</v>
      </c>
      <c r="AP91" s="398">
        <f t="shared" si="264"/>
        <v>11.991831680079855</v>
      </c>
      <c r="AQ91" s="398">
        <f>AN91-AM91</f>
        <v>0</v>
      </c>
      <c r="AR91" s="410">
        <f>AR93/AR90</f>
        <v>156.91221653255303</v>
      </c>
      <c r="AS91" s="411">
        <f>AS93/AS90</f>
        <v>146.49222222222221</v>
      </c>
      <c r="AT91" s="412">
        <f>AT93/AT90</f>
        <v>160.71245755517828</v>
      </c>
      <c r="AU91" s="402">
        <f>AU93/AU90</f>
        <v>160.71245755517828</v>
      </c>
      <c r="AV91" s="402">
        <f t="shared" si="273"/>
        <v>3.8002410226252437</v>
      </c>
      <c r="AW91" s="398">
        <f t="shared" si="265"/>
        <v>14.220235332956065</v>
      </c>
      <c r="AX91" s="402">
        <f>AU91-AT91</f>
        <v>0</v>
      </c>
      <c r="AY91" s="349"/>
      <c r="AZ91" s="350"/>
      <c r="BA91" s="350"/>
      <c r="BF91" s="1038" t="e">
        <f>BF93/BF90</f>
        <v>#DIV/0!</v>
      </c>
      <c r="BG91" s="485" t="e">
        <f>BG93/BG90</f>
        <v>#DIV/0!</v>
      </c>
      <c r="BH91" s="404" t="e">
        <f>BH93/BH90</f>
        <v>#DIV/0!</v>
      </c>
      <c r="BI91" s="405" t="e">
        <f>BH91-BG91</f>
        <v>#DIV/0!</v>
      </c>
      <c r="BJ91" s="1038" t="e">
        <f>BJ93/BJ90</f>
        <v>#DIV/0!</v>
      </c>
      <c r="BK91" s="485" t="e">
        <f>BK93/BK90</f>
        <v>#DIV/0!</v>
      </c>
      <c r="BL91" s="1151" t="e">
        <f>BL93/BL90</f>
        <v>#DIV/0!</v>
      </c>
      <c r="BM91" s="405" t="e">
        <f>BL91-BK91</f>
        <v>#DIV/0!</v>
      </c>
      <c r="BN91" s="1038" t="e">
        <f>BN93/BN90</f>
        <v>#DIV/0!</v>
      </c>
      <c r="BO91" s="485" t="e">
        <f>BO93/BO90</f>
        <v>#DIV/0!</v>
      </c>
      <c r="BP91" s="1151" t="e">
        <f>BP93/BP90</f>
        <v>#DIV/0!</v>
      </c>
      <c r="BQ91" s="405" t="e">
        <f>BP91-BO91</f>
        <v>#DIV/0!</v>
      </c>
      <c r="BR91" s="410" t="e">
        <f>BR93/BR90</f>
        <v>#DIV/0!</v>
      </c>
      <c r="BS91" s="409"/>
      <c r="BT91" s="409" t="e">
        <f>BT93/BT90</f>
        <v>#DIV/0!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38" t="e">
        <f>BY93/BY90</f>
        <v>#DIV/0!</v>
      </c>
      <c r="BZ91" s="485" t="e">
        <f>BZ93/BZ90</f>
        <v>#DIV/0!</v>
      </c>
      <c r="CA91" s="1151" t="e">
        <f>CA93/CA90</f>
        <v>#DIV/0!</v>
      </c>
      <c r="CB91" s="405" t="e">
        <f t="shared" si="301"/>
        <v>#DIV/0!</v>
      </c>
      <c r="CC91" s="1038" t="e">
        <f>CC93/CC90</f>
        <v>#DIV/0!</v>
      </c>
      <c r="CD91" s="485" t="e">
        <f>CD93/CD90</f>
        <v>#DIV/0!</v>
      </c>
      <c r="CE91" s="1151" t="e">
        <f>CE93/CE90</f>
        <v>#DIV/0!</v>
      </c>
      <c r="CF91" s="405" t="e">
        <f>CE91-CD91</f>
        <v>#DIV/0!</v>
      </c>
      <c r="CG91" s="1038" t="e">
        <f>CG93/CG90</f>
        <v>#DIV/0!</v>
      </c>
      <c r="CH91" s="485" t="e">
        <f>CH93/CH90</f>
        <v>#DIV/0!</v>
      </c>
      <c r="CI91" s="1151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 t="e">
        <f>CM93/CM90</f>
        <v>#DIV/0!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 t="e">
        <f>CT93/CT90</f>
        <v>#DIV/0!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57"/>
      <c r="I92" s="377">
        <f>H93/G93</f>
        <v>1</v>
      </c>
      <c r="J92" s="374"/>
      <c r="K92" s="375"/>
      <c r="L92" s="757"/>
      <c r="M92" s="377">
        <f>L93/K93</f>
        <v>1</v>
      </c>
      <c r="N92" s="374"/>
      <c r="O92" s="375"/>
      <c r="P92" s="75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757"/>
      <c r="AA92" s="757"/>
      <c r="AB92" s="377">
        <f>AA93/Z93</f>
        <v>1</v>
      </c>
      <c r="AC92" s="374"/>
      <c r="AD92" s="375"/>
      <c r="AE92" s="757"/>
      <c r="AF92" s="382">
        <f>AE93/AD93</f>
        <v>1</v>
      </c>
      <c r="AG92" s="374"/>
      <c r="AH92" s="155"/>
      <c r="AI92" s="1112"/>
      <c r="AJ92" s="382" t="e">
        <f>AI93/AH93</f>
        <v>#DIV/0!</v>
      </c>
      <c r="AK92" s="287"/>
      <c r="AL92" s="380"/>
      <c r="AM92" s="381"/>
      <c r="AN92" s="100"/>
      <c r="AO92" s="343">
        <f>AN93/AK93</f>
        <v>0.8332450671295476</v>
      </c>
      <c r="AP92" s="161">
        <f>AN93/AL93</f>
        <v>0.71362681371024617</v>
      </c>
      <c r="AQ92" s="256">
        <f>AN93/AM93</f>
        <v>1</v>
      </c>
      <c r="AR92" s="204"/>
      <c r="AS92" s="383"/>
      <c r="AT92" s="209"/>
      <c r="AU92" s="162"/>
      <c r="AV92" s="94">
        <f>AU93/AR93</f>
        <v>1.1768152765280957</v>
      </c>
      <c r="AW92" s="161">
        <f>AU93/AS93</f>
        <v>0.95729655726887275</v>
      </c>
      <c r="AX92" s="384">
        <f>AU93/AT93</f>
        <v>1</v>
      </c>
      <c r="AY92" s="137"/>
      <c r="AZ92" s="138"/>
      <c r="BA92" s="5"/>
      <c r="BF92" s="1037"/>
      <c r="BG92" s="155"/>
      <c r="BH92" s="376"/>
      <c r="BI92" s="377" t="e">
        <f>BH93/BG93</f>
        <v>#DIV/0!</v>
      </c>
      <c r="BJ92" s="1037"/>
      <c r="BK92" s="155"/>
      <c r="BL92" s="1148"/>
      <c r="BM92" s="377" t="e">
        <f>BL93/BK93</f>
        <v>#DIV/0!</v>
      </c>
      <c r="BN92" s="1037"/>
      <c r="BO92" s="155"/>
      <c r="BP92" s="1148"/>
      <c r="BQ92" s="377" t="e">
        <f>BP93/BO93</f>
        <v>#DIV/0!</v>
      </c>
      <c r="BR92" s="287"/>
      <c r="BS92" s="381"/>
      <c r="BT92" s="381"/>
      <c r="BU92" s="100"/>
      <c r="BV92" s="339" t="e">
        <f>BU93/BR93</f>
        <v>#DIV/0!</v>
      </c>
      <c r="BW92" s="340"/>
      <c r="BX92" s="80" t="e">
        <f>BU93/BT93</f>
        <v>#DIV/0!</v>
      </c>
      <c r="BY92" s="1037"/>
      <c r="BZ92" s="155"/>
      <c r="CA92" s="1148"/>
      <c r="CB92" s="377" t="e">
        <f>CA93/BZ93</f>
        <v>#DIV/0!</v>
      </c>
      <c r="CC92" s="1037"/>
      <c r="CD92" s="155"/>
      <c r="CE92" s="1148"/>
      <c r="CF92" s="382" t="e">
        <f>CE93/CD93</f>
        <v>#DIV/0!</v>
      </c>
      <c r="CG92" s="1037"/>
      <c r="CH92" s="155"/>
      <c r="CI92" s="1148"/>
      <c r="CJ92" s="382" t="e">
        <f>CI93/CH93</f>
        <v>#DIV/0!</v>
      </c>
      <c r="CK92" s="287"/>
      <c r="CL92" s="381"/>
      <c r="CM92" s="381"/>
      <c r="CN92" s="100"/>
      <c r="CO92" s="343" t="e">
        <f>CN93/CK93</f>
        <v>#DIV/0!</v>
      </c>
      <c r="CP92" s="343"/>
      <c r="CQ92" s="256" t="e">
        <f>CN93/CM93</f>
        <v>#DIV/0!</v>
      </c>
      <c r="CR92" s="204"/>
      <c r="CS92" s="952"/>
      <c r="CT92" s="209"/>
      <c r="CU92" s="162"/>
      <c r="CV92" s="94" t="e">
        <f>CU93/CR93</f>
        <v>#DIV/0!</v>
      </c>
      <c r="CW92" s="94"/>
      <c r="CX92" s="384" t="e">
        <f>CU93/CT93</f>
        <v>#DIV/0!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5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5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5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755">
        <f>Z84+Z87+Z89</f>
        <v>152023</v>
      </c>
      <c r="AA93" s="755">
        <f>AA84+AA87+AA89</f>
        <v>152023</v>
      </c>
      <c r="AB93" s="358">
        <f t="shared" ref="AB93:AB100" si="310">AA93-Z93</f>
        <v>0</v>
      </c>
      <c r="AC93" s="355">
        <f>AC84+AC87+AC89</f>
        <v>112916</v>
      </c>
      <c r="AD93" s="448">
        <f>AD84+AD87+AD89</f>
        <v>130237.1</v>
      </c>
      <c r="AE93" s="755">
        <f>AE84+AE87+AE89</f>
        <v>130237.1</v>
      </c>
      <c r="AF93" s="358">
        <f t="shared" ref="AF93:AF98" si="311">AE93-AD93</f>
        <v>0</v>
      </c>
      <c r="AG93" s="355">
        <f>AG84+AG87+AG89</f>
        <v>112916</v>
      </c>
      <c r="AH93" s="108">
        <f>AH84+AH87+AH89</f>
        <v>0</v>
      </c>
      <c r="AI93" s="1110">
        <f>AI84+AI87+AI89</f>
        <v>0</v>
      </c>
      <c r="AJ93" s="358">
        <f>AI93-AH93</f>
        <v>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282260.09999999998</v>
      </c>
      <c r="AN93" s="114">
        <f t="shared" si="312"/>
        <v>282260.09999999998</v>
      </c>
      <c r="AO93" s="186">
        <f>AN93-AK93</f>
        <v>-56487.900000000023</v>
      </c>
      <c r="AP93" s="108">
        <f t="shared" si="264"/>
        <v>-113268.90000000002</v>
      </c>
      <c r="AQ93" s="55">
        <f>AN93-AM93</f>
        <v>0</v>
      </c>
      <c r="AR93" s="130">
        <f>SUM(R93,AK93)</f>
        <v>643497</v>
      </c>
      <c r="AS93" s="132">
        <f>AS84+AS87+AS89</f>
        <v>791058</v>
      </c>
      <c r="AT93" s="140">
        <f>T93+AM93</f>
        <v>757277.1</v>
      </c>
      <c r="AU93" s="120">
        <f>SUM(U93,AN93)</f>
        <v>757277.1</v>
      </c>
      <c r="AV93" s="188">
        <f>AU93-AR93</f>
        <v>113780.09999999998</v>
      </c>
      <c r="AW93" s="108">
        <f t="shared" si="265"/>
        <v>-33780.900000000023</v>
      </c>
      <c r="AX93" s="362">
        <f>AU93-AT93</f>
        <v>0</v>
      </c>
      <c r="AY93" s="137">
        <f>AR93/6</f>
        <v>107249.5</v>
      </c>
      <c r="AZ93" s="97">
        <f>AS93/6</f>
        <v>131843</v>
      </c>
      <c r="BA93" s="138">
        <f>AU93/6</f>
        <v>126212.84999999999</v>
      </c>
      <c r="BB93" s="363">
        <f>BA93/AY93</f>
        <v>1.1768152765280957</v>
      </c>
      <c r="BC93" s="6">
        <f>BA93-AY93</f>
        <v>18963.349999999991</v>
      </c>
      <c r="BD93" s="98">
        <f>BA93-AZ93</f>
        <v>-5630.1500000000087</v>
      </c>
      <c r="BE93" s="6">
        <f>AX93/6</f>
        <v>0</v>
      </c>
      <c r="BF93" s="1035">
        <f>BF84+BF87</f>
        <v>0</v>
      </c>
      <c r="BG93" s="108">
        <f>BG84+BG87</f>
        <v>0</v>
      </c>
      <c r="BH93" s="357">
        <f>BH84+BH87</f>
        <v>0</v>
      </c>
      <c r="BI93" s="358">
        <f>BH93-BG93</f>
        <v>0</v>
      </c>
      <c r="BJ93" s="1035">
        <f>BJ84+BJ87</f>
        <v>0</v>
      </c>
      <c r="BK93" s="108">
        <f>BK84+BK87</f>
        <v>0</v>
      </c>
      <c r="BL93" s="1146">
        <f>BL84+BL87</f>
        <v>0</v>
      </c>
      <c r="BM93" s="358">
        <f>BL93-BK93</f>
        <v>0</v>
      </c>
      <c r="BN93" s="1035">
        <f>BN84+BN87</f>
        <v>0</v>
      </c>
      <c r="BO93" s="108">
        <f>BO84+BO87</f>
        <v>0</v>
      </c>
      <c r="BP93" s="1146">
        <f>BP84+BP87</f>
        <v>0</v>
      </c>
      <c r="BQ93" s="358">
        <f>BP93-BO93</f>
        <v>0</v>
      </c>
      <c r="BR93" s="111">
        <f>BF93+BJ93+BN93</f>
        <v>0</v>
      </c>
      <c r="BS93" s="112"/>
      <c r="BT93" s="112">
        <f>BG93+BK93+BO93</f>
        <v>0</v>
      </c>
      <c r="BU93" s="114">
        <f>BH93+BL93+BP93</f>
        <v>0</v>
      </c>
      <c r="BV93" s="110">
        <f>BU93-BR93</f>
        <v>0</v>
      </c>
      <c r="BW93" s="108"/>
      <c r="BX93" s="117">
        <f>BU93-BT93</f>
        <v>0</v>
      </c>
      <c r="BY93" s="1035">
        <f>BY84+BY87</f>
        <v>0</v>
      </c>
      <c r="BZ93" s="108">
        <f>BZ84+BZ87</f>
        <v>0</v>
      </c>
      <c r="CA93" s="1146">
        <f>CA84+CA87</f>
        <v>0</v>
      </c>
      <c r="CB93" s="358">
        <f t="shared" ref="CB93:CB98" si="313">CA93-BZ93</f>
        <v>0</v>
      </c>
      <c r="CC93" s="1035">
        <f>CC84+CC87</f>
        <v>0</v>
      </c>
      <c r="CD93" s="108">
        <f>CD84+CD87</f>
        <v>0</v>
      </c>
      <c r="CE93" s="1146">
        <f>CE84+CE87</f>
        <v>0</v>
      </c>
      <c r="CF93" s="358">
        <f t="shared" ref="CF93:CF98" si="314">CE93-CD93</f>
        <v>0</v>
      </c>
      <c r="CG93" s="1035">
        <f>CG84+CG87</f>
        <v>0</v>
      </c>
      <c r="CH93" s="108">
        <f>CH84+CH87</f>
        <v>0</v>
      </c>
      <c r="CI93" s="1146">
        <f>CI84+CI87</f>
        <v>0</v>
      </c>
      <c r="CJ93" s="358">
        <f>CI93-CH93</f>
        <v>0</v>
      </c>
      <c r="CK93" s="111">
        <f>BY93+CC93+CG93</f>
        <v>0</v>
      </c>
      <c r="CL93" s="112"/>
      <c r="CM93" s="112">
        <f>BZ93+CD93+CH93</f>
        <v>0</v>
      </c>
      <c r="CN93" s="114">
        <f>CA93+CE93+CI93</f>
        <v>0</v>
      </c>
      <c r="CO93" s="186">
        <f>CN93-CK93</f>
        <v>0</v>
      </c>
      <c r="CP93" s="186"/>
      <c r="CQ93" s="55">
        <f>CN93-CM93</f>
        <v>0</v>
      </c>
      <c r="CR93" s="130">
        <f>SUM(BR93,CK93)</f>
        <v>0</v>
      </c>
      <c r="CS93" s="538"/>
      <c r="CT93" s="140">
        <f>BT93+CM93</f>
        <v>0</v>
      </c>
      <c r="CU93" s="120">
        <f>SUM(BU93,CN93)</f>
        <v>0</v>
      </c>
      <c r="CV93" s="188">
        <f>CU93-CR93</f>
        <v>0</v>
      </c>
      <c r="CW93" s="188"/>
      <c r="CX93" s="362">
        <f>CU93-CT93</f>
        <v>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0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2" t="s">
        <v>69</v>
      </c>
      <c r="E94" s="837"/>
      <c r="F94" s="331">
        <v>0</v>
      </c>
      <c r="G94" s="390"/>
      <c r="H94" s="759"/>
      <c r="I94" s="392">
        <f>H94-G94</f>
        <v>0</v>
      </c>
      <c r="J94" s="331"/>
      <c r="K94" s="390"/>
      <c r="L94" s="759"/>
      <c r="M94" s="392">
        <f>L94-K94</f>
        <v>0</v>
      </c>
      <c r="N94" s="331"/>
      <c r="O94" s="390"/>
      <c r="P94" s="75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759"/>
      <c r="AA94" s="759"/>
      <c r="AB94" s="392">
        <f t="shared" si="310"/>
        <v>0</v>
      </c>
      <c r="AC94" s="331"/>
      <c r="AD94" s="390"/>
      <c r="AE94" s="759"/>
      <c r="AF94" s="392">
        <f t="shared" si="311"/>
        <v>0</v>
      </c>
      <c r="AG94" s="331"/>
      <c r="AH94" s="439"/>
      <c r="AI94" s="111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4"/>
      <c r="BG94" s="439"/>
      <c r="BH94" s="391"/>
      <c r="BI94" s="392">
        <f>BH94-BG94</f>
        <v>0</v>
      </c>
      <c r="BJ94" s="1034"/>
      <c r="BK94" s="439"/>
      <c r="BL94" s="1150"/>
      <c r="BM94" s="392">
        <f>BL94-BK94</f>
        <v>0</v>
      </c>
      <c r="BN94" s="1034"/>
      <c r="BO94" s="439"/>
      <c r="BP94" s="1150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4"/>
      <c r="BZ94" s="439"/>
      <c r="CA94" s="1150"/>
      <c r="CB94" s="392">
        <f t="shared" si="313"/>
        <v>0</v>
      </c>
      <c r="CC94" s="1034"/>
      <c r="CD94" s="439"/>
      <c r="CE94" s="1150"/>
      <c r="CF94" s="392">
        <f t="shared" si="314"/>
        <v>0</v>
      </c>
      <c r="CG94" s="1034"/>
      <c r="CH94" s="439"/>
      <c r="CI94" s="1150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59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3" t="s">
        <v>70</v>
      </c>
      <c r="E95" s="826"/>
      <c r="F95" s="264"/>
      <c r="G95" s="414"/>
      <c r="H95" s="761"/>
      <c r="I95" s="457">
        <f>H95-G95</f>
        <v>0</v>
      </c>
      <c r="J95" s="264"/>
      <c r="K95" s="414"/>
      <c r="L95" s="761"/>
      <c r="M95" s="457">
        <f>L95-K95</f>
        <v>0</v>
      </c>
      <c r="N95" s="264"/>
      <c r="O95" s="414"/>
      <c r="P95" s="76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761"/>
      <c r="AA95" s="761"/>
      <c r="AB95" s="457">
        <f t="shared" si="310"/>
        <v>0</v>
      </c>
      <c r="AC95" s="264"/>
      <c r="AD95" s="414"/>
      <c r="AE95" s="761"/>
      <c r="AF95" s="457">
        <f t="shared" si="311"/>
        <v>0</v>
      </c>
      <c r="AG95" s="264"/>
      <c r="AH95" s="128"/>
      <c r="AI95" s="111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39"/>
      <c r="BG95" s="128"/>
      <c r="BH95" s="415"/>
      <c r="BI95" s="457">
        <f>BH95-BG95</f>
        <v>0</v>
      </c>
      <c r="BJ95" s="1039"/>
      <c r="BK95" s="128"/>
      <c r="BL95" s="1152"/>
      <c r="BM95" s="457">
        <f>BL95-BK95</f>
        <v>0</v>
      </c>
      <c r="BN95" s="1039"/>
      <c r="BO95" s="128"/>
      <c r="BP95" s="1152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39"/>
      <c r="BZ95" s="128"/>
      <c r="CA95" s="1152"/>
      <c r="CB95" s="457">
        <f t="shared" si="313"/>
        <v>0</v>
      </c>
      <c r="CC95" s="1039"/>
      <c r="CD95" s="128"/>
      <c r="CE95" s="1152"/>
      <c r="CF95" s="457">
        <f t="shared" si="314"/>
        <v>0</v>
      </c>
      <c r="CG95" s="1039"/>
      <c r="CH95" s="128"/>
      <c r="CI95" s="1152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38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5"/>
      <c r="F96" s="331"/>
      <c r="G96" s="390"/>
      <c r="H96" s="759"/>
      <c r="I96" s="392"/>
      <c r="J96" s="331"/>
      <c r="K96" s="390"/>
      <c r="L96" s="759"/>
      <c r="M96" s="392"/>
      <c r="N96" s="331"/>
      <c r="O96" s="390"/>
      <c r="P96" s="75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759"/>
      <c r="AA96" s="759"/>
      <c r="AB96" s="392">
        <f t="shared" si="310"/>
        <v>0</v>
      </c>
      <c r="AC96" s="331"/>
      <c r="AD96" s="390"/>
      <c r="AE96" s="759"/>
      <c r="AF96" s="392">
        <f t="shared" si="311"/>
        <v>0</v>
      </c>
      <c r="AG96" s="331"/>
      <c r="AH96" s="439"/>
      <c r="AI96" s="111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4"/>
      <c r="BG96" s="439"/>
      <c r="BH96" s="391"/>
      <c r="BI96" s="392"/>
      <c r="BJ96" s="1034"/>
      <c r="BK96" s="439"/>
      <c r="BL96" s="1150"/>
      <c r="BM96" s="392"/>
      <c r="BN96" s="1034"/>
      <c r="BO96" s="439"/>
      <c r="BP96" s="1150"/>
      <c r="BQ96" s="392"/>
      <c r="BR96" s="399"/>
      <c r="BS96" s="396"/>
      <c r="BT96" s="441"/>
      <c r="BU96" s="397"/>
      <c r="BV96" s="438"/>
      <c r="BW96" s="439"/>
      <c r="BX96" s="452"/>
      <c r="BY96" s="1034"/>
      <c r="BZ96" s="439"/>
      <c r="CA96" s="1150"/>
      <c r="CB96" s="392">
        <f t="shared" si="313"/>
        <v>0</v>
      </c>
      <c r="CC96" s="1034"/>
      <c r="CD96" s="439"/>
      <c r="CE96" s="1150"/>
      <c r="CF96" s="392">
        <f t="shared" si="314"/>
        <v>0</v>
      </c>
      <c r="CG96" s="1034"/>
      <c r="CH96" s="439"/>
      <c r="CI96" s="1150"/>
      <c r="CJ96" s="405"/>
      <c r="CK96" s="399"/>
      <c r="CL96" s="396"/>
      <c r="CM96" s="400"/>
      <c r="CN96" s="397"/>
      <c r="CO96" s="441"/>
      <c r="CP96" s="451"/>
      <c r="CQ96" s="440"/>
      <c r="CR96" s="399"/>
      <c r="CS96" s="960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3" t="s">
        <v>111</v>
      </c>
      <c r="E97" s="826"/>
      <c r="F97" s="264"/>
      <c r="G97" s="461"/>
      <c r="H97" s="763"/>
      <c r="I97" s="457">
        <f>H97-G97</f>
        <v>0</v>
      </c>
      <c r="J97" s="264"/>
      <c r="K97" s="461"/>
      <c r="L97" s="763"/>
      <c r="M97" s="457">
        <f>L97-K97</f>
        <v>0</v>
      </c>
      <c r="N97" s="264"/>
      <c r="O97" s="461"/>
      <c r="P97" s="76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763"/>
      <c r="AA97" s="763"/>
      <c r="AB97" s="457">
        <f t="shared" si="310"/>
        <v>0</v>
      </c>
      <c r="AC97" s="264"/>
      <c r="AD97" s="461"/>
      <c r="AE97" s="763"/>
      <c r="AF97" s="457">
        <f t="shared" si="311"/>
        <v>0</v>
      </c>
      <c r="AG97" s="264"/>
      <c r="AH97" s="240"/>
      <c r="AI97" s="110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39"/>
      <c r="BG97" s="240"/>
      <c r="BH97" s="462"/>
      <c r="BI97" s="457">
        <f>BH97-BG97</f>
        <v>0</v>
      </c>
      <c r="BJ97" s="1039"/>
      <c r="BK97" s="240"/>
      <c r="BL97" s="1154"/>
      <c r="BM97" s="457">
        <f>BL97-BK97</f>
        <v>0</v>
      </c>
      <c r="BN97" s="1039"/>
      <c r="BO97" s="240"/>
      <c r="BP97" s="1154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39"/>
      <c r="BZ97" s="240"/>
      <c r="CA97" s="1154"/>
      <c r="CB97" s="457">
        <f t="shared" si="313"/>
        <v>0</v>
      </c>
      <c r="CC97" s="1039"/>
      <c r="CD97" s="240"/>
      <c r="CE97" s="1154"/>
      <c r="CF97" s="457">
        <f t="shared" si="314"/>
        <v>0</v>
      </c>
      <c r="CG97" s="1039"/>
      <c r="CH97" s="240"/>
      <c r="CI97" s="1154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38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17" t="s">
        <v>43</v>
      </c>
      <c r="E98" s="464"/>
      <c r="F98" s="331">
        <f>F94+F96</f>
        <v>0</v>
      </c>
      <c r="G98" s="390">
        <f>G94+G96</f>
        <v>0</v>
      </c>
      <c r="H98" s="75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5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5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759">
        <f>Z94+Z96</f>
        <v>0</v>
      </c>
      <c r="AA98" s="759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759">
        <f>AE94+AE96</f>
        <v>0</v>
      </c>
      <c r="AF98" s="392">
        <f t="shared" si="311"/>
        <v>0</v>
      </c>
      <c r="AG98" s="331">
        <f>AG94+AG96</f>
        <v>0</v>
      </c>
      <c r="AH98" s="439">
        <f>AH94+AH96</f>
        <v>0</v>
      </c>
      <c r="AI98" s="111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4">
        <f>BF94+BF96</f>
        <v>0</v>
      </c>
      <c r="BG98" s="439"/>
      <c r="BH98" s="391"/>
      <c r="BI98" s="392">
        <f>BH98-BG98</f>
        <v>0</v>
      </c>
      <c r="BJ98" s="1034">
        <f>BJ94+BJ96</f>
        <v>0</v>
      </c>
      <c r="BK98" s="439"/>
      <c r="BL98" s="1150"/>
      <c r="BM98" s="392">
        <f>BL98-BK98</f>
        <v>0</v>
      </c>
      <c r="BN98" s="1034">
        <f>BN94+BN96</f>
        <v>0</v>
      </c>
      <c r="BO98" s="439"/>
      <c r="BP98" s="1150"/>
      <c r="BQ98" s="392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4">
        <f>BY94+BY96</f>
        <v>0</v>
      </c>
      <c r="BZ98" s="439"/>
      <c r="CA98" s="1150"/>
      <c r="CB98" s="392">
        <f t="shared" si="313"/>
        <v>0</v>
      </c>
      <c r="CC98" s="1034">
        <f>CC94+CC96</f>
        <v>0</v>
      </c>
      <c r="CD98" s="439"/>
      <c r="CE98" s="1150"/>
      <c r="CF98" s="392">
        <f t="shared" si="314"/>
        <v>0</v>
      </c>
      <c r="CG98" s="1034">
        <f>CG94+CG96</f>
        <v>0</v>
      </c>
      <c r="CH98" s="439"/>
      <c r="CI98" s="1150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0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64"/>
      <c r="I99" s="377">
        <f>H100/G100</f>
        <v>1</v>
      </c>
      <c r="J99" s="336"/>
      <c r="K99" s="467"/>
      <c r="L99" s="764"/>
      <c r="M99" s="377" t="e">
        <f>L100/K100</f>
        <v>#DIV/0!</v>
      </c>
      <c r="N99" s="336"/>
      <c r="O99" s="467"/>
      <c r="P99" s="76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764"/>
      <c r="AA99" s="764"/>
      <c r="AB99" s="377">
        <f>AA100/Z100</f>
        <v>1</v>
      </c>
      <c r="AC99" s="336"/>
      <c r="AD99" s="467"/>
      <c r="AE99" s="764"/>
      <c r="AF99" s="470" t="e">
        <f>AE100/AD100</f>
        <v>#DIV/0!</v>
      </c>
      <c r="AG99" s="336"/>
      <c r="AH99" s="1104"/>
      <c r="AI99" s="1118"/>
      <c r="AJ99" s="382" t="e">
        <f>AI100/AH100</f>
        <v>#DIV/0!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1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1</v>
      </c>
      <c r="AY99" s="137"/>
      <c r="AZ99" s="138"/>
      <c r="BA99" s="5"/>
      <c r="BF99" s="1038"/>
      <c r="BG99" s="1104"/>
      <c r="BH99" s="468"/>
      <c r="BI99" s="377" t="e">
        <f>BH100/BG100</f>
        <v>#DIV/0!</v>
      </c>
      <c r="BJ99" s="1038"/>
      <c r="BK99" s="1104"/>
      <c r="BL99" s="1155"/>
      <c r="BM99" s="377" t="e">
        <f>BL100/BK100</f>
        <v>#DIV/0!</v>
      </c>
      <c r="BN99" s="1038"/>
      <c r="BO99" s="1104"/>
      <c r="BP99" s="1155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 t="e">
        <f>BU100/BT100</f>
        <v>#DIV/0!</v>
      </c>
      <c r="BY99" s="1038"/>
      <c r="BZ99" s="1104"/>
      <c r="CA99" s="1155"/>
      <c r="CB99" s="377" t="e">
        <f>CA100/BZ100</f>
        <v>#DIV/0!</v>
      </c>
      <c r="CC99" s="1038"/>
      <c r="CD99" s="1104"/>
      <c r="CE99" s="1155"/>
      <c r="CF99" s="470" t="e">
        <f>CE100/CD100</f>
        <v>#DIV/0!</v>
      </c>
      <c r="CG99" s="1038"/>
      <c r="CH99" s="1104"/>
      <c r="CI99" s="1155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 t="e">
        <f>CN100/CM100</f>
        <v>#DIV/0!</v>
      </c>
      <c r="CR99" s="204"/>
      <c r="CS99" s="952"/>
      <c r="CT99" s="209"/>
      <c r="CU99" s="162"/>
      <c r="CV99" s="94" t="e">
        <f>CU100/CR100</f>
        <v>#DIV/0!</v>
      </c>
      <c r="CW99" s="94"/>
      <c r="CX99" s="384" t="e">
        <f>CU100/CT100</f>
        <v>#DIV/0!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55">
        <v>5935</v>
      </c>
      <c r="I100" s="358"/>
      <c r="J100" s="355"/>
      <c r="K100" s="448">
        <f>K95+K97</f>
        <v>0</v>
      </c>
      <c r="L100" s="755">
        <f>L95+L97</f>
        <v>0</v>
      </c>
      <c r="M100" s="358"/>
      <c r="N100" s="355"/>
      <c r="O100" s="448">
        <v>5680</v>
      </c>
      <c r="P100" s="75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755">
        <v>290.3</v>
      </c>
      <c r="AA100" s="755">
        <v>290.3</v>
      </c>
      <c r="AB100" s="358">
        <f t="shared" si="310"/>
        <v>0</v>
      </c>
      <c r="AC100" s="355"/>
      <c r="AD100" s="448">
        <v>0</v>
      </c>
      <c r="AE100" s="755">
        <v>0</v>
      </c>
      <c r="AF100" s="358">
        <f>AE100-AD100</f>
        <v>0</v>
      </c>
      <c r="AG100" s="355"/>
      <c r="AH100" s="1103">
        <v>0</v>
      </c>
      <c r="AI100" s="1110">
        <v>0</v>
      </c>
      <c r="AJ100" s="358">
        <f>AI100-AH100</f>
        <v>0</v>
      </c>
      <c r="AK100" s="111">
        <f>Y100+AC100+AG100</f>
        <v>0</v>
      </c>
      <c r="AL100" s="420">
        <v>0</v>
      </c>
      <c r="AM100" s="112">
        <f>Z100+AD100+AH100</f>
        <v>290.3</v>
      </c>
      <c r="AN100" s="114">
        <f>AA100+AE100+AI100</f>
        <v>290.3</v>
      </c>
      <c r="AO100" s="186">
        <f>AN100-AK100</f>
        <v>290.3</v>
      </c>
      <c r="AP100" s="128">
        <f t="shared" si="264"/>
        <v>290.3</v>
      </c>
      <c r="AQ100" s="55">
        <f>AN100-AM100</f>
        <v>0</v>
      </c>
      <c r="AR100" s="130">
        <f>SUM(R100,AK100)</f>
        <v>0</v>
      </c>
      <c r="AS100" s="132">
        <f>AL100+S100</f>
        <v>0</v>
      </c>
      <c r="AT100" s="140">
        <f>T100+AM100</f>
        <v>11905.3</v>
      </c>
      <c r="AU100" s="187">
        <f>SUM(U100,AN100)</f>
        <v>11905.3</v>
      </c>
      <c r="AV100" s="188">
        <f>AU100-AR100</f>
        <v>11905.3</v>
      </c>
      <c r="AW100" s="128">
        <f t="shared" si="265"/>
        <v>11905.3</v>
      </c>
      <c r="AX100" s="362">
        <f>AU100-AT100</f>
        <v>0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3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0</v>
      </c>
      <c r="BF100" s="1035">
        <f>BF95+BF97</f>
        <v>0</v>
      </c>
      <c r="BG100" s="1103"/>
      <c r="BH100" s="386"/>
      <c r="BI100" s="358">
        <f>BH100-BG100</f>
        <v>0</v>
      </c>
      <c r="BJ100" s="1035">
        <f>BJ95+BJ97</f>
        <v>0</v>
      </c>
      <c r="BK100" s="1103"/>
      <c r="BL100" s="1149"/>
      <c r="BM100" s="358">
        <f>BL100-BK100</f>
        <v>0</v>
      </c>
      <c r="BN100" s="1035">
        <f>BN95+BN97</f>
        <v>0</v>
      </c>
      <c r="BO100" s="1103"/>
      <c r="BP100" s="1149"/>
      <c r="BQ100" s="358">
        <f>BP100-BO100</f>
        <v>0</v>
      </c>
      <c r="BR100" s="111">
        <f>BF100+BJ100+BN100</f>
        <v>0</v>
      </c>
      <c r="BS100" s="112"/>
      <c r="BT100" s="108">
        <f>BG100+BK100+BO100</f>
        <v>0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0</v>
      </c>
      <c r="BY100" s="1035">
        <f>BY95+BY97</f>
        <v>0</v>
      </c>
      <c r="BZ100" s="1103"/>
      <c r="CA100" s="1149"/>
      <c r="CB100" s="358">
        <f t="shared" ref="CB100:CF100" si="325">CB95+CB97</f>
        <v>0</v>
      </c>
      <c r="CC100" s="1035">
        <f>CC95+CC97</f>
        <v>0</v>
      </c>
      <c r="CD100" s="1103"/>
      <c r="CE100" s="1149"/>
      <c r="CF100" s="358">
        <f t="shared" si="325"/>
        <v>0</v>
      </c>
      <c r="CG100" s="1035">
        <f>CG95+CG97</f>
        <v>0</v>
      </c>
      <c r="CH100" s="1103"/>
      <c r="CI100" s="1149"/>
      <c r="CJ100" s="358">
        <f>CI100-CH100</f>
        <v>0</v>
      </c>
      <c r="CK100" s="111">
        <f>BY100+CC100+CG100</f>
        <v>0</v>
      </c>
      <c r="CL100" s="112"/>
      <c r="CM100" s="112">
        <f>BZ100+CD100+CH100</f>
        <v>0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0</v>
      </c>
      <c r="CR100" s="130">
        <f>SUM(BR100,CK100)</f>
        <v>0</v>
      </c>
      <c r="CS100" s="538"/>
      <c r="CT100" s="140">
        <f>BT100+CM100</f>
        <v>0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0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0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6">DU95+DU97</f>
        <v>0</v>
      </c>
      <c r="DV100" s="385">
        <f t="shared" si="326"/>
        <v>0</v>
      </c>
      <c r="DW100" s="387">
        <f t="shared" si="326"/>
        <v>0</v>
      </c>
      <c r="DX100" s="358">
        <f t="shared" si="326"/>
        <v>0</v>
      </c>
      <c r="DY100" s="355">
        <f t="shared" si="326"/>
        <v>0</v>
      </c>
      <c r="DZ100" s="385">
        <f t="shared" si="326"/>
        <v>0</v>
      </c>
      <c r="EA100" s="387">
        <f t="shared" si="326"/>
        <v>0</v>
      </c>
      <c r="EB100" s="358">
        <f t="shared" si="326"/>
        <v>0</v>
      </c>
      <c r="EC100" s="355">
        <f t="shared" si="326"/>
        <v>0</v>
      </c>
      <c r="ED100" s="385">
        <f t="shared" si="326"/>
        <v>0</v>
      </c>
      <c r="EE100" s="387">
        <f t="shared" si="326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65"/>
      <c r="I101" s="334">
        <f>H102/G102</f>
        <v>1</v>
      </c>
      <c r="J101" s="269"/>
      <c r="K101" s="473"/>
      <c r="L101" s="765"/>
      <c r="M101" s="334">
        <f>L102/K102</f>
        <v>1</v>
      </c>
      <c r="N101" s="269"/>
      <c r="O101" s="473"/>
      <c r="P101" s="76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65"/>
      <c r="AA101" s="765"/>
      <c r="AB101" s="334">
        <f>AA102/Z102</f>
        <v>1</v>
      </c>
      <c r="AC101" s="269"/>
      <c r="AD101" s="473"/>
      <c r="AE101" s="765"/>
      <c r="AF101" s="341">
        <f>AE102/AD102</f>
        <v>1</v>
      </c>
      <c r="AG101" s="269"/>
      <c r="AH101" s="172"/>
      <c r="AI101" s="1119"/>
      <c r="AJ101" s="341" t="e">
        <f>AI102/AH102</f>
        <v>#DIV/0!</v>
      </c>
      <c r="AK101" s="46"/>
      <c r="AL101" s="476"/>
      <c r="AM101" s="478"/>
      <c r="AN101" s="84"/>
      <c r="AO101" s="343">
        <f>AN102/AK102</f>
        <v>1.0288155560140293</v>
      </c>
      <c r="AP101" s="86">
        <f>AN102/AL102</f>
        <v>1.0288155560140293</v>
      </c>
      <c r="AQ101" s="203">
        <f>AN102/AM102</f>
        <v>1</v>
      </c>
      <c r="AR101" s="479"/>
      <c r="AS101" s="197"/>
      <c r="AT101" s="480"/>
      <c r="AU101" s="162"/>
      <c r="AV101" s="348">
        <f>AU102/AR102</f>
        <v>1.2153179365421973</v>
      </c>
      <c r="AW101" s="86">
        <f>AU102/AS102</f>
        <v>1.2153179365421973</v>
      </c>
      <c r="AX101" s="206">
        <f>AU102/AT102</f>
        <v>1</v>
      </c>
      <c r="AY101" s="137"/>
      <c r="AZ101" s="138"/>
      <c r="BA101" s="138"/>
      <c r="BF101" s="1033"/>
      <c r="BG101" s="172"/>
      <c r="BH101" s="474"/>
      <c r="BI101" s="334" t="e">
        <f>BH102/BG102</f>
        <v>#DIV/0!</v>
      </c>
      <c r="BJ101" s="1033"/>
      <c r="BK101" s="172"/>
      <c r="BL101" s="1156"/>
      <c r="BM101" s="334" t="e">
        <f>BL102/BK102</f>
        <v>#DIV/0!</v>
      </c>
      <c r="BN101" s="1033"/>
      <c r="BO101" s="172"/>
      <c r="BP101" s="1156"/>
      <c r="BQ101" s="334" t="e">
        <f>BP102/BO102</f>
        <v>#DIV/0!</v>
      </c>
      <c r="BR101" s="46"/>
      <c r="BS101" s="477"/>
      <c r="BT101" s="478"/>
      <c r="BU101" s="84"/>
      <c r="BV101" s="339" t="e">
        <f>BU102/BR102</f>
        <v>#DIV/0!</v>
      </c>
      <c r="BW101" s="340"/>
      <c r="BX101" s="80" t="e">
        <f>BU102/BT102</f>
        <v>#DIV/0!</v>
      </c>
      <c r="BY101" s="1033"/>
      <c r="BZ101" s="172"/>
      <c r="CA101" s="1156"/>
      <c r="CB101" s="334" t="e">
        <f>CA102/BZ102</f>
        <v>#DIV/0!</v>
      </c>
      <c r="CC101" s="1033"/>
      <c r="CD101" s="172"/>
      <c r="CE101" s="1156"/>
      <c r="CF101" s="341" t="e">
        <f>CE102/CD102</f>
        <v>#DIV/0!</v>
      </c>
      <c r="CG101" s="1033"/>
      <c r="CH101" s="172"/>
      <c r="CI101" s="1156"/>
      <c r="CJ101" s="341" t="e">
        <f>CI102/CH102</f>
        <v>#DIV/0!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 t="e">
        <f>CN102/CM102</f>
        <v>#DIV/0!</v>
      </c>
      <c r="CR101" s="479"/>
      <c r="CS101" s="961"/>
      <c r="CT101" s="480"/>
      <c r="CU101" s="162"/>
      <c r="CV101" s="348" t="e">
        <f>CU102/CR102</f>
        <v>#DIV/0!</v>
      </c>
      <c r="CW101" s="348"/>
      <c r="CX101" s="206" t="e">
        <f>CU102/CT102</f>
        <v>#DIV/0!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01"/>
      <c r="E102" s="481"/>
      <c r="F102" s="355">
        <v>1417</v>
      </c>
      <c r="G102" s="448">
        <v>2125.5</v>
      </c>
      <c r="H102" s="755">
        <v>2125.5</v>
      </c>
      <c r="I102" s="358">
        <f>H102-G102</f>
        <v>0</v>
      </c>
      <c r="J102" s="355">
        <v>1417</v>
      </c>
      <c r="K102" s="448">
        <v>2285.442</v>
      </c>
      <c r="L102" s="755">
        <v>2285.442</v>
      </c>
      <c r="M102" s="358">
        <f>L102-K102</f>
        <v>0</v>
      </c>
      <c r="N102" s="355">
        <v>1585</v>
      </c>
      <c r="O102" s="448">
        <v>1863.5250000000001</v>
      </c>
      <c r="P102" s="75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755">
        <v>2075.5</v>
      </c>
      <c r="AA102" s="755">
        <v>2075.5</v>
      </c>
      <c r="AB102" s="358">
        <f>AA102-Z102</f>
        <v>0</v>
      </c>
      <c r="AC102" s="355">
        <v>1639</v>
      </c>
      <c r="AD102" s="448">
        <v>2911.1689999999999</v>
      </c>
      <c r="AE102" s="755">
        <v>2911.1689999999999</v>
      </c>
      <c r="AF102" s="358">
        <f>AE102-AD102</f>
        <v>0</v>
      </c>
      <c r="AG102" s="355">
        <v>1557</v>
      </c>
      <c r="AH102" s="108"/>
      <c r="AI102" s="1110"/>
      <c r="AJ102" s="358">
        <f>AI102-AH102</f>
        <v>0</v>
      </c>
      <c r="AK102" s="111">
        <f>Y102+AC102+AG102</f>
        <v>4847</v>
      </c>
      <c r="AL102" s="361">
        <v>4847</v>
      </c>
      <c r="AM102" s="112">
        <f>Z102+AD102+AH102</f>
        <v>4986.6689999999999</v>
      </c>
      <c r="AN102" s="114">
        <f>AA102+AE102+AI102</f>
        <v>4986.6689999999999</v>
      </c>
      <c r="AO102" s="186">
        <f>AN102-AK102</f>
        <v>139.66899999999987</v>
      </c>
      <c r="AP102" s="108">
        <f t="shared" si="264"/>
        <v>139.66899999999987</v>
      </c>
      <c r="AQ102" s="55">
        <f>AN102-AM102</f>
        <v>0</v>
      </c>
      <c r="AR102" s="135">
        <f>SUM(R102,AK102)</f>
        <v>9266</v>
      </c>
      <c r="AS102" s="132">
        <f>AL102+S102</f>
        <v>9266</v>
      </c>
      <c r="AT102" s="140">
        <f>T102+AM102</f>
        <v>11261.136</v>
      </c>
      <c r="AU102" s="120">
        <f>SUM(U102,AN102)</f>
        <v>11261.136</v>
      </c>
      <c r="AV102" s="188">
        <f>AU102-AR102</f>
        <v>1995.1360000000004</v>
      </c>
      <c r="AW102" s="108">
        <f t="shared" si="265"/>
        <v>1995.1360000000004</v>
      </c>
      <c r="AX102" s="362">
        <f>AU102-AT102</f>
        <v>0</v>
      </c>
      <c r="AY102" s="137">
        <f>AR102/6</f>
        <v>1544.3333333333333</v>
      </c>
      <c r="AZ102" s="97">
        <f>AS102/6</f>
        <v>1544.3333333333333</v>
      </c>
      <c r="BA102" s="138">
        <f>AU102/6</f>
        <v>1876.856</v>
      </c>
      <c r="BB102" s="482">
        <f>BA102/AY102</f>
        <v>1.2153179365421973</v>
      </c>
      <c r="BC102" s="6">
        <f>BA102-AY102</f>
        <v>332.52266666666674</v>
      </c>
      <c r="BD102" s="98">
        <f>BA102-AZ102</f>
        <v>332.52266666666674</v>
      </c>
      <c r="BE102" s="6">
        <f>AX102/6</f>
        <v>0</v>
      </c>
      <c r="BF102" s="1035"/>
      <c r="BG102" s="108"/>
      <c r="BH102" s="357"/>
      <c r="BI102" s="358">
        <f>BH102-BG102</f>
        <v>0</v>
      </c>
      <c r="BJ102" s="1035"/>
      <c r="BK102" s="108"/>
      <c r="BL102" s="1146"/>
      <c r="BM102" s="358">
        <f>BL102-BK102</f>
        <v>0</v>
      </c>
      <c r="BN102" s="1035"/>
      <c r="BO102" s="108"/>
      <c r="BP102" s="1146"/>
      <c r="BQ102" s="358">
        <f>BP102-BO102</f>
        <v>0</v>
      </c>
      <c r="BR102" s="111">
        <f>BF102+BJ102+BN102</f>
        <v>0</v>
      </c>
      <c r="BS102" s="112"/>
      <c r="BT102" s="112">
        <f>BG102+BK102+BO102</f>
        <v>0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0</v>
      </c>
      <c r="BY102" s="1035"/>
      <c r="BZ102" s="108"/>
      <c r="CA102" s="1146"/>
      <c r="CB102" s="358">
        <f>CA102-BZ102</f>
        <v>0</v>
      </c>
      <c r="CC102" s="1035"/>
      <c r="CD102" s="108"/>
      <c r="CE102" s="1146"/>
      <c r="CF102" s="358">
        <f>CE102-CD102</f>
        <v>0</v>
      </c>
      <c r="CG102" s="1035"/>
      <c r="CH102" s="108"/>
      <c r="CI102" s="1146"/>
      <c r="CJ102" s="358">
        <f>CI102-CH102</f>
        <v>0</v>
      </c>
      <c r="CK102" s="111">
        <f>BY102+CC102+CG102</f>
        <v>0</v>
      </c>
      <c r="CL102" s="112"/>
      <c r="CM102" s="112">
        <f>BZ102+CD102+CH102</f>
        <v>0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0</v>
      </c>
      <c r="CR102" s="135">
        <f>SUM(BR102,CK102)</f>
        <v>0</v>
      </c>
      <c r="CS102" s="946"/>
      <c r="CT102" s="140">
        <f>BT102+CM102</f>
        <v>0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0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0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66">
        <v>1</v>
      </c>
      <c r="I103" s="405"/>
      <c r="J103" s="336"/>
      <c r="K103" s="403"/>
      <c r="L103" s="760"/>
      <c r="M103" s="405"/>
      <c r="N103" s="336"/>
      <c r="O103" s="403"/>
      <c r="P103" s="76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760"/>
      <c r="AA103" s="760"/>
      <c r="AB103" s="405"/>
      <c r="AC103" s="336"/>
      <c r="AD103" s="403">
        <v>7</v>
      </c>
      <c r="AE103" s="760">
        <v>7</v>
      </c>
      <c r="AF103" s="405"/>
      <c r="AG103" s="336"/>
      <c r="AH103" s="485"/>
      <c r="AI103" s="111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38"/>
      <c r="BG103" s="485"/>
      <c r="BH103" s="404"/>
      <c r="BI103" s="405"/>
      <c r="BJ103" s="1038"/>
      <c r="BK103" s="485"/>
      <c r="BL103" s="1151"/>
      <c r="BM103" s="405"/>
      <c r="BN103" s="1038"/>
      <c r="BO103" s="485"/>
      <c r="BP103" s="1151"/>
      <c r="BQ103" s="405"/>
      <c r="BR103" s="410"/>
      <c r="BS103" s="409"/>
      <c r="BT103" s="409"/>
      <c r="BU103" s="398"/>
      <c r="BV103" s="345"/>
      <c r="BW103" s="485"/>
      <c r="BX103" s="453"/>
      <c r="BY103" s="1038"/>
      <c r="BZ103" s="485"/>
      <c r="CA103" s="1151"/>
      <c r="CB103" s="405"/>
      <c r="CC103" s="1038"/>
      <c r="CD103" s="485"/>
      <c r="CE103" s="1151"/>
      <c r="CF103" s="405"/>
      <c r="CG103" s="1038"/>
      <c r="CH103" s="485"/>
      <c r="CI103" s="1151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2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67"/>
      <c r="I104" s="377">
        <f>H105/G105</f>
        <v>1</v>
      </c>
      <c r="J104" s="374"/>
      <c r="K104" s="375"/>
      <c r="L104" s="757"/>
      <c r="M104" s="377">
        <f>L105/K105</f>
        <v>1</v>
      </c>
      <c r="N104" s="374"/>
      <c r="O104" s="375"/>
      <c r="P104" s="75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757"/>
      <c r="AA104" s="757"/>
      <c r="AB104" s="377" t="e">
        <f>AA105/Z105</f>
        <v>#DIV/0!</v>
      </c>
      <c r="AC104" s="374"/>
      <c r="AD104" s="375"/>
      <c r="AE104" s="757"/>
      <c r="AF104" s="382">
        <f>AE105/AD105</f>
        <v>1</v>
      </c>
      <c r="AG104" s="374"/>
      <c r="AH104" s="155"/>
      <c r="AI104" s="1112"/>
      <c r="AJ104" s="382" t="e">
        <f>AI105/AH105</f>
        <v>#DIV/0!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1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1</v>
      </c>
      <c r="AY104" s="137"/>
      <c r="AZ104" s="138"/>
      <c r="BA104" s="138"/>
      <c r="BF104" s="1037"/>
      <c r="BG104" s="155"/>
      <c r="BH104" s="376"/>
      <c r="BI104" s="377" t="e">
        <f>BH105/BG105</f>
        <v>#DIV/0!</v>
      </c>
      <c r="BJ104" s="1037"/>
      <c r="BK104" s="155"/>
      <c r="BL104" s="1148"/>
      <c r="BM104" s="377" t="e">
        <f>BL105/BK105</f>
        <v>#DIV/0!</v>
      </c>
      <c r="BN104" s="1037"/>
      <c r="BO104" s="155"/>
      <c r="BP104" s="114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37"/>
      <c r="BZ104" s="155"/>
      <c r="CA104" s="1148"/>
      <c r="CB104" s="377" t="e">
        <f>CA105/BZ105</f>
        <v>#DIV/0!</v>
      </c>
      <c r="CC104" s="1037"/>
      <c r="CD104" s="155"/>
      <c r="CE104" s="1148"/>
      <c r="CF104" s="382" t="e">
        <f>CE105/CD105</f>
        <v>#DIV/0!</v>
      </c>
      <c r="CG104" s="1037"/>
      <c r="CH104" s="155"/>
      <c r="CI104" s="114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1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01"/>
      <c r="E105" s="481"/>
      <c r="F105" s="355"/>
      <c r="G105" s="448">
        <v>140</v>
      </c>
      <c r="H105" s="768">
        <v>140</v>
      </c>
      <c r="I105" s="358">
        <f>H105-G105</f>
        <v>0</v>
      </c>
      <c r="J105" s="355"/>
      <c r="K105" s="448">
        <v>15</v>
      </c>
      <c r="L105" s="755">
        <v>15</v>
      </c>
      <c r="M105" s="358">
        <f>L105-K105</f>
        <v>0</v>
      </c>
      <c r="N105" s="355"/>
      <c r="O105" s="448">
        <v>0</v>
      </c>
      <c r="P105" s="75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755">
        <v>0</v>
      </c>
      <c r="AA105" s="755">
        <v>0</v>
      </c>
      <c r="AB105" s="358">
        <f>AA105-Z105</f>
        <v>0</v>
      </c>
      <c r="AC105" s="355"/>
      <c r="AD105" s="448">
        <v>210</v>
      </c>
      <c r="AE105" s="755">
        <v>210</v>
      </c>
      <c r="AF105" s="358">
        <f>AE105-AD105</f>
        <v>0</v>
      </c>
      <c r="AG105" s="355"/>
      <c r="AH105" s="108"/>
      <c r="AI105" s="1110"/>
      <c r="AJ105" s="358">
        <f>AI105-AH105</f>
        <v>0</v>
      </c>
      <c r="AK105" s="111">
        <f>Y105+AC105+AG105</f>
        <v>0</v>
      </c>
      <c r="AL105" s="361">
        <v>0</v>
      </c>
      <c r="AM105" s="112">
        <f>Z105+AD105+AH105</f>
        <v>210</v>
      </c>
      <c r="AN105" s="114">
        <f>AA105+AE105+AI105</f>
        <v>210</v>
      </c>
      <c r="AO105" s="186">
        <f>AN105-AK105</f>
        <v>210</v>
      </c>
      <c r="AP105" s="108">
        <f t="shared" si="264"/>
        <v>210</v>
      </c>
      <c r="AQ105" s="55">
        <f>AN105-AM105</f>
        <v>0</v>
      </c>
      <c r="AR105" s="135">
        <f>SUM(R105,AK105)</f>
        <v>0</v>
      </c>
      <c r="AS105" s="132">
        <f>AL105+S105</f>
        <v>0</v>
      </c>
      <c r="AT105" s="140">
        <f>T105+AM105</f>
        <v>365</v>
      </c>
      <c r="AU105" s="120">
        <f>SUM(U105,AN105)</f>
        <v>365</v>
      </c>
      <c r="AV105" s="188">
        <f>AU105-AR105</f>
        <v>365</v>
      </c>
      <c r="AW105" s="108">
        <f t="shared" si="265"/>
        <v>365</v>
      </c>
      <c r="AX105" s="362">
        <f>AU105-AT105</f>
        <v>0</v>
      </c>
      <c r="AY105" s="137">
        <f>AR105/6</f>
        <v>0</v>
      </c>
      <c r="AZ105" s="97">
        <f>AS105/6</f>
        <v>0</v>
      </c>
      <c r="BA105" s="138">
        <f>AU105/6</f>
        <v>60.833333333333336</v>
      </c>
      <c r="BB105" s="482" t="e">
        <f>BA105/AY105</f>
        <v>#DIV/0!</v>
      </c>
      <c r="BC105" s="6">
        <f>BA105-AY105</f>
        <v>60.833333333333336</v>
      </c>
      <c r="BD105" s="98">
        <f>BA105-AZ105</f>
        <v>60.833333333333336</v>
      </c>
      <c r="BE105" s="6">
        <f>AX105/6</f>
        <v>0</v>
      </c>
      <c r="BF105" s="1035"/>
      <c r="BG105" s="108"/>
      <c r="BH105" s="357"/>
      <c r="BI105" s="358">
        <f>BH105-BG105</f>
        <v>0</v>
      </c>
      <c r="BJ105" s="1035"/>
      <c r="BK105" s="108"/>
      <c r="BL105" s="1146"/>
      <c r="BM105" s="358">
        <f>BL105-BK105</f>
        <v>0</v>
      </c>
      <c r="BN105" s="1035"/>
      <c r="BO105" s="108"/>
      <c r="BP105" s="1146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5"/>
      <c r="BZ105" s="108"/>
      <c r="CA105" s="1146"/>
      <c r="CB105" s="358">
        <f>CA105-BZ105</f>
        <v>0</v>
      </c>
      <c r="CC105" s="1035"/>
      <c r="CD105" s="108"/>
      <c r="CE105" s="1146"/>
      <c r="CF105" s="358">
        <f>CE105-CD105</f>
        <v>0</v>
      </c>
      <c r="CG105" s="1035"/>
      <c r="CH105" s="108"/>
      <c r="CI105" s="1146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46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4" t="s">
        <v>139</v>
      </c>
      <c r="C106" s="977"/>
      <c r="D106" s="330"/>
      <c r="E106" s="484"/>
      <c r="F106" s="978"/>
      <c r="G106" s="979"/>
      <c r="H106" s="995"/>
      <c r="I106" s="981"/>
      <c r="J106" s="978"/>
      <c r="K106" s="979"/>
      <c r="L106" s="980"/>
      <c r="M106" s="981"/>
      <c r="N106" s="978"/>
      <c r="O106" s="979"/>
      <c r="P106" s="980"/>
      <c r="Q106" s="981"/>
      <c r="R106" s="982"/>
      <c r="S106" s="983"/>
      <c r="T106" s="993"/>
      <c r="U106" s="985"/>
      <c r="V106" s="986"/>
      <c r="W106" s="987"/>
      <c r="X106" s="988"/>
      <c r="Y106" s="978"/>
      <c r="Z106" s="980"/>
      <c r="AA106" s="980"/>
      <c r="AB106" s="981"/>
      <c r="AC106" s="978"/>
      <c r="AD106" s="979"/>
      <c r="AE106" s="980"/>
      <c r="AF106" s="981"/>
      <c r="AG106" s="978"/>
      <c r="AH106" s="987"/>
      <c r="AI106" s="1120"/>
      <c r="AJ106" s="981"/>
      <c r="AK106" s="990"/>
      <c r="AL106" s="983"/>
      <c r="AM106" s="993"/>
      <c r="AN106" s="985"/>
      <c r="AO106" s="984"/>
      <c r="AP106" s="987"/>
      <c r="AQ106" s="453"/>
      <c r="AR106" s="486"/>
      <c r="AS106" s="411"/>
      <c r="AT106" s="487"/>
      <c r="AU106" s="454"/>
      <c r="AV106" s="996"/>
      <c r="AW106" s="987"/>
      <c r="AX106" s="445"/>
      <c r="AY106" s="349"/>
      <c r="AZ106" s="586"/>
      <c r="BA106" s="350"/>
      <c r="BB106" s="488"/>
      <c r="BD106" s="991"/>
      <c r="BF106" s="1041"/>
      <c r="BG106" s="987"/>
      <c r="BH106" s="989"/>
      <c r="BI106" s="981"/>
      <c r="BJ106" s="1041"/>
      <c r="BK106" s="987"/>
      <c r="BL106" s="1157"/>
      <c r="BM106" s="981"/>
      <c r="BN106" s="1041"/>
      <c r="BO106" s="987"/>
      <c r="BP106" s="1157"/>
      <c r="BQ106" s="981"/>
      <c r="BR106" s="990"/>
      <c r="BS106" s="993"/>
      <c r="BT106" s="993"/>
      <c r="BU106" s="985"/>
      <c r="BV106" s="986"/>
      <c r="BW106" s="987"/>
      <c r="BX106" s="988"/>
      <c r="BY106" s="1041"/>
      <c r="BZ106" s="987"/>
      <c r="CA106" s="1157"/>
      <c r="CB106" s="981"/>
      <c r="CC106" s="1041"/>
      <c r="CD106" s="987"/>
      <c r="CE106" s="1157"/>
      <c r="CF106" s="981"/>
      <c r="CG106" s="1041"/>
      <c r="CH106" s="987"/>
      <c r="CI106" s="1157"/>
      <c r="CJ106" s="981"/>
      <c r="CK106" s="990"/>
      <c r="CL106" s="993"/>
      <c r="CM106" s="993"/>
      <c r="CN106" s="985"/>
      <c r="CO106" s="984"/>
      <c r="CP106" s="984"/>
      <c r="CQ106" s="453"/>
      <c r="CR106" s="486"/>
      <c r="CS106" s="962"/>
      <c r="CT106" s="487"/>
      <c r="CU106" s="454"/>
      <c r="CV106" s="996"/>
      <c r="CW106" s="996"/>
      <c r="CX106" s="445"/>
      <c r="CY106" s="349"/>
      <c r="CZ106" s="350"/>
      <c r="DA106" s="488"/>
      <c r="DD106" s="978"/>
      <c r="DE106" s="979"/>
      <c r="DF106" s="992"/>
      <c r="DG106" s="981"/>
      <c r="DH106" s="978"/>
      <c r="DI106" s="979"/>
      <c r="DJ106" s="992"/>
      <c r="DK106" s="981"/>
      <c r="DL106" s="978"/>
      <c r="DM106" s="979"/>
      <c r="DN106" s="992"/>
      <c r="DO106" s="981"/>
      <c r="DP106" s="990"/>
      <c r="DQ106" s="993"/>
      <c r="DR106" s="985"/>
      <c r="DS106" s="986"/>
      <c r="DT106" s="988"/>
      <c r="DU106" s="978"/>
      <c r="DV106" s="979"/>
      <c r="DW106" s="992"/>
      <c r="DX106" s="981"/>
      <c r="DY106" s="978"/>
      <c r="DZ106" s="979"/>
      <c r="EA106" s="992"/>
      <c r="EB106" s="981"/>
      <c r="EC106" s="978"/>
      <c r="ED106" s="979"/>
      <c r="EE106" s="992"/>
      <c r="EF106" s="981"/>
      <c r="EG106" s="990"/>
      <c r="EH106" s="993"/>
      <c r="EI106" s="985"/>
      <c r="EJ106" s="984"/>
      <c r="EK106" s="453"/>
      <c r="EL106" s="486"/>
      <c r="EM106" s="487"/>
      <c r="EN106" s="454"/>
      <c r="EO106" s="996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41"/>
      <c r="G107" s="375"/>
      <c r="H107" s="757"/>
      <c r="I107" s="377">
        <f>H108/G108</f>
        <v>1</v>
      </c>
      <c r="J107" s="374"/>
      <c r="K107" s="375"/>
      <c r="L107" s="757"/>
      <c r="M107" s="377">
        <f>L108/K108</f>
        <v>1</v>
      </c>
      <c r="N107" s="374"/>
      <c r="O107" s="375"/>
      <c r="P107" s="75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757"/>
      <c r="AA107" s="757"/>
      <c r="AB107" s="377" t="e">
        <f>AA108/Z108</f>
        <v>#DIV/0!</v>
      </c>
      <c r="AC107" s="374"/>
      <c r="AD107" s="375"/>
      <c r="AE107" s="757"/>
      <c r="AF107" s="382">
        <f>AE108/AD108</f>
        <v>1</v>
      </c>
      <c r="AG107" s="374"/>
      <c r="AH107" s="155"/>
      <c r="AI107" s="1112"/>
      <c r="AJ107" s="382" t="e">
        <f>AI108/AH108</f>
        <v>#DIV/0!</v>
      </c>
      <c r="AK107" s="69"/>
      <c r="AL107" s="490"/>
      <c r="AM107" s="70"/>
      <c r="AN107" s="100"/>
      <c r="AO107" s="343">
        <f>AN108/AK108</f>
        <v>1.768888888888889</v>
      </c>
      <c r="AP107" s="161">
        <f>AN108/AL108</f>
        <v>1.768888888888889</v>
      </c>
      <c r="AQ107" s="256">
        <f>AN108/AM108</f>
        <v>1</v>
      </c>
      <c r="AR107" s="237"/>
      <c r="AS107" s="239"/>
      <c r="AT107" s="480"/>
      <c r="AU107" s="162"/>
      <c r="AV107" s="94">
        <f>AU108/AR108</f>
        <v>2.1954484605087017</v>
      </c>
      <c r="AW107" s="161">
        <f>AU108/AS108</f>
        <v>2.1954484605087017</v>
      </c>
      <c r="AX107" s="384">
        <f>AU108/AT108</f>
        <v>1</v>
      </c>
      <c r="AY107" s="137"/>
      <c r="AZ107" s="138"/>
      <c r="BA107" s="138"/>
      <c r="BF107" s="1037"/>
      <c r="BG107" s="155"/>
      <c r="BH107" s="376"/>
      <c r="BI107" s="377" t="e">
        <f>BH108/BG108</f>
        <v>#DIV/0!</v>
      </c>
      <c r="BJ107" s="1037"/>
      <c r="BK107" s="155"/>
      <c r="BL107" s="1148"/>
      <c r="BM107" s="377" t="e">
        <f>BL108/BK108</f>
        <v>#DIV/0!</v>
      </c>
      <c r="BN107" s="1037"/>
      <c r="BO107" s="155"/>
      <c r="BP107" s="1148"/>
      <c r="BQ107" s="382" t="e">
        <f>BP108/BO108</f>
        <v>#DIV/0!</v>
      </c>
      <c r="BR107" s="69"/>
      <c r="BS107" s="70"/>
      <c r="BT107" s="70"/>
      <c r="BU107" s="100"/>
      <c r="BV107" s="339" t="e">
        <f>BU108/BR108</f>
        <v>#DIV/0!</v>
      </c>
      <c r="BW107" s="340"/>
      <c r="BX107" s="80" t="e">
        <f>BU108/BT108</f>
        <v>#DIV/0!</v>
      </c>
      <c r="BY107" s="1037"/>
      <c r="BZ107" s="155"/>
      <c r="CA107" s="1148"/>
      <c r="CB107" s="382" t="e">
        <f>CA108/BZ108</f>
        <v>#DIV/0!</v>
      </c>
      <c r="CC107" s="1037"/>
      <c r="CD107" s="155"/>
      <c r="CE107" s="1148"/>
      <c r="CF107" s="382" t="e">
        <f>CE108/CD108</f>
        <v>#DIV/0!</v>
      </c>
      <c r="CG107" s="1037"/>
      <c r="CH107" s="155"/>
      <c r="CI107" s="1148"/>
      <c r="CJ107" s="382" t="e">
        <f>CI108/CH108</f>
        <v>#DIV/0!</v>
      </c>
      <c r="CK107" s="69"/>
      <c r="CL107" s="70"/>
      <c r="CM107" s="70"/>
      <c r="CN107" s="100"/>
      <c r="CO107" s="343" t="e">
        <f>CN108/CK108</f>
        <v>#DIV/0!</v>
      </c>
      <c r="CP107" s="343"/>
      <c r="CQ107" s="256" t="e">
        <f>CN108/CM108</f>
        <v>#DIV/0!</v>
      </c>
      <c r="CR107" s="237"/>
      <c r="CS107" s="961"/>
      <c r="CT107" s="480"/>
      <c r="CU107" s="162"/>
      <c r="CV107" s="94" t="e">
        <f>CU108/CR108</f>
        <v>#DIV/0!</v>
      </c>
      <c r="CW107" s="94"/>
      <c r="CX107" s="384" t="e">
        <f>CU108/CT108</f>
        <v>#DIV/0!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109</v>
      </c>
      <c r="C108" s="105"/>
      <c r="D108" s="701"/>
      <c r="E108" s="481"/>
      <c r="F108" s="355">
        <v>99</v>
      </c>
      <c r="G108" s="448">
        <v>194</v>
      </c>
      <c r="H108" s="755">
        <v>194</v>
      </c>
      <c r="I108" s="358">
        <f>H108-G108</f>
        <v>0</v>
      </c>
      <c r="J108" s="355">
        <v>99</v>
      </c>
      <c r="K108" s="448">
        <v>387.5</v>
      </c>
      <c r="L108" s="755">
        <v>387.5</v>
      </c>
      <c r="M108" s="358">
        <f>L108-K108</f>
        <v>0</v>
      </c>
      <c r="N108" s="355">
        <v>99</v>
      </c>
      <c r="O108" s="448">
        <v>262.5</v>
      </c>
      <c r="P108" s="75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755">
        <v>0</v>
      </c>
      <c r="AA108" s="755">
        <v>0</v>
      </c>
      <c r="AB108" s="358">
        <f>AA108-Z108</f>
        <v>0</v>
      </c>
      <c r="AC108" s="355">
        <v>150</v>
      </c>
      <c r="AD108" s="448">
        <v>796</v>
      </c>
      <c r="AE108" s="755">
        <v>796</v>
      </c>
      <c r="AF108" s="358">
        <f>AE108-AD108</f>
        <v>0</v>
      </c>
      <c r="AG108" s="355">
        <v>150</v>
      </c>
      <c r="AH108" s="108"/>
      <c r="AI108" s="1110"/>
      <c r="AJ108" s="358">
        <f>AI108-AH108</f>
        <v>0</v>
      </c>
      <c r="AK108" s="111">
        <f>Y108+AC108+AG108</f>
        <v>450</v>
      </c>
      <c r="AL108" s="361">
        <v>450</v>
      </c>
      <c r="AM108" s="112">
        <f>Z108+AD108+AH108</f>
        <v>796</v>
      </c>
      <c r="AN108" s="114">
        <f>AA108+AE108+AI108</f>
        <v>796</v>
      </c>
      <c r="AO108" s="186">
        <f>AN108-AK108</f>
        <v>346</v>
      </c>
      <c r="AP108" s="108">
        <f t="shared" si="264"/>
        <v>346</v>
      </c>
      <c r="AQ108" s="55">
        <f>AN108-AM108</f>
        <v>0</v>
      </c>
      <c r="AR108" s="135">
        <f>SUM(R108,AK108)</f>
        <v>747</v>
      </c>
      <c r="AS108" s="132">
        <f>AL108+S108</f>
        <v>747</v>
      </c>
      <c r="AT108" s="140">
        <f>T108+AM108</f>
        <v>1640</v>
      </c>
      <c r="AU108" s="120">
        <f>SUM(U108,AN108)</f>
        <v>1640</v>
      </c>
      <c r="AV108" s="188">
        <f>AU108-AR108</f>
        <v>893</v>
      </c>
      <c r="AW108" s="108">
        <f t="shared" si="265"/>
        <v>893</v>
      </c>
      <c r="AX108" s="362">
        <f>AU108-AT108</f>
        <v>0</v>
      </c>
      <c r="AY108" s="137">
        <f>AR108/6</f>
        <v>124.5</v>
      </c>
      <c r="AZ108" s="97">
        <f>AS108/6</f>
        <v>124.5</v>
      </c>
      <c r="BA108" s="138">
        <f>AU108/6</f>
        <v>273.33333333333331</v>
      </c>
      <c r="BB108" s="482">
        <f>BA108/AY108</f>
        <v>2.1954484605087012</v>
      </c>
      <c r="BC108" s="6">
        <f>BA108-AY108</f>
        <v>148.83333333333331</v>
      </c>
      <c r="BD108" s="98">
        <f>BA108-AZ108</f>
        <v>148.83333333333331</v>
      </c>
      <c r="BE108" s="6">
        <f>AX108/6</f>
        <v>0</v>
      </c>
      <c r="BF108" s="1035"/>
      <c r="BG108" s="108"/>
      <c r="BH108" s="357"/>
      <c r="BI108" s="358">
        <f>BH108-BG108</f>
        <v>0</v>
      </c>
      <c r="BJ108" s="1035"/>
      <c r="BK108" s="108"/>
      <c r="BL108" s="1146"/>
      <c r="BM108" s="358">
        <f>BL108-BK108</f>
        <v>0</v>
      </c>
      <c r="BN108" s="1035"/>
      <c r="BO108" s="108"/>
      <c r="BP108" s="1146"/>
      <c r="BQ108" s="358">
        <f>BP108-BO108</f>
        <v>0</v>
      </c>
      <c r="BR108" s="111">
        <f>BF108+BJ108+BN108</f>
        <v>0</v>
      </c>
      <c r="BS108" s="112"/>
      <c r="BT108" s="112">
        <f>BG108+BK108+BO108</f>
        <v>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0</v>
      </c>
      <c r="BY108" s="1035"/>
      <c r="BZ108" s="108"/>
      <c r="CA108" s="1146"/>
      <c r="CB108" s="358">
        <f>CA108-BZ108</f>
        <v>0</v>
      </c>
      <c r="CC108" s="1035"/>
      <c r="CD108" s="108"/>
      <c r="CE108" s="1146"/>
      <c r="CF108" s="358">
        <f>CE108-CD108</f>
        <v>0</v>
      </c>
      <c r="CG108" s="1035"/>
      <c r="CH108" s="108"/>
      <c r="CI108" s="1146"/>
      <c r="CJ108" s="358">
        <f>CI108-CH108</f>
        <v>0</v>
      </c>
      <c r="CK108" s="111">
        <f>BY108+CC108+CG108</f>
        <v>0</v>
      </c>
      <c r="CL108" s="112"/>
      <c r="CM108" s="112">
        <f>BZ108+CD108+CH108</f>
        <v>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0</v>
      </c>
      <c r="CR108" s="135">
        <f>SUM(BR108,CK108)</f>
        <v>0</v>
      </c>
      <c r="CS108" s="946"/>
      <c r="CT108" s="140">
        <f>BT108+CM108</f>
        <v>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0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57"/>
      <c r="I109" s="377">
        <f>H110/G110</f>
        <v>1</v>
      </c>
      <c r="J109" s="374"/>
      <c r="K109" s="375"/>
      <c r="L109" s="757"/>
      <c r="M109" s="377">
        <f>L110/K110</f>
        <v>1</v>
      </c>
      <c r="N109" s="374"/>
      <c r="O109" s="375"/>
      <c r="P109" s="75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757"/>
      <c r="AA109" s="757"/>
      <c r="AB109" s="377">
        <f>AA110/Z110</f>
        <v>1</v>
      </c>
      <c r="AC109" s="374"/>
      <c r="AD109" s="375"/>
      <c r="AE109" s="757"/>
      <c r="AF109" s="382">
        <f>AE110/AD110</f>
        <v>1</v>
      </c>
      <c r="AG109" s="374"/>
      <c r="AH109" s="155"/>
      <c r="AI109" s="1112"/>
      <c r="AJ109" s="382" t="e">
        <f>AI110/AH110</f>
        <v>#DIV/0!</v>
      </c>
      <c r="AK109" s="287"/>
      <c r="AL109" s="380"/>
      <c r="AM109" s="381"/>
      <c r="AN109" s="194"/>
      <c r="AO109" s="343">
        <f>AN110/AK110</f>
        <v>0.88813524998000848</v>
      </c>
      <c r="AP109" s="86">
        <f>AN110/AL110</f>
        <v>0.82159927041685743</v>
      </c>
      <c r="AQ109" s="256">
        <f>AN110/AM110</f>
        <v>1</v>
      </c>
      <c r="AR109" s="204"/>
      <c r="AS109" s="383"/>
      <c r="AT109" s="209"/>
      <c r="AU109" s="162"/>
      <c r="AV109" s="348">
        <f>AU110/AR110</f>
        <v>1.1943047907358422</v>
      </c>
      <c r="AW109" s="86">
        <f>AU110/AS110</f>
        <v>1.0712529501276999</v>
      </c>
      <c r="AX109" s="206">
        <f>AU110/AT110</f>
        <v>1</v>
      </c>
      <c r="AY109" s="137"/>
      <c r="AZ109" s="138"/>
      <c r="BA109" s="138"/>
      <c r="BF109" s="1037"/>
      <c r="BG109" s="155"/>
      <c r="BH109" s="376"/>
      <c r="BI109" s="377" t="e">
        <f>BH110/BG110</f>
        <v>#DIV/0!</v>
      </c>
      <c r="BJ109" s="1037"/>
      <c r="BK109" s="155"/>
      <c r="BL109" s="1148"/>
      <c r="BM109" s="377" t="e">
        <f>BL110/BK110</f>
        <v>#DIV/0!</v>
      </c>
      <c r="BN109" s="1037"/>
      <c r="BO109" s="155"/>
      <c r="BP109" s="1148"/>
      <c r="BQ109" s="334" t="e">
        <f>BP110/BO110</f>
        <v>#DIV/0!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 t="e">
        <f>BU110/BT110</f>
        <v>#DIV/0!</v>
      </c>
      <c r="BY109" s="1037"/>
      <c r="BZ109" s="155"/>
      <c r="CA109" s="1148"/>
      <c r="CB109" s="334" t="e">
        <f>CA110/BZ110</f>
        <v>#DIV/0!</v>
      </c>
      <c r="CC109" s="1037"/>
      <c r="CD109" s="155"/>
      <c r="CE109" s="1148"/>
      <c r="CF109" s="382" t="e">
        <f>CE110/CD110</f>
        <v>#DIV/0!</v>
      </c>
      <c r="CG109" s="1037"/>
      <c r="CH109" s="155"/>
      <c r="CI109" s="1148"/>
      <c r="CJ109" s="382" t="e">
        <f>CI110/CH110</f>
        <v>#DIV/0!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 t="e">
        <f>CN110/CM110</f>
        <v>#DIV/0!</v>
      </c>
      <c r="CR109" s="204"/>
      <c r="CS109" s="952"/>
      <c r="CT109" s="209"/>
      <c r="CU109" s="162"/>
      <c r="CV109" s="348" t="e">
        <f>CU110/CR110</f>
        <v>#DIV/0!</v>
      </c>
      <c r="CW109" s="348"/>
      <c r="CX109" s="206" t="e">
        <f>CU110/CT110</f>
        <v>#DIV/0!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6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6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6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7">Y77+Y81+Y93+Y100+Y102+Y105+Y108</f>
        <v>364117</v>
      </c>
      <c r="Z110" s="769">
        <f t="shared" si="327"/>
        <v>516422.386</v>
      </c>
      <c r="AA110" s="769">
        <f t="shared" si="327"/>
        <v>516422.386</v>
      </c>
      <c r="AB110" s="495">
        <f t="shared" si="327"/>
        <v>0</v>
      </c>
      <c r="AC110" s="492">
        <f t="shared" si="327"/>
        <v>361205</v>
      </c>
      <c r="AD110" s="493">
        <f t="shared" si="327"/>
        <v>427616.53729000001</v>
      </c>
      <c r="AE110" s="769">
        <f t="shared" si="327"/>
        <v>427616.53729000001</v>
      </c>
      <c r="AF110" s="495">
        <f t="shared" si="327"/>
        <v>0</v>
      </c>
      <c r="AG110" s="492">
        <f t="shared" si="327"/>
        <v>337623</v>
      </c>
      <c r="AH110" s="211">
        <f t="shared" ref="AH110" si="328">AH77+AH81+AH93+AH100+AH102+AH105+AH108</f>
        <v>0</v>
      </c>
      <c r="AI110" s="1121">
        <f t="shared" si="327"/>
        <v>0</v>
      </c>
      <c r="AJ110" s="495">
        <f t="shared" si="327"/>
        <v>0</v>
      </c>
      <c r="AK110" s="210">
        <f t="shared" si="327"/>
        <v>1062945</v>
      </c>
      <c r="AL110" s="497">
        <f t="shared" si="327"/>
        <v>1149026</v>
      </c>
      <c r="AM110" s="215">
        <f t="shared" si="327"/>
        <v>944038.92329000006</v>
      </c>
      <c r="AN110" s="213">
        <f t="shared" si="327"/>
        <v>944038.92329000006</v>
      </c>
      <c r="AO110" s="215">
        <f t="shared" si="327"/>
        <v>-118906.07670999998</v>
      </c>
      <c r="AP110" s="211">
        <f>AN110-AL110</f>
        <v>-204987.07670999994</v>
      </c>
      <c r="AQ110" s="499">
        <f t="shared" ref="AQ110:AV110" si="329">AQ77+AQ81+AQ93+AQ100+AQ102+AQ105+AQ108</f>
        <v>0</v>
      </c>
      <c r="AR110" s="500">
        <f t="shared" si="329"/>
        <v>2181310</v>
      </c>
      <c r="AS110" s="213">
        <f t="shared" si="329"/>
        <v>2431871</v>
      </c>
      <c r="AT110" s="501">
        <f t="shared" si="329"/>
        <v>2605148.9830799997</v>
      </c>
      <c r="AU110" s="293">
        <f t="shared" si="329"/>
        <v>2605148.9830799997</v>
      </c>
      <c r="AV110" s="217">
        <f t="shared" si="329"/>
        <v>423838.98308000009</v>
      </c>
      <c r="AW110" s="211">
        <f>AU110-AS110</f>
        <v>173277.98307999969</v>
      </c>
      <c r="AX110" s="502">
        <f>AX77+AX81+AX93+AX100+AX102+AX105+AX108</f>
        <v>0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434191.49718000001</v>
      </c>
      <c r="BB110" s="363">
        <f>BA110/AY110</f>
        <v>1.1943047907358422</v>
      </c>
      <c r="BC110" s="6">
        <f>BA110-AY110</f>
        <v>70639.83051333332</v>
      </c>
      <c r="BD110" s="98">
        <f>BA110-AZ110</f>
        <v>28879.663846666692</v>
      </c>
      <c r="BE110" s="6">
        <f>AX110/6</f>
        <v>0</v>
      </c>
      <c r="BF110" s="1042">
        <f>BF77+BF81+BF93+BF100+BF102+BF105+BF108</f>
        <v>0</v>
      </c>
      <c r="BG110" s="211">
        <f>BG77+BG81+BG93+BG100+BG102+BG105+BG108</f>
        <v>0</v>
      </c>
      <c r="BH110" s="494">
        <f>BH77+BH81+BH93+BH100+BH102+BH105+BH108</f>
        <v>0</v>
      </c>
      <c r="BI110" s="495">
        <f>BH110-BG110</f>
        <v>0</v>
      </c>
      <c r="BJ110" s="1042">
        <f>BJ77+BJ81+BJ93+BJ100+BJ102+BJ105+BJ108</f>
        <v>0</v>
      </c>
      <c r="BK110" s="211">
        <f>BK77+BK81+BK93+BK100+BK102+BK105+BK108</f>
        <v>0</v>
      </c>
      <c r="BL110" s="1158">
        <f>BL77+BL81+BL93+BL100+BL102+BL105+BL108</f>
        <v>0</v>
      </c>
      <c r="BM110" s="495">
        <f>BL110-BK110</f>
        <v>0</v>
      </c>
      <c r="BN110" s="1042">
        <f>BN77+BN81+BN93+BN100+BN102+BN105+BN108</f>
        <v>0</v>
      </c>
      <c r="BO110" s="211">
        <f>BO77+BO81+BO93+BO100+BO102+BO105+BO108</f>
        <v>0</v>
      </c>
      <c r="BP110" s="1158">
        <f>BP77+BP81+BP93+BP100+BP102+BP105+BP108</f>
        <v>0</v>
      </c>
      <c r="BQ110" s="495">
        <f>BP110-BO110</f>
        <v>0</v>
      </c>
      <c r="BR110" s="210">
        <f>BR77+BR81+BR93+BR100+BR102+BR105+BR108</f>
        <v>0</v>
      </c>
      <c r="BS110" s="498"/>
      <c r="BT110" s="213">
        <f>BT77+BT81+BT93+BT100+BT102+BT105+BT108</f>
        <v>0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0</v>
      </c>
      <c r="BY110" s="1042">
        <f>BY77+BY81+BY93+BY100+BY102+BY105+BY108</f>
        <v>0</v>
      </c>
      <c r="BZ110" s="211">
        <f t="shared" ref="BZ110" si="330">BZ77+BZ81+BZ93+BZ100+BZ102+BZ105+BZ108</f>
        <v>0</v>
      </c>
      <c r="CA110" s="1158">
        <f t="shared" ref="CA110:CX110" si="331">CA77+CA81+CA93+CA100+CA102+CA105+CA108</f>
        <v>0</v>
      </c>
      <c r="CB110" s="495">
        <f t="shared" si="331"/>
        <v>0</v>
      </c>
      <c r="CC110" s="1042">
        <f>CC77+CC81+CC93+CC100+CC102+CC105+CC108</f>
        <v>0</v>
      </c>
      <c r="CD110" s="211">
        <f t="shared" ref="CD110" si="332">CD77+CD81+CD93+CD100+CD102+CD105+CD108</f>
        <v>0</v>
      </c>
      <c r="CE110" s="1158">
        <f t="shared" ref="CD110:CI110" si="333">CE77+CE81+CE93+CE100+CE102+CE105+CE108</f>
        <v>0</v>
      </c>
      <c r="CF110" s="495">
        <f t="shared" si="333"/>
        <v>0</v>
      </c>
      <c r="CG110" s="1042">
        <f>CG77+CG81+CG93+CG100+CG102+CG105+CG108</f>
        <v>0</v>
      </c>
      <c r="CH110" s="211">
        <f t="shared" ref="CH110" si="334">CH77+CH81+CH93+CH100+CH102+CH105+CH108</f>
        <v>0</v>
      </c>
      <c r="CI110" s="1158">
        <f t="shared" si="333"/>
        <v>0</v>
      </c>
      <c r="CJ110" s="495">
        <f t="shared" si="331"/>
        <v>0</v>
      </c>
      <c r="CK110" s="210">
        <f t="shared" si="331"/>
        <v>0</v>
      </c>
      <c r="CL110" s="215"/>
      <c r="CM110" s="215">
        <f t="shared" si="331"/>
        <v>0</v>
      </c>
      <c r="CN110" s="213">
        <f t="shared" si="331"/>
        <v>0</v>
      </c>
      <c r="CO110" s="215">
        <f t="shared" si="331"/>
        <v>0</v>
      </c>
      <c r="CP110" s="215"/>
      <c r="CQ110" s="499">
        <f t="shared" si="331"/>
        <v>0</v>
      </c>
      <c r="CR110" s="500">
        <f t="shared" si="331"/>
        <v>0</v>
      </c>
      <c r="CS110" s="963"/>
      <c r="CT110" s="501">
        <f t="shared" si="331"/>
        <v>0</v>
      </c>
      <c r="CU110" s="293">
        <f t="shared" si="331"/>
        <v>0</v>
      </c>
      <c r="CV110" s="217">
        <f t="shared" si="331"/>
        <v>0</v>
      </c>
      <c r="CW110" s="217"/>
      <c r="CX110" s="502">
        <f t="shared" si="331"/>
        <v>0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0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5">DU77+DU81+DU93+DU100+DU102+DU105+DU108</f>
        <v>439963</v>
      </c>
      <c r="DV110" s="493">
        <f t="shared" si="335"/>
        <v>0</v>
      </c>
      <c r="DW110" s="496">
        <f t="shared" si="335"/>
        <v>0</v>
      </c>
      <c r="DX110" s="495">
        <f t="shared" si="335"/>
        <v>0</v>
      </c>
      <c r="DY110" s="492">
        <f t="shared" si="335"/>
        <v>374643</v>
      </c>
      <c r="DZ110" s="493">
        <f t="shared" si="335"/>
        <v>0</v>
      </c>
      <c r="EA110" s="496">
        <f t="shared" si="335"/>
        <v>0</v>
      </c>
      <c r="EB110" s="495">
        <f t="shared" si="335"/>
        <v>0</v>
      </c>
      <c r="EC110" s="492">
        <f t="shared" si="335"/>
        <v>356290</v>
      </c>
      <c r="ED110" s="493">
        <f t="shared" si="335"/>
        <v>0</v>
      </c>
      <c r="EE110" s="496">
        <f t="shared" si="335"/>
        <v>0</v>
      </c>
      <c r="EF110" s="495">
        <f t="shared" si="335"/>
        <v>0</v>
      </c>
      <c r="EG110" s="210">
        <f t="shared" si="335"/>
        <v>1170896</v>
      </c>
      <c r="EH110" s="215">
        <f t="shared" si="335"/>
        <v>0</v>
      </c>
      <c r="EI110" s="213">
        <f t="shared" si="335"/>
        <v>0</v>
      </c>
      <c r="EJ110" s="215">
        <f t="shared" si="335"/>
        <v>-1170896</v>
      </c>
      <c r="EK110" s="499">
        <f t="shared" si="335"/>
        <v>0</v>
      </c>
      <c r="EL110" s="500">
        <f t="shared" si="335"/>
        <v>2447312</v>
      </c>
      <c r="EM110" s="501">
        <f t="shared" si="335"/>
        <v>1200110</v>
      </c>
      <c r="EN110" s="293">
        <f t="shared" si="335"/>
        <v>0</v>
      </c>
      <c r="EO110" s="217">
        <f t="shared" si="335"/>
        <v>-2447312</v>
      </c>
      <c r="EP110" s="502">
        <f t="shared" si="335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314679.64109666669</v>
      </c>
      <c r="AN111" s="10">
        <f>AN110/3</f>
        <v>314679.64109666669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434191.49717999995</v>
      </c>
      <c r="AU111" s="10">
        <f>AU110/6</f>
        <v>434191.49717999995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0</v>
      </c>
      <c r="BU111" s="10">
        <f>BU110/3</f>
        <v>0</v>
      </c>
      <c r="BV111" s="10">
        <f>BV110/3</f>
        <v>0</v>
      </c>
      <c r="BW111" s="10"/>
      <c r="BX111" s="10">
        <f>BX110/3</f>
        <v>0</v>
      </c>
      <c r="CI111" s="2"/>
      <c r="CK111" s="10">
        <f>CK110/3</f>
        <v>0</v>
      </c>
      <c r="CL111" s="10"/>
      <c r="CM111" s="10">
        <f>CM110/3</f>
        <v>0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0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52">
        <f ca="1">NOW()</f>
        <v>43110.669814930552</v>
      </c>
      <c r="DA112" s="1052"/>
      <c r="DB112" s="1052"/>
      <c r="DC112" s="1052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19"/>
      <c r="E113" s="17"/>
      <c r="F113" s="1056" t="str">
        <f>F3</f>
        <v>17/3</v>
      </c>
      <c r="G113" s="1054"/>
      <c r="H113" s="1054"/>
      <c r="I113" s="1055">
        <v>0</v>
      </c>
      <c r="J113" s="1056" t="str">
        <f>J3</f>
        <v>17/4</v>
      </c>
      <c r="K113" s="1053"/>
      <c r="L113" s="1054"/>
      <c r="M113" s="1055">
        <v>0</v>
      </c>
      <c r="N113" s="1056" t="str">
        <f>N3</f>
        <v>17/5</v>
      </c>
      <c r="O113" s="1053"/>
      <c r="P113" s="1054"/>
      <c r="Q113" s="1055">
        <v>0</v>
      </c>
      <c r="R113" s="1056" t="str">
        <f>R3</f>
        <v>17/3-17/5累計</v>
      </c>
      <c r="S113" s="1053"/>
      <c r="T113" s="1053"/>
      <c r="U113" s="1054"/>
      <c r="V113" s="1053"/>
      <c r="W113" s="1053"/>
      <c r="X113" s="1055"/>
      <c r="Y113" s="1056" t="str">
        <f>Y3</f>
        <v>17/6</v>
      </c>
      <c r="Z113" s="1053"/>
      <c r="AA113" s="1054"/>
      <c r="AB113" s="1055">
        <v>0</v>
      </c>
      <c r="AC113" s="1056" t="str">
        <f>AC3</f>
        <v>17/7</v>
      </c>
      <c r="AD113" s="1053"/>
      <c r="AE113" s="1054"/>
      <c r="AF113" s="1055">
        <v>0</v>
      </c>
      <c r="AG113" s="1056" t="str">
        <f>AG3</f>
        <v>17/8</v>
      </c>
      <c r="AH113" s="1053"/>
      <c r="AI113" s="1054"/>
      <c r="AJ113" s="1055">
        <v>0</v>
      </c>
      <c r="AK113" s="1056" t="str">
        <f>AK3</f>
        <v>17/6-17/8累計</v>
      </c>
      <c r="AL113" s="1053"/>
      <c r="AM113" s="1053"/>
      <c r="AN113" s="1054"/>
      <c r="AO113" s="1053"/>
      <c r="AP113" s="1053"/>
      <c r="AQ113" s="1055"/>
      <c r="AR113" s="1064" t="str">
        <f>AR3</f>
        <v>17/上(17/3-17/8)累計</v>
      </c>
      <c r="AS113" s="1065"/>
      <c r="AT113" s="1065"/>
      <c r="AU113" s="1065"/>
      <c r="AV113" s="1065"/>
      <c r="AW113" s="1065"/>
      <c r="AX113" s="1066"/>
      <c r="AY113" s="18"/>
      <c r="AZ113" s="744"/>
      <c r="BA113" s="19"/>
      <c r="BF113" s="1056" t="str">
        <f>BF3</f>
        <v>17/9</v>
      </c>
      <c r="BG113" s="1054"/>
      <c r="BH113" s="1054"/>
      <c r="BI113" s="1055">
        <v>0</v>
      </c>
      <c r="BJ113" s="1056" t="str">
        <f>BJ3</f>
        <v>17/10</v>
      </c>
      <c r="BK113" s="1053"/>
      <c r="BL113" s="1054"/>
      <c r="BM113" s="1055">
        <v>0</v>
      </c>
      <c r="BN113" s="1056" t="str">
        <f>BN3</f>
        <v>17/11</v>
      </c>
      <c r="BO113" s="1053"/>
      <c r="BP113" s="1054"/>
      <c r="BQ113" s="1055">
        <v>0</v>
      </c>
      <c r="BR113" s="1056" t="str">
        <f>BR3</f>
        <v>17/9-17/11累計</v>
      </c>
      <c r="BS113" s="1053"/>
      <c r="BT113" s="1053"/>
      <c r="BU113" s="1054"/>
      <c r="BV113" s="1053"/>
      <c r="BW113" s="1053"/>
      <c r="BX113" s="1055"/>
      <c r="BY113" s="1056" t="str">
        <f>BY3</f>
        <v>17/12</v>
      </c>
      <c r="BZ113" s="1053"/>
      <c r="CA113" s="1054"/>
      <c r="CB113" s="1055">
        <v>0</v>
      </c>
      <c r="CC113" s="1056" t="str">
        <f>CC3</f>
        <v>18/1</v>
      </c>
      <c r="CD113" s="1053"/>
      <c r="CE113" s="1054"/>
      <c r="CF113" s="1055">
        <v>0</v>
      </c>
      <c r="CG113" s="1056" t="str">
        <f>CG3</f>
        <v>18/2</v>
      </c>
      <c r="CH113" s="1053"/>
      <c r="CI113" s="1054"/>
      <c r="CJ113" s="1055">
        <v>0</v>
      </c>
      <c r="CK113" s="1056" t="str">
        <f>CK3</f>
        <v>17/12-18/2累計</v>
      </c>
      <c r="CL113" s="1053"/>
      <c r="CM113" s="1053"/>
      <c r="CN113" s="1054"/>
      <c r="CO113" s="1053"/>
      <c r="CP113" s="1053"/>
      <c r="CQ113" s="1055"/>
      <c r="CR113" s="1064" t="str">
        <f>CR3</f>
        <v>17/下(17/9-18/2)累計</v>
      </c>
      <c r="CS113" s="1065"/>
      <c r="CT113" s="1065"/>
      <c r="CU113" s="1065"/>
      <c r="CV113" s="1065"/>
      <c r="CW113" s="1065"/>
      <c r="CX113" s="1066"/>
      <c r="CY113" s="18"/>
      <c r="CZ113" s="19"/>
      <c r="DB113" s="997"/>
      <c r="DC113" s="906"/>
      <c r="DD113" s="1057" t="str">
        <f>DD3</f>
        <v>18/3</v>
      </c>
      <c r="DE113" s="1057"/>
      <c r="DF113" s="1057"/>
      <c r="DG113" s="1058">
        <v>0</v>
      </c>
      <c r="DH113" s="1056" t="str">
        <f>DH3</f>
        <v>18/4</v>
      </c>
      <c r="DI113" s="1053"/>
      <c r="DJ113" s="1054"/>
      <c r="DK113" s="1055">
        <v>0</v>
      </c>
      <c r="DL113" s="1056" t="str">
        <f>DL3</f>
        <v>18/5</v>
      </c>
      <c r="DM113" s="1053"/>
      <c r="DN113" s="1054"/>
      <c r="DO113" s="1055">
        <v>0</v>
      </c>
      <c r="DP113" s="1056" t="str">
        <f>DP3</f>
        <v>18/3-18/5累計</v>
      </c>
      <c r="DQ113" s="1053"/>
      <c r="DR113" s="1054"/>
      <c r="DS113" s="1053"/>
      <c r="DT113" s="1055"/>
      <c r="DU113" s="1056" t="str">
        <f>DU3</f>
        <v>18/6</v>
      </c>
      <c r="DV113" s="1053"/>
      <c r="DW113" s="1054"/>
      <c r="DX113" s="1055">
        <v>0</v>
      </c>
      <c r="DY113" s="1056" t="str">
        <f>DY3</f>
        <v>18/7</v>
      </c>
      <c r="DZ113" s="1053"/>
      <c r="EA113" s="1054"/>
      <c r="EB113" s="1055">
        <v>0</v>
      </c>
      <c r="EC113" s="1056" t="str">
        <f>EC3</f>
        <v>18/8</v>
      </c>
      <c r="ED113" s="1053"/>
      <c r="EE113" s="1054"/>
      <c r="EF113" s="1055">
        <v>0</v>
      </c>
      <c r="EG113" s="1056" t="str">
        <f>EG3</f>
        <v>18/6-18/8累計</v>
      </c>
      <c r="EH113" s="1053"/>
      <c r="EI113" s="1054"/>
      <c r="EJ113" s="1053"/>
      <c r="EK113" s="1055"/>
      <c r="EL113" s="1059" t="str">
        <f>EL3</f>
        <v>18/上(18/3-18/8)累計</v>
      </c>
      <c r="EM113" s="1060"/>
      <c r="EN113" s="1060"/>
      <c r="EO113" s="1060"/>
      <c r="EP113" s="1061"/>
      <c r="EQ113" s="18"/>
      <c r="ER113" s="19"/>
      <c r="ES113" s="19"/>
      <c r="ET113" s="19"/>
      <c r="EU113" s="19"/>
      <c r="EV113" s="1004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5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5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5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751" t="s">
        <v>129</v>
      </c>
      <c r="AA114" s="751" t="s">
        <v>131</v>
      </c>
      <c r="AB114" s="505" t="s">
        <v>18</v>
      </c>
      <c r="AC114" s="503" t="s">
        <v>0</v>
      </c>
      <c r="AD114" s="305" t="str">
        <f>AD4</f>
        <v>今回計画</v>
      </c>
      <c r="AE114" s="751" t="str">
        <f>AE4</f>
        <v>実績</v>
      </c>
      <c r="AF114" s="505" t="s">
        <v>18</v>
      </c>
      <c r="AG114" s="503" t="s">
        <v>0</v>
      </c>
      <c r="AH114" s="1122" t="str">
        <f>AH4</f>
        <v>実績</v>
      </c>
      <c r="AI114" s="1105" t="str">
        <f>AI4</f>
        <v>実績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4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3" t="s">
        <v>0</v>
      </c>
      <c r="BG114" s="221" t="str">
        <f>BG4</f>
        <v>前回計画</v>
      </c>
      <c r="BH114" s="306" t="str">
        <f>BH4</f>
        <v>実績</v>
      </c>
      <c r="BI114" s="505" t="s">
        <v>18</v>
      </c>
      <c r="BJ114" s="1043" t="s">
        <v>0</v>
      </c>
      <c r="BK114" s="221" t="str">
        <f>BK4</f>
        <v>前回計画</v>
      </c>
      <c r="BL114" s="1141" t="str">
        <f>BL4</f>
        <v>今回計画</v>
      </c>
      <c r="BM114" s="505" t="s">
        <v>18</v>
      </c>
      <c r="BN114" s="1043" t="s">
        <v>0</v>
      </c>
      <c r="BO114" s="221" t="str">
        <f>BO4</f>
        <v>前回計画</v>
      </c>
      <c r="BP114" s="1141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3" t="s">
        <v>0</v>
      </c>
      <c r="BZ114" s="221" t="str">
        <f>BZ4</f>
        <v>前回計画</v>
      </c>
      <c r="CA114" s="1141" t="str">
        <f>CA4</f>
        <v>今回計画</v>
      </c>
      <c r="CB114" s="505" t="s">
        <v>18</v>
      </c>
      <c r="CC114" s="1043" t="s">
        <v>0</v>
      </c>
      <c r="CD114" s="221" t="str">
        <f>CD4</f>
        <v>前回計画</v>
      </c>
      <c r="CE114" s="1141" t="str">
        <f>CE4</f>
        <v>今回計画</v>
      </c>
      <c r="CF114" s="505" t="s">
        <v>18</v>
      </c>
      <c r="CG114" s="1043" t="s">
        <v>0</v>
      </c>
      <c r="CH114" s="221" t="str">
        <f>CH4</f>
        <v>前回計画</v>
      </c>
      <c r="CI114" s="1141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3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2" t="str">
        <f>DE4</f>
        <v>計画</v>
      </c>
      <c r="DF114" s="90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5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51" t="str">
        <f>DN4</f>
        <v>今回計画</v>
      </c>
      <c r="DO114" s="505" t="s">
        <v>18</v>
      </c>
      <c r="DP114" s="1005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5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5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51" t="str">
        <f>EE4</f>
        <v>今回計画</v>
      </c>
      <c r="EF114" s="505" t="s">
        <v>18</v>
      </c>
      <c r="EG114" s="1005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6" t="str">
        <f>EM35</f>
        <v>前回見通</v>
      </c>
      <c r="EN114" s="1007" t="str">
        <f>EN4</f>
        <v>今回見通</v>
      </c>
      <c r="EO114" s="1008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09"/>
      <c r="ET114" s="5" t="s">
        <v>74</v>
      </c>
      <c r="EU114" s="5" t="s">
        <v>75</v>
      </c>
      <c r="EV114" s="1009"/>
    </row>
    <row r="115" spans="1:152" s="436" customFormat="1" ht="20.100000000000001" customHeight="1">
      <c r="A115" s="422"/>
      <c r="B115" s="506"/>
      <c r="C115" s="1075" t="s">
        <v>56</v>
      </c>
      <c r="D115" s="1080"/>
      <c r="E115" s="246"/>
      <c r="F115" s="314">
        <v>7000</v>
      </c>
      <c r="G115" s="507">
        <v>9038.8042800000003</v>
      </c>
      <c r="H115" s="771">
        <v>9038.8042800000003</v>
      </c>
      <c r="I115" s="508">
        <f t="shared" ref="I115:I120" si="336">H115-G115</f>
        <v>0</v>
      </c>
      <c r="J115" s="314">
        <v>7700</v>
      </c>
      <c r="K115" s="507">
        <v>8682.0437099999999</v>
      </c>
      <c r="L115" s="771">
        <v>8682.0437099999999</v>
      </c>
      <c r="M115" s="508">
        <f t="shared" ref="M115:M120" si="337">L115-K115</f>
        <v>0</v>
      </c>
      <c r="N115" s="314">
        <v>8400</v>
      </c>
      <c r="O115" s="507">
        <v>12571.53</v>
      </c>
      <c r="P115" s="771">
        <v>12571.53</v>
      </c>
      <c r="Q115" s="508">
        <f t="shared" ref="Q115:Q120" si="338">P115-O115</f>
        <v>0</v>
      </c>
      <c r="R115" s="268">
        <f t="shared" ref="R115:R120" si="339">F115+J115+N115</f>
        <v>23100</v>
      </c>
      <c r="S115" s="509">
        <v>23100</v>
      </c>
      <c r="T115" s="146">
        <f t="shared" ref="T115:T120" si="340">H115+K115+O115</f>
        <v>30292.377990000001</v>
      </c>
      <c r="U115" s="47">
        <f t="shared" ref="U115:U120" si="341">H115+L115+P115</f>
        <v>30292.377990000001</v>
      </c>
      <c r="V115" s="47">
        <f t="shared" ref="V115:V120" si="342">U115-R115</f>
        <v>7192.3779900000009</v>
      </c>
      <c r="W115" s="49">
        <f>U115-S115</f>
        <v>7192.3779900000009</v>
      </c>
      <c r="X115" s="270">
        <f t="shared" ref="X115:X120" si="343">U115-T115</f>
        <v>0</v>
      </c>
      <c r="Y115" s="314">
        <v>8400</v>
      </c>
      <c r="Z115" s="771">
        <v>9968.9356000000007</v>
      </c>
      <c r="AA115" s="771">
        <v>9968.9356000000007</v>
      </c>
      <c r="AB115" s="508">
        <f t="shared" ref="AB115:AB120" si="344">AA115-Z115</f>
        <v>0</v>
      </c>
      <c r="AC115" s="314">
        <v>8400</v>
      </c>
      <c r="AD115" s="507">
        <v>8983.1579199999978</v>
      </c>
      <c r="AE115" s="771">
        <v>8983.1579199999978</v>
      </c>
      <c r="AF115" s="508">
        <f t="shared" ref="AF115:AF120" si="345">AE115-AD115</f>
        <v>0</v>
      </c>
      <c r="AG115" s="314">
        <v>7800</v>
      </c>
      <c r="AH115" s="226"/>
      <c r="AI115" s="1124"/>
      <c r="AJ115" s="508">
        <f t="shared" ref="AJ115:AJ120" si="346">AI115-AH115</f>
        <v>0</v>
      </c>
      <c r="AK115" s="72">
        <f t="shared" ref="AK115:AK120" si="347">Y115+AC115+AG115</f>
        <v>24600</v>
      </c>
      <c r="AL115" s="509">
        <v>24600</v>
      </c>
      <c r="AM115" s="146">
        <f t="shared" ref="AM115:AN120" si="348">Z115+AD115+AH115</f>
        <v>18952.093519999999</v>
      </c>
      <c r="AN115" s="47">
        <f t="shared" si="348"/>
        <v>18952.093519999999</v>
      </c>
      <c r="AO115" s="146">
        <f t="shared" ref="AO115:AO120" si="349">AN115-AK115</f>
        <v>-5647.9064800000015</v>
      </c>
      <c r="AP115" s="49">
        <f>AN115-AL115</f>
        <v>-5647.9064800000015</v>
      </c>
      <c r="AQ115" s="270">
        <f t="shared" ref="AQ115:AQ120" si="350">AN115-AM115</f>
        <v>0</v>
      </c>
      <c r="AR115" s="72">
        <f t="shared" ref="AR115:AR120" si="351">SUM(R115,AK115)</f>
        <v>47700</v>
      </c>
      <c r="AS115" s="47">
        <f>AL115+S115</f>
        <v>47700</v>
      </c>
      <c r="AT115" s="510">
        <f t="shared" ref="AT115:AT120" si="352">T115+AM115</f>
        <v>49244.471510000003</v>
      </c>
      <c r="AU115" s="327">
        <f t="shared" ref="AU115:AU120" si="353">SUM(U115,AN115)</f>
        <v>49244.471510000003</v>
      </c>
      <c r="AV115" s="193">
        <f t="shared" ref="AV115:AV120" si="354">AU115-AR115</f>
        <v>1544.471510000003</v>
      </c>
      <c r="AW115" s="49">
        <f>AU115-AS115</f>
        <v>1544.471510000003</v>
      </c>
      <c r="AX115" s="235">
        <f t="shared" ref="AX115:AX120" si="355">AU115-AT115</f>
        <v>0</v>
      </c>
      <c r="AY115" s="511"/>
      <c r="AZ115" s="512"/>
      <c r="BA115" s="512"/>
      <c r="BF115" s="1044"/>
      <c r="BG115" s="226"/>
      <c r="BH115" s="850"/>
      <c r="BI115" s="508">
        <f t="shared" ref="BI115:BI120" si="356">BH115-BG115</f>
        <v>0</v>
      </c>
      <c r="BJ115" s="1044"/>
      <c r="BK115" s="226"/>
      <c r="BL115" s="1159"/>
      <c r="BM115" s="508">
        <f t="shared" ref="BM115:BM120" si="357">BL115-BK115</f>
        <v>0</v>
      </c>
      <c r="BN115" s="1044"/>
      <c r="BO115" s="226"/>
      <c r="BP115" s="1159"/>
      <c r="BQ115" s="508">
        <f t="shared" ref="BQ115:BQ120" si="358">BP115-BO115</f>
        <v>0</v>
      </c>
      <c r="BR115" s="72">
        <f t="shared" ref="BR115:BR120" si="359">BF115+BJ115+BN115</f>
        <v>0</v>
      </c>
      <c r="BS115" s="146"/>
      <c r="BT115" s="146">
        <f t="shared" ref="BT115:BU117" si="360">BG115+BK115+BO115</f>
        <v>0</v>
      </c>
      <c r="BU115" s="47">
        <f t="shared" si="360"/>
        <v>0</v>
      </c>
      <c r="BV115" s="47">
        <f t="shared" ref="BV115:BV120" si="361">BU115-BR115</f>
        <v>0</v>
      </c>
      <c r="BW115" s="49"/>
      <c r="BX115" s="270">
        <f t="shared" ref="BX115:BX120" si="362">BU115-BT115</f>
        <v>0</v>
      </c>
      <c r="BY115" s="1044"/>
      <c r="BZ115" s="226"/>
      <c r="CA115" s="1159"/>
      <c r="CB115" s="508">
        <f>CA115-BZ115</f>
        <v>0</v>
      </c>
      <c r="CC115" s="1044"/>
      <c r="CD115" s="226"/>
      <c r="CE115" s="1159"/>
      <c r="CF115" s="508">
        <f>CE115-CD115</f>
        <v>0</v>
      </c>
      <c r="CG115" s="1044"/>
      <c r="CH115" s="226"/>
      <c r="CI115" s="1159"/>
      <c r="CJ115" s="508">
        <f>CI115-CH115</f>
        <v>0</v>
      </c>
      <c r="CK115" s="72">
        <f t="shared" ref="CK115:CK120" si="363">BY115+CC115+CG115</f>
        <v>0</v>
      </c>
      <c r="CL115" s="146"/>
      <c r="CM115" s="146">
        <f t="shared" ref="CM115:CN117" si="364">BZ115+CD115+CH115</f>
        <v>0</v>
      </c>
      <c r="CN115" s="47">
        <f t="shared" si="364"/>
        <v>0</v>
      </c>
      <c r="CO115" s="146">
        <f t="shared" ref="CO115:CO120" si="365">CN115-CK115</f>
        <v>0</v>
      </c>
      <c r="CP115" s="477"/>
      <c r="CQ115" s="270">
        <f t="shared" ref="CQ115:CQ120" si="366">CN115-CM115</f>
        <v>0</v>
      </c>
      <c r="CR115" s="72">
        <f t="shared" ref="CR115:CR120" si="367">SUM(BR115,CK115)</f>
        <v>0</v>
      </c>
      <c r="CS115" s="564"/>
      <c r="CT115" s="510">
        <f t="shared" ref="CT115:CT120" si="368">BT115+CM115</f>
        <v>0</v>
      </c>
      <c r="CU115" s="327">
        <f t="shared" ref="CU115:CU120" si="369">SUM(BU115,CN115)</f>
        <v>0</v>
      </c>
      <c r="CV115" s="193">
        <f t="shared" ref="CV115:CV120" si="370">CU115-CR115</f>
        <v>0</v>
      </c>
      <c r="CW115" s="520"/>
      <c r="CX115" s="235">
        <f t="shared" ref="CX115:CX120" si="371">CU115-CT115</f>
        <v>0</v>
      </c>
      <c r="CY115" s="137"/>
      <c r="CZ115" s="512"/>
      <c r="DD115" s="314">
        <v>8200</v>
      </c>
      <c r="DE115" s="507">
        <v>8200</v>
      </c>
      <c r="DF115" s="771"/>
      <c r="DG115" s="508">
        <f t="shared" ref="DG115:DG120" si="372">DF115-DE115</f>
        <v>-8200</v>
      </c>
      <c r="DH115" s="314">
        <v>6500</v>
      </c>
      <c r="DI115" s="507">
        <v>6500</v>
      </c>
      <c r="DJ115" s="771"/>
      <c r="DK115" s="508">
        <f t="shared" ref="DK115:DK120" si="373">DJ115-DI115</f>
        <v>-6500</v>
      </c>
      <c r="DL115" s="314">
        <v>6300</v>
      </c>
      <c r="DM115" s="507">
        <v>6300</v>
      </c>
      <c r="DN115" s="771">
        <v>6300</v>
      </c>
      <c r="DO115" s="508">
        <f t="shared" ref="DO115:DO120" si="374">DN115-DM115</f>
        <v>0</v>
      </c>
      <c r="DP115" s="72">
        <f t="shared" ref="DP115:DP120" si="375">DD115+DH115+DL115</f>
        <v>21000</v>
      </c>
      <c r="DQ115" s="146">
        <f t="shared" ref="DQ115:DQ120" si="376">DE115+DI115+DM115</f>
        <v>21000</v>
      </c>
      <c r="DR115" s="47">
        <f t="shared" ref="DR115:DR120" si="377">DF115+DJ115+DN115</f>
        <v>6300</v>
      </c>
      <c r="DS115" s="47">
        <f t="shared" ref="DS115:DS120" si="378">DR115-DP115</f>
        <v>-14700</v>
      </c>
      <c r="DT115" s="270">
        <f t="shared" ref="DT115:DT120" si="379">DR115-DQ115</f>
        <v>-14700</v>
      </c>
      <c r="DU115" s="314">
        <v>6300</v>
      </c>
      <c r="DV115" s="507"/>
      <c r="DW115" s="771"/>
      <c r="DX115" s="508">
        <f>DW115-DV115</f>
        <v>0</v>
      </c>
      <c r="DY115" s="314">
        <v>5500</v>
      </c>
      <c r="DZ115" s="507"/>
      <c r="EA115" s="771"/>
      <c r="EB115" s="508">
        <f>EA115-DZ115</f>
        <v>0</v>
      </c>
      <c r="EC115" s="314">
        <v>3500</v>
      </c>
      <c r="ED115" s="507"/>
      <c r="EE115" s="771"/>
      <c r="EF115" s="508">
        <f>EE115-ED115</f>
        <v>0</v>
      </c>
      <c r="EG115" s="72">
        <f t="shared" ref="EG115:EG120" si="380">DU115+DY115+EC115</f>
        <v>15300</v>
      </c>
      <c r="EH115" s="146">
        <f t="shared" ref="EH115:EH120" si="381">DV115+DZ115+ED115</f>
        <v>0</v>
      </c>
      <c r="EI115" s="47">
        <f t="shared" ref="EI115:EI120" si="382">DW115+EA115+EE115</f>
        <v>0</v>
      </c>
      <c r="EJ115" s="146">
        <f t="shared" ref="EJ115:EJ120" si="383">EI115-EG115</f>
        <v>-15300</v>
      </c>
      <c r="EK115" s="270">
        <f t="shared" ref="EK115:EK120" si="384">EI115-EH115</f>
        <v>0</v>
      </c>
      <c r="EL115" s="72">
        <f t="shared" ref="EL115:EL120" si="385">SUM(DP115,EG115)</f>
        <v>36300</v>
      </c>
      <c r="EM115" s="676">
        <f t="shared" ref="EM115:EM120" si="386">DQ115+EH115</f>
        <v>21000</v>
      </c>
      <c r="EN115" s="327">
        <f t="shared" ref="EN115:EN120" si="387">SUM(DR115,EI115)</f>
        <v>6300</v>
      </c>
      <c r="EO115" s="193">
        <f t="shared" ref="EO115:EO120" si="388">EN115-EL115</f>
        <v>-30000</v>
      </c>
      <c r="EP115" s="235">
        <f t="shared" ref="EP115:EP120" si="389">EN115-EM115</f>
        <v>-14700</v>
      </c>
      <c r="EQ115" s="137"/>
      <c r="ER115" s="512"/>
      <c r="ES115" s="1010"/>
      <c r="ET115" s="1010"/>
      <c r="EU115" s="1010"/>
      <c r="EV115" s="1010"/>
    </row>
    <row r="116" spans="1:152" s="5" customFormat="1" ht="20.100000000000001" customHeight="1">
      <c r="A116" s="66"/>
      <c r="B116" s="67"/>
      <c r="C116" s="66"/>
      <c r="D116" s="781" t="s">
        <v>55</v>
      </c>
      <c r="E116" s="834"/>
      <c r="F116" s="269">
        <v>400</v>
      </c>
      <c r="G116" s="326">
        <v>505.40499999999997</v>
      </c>
      <c r="H116" s="753">
        <v>505.40499999999997</v>
      </c>
      <c r="I116" s="508">
        <f t="shared" si="336"/>
        <v>0</v>
      </c>
      <c r="J116" s="269">
        <v>400</v>
      </c>
      <c r="K116" s="326">
        <v>139.19071</v>
      </c>
      <c r="L116" s="753">
        <v>139.19071</v>
      </c>
      <c r="M116" s="508">
        <f t="shared" si="337"/>
        <v>0</v>
      </c>
      <c r="N116" s="269">
        <v>400</v>
      </c>
      <c r="O116" s="326">
        <v>305.61458999999996</v>
      </c>
      <c r="P116" s="753">
        <v>305.61458999999996</v>
      </c>
      <c r="Q116" s="508">
        <f t="shared" si="338"/>
        <v>0</v>
      </c>
      <c r="R116" s="268">
        <f t="shared" si="339"/>
        <v>1200</v>
      </c>
      <c r="S116" s="509">
        <v>1200</v>
      </c>
      <c r="T116" s="146">
        <f t="shared" si="340"/>
        <v>950.21029999999996</v>
      </c>
      <c r="U116" s="47">
        <f t="shared" si="341"/>
        <v>950.21029999999996</v>
      </c>
      <c r="V116" s="47">
        <f t="shared" si="342"/>
        <v>-249.78970000000004</v>
      </c>
      <c r="W116" s="49">
        <f t="shared" ref="W116:W158" si="390">U116-S116</f>
        <v>-249.78970000000004</v>
      </c>
      <c r="X116" s="270">
        <f t="shared" si="343"/>
        <v>0</v>
      </c>
      <c r="Y116" s="269">
        <v>500</v>
      </c>
      <c r="Z116" s="753">
        <v>240.86223999999999</v>
      </c>
      <c r="AA116" s="753">
        <v>240.86223999999999</v>
      </c>
      <c r="AB116" s="508">
        <f t="shared" si="344"/>
        <v>0</v>
      </c>
      <c r="AC116" s="269">
        <v>500</v>
      </c>
      <c r="AD116" s="326">
        <v>300.52224000000001</v>
      </c>
      <c r="AE116" s="753">
        <v>300.52224000000001</v>
      </c>
      <c r="AF116" s="508">
        <f t="shared" si="345"/>
        <v>0</v>
      </c>
      <c r="AG116" s="269">
        <v>500</v>
      </c>
      <c r="AH116" s="49"/>
      <c r="AI116" s="1125"/>
      <c r="AJ116" s="508">
        <f t="shared" si="346"/>
        <v>0</v>
      </c>
      <c r="AK116" s="72">
        <f t="shared" si="347"/>
        <v>1500</v>
      </c>
      <c r="AL116" s="509">
        <v>1500</v>
      </c>
      <c r="AM116" s="146">
        <f t="shared" si="348"/>
        <v>541.38447999999994</v>
      </c>
      <c r="AN116" s="47">
        <f t="shared" si="348"/>
        <v>541.38447999999994</v>
      </c>
      <c r="AO116" s="146">
        <f t="shared" si="349"/>
        <v>-958.61552000000006</v>
      </c>
      <c r="AP116" s="49">
        <f t="shared" ref="AP116:AP158" si="391">AN116-AL116</f>
        <v>-958.61552000000006</v>
      </c>
      <c r="AQ116" s="270">
        <f t="shared" si="350"/>
        <v>0</v>
      </c>
      <c r="AR116" s="72">
        <f t="shared" si="351"/>
        <v>2700</v>
      </c>
      <c r="AS116" s="47">
        <f>AL116+S116</f>
        <v>2700</v>
      </c>
      <c r="AT116" s="510">
        <f t="shared" si="352"/>
        <v>1491.5947799999999</v>
      </c>
      <c r="AU116" s="327">
        <f t="shared" si="353"/>
        <v>1491.5947799999999</v>
      </c>
      <c r="AV116" s="193">
        <f t="shared" si="354"/>
        <v>-1208.4052200000001</v>
      </c>
      <c r="AW116" s="49">
        <f t="shared" ref="AW116:AW158" si="392">AU116-AS116</f>
        <v>-1208.4052200000001</v>
      </c>
      <c r="AX116" s="235">
        <f t="shared" si="355"/>
        <v>0</v>
      </c>
      <c r="AY116" s="74"/>
      <c r="AZ116" s="75"/>
      <c r="BA116" s="75"/>
      <c r="BF116" s="1033"/>
      <c r="BG116" s="49"/>
      <c r="BH116" s="851"/>
      <c r="BI116" s="508">
        <f t="shared" si="356"/>
        <v>0</v>
      </c>
      <c r="BJ116" s="1033"/>
      <c r="BK116" s="49"/>
      <c r="BL116" s="1144"/>
      <c r="BM116" s="508">
        <f t="shared" si="357"/>
        <v>0</v>
      </c>
      <c r="BN116" s="1033"/>
      <c r="BO116" s="49"/>
      <c r="BP116" s="1144"/>
      <c r="BQ116" s="508">
        <f t="shared" si="358"/>
        <v>0</v>
      </c>
      <c r="BR116" s="72">
        <f t="shared" si="359"/>
        <v>0</v>
      </c>
      <c r="BS116" s="146"/>
      <c r="BT116" s="146">
        <f t="shared" si="360"/>
        <v>0</v>
      </c>
      <c r="BU116" s="47">
        <f t="shared" si="360"/>
        <v>0</v>
      </c>
      <c r="BV116" s="47">
        <f t="shared" si="361"/>
        <v>0</v>
      </c>
      <c r="BW116" s="49"/>
      <c r="BX116" s="270">
        <f t="shared" si="362"/>
        <v>0</v>
      </c>
      <c r="BY116" s="1033"/>
      <c r="BZ116" s="49"/>
      <c r="CA116" s="1144"/>
      <c r="CB116" s="508">
        <f>CA116-BZ116</f>
        <v>0</v>
      </c>
      <c r="CC116" s="1033"/>
      <c r="CD116" s="49"/>
      <c r="CE116" s="1144"/>
      <c r="CF116" s="508">
        <f>CE116-CD116</f>
        <v>0</v>
      </c>
      <c r="CG116" s="1033"/>
      <c r="CH116" s="49"/>
      <c r="CI116" s="1144"/>
      <c r="CJ116" s="508">
        <f>CI116-CH116</f>
        <v>0</v>
      </c>
      <c r="CK116" s="72">
        <f t="shared" si="363"/>
        <v>0</v>
      </c>
      <c r="CL116" s="146"/>
      <c r="CM116" s="146">
        <f t="shared" si="364"/>
        <v>0</v>
      </c>
      <c r="CN116" s="47">
        <f t="shared" si="364"/>
        <v>0</v>
      </c>
      <c r="CO116" s="146">
        <f t="shared" si="365"/>
        <v>0</v>
      </c>
      <c r="CP116" s="477"/>
      <c r="CQ116" s="270">
        <f t="shared" si="366"/>
        <v>0</v>
      </c>
      <c r="CR116" s="72">
        <f t="shared" si="367"/>
        <v>0</v>
      </c>
      <c r="CS116" s="564"/>
      <c r="CT116" s="510">
        <f t="shared" si="368"/>
        <v>0</v>
      </c>
      <c r="CU116" s="327">
        <f t="shared" si="369"/>
        <v>0</v>
      </c>
      <c r="CV116" s="193">
        <f t="shared" si="370"/>
        <v>0</v>
      </c>
      <c r="CW116" s="520"/>
      <c r="CX116" s="235">
        <f t="shared" si="371"/>
        <v>0</v>
      </c>
      <c r="CY116" s="137"/>
      <c r="CZ116" s="75"/>
      <c r="DD116" s="269">
        <v>250</v>
      </c>
      <c r="DE116" s="326">
        <v>250</v>
      </c>
      <c r="DF116" s="753"/>
      <c r="DG116" s="508">
        <f t="shared" si="372"/>
        <v>-250</v>
      </c>
      <c r="DH116" s="269">
        <v>250</v>
      </c>
      <c r="DI116" s="326">
        <v>250</v>
      </c>
      <c r="DJ116" s="753"/>
      <c r="DK116" s="508">
        <f t="shared" si="373"/>
        <v>-250</v>
      </c>
      <c r="DL116" s="269">
        <v>250</v>
      </c>
      <c r="DM116" s="326">
        <v>250</v>
      </c>
      <c r="DN116" s="753">
        <v>250</v>
      </c>
      <c r="DO116" s="508">
        <f t="shared" si="374"/>
        <v>0</v>
      </c>
      <c r="DP116" s="72">
        <f t="shared" si="375"/>
        <v>750</v>
      </c>
      <c r="DQ116" s="146">
        <f t="shared" si="376"/>
        <v>750</v>
      </c>
      <c r="DR116" s="47">
        <f t="shared" si="377"/>
        <v>250</v>
      </c>
      <c r="DS116" s="47">
        <f t="shared" si="378"/>
        <v>-500</v>
      </c>
      <c r="DT116" s="270">
        <f t="shared" si="379"/>
        <v>-500</v>
      </c>
      <c r="DU116" s="269">
        <v>240</v>
      </c>
      <c r="DV116" s="326"/>
      <c r="DW116" s="753"/>
      <c r="DX116" s="508">
        <f>DW116-DV116</f>
        <v>0</v>
      </c>
      <c r="DY116" s="269">
        <v>150</v>
      </c>
      <c r="DZ116" s="326"/>
      <c r="EA116" s="753"/>
      <c r="EB116" s="508">
        <f>EA116-DZ116</f>
        <v>0</v>
      </c>
      <c r="EC116" s="269">
        <v>150</v>
      </c>
      <c r="ED116" s="326"/>
      <c r="EE116" s="753"/>
      <c r="EF116" s="508">
        <f>EE116-ED116</f>
        <v>0</v>
      </c>
      <c r="EG116" s="72">
        <f t="shared" si="380"/>
        <v>540</v>
      </c>
      <c r="EH116" s="146">
        <f t="shared" si="381"/>
        <v>0</v>
      </c>
      <c r="EI116" s="47">
        <f t="shared" si="382"/>
        <v>0</v>
      </c>
      <c r="EJ116" s="146">
        <f t="shared" si="383"/>
        <v>-540</v>
      </c>
      <c r="EK116" s="270">
        <f t="shared" si="384"/>
        <v>0</v>
      </c>
      <c r="EL116" s="72">
        <f t="shared" si="385"/>
        <v>1290</v>
      </c>
      <c r="EM116" s="676">
        <f t="shared" si="386"/>
        <v>750</v>
      </c>
      <c r="EN116" s="327">
        <f t="shared" si="387"/>
        <v>250</v>
      </c>
      <c r="EO116" s="193">
        <f t="shared" si="388"/>
        <v>-1040</v>
      </c>
      <c r="EP116" s="235">
        <f t="shared" si="389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1"/>
      <c r="E117" s="834" t="s">
        <v>118</v>
      </c>
      <c r="F117" s="269">
        <v>5500</v>
      </c>
      <c r="G117" s="326"/>
      <c r="H117" s="753">
        <v>0</v>
      </c>
      <c r="I117" s="508">
        <f t="shared" si="336"/>
        <v>0</v>
      </c>
      <c r="J117" s="269">
        <v>9050</v>
      </c>
      <c r="K117" s="326">
        <v>63.347000000000001</v>
      </c>
      <c r="L117" s="753">
        <v>63.347000000000001</v>
      </c>
      <c r="M117" s="508">
        <f t="shared" si="337"/>
        <v>0</v>
      </c>
      <c r="N117" s="269">
        <v>9050</v>
      </c>
      <c r="O117" s="326">
        <v>1683.09</v>
      </c>
      <c r="P117" s="753">
        <v>1683.09</v>
      </c>
      <c r="Q117" s="508">
        <f t="shared" si="338"/>
        <v>0</v>
      </c>
      <c r="R117" s="268">
        <f t="shared" si="339"/>
        <v>23600</v>
      </c>
      <c r="S117" s="509">
        <v>31660</v>
      </c>
      <c r="T117" s="146">
        <f t="shared" si="340"/>
        <v>1746.4369999999999</v>
      </c>
      <c r="U117" s="47">
        <f t="shared" si="341"/>
        <v>1746.4369999999999</v>
      </c>
      <c r="V117" s="47">
        <f t="shared" si="342"/>
        <v>-21853.563000000002</v>
      </c>
      <c r="W117" s="49">
        <f t="shared" si="390"/>
        <v>-29913.563000000002</v>
      </c>
      <c r="X117" s="270">
        <f t="shared" si="343"/>
        <v>0</v>
      </c>
      <c r="Y117" s="269">
        <v>18100</v>
      </c>
      <c r="Z117" s="753">
        <v>4709.8739999999998</v>
      </c>
      <c r="AA117" s="753">
        <v>4709.8739999999998</v>
      </c>
      <c r="AB117" s="508">
        <f t="shared" si="344"/>
        <v>0</v>
      </c>
      <c r="AC117" s="269">
        <v>20800</v>
      </c>
      <c r="AD117" s="326">
        <v>6557.14</v>
      </c>
      <c r="AE117" s="753">
        <v>6557.14</v>
      </c>
      <c r="AF117" s="508">
        <f t="shared" si="345"/>
        <v>0</v>
      </c>
      <c r="AG117" s="269">
        <v>23700</v>
      </c>
      <c r="AH117" s="49"/>
      <c r="AI117" s="1125"/>
      <c r="AJ117" s="508">
        <f t="shared" si="346"/>
        <v>0</v>
      </c>
      <c r="AK117" s="72">
        <f t="shared" si="347"/>
        <v>62600</v>
      </c>
      <c r="AL117" s="509">
        <v>74000</v>
      </c>
      <c r="AM117" s="146">
        <f t="shared" si="348"/>
        <v>11267.013999999999</v>
      </c>
      <c r="AN117" s="47">
        <f t="shared" si="348"/>
        <v>11267.013999999999</v>
      </c>
      <c r="AO117" s="146">
        <f t="shared" si="349"/>
        <v>-51332.986000000004</v>
      </c>
      <c r="AP117" s="49">
        <f t="shared" si="391"/>
        <v>-62732.986000000004</v>
      </c>
      <c r="AQ117" s="270">
        <f t="shared" si="350"/>
        <v>0</v>
      </c>
      <c r="AR117" s="72">
        <f t="shared" si="351"/>
        <v>86200</v>
      </c>
      <c r="AS117" s="47">
        <f>AL117+S117</f>
        <v>105660</v>
      </c>
      <c r="AT117" s="510">
        <f t="shared" si="352"/>
        <v>13013.450999999999</v>
      </c>
      <c r="AU117" s="327">
        <f t="shared" si="353"/>
        <v>13013.450999999999</v>
      </c>
      <c r="AV117" s="193">
        <f t="shared" si="354"/>
        <v>-73186.548999999999</v>
      </c>
      <c r="AW117" s="49">
        <f t="shared" si="392"/>
        <v>-92646.548999999999</v>
      </c>
      <c r="AX117" s="235">
        <f t="shared" si="355"/>
        <v>0</v>
      </c>
      <c r="AY117" s="74"/>
      <c r="AZ117" s="75"/>
      <c r="BA117" s="75"/>
      <c r="BF117" s="1033"/>
      <c r="BG117" s="49"/>
      <c r="BH117" s="851"/>
      <c r="BI117" s="508">
        <f t="shared" si="356"/>
        <v>0</v>
      </c>
      <c r="BJ117" s="1033"/>
      <c r="BK117" s="49"/>
      <c r="BL117" s="1144"/>
      <c r="BM117" s="508">
        <f t="shared" si="357"/>
        <v>0</v>
      </c>
      <c r="BN117" s="1033"/>
      <c r="BO117" s="49"/>
      <c r="BP117" s="1144"/>
      <c r="BQ117" s="508">
        <f t="shared" si="358"/>
        <v>0</v>
      </c>
      <c r="BR117" s="72">
        <f t="shared" si="359"/>
        <v>0</v>
      </c>
      <c r="BS117" s="146"/>
      <c r="BT117" s="146">
        <f t="shared" si="360"/>
        <v>0</v>
      </c>
      <c r="BU117" s="47">
        <f t="shared" si="360"/>
        <v>0</v>
      </c>
      <c r="BV117" s="47">
        <f t="shared" si="361"/>
        <v>0</v>
      </c>
      <c r="BW117" s="49"/>
      <c r="BX117" s="270">
        <f t="shared" si="362"/>
        <v>0</v>
      </c>
      <c r="BY117" s="1033"/>
      <c r="BZ117" s="49"/>
      <c r="CA117" s="1144"/>
      <c r="CB117" s="508">
        <f>CA117-BZ117</f>
        <v>0</v>
      </c>
      <c r="CC117" s="1033"/>
      <c r="CD117" s="49"/>
      <c r="CE117" s="1144"/>
      <c r="CF117" s="508">
        <f>CE117-CD117</f>
        <v>0</v>
      </c>
      <c r="CG117" s="1033"/>
      <c r="CH117" s="49"/>
      <c r="CI117" s="1144"/>
      <c r="CJ117" s="508">
        <f>CI117-CH117</f>
        <v>0</v>
      </c>
      <c r="CK117" s="72">
        <f t="shared" si="363"/>
        <v>0</v>
      </c>
      <c r="CL117" s="146"/>
      <c r="CM117" s="146">
        <f t="shared" si="364"/>
        <v>0</v>
      </c>
      <c r="CN117" s="47">
        <f t="shared" si="364"/>
        <v>0</v>
      </c>
      <c r="CO117" s="146">
        <f t="shared" si="365"/>
        <v>0</v>
      </c>
      <c r="CP117" s="477"/>
      <c r="CQ117" s="270">
        <f t="shared" si="366"/>
        <v>0</v>
      </c>
      <c r="CR117" s="72">
        <f t="shared" si="367"/>
        <v>0</v>
      </c>
      <c r="CS117" s="564"/>
      <c r="CT117" s="510">
        <f t="shared" si="368"/>
        <v>0</v>
      </c>
      <c r="CU117" s="327">
        <f t="shared" si="369"/>
        <v>0</v>
      </c>
      <c r="CV117" s="193">
        <f t="shared" si="370"/>
        <v>0</v>
      </c>
      <c r="CW117" s="520"/>
      <c r="CX117" s="235">
        <f t="shared" si="371"/>
        <v>0</v>
      </c>
      <c r="CY117" s="137"/>
      <c r="CZ117" s="75"/>
      <c r="DD117" s="269">
        <v>18000</v>
      </c>
      <c r="DE117" s="326">
        <v>18000</v>
      </c>
      <c r="DF117" s="753"/>
      <c r="DG117" s="508">
        <f t="shared" si="372"/>
        <v>-18000</v>
      </c>
      <c r="DH117" s="269">
        <v>20000</v>
      </c>
      <c r="DI117" s="326">
        <v>20000</v>
      </c>
      <c r="DJ117" s="753"/>
      <c r="DK117" s="508">
        <f t="shared" si="373"/>
        <v>-20000</v>
      </c>
      <c r="DL117" s="269">
        <v>22000</v>
      </c>
      <c r="DM117" s="326">
        <v>22000</v>
      </c>
      <c r="DN117" s="753">
        <v>22000</v>
      </c>
      <c r="DO117" s="508">
        <f t="shared" si="374"/>
        <v>0</v>
      </c>
      <c r="DP117" s="72">
        <f t="shared" si="375"/>
        <v>60000</v>
      </c>
      <c r="DQ117" s="146">
        <f t="shared" si="376"/>
        <v>60000</v>
      </c>
      <c r="DR117" s="47">
        <f t="shared" si="377"/>
        <v>22000</v>
      </c>
      <c r="DS117" s="47">
        <f t="shared" si="378"/>
        <v>-38000</v>
      </c>
      <c r="DT117" s="270">
        <f t="shared" si="379"/>
        <v>-38000</v>
      </c>
      <c r="DU117" s="269">
        <v>22000</v>
      </c>
      <c r="DV117" s="326"/>
      <c r="DW117" s="753"/>
      <c r="DX117" s="508">
        <f>DW117-DV117</f>
        <v>0</v>
      </c>
      <c r="DY117" s="269">
        <v>16000</v>
      </c>
      <c r="DZ117" s="326"/>
      <c r="EA117" s="753"/>
      <c r="EB117" s="508">
        <f>EA117-DZ117</f>
        <v>0</v>
      </c>
      <c r="EC117" s="269">
        <v>10000</v>
      </c>
      <c r="ED117" s="326"/>
      <c r="EE117" s="753"/>
      <c r="EF117" s="508">
        <f>EE117-ED117</f>
        <v>0</v>
      </c>
      <c r="EG117" s="72">
        <f t="shared" si="380"/>
        <v>48000</v>
      </c>
      <c r="EH117" s="146">
        <f t="shared" si="381"/>
        <v>0</v>
      </c>
      <c r="EI117" s="47">
        <f t="shared" si="382"/>
        <v>0</v>
      </c>
      <c r="EJ117" s="146">
        <f t="shared" si="383"/>
        <v>-48000</v>
      </c>
      <c r="EK117" s="270">
        <f t="shared" si="384"/>
        <v>0</v>
      </c>
      <c r="EL117" s="72">
        <f t="shared" si="385"/>
        <v>108000</v>
      </c>
      <c r="EM117" s="676">
        <f t="shared" si="386"/>
        <v>60000</v>
      </c>
      <c r="EN117" s="327">
        <f t="shared" si="387"/>
        <v>22000</v>
      </c>
      <c r="EO117" s="193">
        <f t="shared" si="388"/>
        <v>-86000</v>
      </c>
      <c r="EP117" s="235">
        <f t="shared" si="389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1"/>
      <c r="E118" s="834" t="s">
        <v>137</v>
      </c>
      <c r="F118" s="269">
        <v>3860</v>
      </c>
      <c r="G118" s="326"/>
      <c r="H118" s="753">
        <v>0</v>
      </c>
      <c r="I118" s="508">
        <f t="shared" si="336"/>
        <v>0</v>
      </c>
      <c r="J118" s="269">
        <v>4650</v>
      </c>
      <c r="K118" s="326">
        <v>0</v>
      </c>
      <c r="L118" s="753">
        <v>0</v>
      </c>
      <c r="M118" s="508">
        <f t="shared" si="337"/>
        <v>0</v>
      </c>
      <c r="N118" s="269">
        <v>4650</v>
      </c>
      <c r="O118" s="326">
        <v>38.880000000000003</v>
      </c>
      <c r="P118" s="753">
        <v>38.880000000000003</v>
      </c>
      <c r="Q118" s="508">
        <f t="shared" si="338"/>
        <v>0</v>
      </c>
      <c r="R118" s="268">
        <f t="shared" si="339"/>
        <v>13160</v>
      </c>
      <c r="S118" s="509">
        <v>17200</v>
      </c>
      <c r="T118" s="146">
        <f t="shared" si="340"/>
        <v>38.880000000000003</v>
      </c>
      <c r="U118" s="47">
        <f>H118+L118+P118</f>
        <v>38.880000000000003</v>
      </c>
      <c r="V118" s="47">
        <f t="shared" si="342"/>
        <v>-13121.12</v>
      </c>
      <c r="W118" s="49">
        <f>U118-S118</f>
        <v>-17161.12</v>
      </c>
      <c r="X118" s="270">
        <f t="shared" si="343"/>
        <v>0</v>
      </c>
      <c r="Y118" s="269">
        <v>7600</v>
      </c>
      <c r="Z118" s="753">
        <v>604.62900000000002</v>
      </c>
      <c r="AA118" s="753">
        <v>604.62900000000002</v>
      </c>
      <c r="AB118" s="508">
        <f t="shared" si="344"/>
        <v>0</v>
      </c>
      <c r="AC118" s="269">
        <v>9200</v>
      </c>
      <c r="AD118" s="326">
        <v>517.923</v>
      </c>
      <c r="AE118" s="753">
        <v>517.923</v>
      </c>
      <c r="AF118" s="508">
        <f t="shared" si="345"/>
        <v>0</v>
      </c>
      <c r="AG118" s="269">
        <v>10780</v>
      </c>
      <c r="AH118" s="49"/>
      <c r="AI118" s="1125"/>
      <c r="AJ118" s="508">
        <f t="shared" si="346"/>
        <v>0</v>
      </c>
      <c r="AK118" s="72">
        <f t="shared" si="347"/>
        <v>27580</v>
      </c>
      <c r="AL118" s="509">
        <v>40000</v>
      </c>
      <c r="AM118" s="146">
        <f>Z118+AD118+AH118</f>
        <v>1122.5520000000001</v>
      </c>
      <c r="AN118" s="47">
        <f>AA118+AE118+AI118</f>
        <v>1122.5520000000001</v>
      </c>
      <c r="AO118" s="146">
        <f t="shared" si="349"/>
        <v>-26457.448</v>
      </c>
      <c r="AP118" s="49">
        <f>AN118-AL118</f>
        <v>-38877.447999999997</v>
      </c>
      <c r="AQ118" s="270">
        <f t="shared" si="350"/>
        <v>0</v>
      </c>
      <c r="AR118" s="72">
        <f t="shared" si="351"/>
        <v>40740</v>
      </c>
      <c r="AS118" s="47">
        <f>AL118+S118</f>
        <v>57200</v>
      </c>
      <c r="AT118" s="510">
        <f t="shared" si="352"/>
        <v>1161.4320000000002</v>
      </c>
      <c r="AU118" s="327">
        <f t="shared" si="353"/>
        <v>1161.4320000000002</v>
      </c>
      <c r="AV118" s="193">
        <f t="shared" si="354"/>
        <v>-39578.567999999999</v>
      </c>
      <c r="AW118" s="49">
        <f>AU118-AS118</f>
        <v>-56038.567999999999</v>
      </c>
      <c r="AX118" s="235">
        <f t="shared" si="355"/>
        <v>0</v>
      </c>
      <c r="AY118" s="74"/>
      <c r="AZ118" s="75"/>
      <c r="BA118" s="75"/>
      <c r="BF118" s="1033"/>
      <c r="BG118" s="49"/>
      <c r="BH118" s="851"/>
      <c r="BI118" s="508">
        <f t="shared" si="356"/>
        <v>0</v>
      </c>
      <c r="BJ118" s="1033"/>
      <c r="BK118" s="49"/>
      <c r="BL118" s="1144"/>
      <c r="BM118" s="508">
        <f t="shared" si="357"/>
        <v>0</v>
      </c>
      <c r="BN118" s="1033"/>
      <c r="BO118" s="49"/>
      <c r="BP118" s="1144"/>
      <c r="BQ118" s="508">
        <f t="shared" si="358"/>
        <v>0</v>
      </c>
      <c r="BR118" s="72">
        <f>BF118+BJ118+BN118</f>
        <v>0</v>
      </c>
      <c r="BS118" s="146"/>
      <c r="BT118" s="146">
        <f t="shared" ref="BT118:BU120" si="393">BG118+BK118+BO118</f>
        <v>0</v>
      </c>
      <c r="BU118" s="47">
        <f t="shared" si="393"/>
        <v>0</v>
      </c>
      <c r="BV118" s="47">
        <f t="shared" si="361"/>
        <v>0</v>
      </c>
      <c r="BW118" s="49"/>
      <c r="BX118" s="270">
        <f t="shared" si="362"/>
        <v>0</v>
      </c>
      <c r="BY118" s="1033"/>
      <c r="BZ118" s="49"/>
      <c r="CA118" s="1144"/>
      <c r="CB118" s="508">
        <f>CA118-BZ118</f>
        <v>0</v>
      </c>
      <c r="CC118" s="1033"/>
      <c r="CD118" s="49"/>
      <c r="CE118" s="1144"/>
      <c r="CF118" s="508">
        <f>CE118-CD118</f>
        <v>0</v>
      </c>
      <c r="CG118" s="1033"/>
      <c r="CH118" s="49"/>
      <c r="CI118" s="1144"/>
      <c r="CJ118" s="508">
        <f>CI118-CH118</f>
        <v>0</v>
      </c>
      <c r="CK118" s="72">
        <f>BY118+CC118+CG118</f>
        <v>0</v>
      </c>
      <c r="CL118" s="146"/>
      <c r="CM118" s="146">
        <f t="shared" ref="CM118:CN120" si="394">BZ118+CD118+CH118</f>
        <v>0</v>
      </c>
      <c r="CN118" s="47">
        <f t="shared" si="394"/>
        <v>0</v>
      </c>
      <c r="CO118" s="146">
        <f t="shared" si="365"/>
        <v>0</v>
      </c>
      <c r="CP118" s="477"/>
      <c r="CQ118" s="270">
        <f t="shared" si="366"/>
        <v>0</v>
      </c>
      <c r="CR118" s="72">
        <f t="shared" si="367"/>
        <v>0</v>
      </c>
      <c r="CS118" s="564"/>
      <c r="CT118" s="510">
        <f t="shared" si="368"/>
        <v>0</v>
      </c>
      <c r="CU118" s="327">
        <f t="shared" si="369"/>
        <v>0</v>
      </c>
      <c r="CV118" s="193">
        <f t="shared" si="370"/>
        <v>0</v>
      </c>
      <c r="CW118" s="520"/>
      <c r="CX118" s="235">
        <f t="shared" si="371"/>
        <v>0</v>
      </c>
      <c r="CY118" s="137"/>
      <c r="CZ118" s="75"/>
      <c r="DD118" s="269">
        <v>7000</v>
      </c>
      <c r="DE118" s="326">
        <v>7000</v>
      </c>
      <c r="DF118" s="753"/>
      <c r="DG118" s="508">
        <f t="shared" si="372"/>
        <v>-7000</v>
      </c>
      <c r="DH118" s="269">
        <v>9100</v>
      </c>
      <c r="DI118" s="326">
        <v>9100</v>
      </c>
      <c r="DJ118" s="753"/>
      <c r="DK118" s="508">
        <f t="shared" si="373"/>
        <v>-9100</v>
      </c>
      <c r="DL118" s="269">
        <v>9100</v>
      </c>
      <c r="DM118" s="326">
        <v>9100</v>
      </c>
      <c r="DN118" s="753">
        <v>9100</v>
      </c>
      <c r="DO118" s="508">
        <f t="shared" si="374"/>
        <v>0</v>
      </c>
      <c r="DP118" s="72">
        <f t="shared" si="375"/>
        <v>25200</v>
      </c>
      <c r="DQ118" s="146">
        <f t="shared" si="376"/>
        <v>25200</v>
      </c>
      <c r="DR118" s="47">
        <f t="shared" si="377"/>
        <v>9100</v>
      </c>
      <c r="DS118" s="47">
        <f t="shared" si="378"/>
        <v>-16100</v>
      </c>
      <c r="DT118" s="270">
        <f t="shared" si="379"/>
        <v>-16100</v>
      </c>
      <c r="DU118" s="269">
        <v>9000</v>
      </c>
      <c r="DV118" s="326"/>
      <c r="DW118" s="753"/>
      <c r="DX118" s="508">
        <f>DW118-DV118</f>
        <v>0</v>
      </c>
      <c r="DY118" s="269">
        <v>7000</v>
      </c>
      <c r="DZ118" s="326"/>
      <c r="EA118" s="753"/>
      <c r="EB118" s="508">
        <f>EA118-DZ118</f>
        <v>0</v>
      </c>
      <c r="EC118" s="269">
        <v>4400</v>
      </c>
      <c r="ED118" s="326"/>
      <c r="EE118" s="753"/>
      <c r="EF118" s="508">
        <f>EE118-ED118</f>
        <v>0</v>
      </c>
      <c r="EG118" s="72">
        <f t="shared" si="380"/>
        <v>20400</v>
      </c>
      <c r="EH118" s="146">
        <f t="shared" si="381"/>
        <v>0</v>
      </c>
      <c r="EI118" s="47">
        <f t="shared" si="382"/>
        <v>0</v>
      </c>
      <c r="EJ118" s="146">
        <f t="shared" si="383"/>
        <v>-20400</v>
      </c>
      <c r="EK118" s="270">
        <f t="shared" si="384"/>
        <v>0</v>
      </c>
      <c r="EL118" s="72">
        <f t="shared" si="385"/>
        <v>45600</v>
      </c>
      <c r="EM118" s="676">
        <f t="shared" si="386"/>
        <v>25200</v>
      </c>
      <c r="EN118" s="327">
        <f t="shared" si="387"/>
        <v>9100</v>
      </c>
      <c r="EO118" s="193">
        <f t="shared" si="388"/>
        <v>-36500</v>
      </c>
      <c r="EP118" s="235">
        <f t="shared" si="389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1" t="s">
        <v>30</v>
      </c>
      <c r="E119" s="838"/>
      <c r="F119" s="269">
        <v>63400</v>
      </c>
      <c r="G119" s="326">
        <v>72572.497560000003</v>
      </c>
      <c r="H119" s="753">
        <v>72572.497560000003</v>
      </c>
      <c r="I119" s="508">
        <f t="shared" si="336"/>
        <v>0</v>
      </c>
      <c r="J119" s="269">
        <v>70600</v>
      </c>
      <c r="K119" s="326">
        <v>83016</v>
      </c>
      <c r="L119" s="870">
        <v>83016</v>
      </c>
      <c r="M119" s="508">
        <f t="shared" si="337"/>
        <v>0</v>
      </c>
      <c r="N119" s="269">
        <v>70600</v>
      </c>
      <c r="O119" s="326">
        <v>83360.274640000003</v>
      </c>
      <c r="P119" s="870">
        <v>83360.274640000003</v>
      </c>
      <c r="Q119" s="508">
        <f t="shared" si="338"/>
        <v>0</v>
      </c>
      <c r="R119" s="268">
        <f t="shared" si="339"/>
        <v>204600</v>
      </c>
      <c r="S119" s="509">
        <v>222300</v>
      </c>
      <c r="T119" s="146">
        <f t="shared" si="340"/>
        <v>238948.77220000001</v>
      </c>
      <c r="U119" s="47">
        <f t="shared" si="341"/>
        <v>238948.77220000001</v>
      </c>
      <c r="V119" s="47">
        <f t="shared" si="342"/>
        <v>34348.772200000007</v>
      </c>
      <c r="W119" s="49">
        <f t="shared" si="390"/>
        <v>16648.772200000007</v>
      </c>
      <c r="X119" s="270">
        <f t="shared" si="343"/>
        <v>0</v>
      </c>
      <c r="Y119" s="269">
        <v>70500</v>
      </c>
      <c r="Z119" s="870">
        <v>82871.555439999982</v>
      </c>
      <c r="AA119" s="870">
        <v>82871.555439999982</v>
      </c>
      <c r="AB119" s="508">
        <f t="shared" si="344"/>
        <v>0</v>
      </c>
      <c r="AC119" s="269">
        <v>77600</v>
      </c>
      <c r="AD119" s="326">
        <v>80429.135149999987</v>
      </c>
      <c r="AE119" s="753">
        <v>80429.135149999987</v>
      </c>
      <c r="AF119" s="508">
        <f t="shared" si="345"/>
        <v>0</v>
      </c>
      <c r="AG119" s="269">
        <v>84700</v>
      </c>
      <c r="AH119" s="49"/>
      <c r="AI119" s="1125"/>
      <c r="AJ119" s="508">
        <f t="shared" si="346"/>
        <v>0</v>
      </c>
      <c r="AK119" s="72">
        <f t="shared" si="347"/>
        <v>232800</v>
      </c>
      <c r="AL119" s="509">
        <v>242100</v>
      </c>
      <c r="AM119" s="146">
        <f t="shared" si="348"/>
        <v>163300.69058999995</v>
      </c>
      <c r="AN119" s="47">
        <f t="shared" si="348"/>
        <v>163300.69058999995</v>
      </c>
      <c r="AO119" s="146">
        <f t="shared" si="349"/>
        <v>-69499.309410000045</v>
      </c>
      <c r="AP119" s="49">
        <f t="shared" si="391"/>
        <v>-78799.309410000045</v>
      </c>
      <c r="AQ119" s="270">
        <f t="shared" si="350"/>
        <v>0</v>
      </c>
      <c r="AR119" s="72">
        <f t="shared" si="351"/>
        <v>437400</v>
      </c>
      <c r="AS119" s="47">
        <f>AL119+S119</f>
        <v>464400</v>
      </c>
      <c r="AT119" s="510">
        <f t="shared" si="352"/>
        <v>402249.46278999996</v>
      </c>
      <c r="AU119" s="327">
        <f t="shared" si="353"/>
        <v>402249.46278999996</v>
      </c>
      <c r="AV119" s="193">
        <f t="shared" si="354"/>
        <v>-35150.537210000039</v>
      </c>
      <c r="AW119" s="49">
        <f t="shared" si="392"/>
        <v>-62150.537210000039</v>
      </c>
      <c r="AX119" s="235">
        <f t="shared" si="355"/>
        <v>0</v>
      </c>
      <c r="AY119" s="74"/>
      <c r="AZ119" s="75"/>
      <c r="BA119" s="75"/>
      <c r="BF119" s="1033"/>
      <c r="BG119" s="49"/>
      <c r="BH119" s="851"/>
      <c r="BI119" s="508">
        <f t="shared" si="356"/>
        <v>0</v>
      </c>
      <c r="BJ119" s="1033"/>
      <c r="BK119" s="49"/>
      <c r="BL119" s="1144"/>
      <c r="BM119" s="508">
        <f t="shared" si="357"/>
        <v>0</v>
      </c>
      <c r="BN119" s="1033"/>
      <c r="BO119" s="49"/>
      <c r="BP119" s="1144"/>
      <c r="BQ119" s="508">
        <f t="shared" si="358"/>
        <v>0</v>
      </c>
      <c r="BR119" s="72">
        <f t="shared" si="359"/>
        <v>0</v>
      </c>
      <c r="BS119" s="146"/>
      <c r="BT119" s="146">
        <f t="shared" si="393"/>
        <v>0</v>
      </c>
      <c r="BU119" s="47">
        <f t="shared" si="393"/>
        <v>0</v>
      </c>
      <c r="BV119" s="47">
        <f t="shared" si="361"/>
        <v>0</v>
      </c>
      <c r="BW119" s="49"/>
      <c r="BX119" s="270">
        <f t="shared" si="362"/>
        <v>0</v>
      </c>
      <c r="BY119" s="1033"/>
      <c r="BZ119" s="49"/>
      <c r="CA119" s="1144"/>
      <c r="CB119" s="508">
        <f>CA119-BZ119</f>
        <v>0</v>
      </c>
      <c r="CC119" s="1033"/>
      <c r="CD119" s="49"/>
      <c r="CE119" s="1144"/>
      <c r="CF119" s="508">
        <f>CE119-CD119</f>
        <v>0</v>
      </c>
      <c r="CG119" s="1033"/>
      <c r="CH119" s="49"/>
      <c r="CI119" s="1144"/>
      <c r="CJ119" s="508">
        <f>CI119-CH119</f>
        <v>0</v>
      </c>
      <c r="CK119" s="72">
        <f t="shared" si="363"/>
        <v>0</v>
      </c>
      <c r="CL119" s="146"/>
      <c r="CM119" s="146">
        <f t="shared" si="394"/>
        <v>0</v>
      </c>
      <c r="CN119" s="47">
        <f t="shared" si="394"/>
        <v>0</v>
      </c>
      <c r="CO119" s="146">
        <f t="shared" si="365"/>
        <v>0</v>
      </c>
      <c r="CP119" s="477"/>
      <c r="CQ119" s="270">
        <f t="shared" si="366"/>
        <v>0</v>
      </c>
      <c r="CR119" s="72">
        <f t="shared" si="367"/>
        <v>0</v>
      </c>
      <c r="CS119" s="564"/>
      <c r="CT119" s="510">
        <f t="shared" si="368"/>
        <v>0</v>
      </c>
      <c r="CU119" s="327">
        <f t="shared" si="369"/>
        <v>0</v>
      </c>
      <c r="CV119" s="193">
        <f t="shared" si="370"/>
        <v>0</v>
      </c>
      <c r="CW119" s="520"/>
      <c r="CX119" s="235">
        <f t="shared" si="371"/>
        <v>0</v>
      </c>
      <c r="CY119" s="137"/>
      <c r="CZ119" s="75"/>
      <c r="DD119" s="269">
        <v>91800</v>
      </c>
      <c r="DE119" s="326">
        <v>91750</v>
      </c>
      <c r="DF119" s="753"/>
      <c r="DG119" s="508">
        <f t="shared" si="372"/>
        <v>-91750</v>
      </c>
      <c r="DH119" s="269">
        <v>89850</v>
      </c>
      <c r="DI119" s="326">
        <v>89750</v>
      </c>
      <c r="DJ119" s="753"/>
      <c r="DK119" s="508">
        <f t="shared" si="373"/>
        <v>-89750</v>
      </c>
      <c r="DL119" s="269">
        <v>86850</v>
      </c>
      <c r="DM119" s="326">
        <v>86750</v>
      </c>
      <c r="DN119" s="753">
        <v>86750</v>
      </c>
      <c r="DO119" s="508">
        <f t="shared" si="374"/>
        <v>0</v>
      </c>
      <c r="DP119" s="72">
        <f t="shared" si="375"/>
        <v>268500</v>
      </c>
      <c r="DQ119" s="146">
        <f t="shared" si="376"/>
        <v>268250</v>
      </c>
      <c r="DR119" s="47">
        <f t="shared" si="377"/>
        <v>86750</v>
      </c>
      <c r="DS119" s="47">
        <f t="shared" si="378"/>
        <v>-181750</v>
      </c>
      <c r="DT119" s="270">
        <f t="shared" si="379"/>
        <v>-181500</v>
      </c>
      <c r="DU119" s="269">
        <v>86600</v>
      </c>
      <c r="DV119" s="326"/>
      <c r="DW119" s="753"/>
      <c r="DX119" s="508">
        <f>DW119-DV119</f>
        <v>0</v>
      </c>
      <c r="DY119" s="269">
        <v>72800</v>
      </c>
      <c r="DZ119" s="326"/>
      <c r="EA119" s="753"/>
      <c r="EB119" s="508">
        <f>EA119-DZ119</f>
        <v>0</v>
      </c>
      <c r="EC119" s="269">
        <v>37400</v>
      </c>
      <c r="ED119" s="326"/>
      <c r="EE119" s="753"/>
      <c r="EF119" s="508">
        <f>EE119-ED119</f>
        <v>0</v>
      </c>
      <c r="EG119" s="72">
        <f t="shared" si="380"/>
        <v>196800</v>
      </c>
      <c r="EH119" s="146">
        <f t="shared" si="381"/>
        <v>0</v>
      </c>
      <c r="EI119" s="47">
        <f t="shared" si="382"/>
        <v>0</v>
      </c>
      <c r="EJ119" s="146">
        <f t="shared" si="383"/>
        <v>-196800</v>
      </c>
      <c r="EK119" s="270">
        <f t="shared" si="384"/>
        <v>0</v>
      </c>
      <c r="EL119" s="72">
        <f t="shared" si="385"/>
        <v>465300</v>
      </c>
      <c r="EM119" s="676">
        <f t="shared" si="386"/>
        <v>268250</v>
      </c>
      <c r="EN119" s="327">
        <f t="shared" si="387"/>
        <v>86750</v>
      </c>
      <c r="EO119" s="193">
        <f t="shared" si="388"/>
        <v>-378550</v>
      </c>
      <c r="EP119" s="235">
        <f t="shared" si="389"/>
        <v>-181500</v>
      </c>
      <c r="EQ119" s="137"/>
      <c r="ER119" s="75"/>
    </row>
    <row r="120" spans="1:152" s="5" customFormat="1" ht="20.100000000000001" customHeight="1">
      <c r="A120" s="66"/>
      <c r="B120" s="66"/>
      <c r="C120" s="1067" t="s">
        <v>54</v>
      </c>
      <c r="D120" s="1068"/>
      <c r="E120" s="785"/>
      <c r="F120" s="269">
        <f>F116+F119</f>
        <v>63800</v>
      </c>
      <c r="G120" s="326">
        <f>G116+G119</f>
        <v>73077.902560000002</v>
      </c>
      <c r="H120" s="753">
        <f>H116+H119</f>
        <v>73077.902560000002</v>
      </c>
      <c r="I120" s="508">
        <f t="shared" si="336"/>
        <v>0</v>
      </c>
      <c r="J120" s="269">
        <f>J116+J119</f>
        <v>71000</v>
      </c>
      <c r="K120" s="326">
        <f>K116+K119</f>
        <v>83155.190709999995</v>
      </c>
      <c r="L120" s="753">
        <f>L116+L119</f>
        <v>83155.190709999995</v>
      </c>
      <c r="M120" s="508">
        <f t="shared" si="337"/>
        <v>0</v>
      </c>
      <c r="N120" s="269">
        <f>N116+N119</f>
        <v>71000</v>
      </c>
      <c r="O120" s="326">
        <f>O116+O119</f>
        <v>83665.889230000001</v>
      </c>
      <c r="P120" s="753">
        <f>P116+P119</f>
        <v>83665.889230000001</v>
      </c>
      <c r="Q120" s="508">
        <f t="shared" si="338"/>
        <v>0</v>
      </c>
      <c r="R120" s="268">
        <f t="shared" si="339"/>
        <v>205800</v>
      </c>
      <c r="S120" s="509">
        <f>S116+S119</f>
        <v>223500</v>
      </c>
      <c r="T120" s="146">
        <f t="shared" si="340"/>
        <v>239898.98250000001</v>
      </c>
      <c r="U120" s="47">
        <f t="shared" si="341"/>
        <v>239898.98250000001</v>
      </c>
      <c r="V120" s="47">
        <f t="shared" si="342"/>
        <v>34098.982500000013</v>
      </c>
      <c r="W120" s="141">
        <f t="shared" si="390"/>
        <v>16398.982500000013</v>
      </c>
      <c r="X120" s="142">
        <f t="shared" si="343"/>
        <v>0</v>
      </c>
      <c r="Y120" s="269">
        <f>Y116+Y119</f>
        <v>71000</v>
      </c>
      <c r="Z120" s="753">
        <f>Z116+Z119</f>
        <v>83112.417679999984</v>
      </c>
      <c r="AA120" s="753">
        <f>AA116+AA119</f>
        <v>83112.417679999984</v>
      </c>
      <c r="AB120" s="508">
        <f t="shared" si="344"/>
        <v>0</v>
      </c>
      <c r="AC120" s="269">
        <f>AC116+AC119</f>
        <v>78100</v>
      </c>
      <c r="AD120" s="326">
        <f>AD116+AD119</f>
        <v>80729.657389999993</v>
      </c>
      <c r="AE120" s="753">
        <f>AE116+AE119</f>
        <v>80729.657389999993</v>
      </c>
      <c r="AF120" s="508">
        <f t="shared" si="345"/>
        <v>0</v>
      </c>
      <c r="AG120" s="269">
        <f>AG116+AG119</f>
        <v>85200</v>
      </c>
      <c r="AH120" s="49">
        <f>AH116+AH119</f>
        <v>0</v>
      </c>
      <c r="AI120" s="1125">
        <f>AI116+AI119</f>
        <v>0</v>
      </c>
      <c r="AJ120" s="508">
        <f t="shared" si="346"/>
        <v>0</v>
      </c>
      <c r="AK120" s="72">
        <f t="shared" si="347"/>
        <v>234300</v>
      </c>
      <c r="AL120" s="509">
        <f>AL116+AL119</f>
        <v>243600</v>
      </c>
      <c r="AM120" s="146">
        <f t="shared" si="348"/>
        <v>163842.07506999996</v>
      </c>
      <c r="AN120" s="47">
        <f t="shared" si="348"/>
        <v>163842.07506999996</v>
      </c>
      <c r="AO120" s="146">
        <f t="shared" si="349"/>
        <v>-70457.924930000037</v>
      </c>
      <c r="AP120" s="141">
        <f t="shared" si="391"/>
        <v>-79757.924930000037</v>
      </c>
      <c r="AQ120" s="142">
        <f t="shared" si="350"/>
        <v>0</v>
      </c>
      <c r="AR120" s="72">
        <f t="shared" si="351"/>
        <v>440100</v>
      </c>
      <c r="AS120" s="47">
        <f>AS116+AS119</f>
        <v>467100</v>
      </c>
      <c r="AT120" s="76">
        <f t="shared" si="352"/>
        <v>403741.05756999995</v>
      </c>
      <c r="AU120" s="327">
        <f t="shared" si="353"/>
        <v>403741.05756999995</v>
      </c>
      <c r="AV120" s="193">
        <f t="shared" si="354"/>
        <v>-36358.942430000054</v>
      </c>
      <c r="AW120" s="141">
        <f t="shared" si="392"/>
        <v>-63358.942430000054</v>
      </c>
      <c r="AX120" s="372">
        <f t="shared" si="355"/>
        <v>0</v>
      </c>
      <c r="AY120" s="74"/>
      <c r="AZ120" s="75"/>
      <c r="BA120" s="75"/>
      <c r="BF120" s="1033">
        <f>BF116+BF119</f>
        <v>0</v>
      </c>
      <c r="BG120" s="49">
        <f>BG116+BG119</f>
        <v>0</v>
      </c>
      <c r="BH120" s="851">
        <f>BH116+BH119</f>
        <v>0</v>
      </c>
      <c r="BI120" s="508">
        <f t="shared" si="356"/>
        <v>0</v>
      </c>
      <c r="BJ120" s="1033">
        <f>BJ116+BJ119</f>
        <v>0</v>
      </c>
      <c r="BK120" s="49">
        <f>BK116+BK119</f>
        <v>0</v>
      </c>
      <c r="BL120" s="1144">
        <f>BL116+BL119</f>
        <v>0</v>
      </c>
      <c r="BM120" s="508">
        <f t="shared" si="357"/>
        <v>0</v>
      </c>
      <c r="BN120" s="1033">
        <f>BN116+BN119</f>
        <v>0</v>
      </c>
      <c r="BO120" s="49">
        <f>BO116+BO119</f>
        <v>0</v>
      </c>
      <c r="BP120" s="1144">
        <f>BP116+BP119</f>
        <v>0</v>
      </c>
      <c r="BQ120" s="508">
        <f t="shared" si="358"/>
        <v>0</v>
      </c>
      <c r="BR120" s="72">
        <f t="shared" si="359"/>
        <v>0</v>
      </c>
      <c r="BS120" s="146"/>
      <c r="BT120" s="146">
        <f t="shared" si="393"/>
        <v>0</v>
      </c>
      <c r="BU120" s="47">
        <f t="shared" si="393"/>
        <v>0</v>
      </c>
      <c r="BV120" s="47">
        <f t="shared" si="361"/>
        <v>0</v>
      </c>
      <c r="BW120" s="141"/>
      <c r="BX120" s="142">
        <f t="shared" si="362"/>
        <v>0</v>
      </c>
      <c r="BY120" s="1033">
        <f>BY116+BY119</f>
        <v>0</v>
      </c>
      <c r="BZ120" s="49">
        <f>BZ116+BZ119</f>
        <v>0</v>
      </c>
      <c r="CA120" s="1144">
        <f>CA116+CA119</f>
        <v>0</v>
      </c>
      <c r="CB120" s="508"/>
      <c r="CC120" s="1033">
        <f>CC116+CC119</f>
        <v>0</v>
      </c>
      <c r="CD120" s="49">
        <f>CD116+CD119</f>
        <v>0</v>
      </c>
      <c r="CE120" s="1144">
        <f>CE116+CE119</f>
        <v>0</v>
      </c>
      <c r="CF120" s="508"/>
      <c r="CG120" s="1033">
        <f>CG116+CG119</f>
        <v>0</v>
      </c>
      <c r="CH120" s="49">
        <f>CH116+CH119</f>
        <v>0</v>
      </c>
      <c r="CI120" s="1144">
        <f>CI116+CI119</f>
        <v>0</v>
      </c>
      <c r="CJ120" s="508"/>
      <c r="CK120" s="72">
        <f t="shared" si="363"/>
        <v>0</v>
      </c>
      <c r="CL120" s="146"/>
      <c r="CM120" s="146">
        <f t="shared" si="394"/>
        <v>0</v>
      </c>
      <c r="CN120" s="47">
        <f t="shared" si="394"/>
        <v>0</v>
      </c>
      <c r="CO120" s="146">
        <f t="shared" si="365"/>
        <v>0</v>
      </c>
      <c r="CP120" s="146"/>
      <c r="CQ120" s="142">
        <f t="shared" si="366"/>
        <v>0</v>
      </c>
      <c r="CR120" s="72">
        <f t="shared" si="367"/>
        <v>0</v>
      </c>
      <c r="CS120" s="518"/>
      <c r="CT120" s="76">
        <f t="shared" si="368"/>
        <v>0</v>
      </c>
      <c r="CU120" s="327">
        <f t="shared" si="369"/>
        <v>0</v>
      </c>
      <c r="CV120" s="193">
        <f t="shared" si="370"/>
        <v>0</v>
      </c>
      <c r="CW120" s="193"/>
      <c r="CX120" s="372">
        <f t="shared" si="371"/>
        <v>0</v>
      </c>
      <c r="CY120" s="137"/>
      <c r="CZ120" s="75"/>
      <c r="DD120" s="269">
        <f>DD116+DD119</f>
        <v>92050</v>
      </c>
      <c r="DE120" s="326">
        <f>DE116+DE119</f>
        <v>92000</v>
      </c>
      <c r="DF120" s="753">
        <f>DF116+DF119</f>
        <v>0</v>
      </c>
      <c r="DG120" s="508">
        <f t="shared" si="372"/>
        <v>-92000</v>
      </c>
      <c r="DH120" s="269">
        <f>DH116+DH119</f>
        <v>90100</v>
      </c>
      <c r="DI120" s="326">
        <f>DI116+DI119</f>
        <v>90000</v>
      </c>
      <c r="DJ120" s="753">
        <f>DJ116+DJ119</f>
        <v>0</v>
      </c>
      <c r="DK120" s="508">
        <f t="shared" si="373"/>
        <v>-90000</v>
      </c>
      <c r="DL120" s="269">
        <f>DL116+DL119</f>
        <v>87100</v>
      </c>
      <c r="DM120" s="326">
        <f>DM116+DM119</f>
        <v>87000</v>
      </c>
      <c r="DN120" s="753">
        <f>DN116+DN119</f>
        <v>87000</v>
      </c>
      <c r="DO120" s="508">
        <f t="shared" si="374"/>
        <v>0</v>
      </c>
      <c r="DP120" s="72">
        <f t="shared" si="375"/>
        <v>269250</v>
      </c>
      <c r="DQ120" s="146">
        <f t="shared" si="376"/>
        <v>269000</v>
      </c>
      <c r="DR120" s="47">
        <f t="shared" si="377"/>
        <v>87000</v>
      </c>
      <c r="DS120" s="47">
        <f t="shared" si="378"/>
        <v>-182250</v>
      </c>
      <c r="DT120" s="142">
        <f t="shared" si="379"/>
        <v>-182000</v>
      </c>
      <c r="DU120" s="269">
        <f>DU116+DU119</f>
        <v>86840</v>
      </c>
      <c r="DV120" s="326">
        <f>DV116+DV119</f>
        <v>0</v>
      </c>
      <c r="DW120" s="75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5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53">
        <f>EE116+EE119</f>
        <v>0</v>
      </c>
      <c r="EF120" s="508"/>
      <c r="EG120" s="72">
        <f t="shared" si="380"/>
        <v>197340</v>
      </c>
      <c r="EH120" s="146">
        <f t="shared" si="381"/>
        <v>0</v>
      </c>
      <c r="EI120" s="47">
        <f t="shared" si="382"/>
        <v>0</v>
      </c>
      <c r="EJ120" s="146">
        <f t="shared" si="383"/>
        <v>-197340</v>
      </c>
      <c r="EK120" s="142">
        <f t="shared" si="384"/>
        <v>0</v>
      </c>
      <c r="EL120" s="72">
        <f t="shared" si="385"/>
        <v>466590</v>
      </c>
      <c r="EM120" s="1011">
        <f t="shared" si="386"/>
        <v>269000</v>
      </c>
      <c r="EN120" s="327">
        <f t="shared" si="387"/>
        <v>87000</v>
      </c>
      <c r="EO120" s="193">
        <f t="shared" si="388"/>
        <v>-379590</v>
      </c>
      <c r="EP120" s="372">
        <f t="shared" si="389"/>
        <v>-182000</v>
      </c>
      <c r="EQ120" s="137"/>
      <c r="ER120" s="75"/>
    </row>
    <row r="121" spans="1:152" s="516" customFormat="1" ht="20.100000000000001" customHeight="1">
      <c r="A121" s="388"/>
      <c r="B121" s="388" t="s">
        <v>5</v>
      </c>
      <c r="C121" s="446"/>
      <c r="D121" s="783"/>
      <c r="E121" s="784"/>
      <c r="F121" s="331"/>
      <c r="G121" s="332"/>
      <c r="H121" s="754"/>
      <c r="I121" s="334">
        <f>H122/G122</f>
        <v>1</v>
      </c>
      <c r="J121" s="331"/>
      <c r="K121" s="332"/>
      <c r="L121" s="754"/>
      <c r="M121" s="334">
        <f>L122/K122</f>
        <v>1</v>
      </c>
      <c r="N121" s="331"/>
      <c r="O121" s="332"/>
      <c r="P121" s="75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754"/>
      <c r="AA121" s="754"/>
      <c r="AB121" s="334">
        <f>AA122/Z122</f>
        <v>1</v>
      </c>
      <c r="AC121" s="331"/>
      <c r="AD121" s="332"/>
      <c r="AE121" s="754"/>
      <c r="AF121" s="513">
        <f>AE122/AD122</f>
        <v>1</v>
      </c>
      <c r="AG121" s="331"/>
      <c r="AH121" s="690"/>
      <c r="AI121" s="1109"/>
      <c r="AJ121" s="513" t="e">
        <f>AI122/AH122</f>
        <v>#DIV/0!</v>
      </c>
      <c r="AK121" s="342"/>
      <c r="AL121" s="337"/>
      <c r="AM121" s="485"/>
      <c r="AN121" s="81"/>
      <c r="AO121" s="343">
        <f>AN122/AK122</f>
        <v>0.70604159362688279</v>
      </c>
      <c r="AP121" s="340">
        <f>AN122/AL122</f>
        <v>0.68155916700223695</v>
      </c>
      <c r="AQ121" s="254">
        <f>AN122/AM122</f>
        <v>1</v>
      </c>
      <c r="AR121" s="342"/>
      <c r="AS121" s="345"/>
      <c r="AT121" s="346"/>
      <c r="AU121" s="514"/>
      <c r="AV121" s="343">
        <f>AU122/AR122</f>
        <v>0.92862962091020895</v>
      </c>
      <c r="AW121" s="86">
        <f>AU122/AS122</f>
        <v>0.87992527016317001</v>
      </c>
      <c r="AX121" s="515">
        <f>AU122/AT122</f>
        <v>1</v>
      </c>
      <c r="AY121" s="349"/>
      <c r="AZ121" s="350"/>
      <c r="BA121" s="350"/>
      <c r="BF121" s="1034"/>
      <c r="BG121" s="690"/>
      <c r="BH121" s="333"/>
      <c r="BI121" s="334" t="e">
        <f>BH122/BG122</f>
        <v>#DIV/0!</v>
      </c>
      <c r="BJ121" s="1034"/>
      <c r="BK121" s="690"/>
      <c r="BL121" s="1145"/>
      <c r="BM121" s="334" t="e">
        <f>BL122/BK122</f>
        <v>#DIV/0!</v>
      </c>
      <c r="BN121" s="1034"/>
      <c r="BO121" s="690"/>
      <c r="BP121" s="1145"/>
      <c r="BQ121" s="513" t="e">
        <f>BP122/BO122</f>
        <v>#DIV/0!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 t="e">
        <f>BU122/BT122</f>
        <v>#DIV/0!</v>
      </c>
      <c r="BY121" s="1034"/>
      <c r="BZ121" s="690"/>
      <c r="CA121" s="1145"/>
      <c r="CB121" s="513" t="e">
        <f>CA122/BZ122</f>
        <v>#DIV/0!</v>
      </c>
      <c r="CC121" s="1034"/>
      <c r="CD121" s="690"/>
      <c r="CE121" s="1145"/>
      <c r="CF121" s="513" t="e">
        <f>CE122/CD122</f>
        <v>#DIV/0!</v>
      </c>
      <c r="CG121" s="1034"/>
      <c r="CH121" s="690"/>
      <c r="CI121" s="1145"/>
      <c r="CJ121" s="513" t="e">
        <f>CI122/CH122</f>
        <v>#DIV/0!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 t="e">
        <f>CN122/CM122</f>
        <v>#DIV/0!</v>
      </c>
      <c r="CR121" s="342"/>
      <c r="CS121" s="964"/>
      <c r="CT121" s="346"/>
      <c r="CU121" s="514"/>
      <c r="CV121" s="343" t="e">
        <f>CU122/CR122</f>
        <v>#DIV/0!</v>
      </c>
      <c r="CW121" s="343"/>
      <c r="CX121" s="515" t="e">
        <f>CU122/CT122</f>
        <v>#DIV/0!</v>
      </c>
      <c r="CY121" s="137"/>
      <c r="CZ121" s="350"/>
      <c r="DD121" s="331"/>
      <c r="DE121" s="332"/>
      <c r="DF121" s="754"/>
      <c r="DG121" s="334">
        <f>DF122/DE122</f>
        <v>0</v>
      </c>
      <c r="DH121" s="331"/>
      <c r="DI121" s="332"/>
      <c r="DJ121" s="754"/>
      <c r="DK121" s="334">
        <f>DJ122/DI122</f>
        <v>0</v>
      </c>
      <c r="DL121" s="331"/>
      <c r="DM121" s="332"/>
      <c r="DN121" s="754"/>
      <c r="DO121" s="513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54"/>
      <c r="DX121" s="513" t="e">
        <f>DW122/DV122</f>
        <v>#DIV/0!</v>
      </c>
      <c r="DY121" s="331"/>
      <c r="DZ121" s="332"/>
      <c r="EA121" s="754"/>
      <c r="EB121" s="513" t="e">
        <f>EA122/DZ122</f>
        <v>#DIV/0!</v>
      </c>
      <c r="EC121" s="331"/>
      <c r="ED121" s="332"/>
      <c r="EE121" s="754"/>
      <c r="EF121" s="513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4"/>
      <c r="EO121" s="343">
        <f>EN122/EL122</f>
        <v>0.18552765018194833</v>
      </c>
      <c r="EP121" s="515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55">
        <f>H120+H115</f>
        <v>82116.706839999999</v>
      </c>
      <c r="I122" s="358">
        <f t="shared" ref="I122:I127" si="395">H122-G122</f>
        <v>0</v>
      </c>
      <c r="J122" s="355">
        <f>J115+J120</f>
        <v>78700</v>
      </c>
      <c r="K122" s="448">
        <f>K120+K115</f>
        <v>91837.234419999993</v>
      </c>
      <c r="L122" s="755">
        <f>L120+L115</f>
        <v>91837.234419999993</v>
      </c>
      <c r="M122" s="358">
        <f t="shared" ref="M122:M127" si="396">L122-K122</f>
        <v>0</v>
      </c>
      <c r="N122" s="355">
        <f>N115+N120</f>
        <v>79400</v>
      </c>
      <c r="O122" s="448">
        <f>O120+O115</f>
        <v>96237.41923</v>
      </c>
      <c r="P122" s="755">
        <f>P120+P115</f>
        <v>96237.41923</v>
      </c>
      <c r="Q122" s="358">
        <f t="shared" ref="Q122:Q127" si="397">P122-O122</f>
        <v>0</v>
      </c>
      <c r="R122" s="360">
        <f t="shared" ref="R122:R127" si="398">F122+J122+N122</f>
        <v>228900</v>
      </c>
      <c r="S122" s="361">
        <f>S120+S115</f>
        <v>246600</v>
      </c>
      <c r="T122" s="186">
        <f t="shared" ref="T122:T127" si="399">H122+K122+O122</f>
        <v>270191.36048999999</v>
      </c>
      <c r="U122" s="113">
        <f t="shared" ref="U122:U127" si="400">H122+L122+P122</f>
        <v>270191.36048999999</v>
      </c>
      <c r="V122" s="110">
        <f t="shared" ref="V122:V127" si="401">U122-R122</f>
        <v>41291.360489999992</v>
      </c>
      <c r="W122" s="108">
        <f t="shared" si="390"/>
        <v>23591.360489999992</v>
      </c>
      <c r="X122" s="117">
        <f t="shared" ref="X122:X127" si="402">U122-T122</f>
        <v>0</v>
      </c>
      <c r="Y122" s="355">
        <f>Y115+Y120</f>
        <v>79400</v>
      </c>
      <c r="Z122" s="755">
        <f>Z120+Z115</f>
        <v>93081.353279999981</v>
      </c>
      <c r="AA122" s="755">
        <f>AA120+AA115</f>
        <v>93081.353279999981</v>
      </c>
      <c r="AB122" s="358">
        <f t="shared" ref="AB122:AB127" si="403">AA122-Z122</f>
        <v>0</v>
      </c>
      <c r="AC122" s="355">
        <f>AC115+AC120</f>
        <v>86500</v>
      </c>
      <c r="AD122" s="448">
        <f>AD120+AD115</f>
        <v>89712.815309999991</v>
      </c>
      <c r="AE122" s="755">
        <f>AE120+AE115</f>
        <v>89712.815309999991</v>
      </c>
      <c r="AF122" s="358">
        <f t="shared" ref="AF122:AF127" si="404">AE122-AD122</f>
        <v>0</v>
      </c>
      <c r="AG122" s="355">
        <f>AG115+AG120</f>
        <v>93000</v>
      </c>
      <c r="AH122" s="108">
        <f>AH120+AH115</f>
        <v>0</v>
      </c>
      <c r="AI122" s="1110">
        <f>AI120+AI115</f>
        <v>0</v>
      </c>
      <c r="AJ122" s="358">
        <f t="shared" ref="AJ122:AJ127" si="405">AI122-AH122</f>
        <v>0</v>
      </c>
      <c r="AK122" s="111">
        <f t="shared" ref="AK122:AK127" si="406">Y122+AC122+AG122</f>
        <v>258900</v>
      </c>
      <c r="AL122" s="361">
        <f>AL120+AL115</f>
        <v>268200</v>
      </c>
      <c r="AM122" s="186">
        <f t="shared" ref="AM122:AN127" si="407">Z122+AD122+AH122</f>
        <v>182794.16858999996</v>
      </c>
      <c r="AN122" s="113">
        <f t="shared" si="407"/>
        <v>182794.16858999996</v>
      </c>
      <c r="AO122" s="186">
        <f t="shared" ref="AO122:AO127" si="408">AN122-AK122</f>
        <v>-76105.831410000043</v>
      </c>
      <c r="AP122" s="108">
        <f t="shared" si="391"/>
        <v>-85405.831410000043</v>
      </c>
      <c r="AQ122" s="55">
        <f t="shared" ref="AQ122:AQ127" si="409">AN122-AM122</f>
        <v>0</v>
      </c>
      <c r="AR122" s="130">
        <f t="shared" ref="AR122:AR127" si="410">SUM(R122,AK122)</f>
        <v>487800</v>
      </c>
      <c r="AS122" s="113">
        <f>AS120+AS115</f>
        <v>514800</v>
      </c>
      <c r="AT122" s="510">
        <f t="shared" ref="AT122:AT127" si="411">T122+AM122</f>
        <v>452985.52907999995</v>
      </c>
      <c r="AU122" s="187">
        <f t="shared" ref="AU122:AU127" si="412">SUM(U122,AN122)</f>
        <v>452985.52907999995</v>
      </c>
      <c r="AV122" s="186">
        <f t="shared" ref="AV122:AV127" si="413">AU122-AR122</f>
        <v>-34814.470920000051</v>
      </c>
      <c r="AW122" s="108">
        <f t="shared" si="392"/>
        <v>-61814.470920000051</v>
      </c>
      <c r="AX122" s="362">
        <f t="shared" ref="AX122:AX127" si="414">AU122-AT122</f>
        <v>0</v>
      </c>
      <c r="AY122" s="137">
        <f>AR122/6</f>
        <v>81300</v>
      </c>
      <c r="AZ122" s="97">
        <f>AS122/6</f>
        <v>85800</v>
      </c>
      <c r="BA122" s="138">
        <f>AU122/6</f>
        <v>75497.588179999992</v>
      </c>
      <c r="BB122" s="363">
        <f>BA122/AY122</f>
        <v>0.92862962091020895</v>
      </c>
      <c r="BC122" s="6">
        <f>BA122-AY122</f>
        <v>-5802.4118200000084</v>
      </c>
      <c r="BD122" s="98">
        <f>BA122-AZ122</f>
        <v>-10302.411820000008</v>
      </c>
      <c r="BE122" s="6">
        <f>AX122/6</f>
        <v>0</v>
      </c>
      <c r="BF122" s="1035">
        <f>BF120+BF115</f>
        <v>0</v>
      </c>
      <c r="BG122" s="108">
        <f>BG120+BG115</f>
        <v>0</v>
      </c>
      <c r="BH122" s="357">
        <f>BH120+BH115</f>
        <v>0</v>
      </c>
      <c r="BI122" s="358">
        <f t="shared" ref="BI122:BI127" si="415">BH122-BG122</f>
        <v>0</v>
      </c>
      <c r="BJ122" s="1035">
        <f>BJ120+BJ115</f>
        <v>0</v>
      </c>
      <c r="BK122" s="108">
        <f>BK120+BK115</f>
        <v>0</v>
      </c>
      <c r="BL122" s="1146">
        <f>BL120+BL115</f>
        <v>0</v>
      </c>
      <c r="BM122" s="358">
        <f t="shared" ref="BM122:BM127" si="416">BL122-BK122</f>
        <v>0</v>
      </c>
      <c r="BN122" s="1035">
        <f>BN120+BN115</f>
        <v>0</v>
      </c>
      <c r="BO122" s="108">
        <f>BO120+BO115</f>
        <v>0</v>
      </c>
      <c r="BP122" s="1146">
        <f>BP120+BP115</f>
        <v>0</v>
      </c>
      <c r="BQ122" s="358">
        <f t="shared" ref="BQ122:BQ127" si="417">BP122-BO122</f>
        <v>0</v>
      </c>
      <c r="BR122" s="111">
        <f t="shared" ref="BR122:BR127" si="418">BF122+BJ122+BN122</f>
        <v>0</v>
      </c>
      <c r="BS122" s="112"/>
      <c r="BT122" s="186">
        <f t="shared" ref="BT122:BT127" si="419">BG122+BK122+BO122</f>
        <v>0</v>
      </c>
      <c r="BU122" s="113">
        <f t="shared" ref="BU122:BU127" si="420">BH122+BL122+BP122</f>
        <v>0</v>
      </c>
      <c r="BV122" s="110">
        <f t="shared" ref="BV122:BV127" si="421">BU122-BR122</f>
        <v>0</v>
      </c>
      <c r="BW122" s="108"/>
      <c r="BX122" s="117">
        <f t="shared" ref="BX122:BX127" si="422">BU122-BT122</f>
        <v>0</v>
      </c>
      <c r="BY122" s="1035">
        <f>BY120+BY115</f>
        <v>0</v>
      </c>
      <c r="BZ122" s="108">
        <f>BZ120+BZ115</f>
        <v>0</v>
      </c>
      <c r="CA122" s="1146">
        <f>CA120+CA115</f>
        <v>0</v>
      </c>
      <c r="CB122" s="358">
        <f>CA122-BZ122</f>
        <v>0</v>
      </c>
      <c r="CC122" s="1035">
        <f>CC120+CC115</f>
        <v>0</v>
      </c>
      <c r="CD122" s="108">
        <f>CD120+CD115</f>
        <v>0</v>
      </c>
      <c r="CE122" s="1146">
        <f>CE120+CE115</f>
        <v>0</v>
      </c>
      <c r="CF122" s="358">
        <f>CE122-CD122</f>
        <v>0</v>
      </c>
      <c r="CG122" s="1035">
        <f>CG120+CG115</f>
        <v>0</v>
      </c>
      <c r="CH122" s="108">
        <f>CH120+CH115</f>
        <v>0</v>
      </c>
      <c r="CI122" s="1146">
        <f>CI120+CI115</f>
        <v>0</v>
      </c>
      <c r="CJ122" s="358">
        <f t="shared" ref="CJ122:CJ127" si="423">CI122-CH122</f>
        <v>0</v>
      </c>
      <c r="CK122" s="111">
        <f t="shared" ref="CK122:CK127" si="424">BY122+CC122+CG122</f>
        <v>0</v>
      </c>
      <c r="CL122" s="112"/>
      <c r="CM122" s="186">
        <f t="shared" ref="CM122:CM127" si="425">BZ122+CD122+CH122</f>
        <v>0</v>
      </c>
      <c r="CN122" s="113">
        <f t="shared" ref="CN122:CN127" si="426">CA122+CE122+CI122</f>
        <v>0</v>
      </c>
      <c r="CO122" s="186">
        <f t="shared" ref="CO122:CO127" si="427">CN122-CK122</f>
        <v>0</v>
      </c>
      <c r="CP122" s="186"/>
      <c r="CQ122" s="55">
        <f t="shared" ref="CQ122:CQ127" si="428">CN122-CM122</f>
        <v>0</v>
      </c>
      <c r="CR122" s="130">
        <f t="shared" ref="CR122:CR127" si="429">SUM(BR122,CK122)</f>
        <v>0</v>
      </c>
      <c r="CS122" s="538"/>
      <c r="CT122" s="510">
        <f t="shared" ref="CT122:CT127" si="430">BT122+CM122</f>
        <v>0</v>
      </c>
      <c r="CU122" s="187">
        <f t="shared" ref="CU122:CU127" si="431">SUM(BU122,CN122)</f>
        <v>0</v>
      </c>
      <c r="CV122" s="186">
        <f t="shared" ref="CV122:CV127" si="432">CU122-CR122</f>
        <v>0</v>
      </c>
      <c r="CW122" s="186"/>
      <c r="CX122" s="362">
        <f t="shared" ref="CX122:CX127" si="433">CU122-CT122</f>
        <v>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0</v>
      </c>
      <c r="DD122" s="355">
        <f>DD115+DD120</f>
        <v>100250</v>
      </c>
      <c r="DE122" s="448">
        <f>DE120+DE115</f>
        <v>100200</v>
      </c>
      <c r="DF122" s="755">
        <f>DF120+DF115</f>
        <v>0</v>
      </c>
      <c r="DG122" s="358">
        <f t="shared" ref="DG122:DG127" si="434">DF122-DE122</f>
        <v>-100200</v>
      </c>
      <c r="DH122" s="355">
        <f>DH115+DH120</f>
        <v>96600</v>
      </c>
      <c r="DI122" s="448">
        <f>DI120+DI115</f>
        <v>96500</v>
      </c>
      <c r="DJ122" s="755">
        <f>DJ120+DJ115</f>
        <v>0</v>
      </c>
      <c r="DK122" s="358">
        <f t="shared" ref="DK122:DK127" si="435">DJ122-DI122</f>
        <v>-96500</v>
      </c>
      <c r="DL122" s="355">
        <f>DL115+DL120</f>
        <v>93400</v>
      </c>
      <c r="DM122" s="448">
        <f>DM120+DM115</f>
        <v>93300</v>
      </c>
      <c r="DN122" s="755">
        <f>DN120+DN115</f>
        <v>93300</v>
      </c>
      <c r="DO122" s="358">
        <f t="shared" ref="DO122:DO127" si="436">DN122-DM122</f>
        <v>0</v>
      </c>
      <c r="DP122" s="111">
        <f t="shared" ref="DP122:DP127" si="437">DD122+DH122+DL122</f>
        <v>290250</v>
      </c>
      <c r="DQ122" s="186">
        <f t="shared" ref="DQ122:DQ127" si="438">DE122+DI122+DM122</f>
        <v>290000</v>
      </c>
      <c r="DR122" s="113">
        <f t="shared" ref="DR122:DR127" si="439">DF122+DJ122+DN122</f>
        <v>93300</v>
      </c>
      <c r="DS122" s="110">
        <f t="shared" ref="DS122:DS127" si="440">DR122-DP122</f>
        <v>-196950</v>
      </c>
      <c r="DT122" s="117">
        <f t="shared" ref="DT122:DT127" si="441">DR122-DQ122</f>
        <v>-196700</v>
      </c>
      <c r="DU122" s="355">
        <f>DU115+DU120</f>
        <v>93140</v>
      </c>
      <c r="DV122" s="448">
        <f>DV120+DV115</f>
        <v>0</v>
      </c>
      <c r="DW122" s="75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5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55">
        <f>EE120+EE115</f>
        <v>0</v>
      </c>
      <c r="EF122" s="358">
        <f t="shared" ref="EF122:EF127" si="442">EE122-ED122</f>
        <v>0</v>
      </c>
      <c r="EG122" s="111">
        <f t="shared" ref="EG122:EG127" si="443">DU122+DY122+EC122</f>
        <v>212640</v>
      </c>
      <c r="EH122" s="186">
        <f t="shared" ref="EH122:EH127" si="444">DV122+DZ122+ED122</f>
        <v>0</v>
      </c>
      <c r="EI122" s="113">
        <f t="shared" ref="EI122:EI127" si="445">DW122+EA122+EE122</f>
        <v>0</v>
      </c>
      <c r="EJ122" s="186">
        <f t="shared" ref="EJ122:EJ127" si="446">EI122-EG122</f>
        <v>-212640</v>
      </c>
      <c r="EK122" s="55">
        <f t="shared" ref="EK122:EK127" si="447">EI122-EH122</f>
        <v>0</v>
      </c>
      <c r="EL122" s="130">
        <f t="shared" ref="EL122:EL127" si="448">SUM(DP122,EG122)</f>
        <v>502890</v>
      </c>
      <c r="EM122" s="676">
        <f t="shared" ref="EM122:EM127" si="449">DQ122+EH122</f>
        <v>290000</v>
      </c>
      <c r="EN122" s="187">
        <f t="shared" ref="EN122:EN127" si="450">SUM(DR122,EI122)</f>
        <v>93300</v>
      </c>
      <c r="EO122" s="186">
        <f t="shared" ref="EO122:EO127" si="451">EN122-EL122</f>
        <v>-409590</v>
      </c>
      <c r="EP122" s="362">
        <f t="shared" ref="EP122:EP127" si="452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16"/>
      <c r="E123" s="263"/>
      <c r="F123" s="268">
        <v>12700</v>
      </c>
      <c r="G123" s="517">
        <v>18510.240000000002</v>
      </c>
      <c r="H123" s="756">
        <v>18510.240000000002</v>
      </c>
      <c r="I123" s="508">
        <f t="shared" si="395"/>
        <v>0</v>
      </c>
      <c r="J123" s="268">
        <v>13800</v>
      </c>
      <c r="K123" s="517">
        <v>12274.4</v>
      </c>
      <c r="L123" s="756">
        <v>12274.4</v>
      </c>
      <c r="M123" s="508">
        <f t="shared" si="396"/>
        <v>0</v>
      </c>
      <c r="N123" s="268">
        <v>13800</v>
      </c>
      <c r="O123" s="517">
        <v>12507.983</v>
      </c>
      <c r="P123" s="756">
        <v>12507.983</v>
      </c>
      <c r="Q123" s="508">
        <f t="shared" si="397"/>
        <v>0</v>
      </c>
      <c r="R123" s="419">
        <f t="shared" si="398"/>
        <v>40300</v>
      </c>
      <c r="S123" s="420">
        <v>30000</v>
      </c>
      <c r="T123" s="146">
        <f t="shared" si="399"/>
        <v>43292.623</v>
      </c>
      <c r="U123" s="133">
        <f t="shared" si="400"/>
        <v>43292.623</v>
      </c>
      <c r="V123" s="47">
        <f t="shared" si="401"/>
        <v>2992.6229999999996</v>
      </c>
      <c r="W123" s="141">
        <f t="shared" si="390"/>
        <v>13292.623</v>
      </c>
      <c r="X123" s="191">
        <f t="shared" si="402"/>
        <v>0</v>
      </c>
      <c r="Y123" s="268">
        <v>12800</v>
      </c>
      <c r="Z123" s="756">
        <v>21727.905999999999</v>
      </c>
      <c r="AA123" s="756">
        <v>21727.905999999999</v>
      </c>
      <c r="AB123" s="508">
        <f t="shared" si="403"/>
        <v>0</v>
      </c>
      <c r="AC123" s="268">
        <v>12250</v>
      </c>
      <c r="AD123" s="517">
        <v>10477.562</v>
      </c>
      <c r="AE123" s="756">
        <v>10477.562</v>
      </c>
      <c r="AF123" s="508">
        <f t="shared" si="404"/>
        <v>0</v>
      </c>
      <c r="AG123" s="268">
        <v>10900</v>
      </c>
      <c r="AH123" s="141"/>
      <c r="AI123" s="1111"/>
      <c r="AJ123" s="508">
        <f t="shared" si="405"/>
        <v>0</v>
      </c>
      <c r="AK123" s="130">
        <f t="shared" si="406"/>
        <v>35950</v>
      </c>
      <c r="AL123" s="420">
        <v>46250</v>
      </c>
      <c r="AM123" s="146">
        <f t="shared" si="407"/>
        <v>32205.468000000001</v>
      </c>
      <c r="AN123" s="132">
        <f t="shared" si="407"/>
        <v>32205.468000000001</v>
      </c>
      <c r="AO123" s="146">
        <f t="shared" si="408"/>
        <v>-3744.5319999999992</v>
      </c>
      <c r="AP123" s="141">
        <f t="shared" si="391"/>
        <v>-14044.531999999999</v>
      </c>
      <c r="AQ123" s="191">
        <f t="shared" si="409"/>
        <v>0</v>
      </c>
      <c r="AR123" s="147">
        <f t="shared" si="410"/>
        <v>76250</v>
      </c>
      <c r="AS123" s="132">
        <f>AL123+S123</f>
        <v>76250</v>
      </c>
      <c r="AT123" s="510">
        <f t="shared" si="411"/>
        <v>75498.091</v>
      </c>
      <c r="AU123" s="272">
        <f t="shared" si="412"/>
        <v>75498.091</v>
      </c>
      <c r="AV123" s="149">
        <f t="shared" si="413"/>
        <v>-751.90899999999965</v>
      </c>
      <c r="AW123" s="141">
        <f t="shared" si="392"/>
        <v>-751.90899999999965</v>
      </c>
      <c r="AX123" s="150">
        <f t="shared" si="414"/>
        <v>0</v>
      </c>
      <c r="AY123" s="137"/>
      <c r="AZ123" s="138"/>
      <c r="BA123" s="138"/>
      <c r="BF123" s="1036"/>
      <c r="BG123" s="141"/>
      <c r="BH123" s="1140"/>
      <c r="BI123" s="508">
        <f t="shared" si="415"/>
        <v>0</v>
      </c>
      <c r="BJ123" s="1036"/>
      <c r="BK123" s="141"/>
      <c r="BL123" s="1160"/>
      <c r="BM123" s="508">
        <f t="shared" si="416"/>
        <v>0</v>
      </c>
      <c r="BN123" s="1036"/>
      <c r="BO123" s="141"/>
      <c r="BP123" s="1160"/>
      <c r="BQ123" s="508">
        <f t="shared" si="417"/>
        <v>0</v>
      </c>
      <c r="BR123" s="130">
        <f t="shared" si="418"/>
        <v>0</v>
      </c>
      <c r="BS123" s="131"/>
      <c r="BT123" s="146">
        <f t="shared" si="419"/>
        <v>0</v>
      </c>
      <c r="BU123" s="133">
        <f t="shared" si="420"/>
        <v>0</v>
      </c>
      <c r="BV123" s="47">
        <f t="shared" si="421"/>
        <v>0</v>
      </c>
      <c r="BW123" s="141"/>
      <c r="BX123" s="191">
        <f t="shared" si="422"/>
        <v>0</v>
      </c>
      <c r="BY123" s="1036"/>
      <c r="BZ123" s="141"/>
      <c r="CA123" s="1147"/>
      <c r="CB123" s="508">
        <v>0</v>
      </c>
      <c r="CC123" s="1036"/>
      <c r="CD123" s="141"/>
      <c r="CE123" s="1147"/>
      <c r="CF123" s="508">
        <v>0</v>
      </c>
      <c r="CG123" s="1036"/>
      <c r="CH123" s="141"/>
      <c r="CI123" s="1147"/>
      <c r="CJ123" s="508">
        <f t="shared" si="423"/>
        <v>0</v>
      </c>
      <c r="CK123" s="130">
        <f t="shared" si="424"/>
        <v>0</v>
      </c>
      <c r="CL123" s="131"/>
      <c r="CM123" s="146">
        <f t="shared" si="425"/>
        <v>0</v>
      </c>
      <c r="CN123" s="132">
        <f t="shared" si="426"/>
        <v>0</v>
      </c>
      <c r="CO123" s="146">
        <f t="shared" si="427"/>
        <v>0</v>
      </c>
      <c r="CP123" s="146"/>
      <c r="CQ123" s="191">
        <f t="shared" si="428"/>
        <v>0</v>
      </c>
      <c r="CR123" s="147">
        <f t="shared" si="429"/>
        <v>0</v>
      </c>
      <c r="CS123" s="946"/>
      <c r="CT123" s="510">
        <f t="shared" si="430"/>
        <v>0</v>
      </c>
      <c r="CU123" s="272">
        <f t="shared" si="431"/>
        <v>0</v>
      </c>
      <c r="CV123" s="149">
        <f t="shared" si="432"/>
        <v>0</v>
      </c>
      <c r="CW123" s="149"/>
      <c r="CX123" s="150">
        <f t="shared" si="433"/>
        <v>0</v>
      </c>
      <c r="CY123" s="137"/>
      <c r="CZ123" s="138"/>
      <c r="DD123" s="268">
        <v>19380</v>
      </c>
      <c r="DE123" s="517">
        <v>19380</v>
      </c>
      <c r="DF123" s="756"/>
      <c r="DG123" s="508">
        <f t="shared" si="434"/>
        <v>-19380</v>
      </c>
      <c r="DH123" s="268">
        <v>10850</v>
      </c>
      <c r="DI123" s="517">
        <v>10850</v>
      </c>
      <c r="DJ123" s="756"/>
      <c r="DK123" s="508">
        <f t="shared" si="435"/>
        <v>-10850</v>
      </c>
      <c r="DL123" s="268">
        <v>13950</v>
      </c>
      <c r="DM123" s="517">
        <v>13950</v>
      </c>
      <c r="DN123" s="756">
        <v>13950</v>
      </c>
      <c r="DO123" s="508">
        <f t="shared" si="436"/>
        <v>0</v>
      </c>
      <c r="DP123" s="130">
        <f t="shared" si="437"/>
        <v>44180</v>
      </c>
      <c r="DQ123" s="146">
        <f t="shared" si="438"/>
        <v>44180</v>
      </c>
      <c r="DR123" s="132">
        <f t="shared" si="439"/>
        <v>13950</v>
      </c>
      <c r="DS123" s="47">
        <f t="shared" si="440"/>
        <v>-30230</v>
      </c>
      <c r="DT123" s="142">
        <f t="shared" si="441"/>
        <v>-30230</v>
      </c>
      <c r="DU123" s="268">
        <v>11720</v>
      </c>
      <c r="DV123" s="517"/>
      <c r="DW123" s="756"/>
      <c r="DX123" s="508">
        <v>0</v>
      </c>
      <c r="DY123" s="268">
        <v>9770</v>
      </c>
      <c r="DZ123" s="517"/>
      <c r="EA123" s="756"/>
      <c r="EB123" s="508">
        <v>0</v>
      </c>
      <c r="EC123" s="268">
        <v>10420</v>
      </c>
      <c r="ED123" s="517"/>
      <c r="EE123" s="756"/>
      <c r="EF123" s="508">
        <f t="shared" si="442"/>
        <v>0</v>
      </c>
      <c r="EG123" s="130">
        <f t="shared" si="443"/>
        <v>31910</v>
      </c>
      <c r="EH123" s="146">
        <f t="shared" si="444"/>
        <v>0</v>
      </c>
      <c r="EI123" s="132">
        <f t="shared" si="445"/>
        <v>0</v>
      </c>
      <c r="EJ123" s="146">
        <f t="shared" si="446"/>
        <v>-31910</v>
      </c>
      <c r="EK123" s="142">
        <f t="shared" si="447"/>
        <v>0</v>
      </c>
      <c r="EL123" s="143">
        <f t="shared" si="448"/>
        <v>76090</v>
      </c>
      <c r="EM123" s="676">
        <f t="shared" si="449"/>
        <v>44180</v>
      </c>
      <c r="EN123" s="148">
        <f t="shared" si="450"/>
        <v>13950</v>
      </c>
      <c r="EO123" s="193">
        <f t="shared" si="451"/>
        <v>-62140</v>
      </c>
      <c r="EP123" s="372">
        <f t="shared" si="452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16"/>
      <c r="E124" s="263"/>
      <c r="F124" s="268">
        <f>180000-F123</f>
        <v>167300</v>
      </c>
      <c r="G124" s="517">
        <v>240205.92749999999</v>
      </c>
      <c r="H124" s="756">
        <v>240205.92749999999</v>
      </c>
      <c r="I124" s="508">
        <f t="shared" si="395"/>
        <v>0</v>
      </c>
      <c r="J124" s="268">
        <f>200000-J123</f>
        <v>186200</v>
      </c>
      <c r="K124" s="517">
        <v>258176.4</v>
      </c>
      <c r="L124" s="756">
        <v>258176.4</v>
      </c>
      <c r="M124" s="508">
        <f t="shared" si="396"/>
        <v>0</v>
      </c>
      <c r="N124" s="268">
        <f>200000-N123</f>
        <v>186200</v>
      </c>
      <c r="O124" s="517">
        <v>186997.59400000001</v>
      </c>
      <c r="P124" s="756">
        <v>186997.59400000001</v>
      </c>
      <c r="Q124" s="508">
        <f t="shared" si="397"/>
        <v>0</v>
      </c>
      <c r="R124" s="419">
        <f t="shared" si="398"/>
        <v>539700</v>
      </c>
      <c r="S124" s="420">
        <v>606000</v>
      </c>
      <c r="T124" s="146">
        <f t="shared" si="399"/>
        <v>685379.92150000005</v>
      </c>
      <c r="U124" s="133">
        <f t="shared" si="400"/>
        <v>685379.92150000005</v>
      </c>
      <c r="V124" s="47">
        <f t="shared" si="401"/>
        <v>145679.92150000005</v>
      </c>
      <c r="W124" s="141">
        <f t="shared" si="390"/>
        <v>79379.921500000055</v>
      </c>
      <c r="X124" s="191">
        <f t="shared" si="402"/>
        <v>0</v>
      </c>
      <c r="Y124" s="268">
        <f>170000-Y123</f>
        <v>157200</v>
      </c>
      <c r="Z124" s="756">
        <v>198967.019</v>
      </c>
      <c r="AA124" s="756">
        <v>198967.019</v>
      </c>
      <c r="AB124" s="508">
        <f t="shared" si="403"/>
        <v>0</v>
      </c>
      <c r="AC124" s="268">
        <f>160000-AC123</f>
        <v>147750</v>
      </c>
      <c r="AD124" s="517">
        <v>224423.584</v>
      </c>
      <c r="AE124" s="756">
        <v>224423.584</v>
      </c>
      <c r="AF124" s="508">
        <f t="shared" si="404"/>
        <v>0</v>
      </c>
      <c r="AG124" s="268">
        <f>130000-AG123</f>
        <v>119100</v>
      </c>
      <c r="AH124" s="141"/>
      <c r="AI124" s="1111"/>
      <c r="AJ124" s="508">
        <f t="shared" si="405"/>
        <v>0</v>
      </c>
      <c r="AK124" s="130">
        <f t="shared" si="406"/>
        <v>424050</v>
      </c>
      <c r="AL124" s="420">
        <v>433750</v>
      </c>
      <c r="AM124" s="146">
        <f t="shared" si="407"/>
        <v>423390.603</v>
      </c>
      <c r="AN124" s="132">
        <f t="shared" si="407"/>
        <v>423390.603</v>
      </c>
      <c r="AO124" s="146">
        <f t="shared" si="408"/>
        <v>-659.39699999999721</v>
      </c>
      <c r="AP124" s="141">
        <f t="shared" si="391"/>
        <v>-10359.396999999997</v>
      </c>
      <c r="AQ124" s="191">
        <f t="shared" si="409"/>
        <v>0</v>
      </c>
      <c r="AR124" s="147">
        <f t="shared" si="410"/>
        <v>963750</v>
      </c>
      <c r="AS124" s="132">
        <f>AL124+S124</f>
        <v>1039750</v>
      </c>
      <c r="AT124" s="510">
        <f t="shared" si="411"/>
        <v>1108770.5245000001</v>
      </c>
      <c r="AU124" s="272">
        <f t="shared" si="412"/>
        <v>1108770.5245000001</v>
      </c>
      <c r="AV124" s="149">
        <f t="shared" si="413"/>
        <v>145020.52450000006</v>
      </c>
      <c r="AW124" s="141">
        <f t="shared" si="392"/>
        <v>69020.524500000058</v>
      </c>
      <c r="AX124" s="150">
        <f t="shared" si="414"/>
        <v>0</v>
      </c>
      <c r="AY124" s="137"/>
      <c r="AZ124" s="138"/>
      <c r="BA124" s="138"/>
      <c r="BF124" s="1036"/>
      <c r="BG124" s="141"/>
      <c r="BH124" s="366"/>
      <c r="BI124" s="508">
        <f t="shared" si="415"/>
        <v>0</v>
      </c>
      <c r="BJ124" s="1036"/>
      <c r="BK124" s="141"/>
      <c r="BL124" s="1147"/>
      <c r="BM124" s="508">
        <f t="shared" si="416"/>
        <v>0</v>
      </c>
      <c r="BN124" s="1036"/>
      <c r="BO124" s="141"/>
      <c r="BP124" s="1147"/>
      <c r="BQ124" s="508">
        <f t="shared" si="417"/>
        <v>0</v>
      </c>
      <c r="BR124" s="130">
        <f t="shared" si="418"/>
        <v>0</v>
      </c>
      <c r="BS124" s="131"/>
      <c r="BT124" s="146">
        <f t="shared" si="419"/>
        <v>0</v>
      </c>
      <c r="BU124" s="133">
        <f t="shared" si="420"/>
        <v>0</v>
      </c>
      <c r="BV124" s="47">
        <f t="shared" si="421"/>
        <v>0</v>
      </c>
      <c r="BW124" s="141"/>
      <c r="BX124" s="191">
        <f t="shared" si="422"/>
        <v>0</v>
      </c>
      <c r="BY124" s="1036"/>
      <c r="BZ124" s="141"/>
      <c r="CA124" s="1147"/>
      <c r="CB124" s="508">
        <v>0</v>
      </c>
      <c r="CC124" s="1036"/>
      <c r="CD124" s="141"/>
      <c r="CE124" s="1147"/>
      <c r="CF124" s="508">
        <v>0</v>
      </c>
      <c r="CG124" s="1036"/>
      <c r="CH124" s="141"/>
      <c r="CI124" s="1147"/>
      <c r="CJ124" s="508">
        <f t="shared" si="423"/>
        <v>0</v>
      </c>
      <c r="CK124" s="130">
        <f t="shared" si="424"/>
        <v>0</v>
      </c>
      <c r="CL124" s="131"/>
      <c r="CM124" s="146">
        <f t="shared" si="425"/>
        <v>0</v>
      </c>
      <c r="CN124" s="132">
        <f t="shared" si="426"/>
        <v>0</v>
      </c>
      <c r="CO124" s="146">
        <f t="shared" si="427"/>
        <v>0</v>
      </c>
      <c r="CP124" s="146"/>
      <c r="CQ124" s="191">
        <f t="shared" si="428"/>
        <v>0</v>
      </c>
      <c r="CR124" s="147">
        <f t="shared" si="429"/>
        <v>0</v>
      </c>
      <c r="CS124" s="946"/>
      <c r="CT124" s="510">
        <f t="shared" si="430"/>
        <v>0</v>
      </c>
      <c r="CU124" s="272">
        <f t="shared" si="431"/>
        <v>0</v>
      </c>
      <c r="CV124" s="149">
        <f t="shared" si="432"/>
        <v>0</v>
      </c>
      <c r="CW124" s="149"/>
      <c r="CX124" s="150">
        <f t="shared" si="433"/>
        <v>0</v>
      </c>
      <c r="CY124" s="137"/>
      <c r="CZ124" s="138"/>
      <c r="DD124" s="268">
        <v>230620</v>
      </c>
      <c r="DE124" s="517">
        <v>230620</v>
      </c>
      <c r="DF124" s="756"/>
      <c r="DG124" s="508">
        <f t="shared" si="434"/>
        <v>-230620</v>
      </c>
      <c r="DH124" s="268">
        <v>129150</v>
      </c>
      <c r="DI124" s="517">
        <v>129150</v>
      </c>
      <c r="DJ124" s="756"/>
      <c r="DK124" s="508">
        <f t="shared" si="435"/>
        <v>-129150</v>
      </c>
      <c r="DL124" s="268">
        <v>166050</v>
      </c>
      <c r="DM124" s="517">
        <v>166050</v>
      </c>
      <c r="DN124" s="756">
        <v>166050</v>
      </c>
      <c r="DO124" s="508">
        <f t="shared" si="436"/>
        <v>0</v>
      </c>
      <c r="DP124" s="130">
        <f t="shared" si="437"/>
        <v>525820</v>
      </c>
      <c r="DQ124" s="146">
        <f t="shared" si="438"/>
        <v>525820</v>
      </c>
      <c r="DR124" s="132">
        <f t="shared" si="439"/>
        <v>166050</v>
      </c>
      <c r="DS124" s="47">
        <f t="shared" si="440"/>
        <v>-359770</v>
      </c>
      <c r="DT124" s="142">
        <f t="shared" si="441"/>
        <v>-359770</v>
      </c>
      <c r="DU124" s="268">
        <v>168280</v>
      </c>
      <c r="DV124" s="517"/>
      <c r="DW124" s="756"/>
      <c r="DX124" s="508">
        <v>0</v>
      </c>
      <c r="DY124" s="268">
        <v>140230</v>
      </c>
      <c r="DZ124" s="517"/>
      <c r="EA124" s="756"/>
      <c r="EB124" s="508">
        <v>0</v>
      </c>
      <c r="EC124" s="268">
        <v>149580</v>
      </c>
      <c r="ED124" s="517"/>
      <c r="EE124" s="756"/>
      <c r="EF124" s="508">
        <f t="shared" si="442"/>
        <v>0</v>
      </c>
      <c r="EG124" s="130">
        <f t="shared" si="443"/>
        <v>458090</v>
      </c>
      <c r="EH124" s="146">
        <f t="shared" si="444"/>
        <v>0</v>
      </c>
      <c r="EI124" s="132">
        <f t="shared" si="445"/>
        <v>0</v>
      </c>
      <c r="EJ124" s="146">
        <f t="shared" si="446"/>
        <v>-458090</v>
      </c>
      <c r="EK124" s="142">
        <f t="shared" si="447"/>
        <v>0</v>
      </c>
      <c r="EL124" s="143">
        <f t="shared" si="448"/>
        <v>983910</v>
      </c>
      <c r="EM124" s="676">
        <f t="shared" si="449"/>
        <v>525820</v>
      </c>
      <c r="EN124" s="148">
        <f t="shared" si="450"/>
        <v>166050</v>
      </c>
      <c r="EO124" s="193">
        <f t="shared" si="451"/>
        <v>-817860</v>
      </c>
      <c r="EP124" s="372">
        <f t="shared" si="452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16"/>
      <c r="E125" s="263"/>
      <c r="F125" s="268"/>
      <c r="G125" s="517"/>
      <c r="H125" s="756"/>
      <c r="I125" s="508">
        <f t="shared" si="395"/>
        <v>0</v>
      </c>
      <c r="J125" s="268"/>
      <c r="K125" s="517"/>
      <c r="L125" s="756"/>
      <c r="M125" s="508">
        <f t="shared" si="396"/>
        <v>0</v>
      </c>
      <c r="N125" s="268"/>
      <c r="O125" s="517"/>
      <c r="P125" s="756"/>
      <c r="Q125" s="508">
        <f t="shared" si="397"/>
        <v>0</v>
      </c>
      <c r="R125" s="419">
        <f t="shared" si="398"/>
        <v>0</v>
      </c>
      <c r="S125" s="420">
        <v>0</v>
      </c>
      <c r="T125" s="146">
        <f t="shared" si="399"/>
        <v>0</v>
      </c>
      <c r="U125" s="133">
        <f t="shared" si="400"/>
        <v>0</v>
      </c>
      <c r="V125" s="47">
        <f t="shared" si="401"/>
        <v>0</v>
      </c>
      <c r="W125" s="141">
        <f t="shared" si="390"/>
        <v>0</v>
      </c>
      <c r="X125" s="191">
        <f t="shared" si="402"/>
        <v>0</v>
      </c>
      <c r="Y125" s="268"/>
      <c r="Z125" s="756"/>
      <c r="AA125" s="756"/>
      <c r="AB125" s="508">
        <f t="shared" si="403"/>
        <v>0</v>
      </c>
      <c r="AC125" s="268"/>
      <c r="AD125" s="517"/>
      <c r="AE125" s="756"/>
      <c r="AF125" s="508">
        <f t="shared" si="404"/>
        <v>0</v>
      </c>
      <c r="AG125" s="268"/>
      <c r="AH125" s="141"/>
      <c r="AI125" s="1111"/>
      <c r="AJ125" s="508">
        <f t="shared" si="405"/>
        <v>0</v>
      </c>
      <c r="AK125" s="130">
        <f t="shared" si="406"/>
        <v>0</v>
      </c>
      <c r="AL125" s="420">
        <v>0</v>
      </c>
      <c r="AM125" s="146">
        <f t="shared" si="407"/>
        <v>0</v>
      </c>
      <c r="AN125" s="132">
        <f t="shared" si="407"/>
        <v>0</v>
      </c>
      <c r="AO125" s="146">
        <f t="shared" si="408"/>
        <v>0</v>
      </c>
      <c r="AP125" s="141">
        <f t="shared" si="391"/>
        <v>0</v>
      </c>
      <c r="AQ125" s="191">
        <f t="shared" si="409"/>
        <v>0</v>
      </c>
      <c r="AR125" s="147">
        <f t="shared" si="410"/>
        <v>0</v>
      </c>
      <c r="AS125" s="132">
        <f>AL125+S125</f>
        <v>0</v>
      </c>
      <c r="AT125" s="510">
        <f t="shared" si="411"/>
        <v>0</v>
      </c>
      <c r="AU125" s="272">
        <f t="shared" si="412"/>
        <v>0</v>
      </c>
      <c r="AV125" s="149">
        <f t="shared" si="413"/>
        <v>0</v>
      </c>
      <c r="AW125" s="141">
        <f t="shared" si="392"/>
        <v>0</v>
      </c>
      <c r="AX125" s="150">
        <f t="shared" si="414"/>
        <v>0</v>
      </c>
      <c r="AY125" s="137"/>
      <c r="AZ125" s="138"/>
      <c r="BA125" s="138"/>
      <c r="BF125" s="1036"/>
      <c r="BG125" s="141"/>
      <c r="BH125" s="366"/>
      <c r="BI125" s="508">
        <f t="shared" si="415"/>
        <v>0</v>
      </c>
      <c r="BJ125" s="1036"/>
      <c r="BK125" s="141"/>
      <c r="BL125" s="1147"/>
      <c r="BM125" s="508">
        <f t="shared" si="416"/>
        <v>0</v>
      </c>
      <c r="BN125" s="1036"/>
      <c r="BO125" s="141"/>
      <c r="BP125" s="1147"/>
      <c r="BQ125" s="508">
        <f t="shared" si="417"/>
        <v>0</v>
      </c>
      <c r="BR125" s="130">
        <f t="shared" si="418"/>
        <v>0</v>
      </c>
      <c r="BS125" s="131"/>
      <c r="BT125" s="146">
        <f t="shared" si="419"/>
        <v>0</v>
      </c>
      <c r="BU125" s="133">
        <f t="shared" si="420"/>
        <v>0</v>
      </c>
      <c r="BV125" s="47">
        <f t="shared" si="421"/>
        <v>0</v>
      </c>
      <c r="BW125" s="141"/>
      <c r="BX125" s="191">
        <f t="shared" si="422"/>
        <v>0</v>
      </c>
      <c r="BY125" s="1036"/>
      <c r="BZ125" s="141"/>
      <c r="CA125" s="1147"/>
      <c r="CB125" s="508">
        <f>CA125-BZ125</f>
        <v>0</v>
      </c>
      <c r="CC125" s="1036"/>
      <c r="CD125" s="141"/>
      <c r="CE125" s="1147"/>
      <c r="CF125" s="508">
        <f>CE125-CD125</f>
        <v>0</v>
      </c>
      <c r="CG125" s="1036"/>
      <c r="CH125" s="141"/>
      <c r="CI125" s="1147"/>
      <c r="CJ125" s="508">
        <f t="shared" si="423"/>
        <v>0</v>
      </c>
      <c r="CK125" s="130">
        <f t="shared" si="424"/>
        <v>0</v>
      </c>
      <c r="CL125" s="131"/>
      <c r="CM125" s="146">
        <f t="shared" si="425"/>
        <v>0</v>
      </c>
      <c r="CN125" s="132">
        <f t="shared" si="426"/>
        <v>0</v>
      </c>
      <c r="CO125" s="146">
        <f t="shared" si="427"/>
        <v>0</v>
      </c>
      <c r="CP125" s="146"/>
      <c r="CQ125" s="191">
        <f t="shared" si="428"/>
        <v>0</v>
      </c>
      <c r="CR125" s="147">
        <f t="shared" si="429"/>
        <v>0</v>
      </c>
      <c r="CS125" s="946"/>
      <c r="CT125" s="510">
        <f t="shared" si="430"/>
        <v>0</v>
      </c>
      <c r="CU125" s="272">
        <f t="shared" si="431"/>
        <v>0</v>
      </c>
      <c r="CV125" s="149">
        <f t="shared" si="432"/>
        <v>0</v>
      </c>
      <c r="CW125" s="149"/>
      <c r="CX125" s="150">
        <f t="shared" si="433"/>
        <v>0</v>
      </c>
      <c r="CY125" s="137"/>
      <c r="CZ125" s="138"/>
      <c r="DD125" s="268"/>
      <c r="DE125" s="517"/>
      <c r="DF125" s="756"/>
      <c r="DG125" s="508">
        <f t="shared" si="434"/>
        <v>0</v>
      </c>
      <c r="DH125" s="268"/>
      <c r="DI125" s="517"/>
      <c r="DJ125" s="756"/>
      <c r="DK125" s="508">
        <f t="shared" si="435"/>
        <v>0</v>
      </c>
      <c r="DL125" s="268"/>
      <c r="DM125" s="517"/>
      <c r="DN125" s="756"/>
      <c r="DO125" s="508">
        <f t="shared" si="436"/>
        <v>0</v>
      </c>
      <c r="DP125" s="130">
        <f t="shared" si="437"/>
        <v>0</v>
      </c>
      <c r="DQ125" s="146">
        <f t="shared" si="438"/>
        <v>0</v>
      </c>
      <c r="DR125" s="132">
        <f t="shared" si="439"/>
        <v>0</v>
      </c>
      <c r="DS125" s="47">
        <f t="shared" si="440"/>
        <v>0</v>
      </c>
      <c r="DT125" s="142">
        <f t="shared" si="441"/>
        <v>0</v>
      </c>
      <c r="DU125" s="268"/>
      <c r="DV125" s="517"/>
      <c r="DW125" s="756"/>
      <c r="DX125" s="508">
        <f>DW125-DV125</f>
        <v>0</v>
      </c>
      <c r="DY125" s="268"/>
      <c r="DZ125" s="517"/>
      <c r="EA125" s="756"/>
      <c r="EB125" s="508">
        <f>EA125-DZ125</f>
        <v>0</v>
      </c>
      <c r="EC125" s="268"/>
      <c r="ED125" s="517"/>
      <c r="EE125" s="756"/>
      <c r="EF125" s="508">
        <f t="shared" si="442"/>
        <v>0</v>
      </c>
      <c r="EG125" s="130">
        <f t="shared" si="443"/>
        <v>0</v>
      </c>
      <c r="EH125" s="146">
        <f t="shared" si="444"/>
        <v>0</v>
      </c>
      <c r="EI125" s="132">
        <f t="shared" si="445"/>
        <v>0</v>
      </c>
      <c r="EJ125" s="146">
        <f t="shared" si="446"/>
        <v>0</v>
      </c>
      <c r="EK125" s="142">
        <f t="shared" si="447"/>
        <v>0</v>
      </c>
      <c r="EL125" s="143">
        <f t="shared" si="448"/>
        <v>0</v>
      </c>
      <c r="EM125" s="676">
        <f t="shared" si="449"/>
        <v>0</v>
      </c>
      <c r="EN125" s="148">
        <f t="shared" si="450"/>
        <v>0</v>
      </c>
      <c r="EO125" s="193">
        <f t="shared" si="451"/>
        <v>0</v>
      </c>
      <c r="EP125" s="372">
        <f t="shared" si="452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53">
        <v>8622.11</v>
      </c>
      <c r="I126" s="508">
        <f t="shared" si="395"/>
        <v>0</v>
      </c>
      <c r="J126" s="268">
        <f>J78</f>
        <v>9740</v>
      </c>
      <c r="K126" s="326">
        <v>9407</v>
      </c>
      <c r="L126" s="753">
        <v>9407</v>
      </c>
      <c r="M126" s="508">
        <f t="shared" si="396"/>
        <v>0</v>
      </c>
      <c r="N126" s="268">
        <f>N78</f>
        <v>9750</v>
      </c>
      <c r="O126" s="326">
        <v>8205.0249999999996</v>
      </c>
      <c r="P126" s="756">
        <v>8205.0249999999996</v>
      </c>
      <c r="Q126" s="508">
        <f t="shared" si="397"/>
        <v>0</v>
      </c>
      <c r="R126" s="369">
        <f t="shared" si="398"/>
        <v>28470</v>
      </c>
      <c r="S126" s="370">
        <v>30400</v>
      </c>
      <c r="T126" s="146">
        <f t="shared" si="399"/>
        <v>26234.135000000002</v>
      </c>
      <c r="U126" s="192">
        <f t="shared" si="400"/>
        <v>26234.135000000002</v>
      </c>
      <c r="V126" s="197">
        <f t="shared" si="401"/>
        <v>-2235.864999999998</v>
      </c>
      <c r="W126" s="49">
        <f t="shared" si="390"/>
        <v>-4165.864999999998</v>
      </c>
      <c r="X126" s="270">
        <f t="shared" si="402"/>
        <v>0</v>
      </c>
      <c r="Y126" s="268">
        <f>Y78</f>
        <v>8300</v>
      </c>
      <c r="Z126" s="756">
        <v>9519.73</v>
      </c>
      <c r="AA126" s="756">
        <v>9519.73</v>
      </c>
      <c r="AB126" s="508">
        <f t="shared" si="403"/>
        <v>0</v>
      </c>
      <c r="AC126" s="268">
        <f>AC78</f>
        <v>7700</v>
      </c>
      <c r="AD126" s="326">
        <v>8809.57</v>
      </c>
      <c r="AE126" s="753">
        <v>8809.57</v>
      </c>
      <c r="AF126" s="508">
        <f t="shared" si="404"/>
        <v>0</v>
      </c>
      <c r="AG126" s="268">
        <f>AG78</f>
        <v>6380</v>
      </c>
      <c r="AH126" s="49"/>
      <c r="AI126" s="1125"/>
      <c r="AJ126" s="508">
        <f t="shared" si="405"/>
        <v>0</v>
      </c>
      <c r="AK126" s="143">
        <f t="shared" si="406"/>
        <v>22380</v>
      </c>
      <c r="AL126" s="370">
        <v>20450</v>
      </c>
      <c r="AM126" s="146">
        <f t="shared" si="407"/>
        <v>18329.3</v>
      </c>
      <c r="AN126" s="145">
        <f t="shared" si="407"/>
        <v>18329.3</v>
      </c>
      <c r="AO126" s="518">
        <f t="shared" si="408"/>
        <v>-4050.7000000000007</v>
      </c>
      <c r="AP126" s="49">
        <f t="shared" si="391"/>
        <v>-2120.7000000000007</v>
      </c>
      <c r="AQ126" s="270">
        <f t="shared" si="409"/>
        <v>0</v>
      </c>
      <c r="AR126" s="204">
        <f t="shared" si="410"/>
        <v>50850</v>
      </c>
      <c r="AS126" s="132">
        <f>AL126+S126</f>
        <v>50850</v>
      </c>
      <c r="AT126" s="519">
        <f t="shared" si="411"/>
        <v>44563.434999999998</v>
      </c>
      <c r="AU126" s="205">
        <f t="shared" si="412"/>
        <v>44563.434999999998</v>
      </c>
      <c r="AV126" s="520">
        <f t="shared" si="413"/>
        <v>-6286.5650000000023</v>
      </c>
      <c r="AW126" s="49">
        <f t="shared" si="392"/>
        <v>-6286.5650000000023</v>
      </c>
      <c r="AX126" s="235">
        <f t="shared" si="414"/>
        <v>0</v>
      </c>
      <c r="AY126" s="137"/>
      <c r="AZ126" s="138"/>
      <c r="BA126" s="138"/>
      <c r="BF126" s="1036"/>
      <c r="BG126" s="49"/>
      <c r="BH126" s="851"/>
      <c r="BI126" s="508">
        <f t="shared" si="415"/>
        <v>0</v>
      </c>
      <c r="BJ126" s="1036"/>
      <c r="BK126" s="49"/>
      <c r="BL126" s="1144"/>
      <c r="BM126" s="508">
        <f t="shared" si="416"/>
        <v>0</v>
      </c>
      <c r="BN126" s="1036"/>
      <c r="BO126" s="49"/>
      <c r="BP126" s="1144"/>
      <c r="BQ126" s="508">
        <f t="shared" si="417"/>
        <v>0</v>
      </c>
      <c r="BR126" s="143">
        <f t="shared" si="418"/>
        <v>0</v>
      </c>
      <c r="BS126" s="144"/>
      <c r="BT126" s="146">
        <f t="shared" si="419"/>
        <v>0</v>
      </c>
      <c r="BU126" s="192">
        <f t="shared" si="420"/>
        <v>0</v>
      </c>
      <c r="BV126" s="197">
        <f t="shared" si="421"/>
        <v>0</v>
      </c>
      <c r="BW126" s="49"/>
      <c r="BX126" s="270">
        <f t="shared" si="422"/>
        <v>0</v>
      </c>
      <c r="BY126" s="1036"/>
      <c r="BZ126" s="49"/>
      <c r="CA126" s="1144"/>
      <c r="CB126" s="508">
        <f>CA126-BZ126</f>
        <v>0</v>
      </c>
      <c r="CC126" s="1036"/>
      <c r="CD126" s="49"/>
      <c r="CE126" s="1144"/>
      <c r="CF126" s="508">
        <f>CE126-CD126</f>
        <v>0</v>
      </c>
      <c r="CG126" s="1036"/>
      <c r="CH126" s="49"/>
      <c r="CI126" s="1144"/>
      <c r="CJ126" s="508">
        <f t="shared" si="423"/>
        <v>0</v>
      </c>
      <c r="CK126" s="143">
        <f t="shared" si="424"/>
        <v>0</v>
      </c>
      <c r="CL126" s="144"/>
      <c r="CM126" s="146">
        <f t="shared" si="425"/>
        <v>0</v>
      </c>
      <c r="CN126" s="145">
        <f t="shared" si="426"/>
        <v>0</v>
      </c>
      <c r="CO126" s="518">
        <f t="shared" si="427"/>
        <v>0</v>
      </c>
      <c r="CP126" s="477"/>
      <c r="CQ126" s="270">
        <f t="shared" si="428"/>
        <v>0</v>
      </c>
      <c r="CR126" s="204">
        <f t="shared" si="429"/>
        <v>0</v>
      </c>
      <c r="CS126" s="952"/>
      <c r="CT126" s="519">
        <f t="shared" si="430"/>
        <v>0</v>
      </c>
      <c r="CU126" s="205">
        <f t="shared" si="431"/>
        <v>0</v>
      </c>
      <c r="CV126" s="520">
        <f t="shared" si="432"/>
        <v>0</v>
      </c>
      <c r="CW126" s="520"/>
      <c r="CX126" s="235">
        <f t="shared" si="433"/>
        <v>0</v>
      </c>
      <c r="CY126" s="137"/>
      <c r="CZ126" s="138"/>
      <c r="DD126" s="268">
        <v>10610</v>
      </c>
      <c r="DE126" s="326">
        <v>10610</v>
      </c>
      <c r="DF126" s="753"/>
      <c r="DG126" s="508">
        <f t="shared" si="434"/>
        <v>-10610</v>
      </c>
      <c r="DH126" s="268">
        <v>5940</v>
      </c>
      <c r="DI126" s="326">
        <v>5940</v>
      </c>
      <c r="DJ126" s="756"/>
      <c r="DK126" s="508">
        <f t="shared" si="435"/>
        <v>-5940</v>
      </c>
      <c r="DL126" s="268">
        <v>7630</v>
      </c>
      <c r="DM126" s="326">
        <v>7630</v>
      </c>
      <c r="DN126" s="753">
        <v>7630</v>
      </c>
      <c r="DO126" s="508">
        <f t="shared" si="436"/>
        <v>0</v>
      </c>
      <c r="DP126" s="143">
        <f t="shared" si="437"/>
        <v>24180</v>
      </c>
      <c r="DQ126" s="146">
        <f t="shared" si="438"/>
        <v>24180</v>
      </c>
      <c r="DR126" s="145">
        <f t="shared" si="439"/>
        <v>7630</v>
      </c>
      <c r="DS126" s="197">
        <f t="shared" si="440"/>
        <v>-16550</v>
      </c>
      <c r="DT126" s="270">
        <f t="shared" si="441"/>
        <v>-16550</v>
      </c>
      <c r="DU126" s="268">
        <v>6309</v>
      </c>
      <c r="DV126" s="326"/>
      <c r="DW126" s="753"/>
      <c r="DX126" s="508">
        <f>DW126-DV126</f>
        <v>0</v>
      </c>
      <c r="DY126" s="268">
        <v>6309</v>
      </c>
      <c r="DZ126" s="326"/>
      <c r="EA126" s="753"/>
      <c r="EB126" s="508">
        <f>EA126-DZ126</f>
        <v>0</v>
      </c>
      <c r="EC126" s="268">
        <v>6309</v>
      </c>
      <c r="ED126" s="326"/>
      <c r="EE126" s="753"/>
      <c r="EF126" s="508">
        <f t="shared" si="442"/>
        <v>0</v>
      </c>
      <c r="EG126" s="143">
        <f t="shared" si="443"/>
        <v>18927</v>
      </c>
      <c r="EH126" s="146">
        <f t="shared" si="444"/>
        <v>0</v>
      </c>
      <c r="EI126" s="145">
        <f t="shared" si="445"/>
        <v>0</v>
      </c>
      <c r="EJ126" s="518">
        <f t="shared" si="446"/>
        <v>-18927</v>
      </c>
      <c r="EK126" s="270">
        <f t="shared" si="447"/>
        <v>0</v>
      </c>
      <c r="EL126" s="287">
        <f t="shared" si="448"/>
        <v>43107</v>
      </c>
      <c r="EM126" s="1012">
        <f t="shared" si="449"/>
        <v>24180</v>
      </c>
      <c r="EN126" s="288">
        <f t="shared" si="450"/>
        <v>7630</v>
      </c>
      <c r="EO126" s="520">
        <f t="shared" si="451"/>
        <v>-35477</v>
      </c>
      <c r="EP126" s="235">
        <f t="shared" si="452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53">
        <v>231425.06299999999</v>
      </c>
      <c r="I127" s="508">
        <f t="shared" si="395"/>
        <v>0</v>
      </c>
      <c r="J127" s="268">
        <f>J79</f>
        <v>176050</v>
      </c>
      <c r="K127" s="326">
        <v>247256</v>
      </c>
      <c r="L127" s="753">
        <v>247256</v>
      </c>
      <c r="M127" s="508">
        <f t="shared" si="396"/>
        <v>0</v>
      </c>
      <c r="N127" s="268">
        <f>N79</f>
        <v>176050</v>
      </c>
      <c r="O127" s="326">
        <v>177539.05300000001</v>
      </c>
      <c r="P127" s="756">
        <v>177539.05300000001</v>
      </c>
      <c r="Q127" s="508">
        <f t="shared" si="397"/>
        <v>0</v>
      </c>
      <c r="R127" s="379">
        <f t="shared" si="398"/>
        <v>352100</v>
      </c>
      <c r="S127" s="380">
        <v>575600</v>
      </c>
      <c r="T127" s="70">
        <f t="shared" si="399"/>
        <v>656220.11599999992</v>
      </c>
      <c r="U127" s="273">
        <f t="shared" si="400"/>
        <v>656220.11599999992</v>
      </c>
      <c r="V127" s="47">
        <f t="shared" si="401"/>
        <v>304120.11599999992</v>
      </c>
      <c r="W127" s="141">
        <f t="shared" si="390"/>
        <v>80620.115999999922</v>
      </c>
      <c r="X127" s="142">
        <f t="shared" si="402"/>
        <v>0</v>
      </c>
      <c r="Y127" s="268">
        <f>Y79</f>
        <v>148000</v>
      </c>
      <c r="Z127" s="756">
        <v>189457.299</v>
      </c>
      <c r="AA127" s="756">
        <v>189457.299</v>
      </c>
      <c r="AB127" s="508">
        <f t="shared" si="403"/>
        <v>0</v>
      </c>
      <c r="AC127" s="268">
        <f>AC79</f>
        <v>140000</v>
      </c>
      <c r="AD127" s="326">
        <v>215879.576</v>
      </c>
      <c r="AE127" s="753">
        <v>215879.576</v>
      </c>
      <c r="AF127" s="508">
        <f t="shared" si="404"/>
        <v>0</v>
      </c>
      <c r="AG127" s="268">
        <f>AG79</f>
        <v>113670</v>
      </c>
      <c r="AH127" s="49"/>
      <c r="AI127" s="1125"/>
      <c r="AJ127" s="508">
        <f t="shared" si="405"/>
        <v>0</v>
      </c>
      <c r="AK127" s="287">
        <f t="shared" si="406"/>
        <v>401670</v>
      </c>
      <c r="AL127" s="380">
        <v>413300</v>
      </c>
      <c r="AM127" s="70">
        <f t="shared" si="407"/>
        <v>405336.875</v>
      </c>
      <c r="AN127" s="383">
        <f t="shared" si="407"/>
        <v>405336.875</v>
      </c>
      <c r="AO127" s="47">
        <f t="shared" si="408"/>
        <v>3666.875</v>
      </c>
      <c r="AP127" s="141">
        <f t="shared" si="391"/>
        <v>-7963.125</v>
      </c>
      <c r="AQ127" s="270">
        <f t="shared" si="409"/>
        <v>0</v>
      </c>
      <c r="AR127" s="147">
        <f t="shared" si="410"/>
        <v>753770</v>
      </c>
      <c r="AS127" s="132">
        <f>AL127+S127</f>
        <v>988900</v>
      </c>
      <c r="AT127" s="76">
        <f t="shared" si="411"/>
        <v>1061556.9909999999</v>
      </c>
      <c r="AU127" s="272">
        <f t="shared" si="412"/>
        <v>1061556.9909999999</v>
      </c>
      <c r="AV127" s="327">
        <f t="shared" si="413"/>
        <v>307786.99099999992</v>
      </c>
      <c r="AW127" s="141">
        <f t="shared" si="392"/>
        <v>72656.990999999922</v>
      </c>
      <c r="AX127" s="235">
        <f t="shared" si="414"/>
        <v>0</v>
      </c>
      <c r="AY127" s="137"/>
      <c r="AZ127" s="138"/>
      <c r="BA127" s="138"/>
      <c r="BF127" s="1036"/>
      <c r="BG127" s="49"/>
      <c r="BH127" s="851"/>
      <c r="BI127" s="508">
        <f t="shared" si="415"/>
        <v>0</v>
      </c>
      <c r="BJ127" s="1036"/>
      <c r="BK127" s="49"/>
      <c r="BL127" s="1144"/>
      <c r="BM127" s="508">
        <f t="shared" si="416"/>
        <v>0</v>
      </c>
      <c r="BN127" s="1036"/>
      <c r="BO127" s="49"/>
      <c r="BP127" s="1144"/>
      <c r="BQ127" s="508">
        <f t="shared" si="417"/>
        <v>0</v>
      </c>
      <c r="BR127" s="287">
        <f t="shared" si="418"/>
        <v>0</v>
      </c>
      <c r="BS127" s="381"/>
      <c r="BT127" s="70">
        <f t="shared" si="419"/>
        <v>0</v>
      </c>
      <c r="BU127" s="273">
        <f t="shared" si="420"/>
        <v>0</v>
      </c>
      <c r="BV127" s="47">
        <f t="shared" si="421"/>
        <v>0</v>
      </c>
      <c r="BW127" s="141"/>
      <c r="BX127" s="142">
        <f t="shared" si="422"/>
        <v>0</v>
      </c>
      <c r="BY127" s="1036"/>
      <c r="BZ127" s="49"/>
      <c r="CA127" s="1144"/>
      <c r="CB127" s="508">
        <f>CA127-BZ127</f>
        <v>0</v>
      </c>
      <c r="CC127" s="1036"/>
      <c r="CD127" s="49"/>
      <c r="CE127" s="1144"/>
      <c r="CF127" s="508">
        <f>CE127-CD127</f>
        <v>0</v>
      </c>
      <c r="CG127" s="1036"/>
      <c r="CH127" s="49"/>
      <c r="CI127" s="1144"/>
      <c r="CJ127" s="508">
        <f t="shared" si="423"/>
        <v>0</v>
      </c>
      <c r="CK127" s="287">
        <f t="shared" si="424"/>
        <v>0</v>
      </c>
      <c r="CL127" s="381"/>
      <c r="CM127" s="70">
        <f t="shared" si="425"/>
        <v>0</v>
      </c>
      <c r="CN127" s="383">
        <f t="shared" si="426"/>
        <v>0</v>
      </c>
      <c r="CO127" s="47">
        <f t="shared" si="427"/>
        <v>0</v>
      </c>
      <c r="CP127" s="49"/>
      <c r="CQ127" s="270">
        <f t="shared" si="428"/>
        <v>0</v>
      </c>
      <c r="CR127" s="147">
        <f t="shared" si="429"/>
        <v>0</v>
      </c>
      <c r="CS127" s="947"/>
      <c r="CT127" s="76">
        <f t="shared" si="430"/>
        <v>0</v>
      </c>
      <c r="CU127" s="272">
        <f t="shared" si="431"/>
        <v>0</v>
      </c>
      <c r="CV127" s="327">
        <f t="shared" si="432"/>
        <v>0</v>
      </c>
      <c r="CW127" s="520"/>
      <c r="CX127" s="235">
        <f t="shared" si="433"/>
        <v>0</v>
      </c>
      <c r="CY127" s="137"/>
      <c r="CZ127" s="138"/>
      <c r="DD127" s="268">
        <v>220020</v>
      </c>
      <c r="DE127" s="326">
        <v>220020</v>
      </c>
      <c r="DF127" s="753"/>
      <c r="DG127" s="508">
        <f t="shared" si="434"/>
        <v>-220020</v>
      </c>
      <c r="DH127" s="268">
        <v>123210</v>
      </c>
      <c r="DI127" s="326">
        <v>123210</v>
      </c>
      <c r="DJ127" s="756"/>
      <c r="DK127" s="508">
        <f t="shared" si="435"/>
        <v>-123210</v>
      </c>
      <c r="DL127" s="268">
        <v>158410</v>
      </c>
      <c r="DM127" s="326">
        <v>158410</v>
      </c>
      <c r="DN127" s="753">
        <v>158410</v>
      </c>
      <c r="DO127" s="508">
        <f t="shared" si="436"/>
        <v>0</v>
      </c>
      <c r="DP127" s="287">
        <f t="shared" si="437"/>
        <v>501640</v>
      </c>
      <c r="DQ127" s="70">
        <f t="shared" si="438"/>
        <v>501640</v>
      </c>
      <c r="DR127" s="383">
        <f t="shared" si="439"/>
        <v>158410</v>
      </c>
      <c r="DS127" s="47">
        <f t="shared" si="440"/>
        <v>-343230</v>
      </c>
      <c r="DT127" s="142">
        <f t="shared" si="441"/>
        <v>-343230</v>
      </c>
      <c r="DU127" s="268">
        <f>DU79</f>
        <v>158300</v>
      </c>
      <c r="DV127" s="326"/>
      <c r="DW127" s="753"/>
      <c r="DX127" s="508">
        <f>DW127-DV127</f>
        <v>0</v>
      </c>
      <c r="DY127" s="268">
        <f>DY79</f>
        <v>131920</v>
      </c>
      <c r="DZ127" s="326"/>
      <c r="EA127" s="753"/>
      <c r="EB127" s="508">
        <f>EA127-DZ127</f>
        <v>0</v>
      </c>
      <c r="EC127" s="268">
        <v>148940</v>
      </c>
      <c r="ED127" s="326"/>
      <c r="EE127" s="753"/>
      <c r="EF127" s="508">
        <f t="shared" si="442"/>
        <v>0</v>
      </c>
      <c r="EG127" s="287">
        <f t="shared" si="443"/>
        <v>439160</v>
      </c>
      <c r="EH127" s="70">
        <f t="shared" si="444"/>
        <v>0</v>
      </c>
      <c r="EI127" s="383">
        <f t="shared" si="445"/>
        <v>0</v>
      </c>
      <c r="EJ127" s="47">
        <f t="shared" si="446"/>
        <v>-439160</v>
      </c>
      <c r="EK127" s="270">
        <f t="shared" si="447"/>
        <v>0</v>
      </c>
      <c r="EL127" s="143">
        <f t="shared" si="448"/>
        <v>940800</v>
      </c>
      <c r="EM127" s="1011">
        <f t="shared" si="449"/>
        <v>501640</v>
      </c>
      <c r="EN127" s="148">
        <f t="shared" si="450"/>
        <v>158410</v>
      </c>
      <c r="EO127" s="327">
        <f t="shared" si="451"/>
        <v>-782390</v>
      </c>
      <c r="EP127" s="235">
        <f t="shared" si="452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1"/>
      <c r="B128" s="388" t="s">
        <v>5</v>
      </c>
      <c r="C128" s="446"/>
      <c r="D128" s="783"/>
      <c r="E128" s="784"/>
      <c r="F128" s="331"/>
      <c r="G128" s="522"/>
      <c r="H128" s="772"/>
      <c r="I128" s="334">
        <f>H129/G129</f>
        <v>1</v>
      </c>
      <c r="J128" s="331"/>
      <c r="K128" s="522"/>
      <c r="L128" s="772"/>
      <c r="M128" s="334">
        <f>L129/K129</f>
        <v>1</v>
      </c>
      <c r="N128" s="331"/>
      <c r="O128" s="522"/>
      <c r="P128" s="77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772"/>
      <c r="AA128" s="772"/>
      <c r="AB128" s="334">
        <f>AA129/Z129</f>
        <v>1</v>
      </c>
      <c r="AC128" s="331"/>
      <c r="AD128" s="522"/>
      <c r="AE128" s="772"/>
      <c r="AF128" s="513">
        <f>AE129/AD129</f>
        <v>1</v>
      </c>
      <c r="AG128" s="331"/>
      <c r="AH128" s="1123"/>
      <c r="AI128" s="1126"/>
      <c r="AJ128" s="513" t="e">
        <f>AI129/AH129</f>
        <v>#DIV/0!</v>
      </c>
      <c r="AK128" s="399"/>
      <c r="AL128" s="395"/>
      <c r="AM128" s="400"/>
      <c r="AN128" s="523"/>
      <c r="AO128" s="343">
        <f>AN129/AK129</f>
        <v>0.99042624130434787</v>
      </c>
      <c r="AP128" s="340">
        <f>AN129/AL129</f>
        <v>0.94915848125000002</v>
      </c>
      <c r="AQ128" s="203">
        <f>AN129/AM129</f>
        <v>1</v>
      </c>
      <c r="AR128" s="524"/>
      <c r="AS128" s="437"/>
      <c r="AT128" s="525"/>
      <c r="AU128" s="526"/>
      <c r="AV128" s="343">
        <f>AU129/AR129</f>
        <v>1.1387198225961539</v>
      </c>
      <c r="AW128" s="86">
        <f>AU129/AS129</f>
        <v>1.0611725945340502</v>
      </c>
      <c r="AX128" s="206">
        <f>AU129/AT129</f>
        <v>1</v>
      </c>
      <c r="AY128" s="349"/>
      <c r="AZ128" s="350"/>
      <c r="BA128" s="350"/>
      <c r="BF128" s="1034"/>
      <c r="BG128" s="1123"/>
      <c r="BH128" s="852"/>
      <c r="BI128" s="334" t="e">
        <f>BH129/BG129</f>
        <v>#DIV/0!</v>
      </c>
      <c r="BJ128" s="1034"/>
      <c r="BK128" s="1123"/>
      <c r="BL128" s="1161"/>
      <c r="BM128" s="334" t="e">
        <f>BL129/BK129</f>
        <v>#DIV/0!</v>
      </c>
      <c r="BN128" s="1034"/>
      <c r="BO128" s="1123"/>
      <c r="BP128" s="1161"/>
      <c r="BQ128" s="513" t="e">
        <f>BP129/BO129</f>
        <v>#DIV/0!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 t="e">
        <f>BU129/BT129</f>
        <v>#DIV/0!</v>
      </c>
      <c r="BY128" s="1034"/>
      <c r="BZ128" s="1123"/>
      <c r="CA128" s="1161"/>
      <c r="CB128" s="513" t="e">
        <f>CA129/BZ129</f>
        <v>#DIV/0!</v>
      </c>
      <c r="CC128" s="1034"/>
      <c r="CD128" s="1123"/>
      <c r="CE128" s="1161"/>
      <c r="CF128" s="513" t="e">
        <f>CE129/CD129</f>
        <v>#DIV/0!</v>
      </c>
      <c r="CG128" s="1034"/>
      <c r="CH128" s="1123"/>
      <c r="CI128" s="1161"/>
      <c r="CJ128" s="513" t="e">
        <f>CI129/CH129</f>
        <v>#DIV/0!</v>
      </c>
      <c r="CK128" s="399"/>
      <c r="CL128" s="396"/>
      <c r="CM128" s="400"/>
      <c r="CN128" s="523"/>
      <c r="CO128" s="343" t="e">
        <f>CN129/CK129</f>
        <v>#DIV/0!</v>
      </c>
      <c r="CP128" s="343"/>
      <c r="CQ128" s="203" t="e">
        <f>CN129/CM129</f>
        <v>#DIV/0!</v>
      </c>
      <c r="CR128" s="524"/>
      <c r="CS128" s="965"/>
      <c r="CT128" s="525"/>
      <c r="CU128" s="526"/>
      <c r="CV128" s="343" t="e">
        <f>CU129/CR129</f>
        <v>#DIV/0!</v>
      </c>
      <c r="CW128" s="343"/>
      <c r="CX128" s="206" t="e">
        <f>CU129/CT129</f>
        <v>#DIV/0!</v>
      </c>
      <c r="CY128" s="137"/>
      <c r="CZ128" s="350"/>
      <c r="DD128" s="331"/>
      <c r="DE128" s="522"/>
      <c r="DF128" s="772"/>
      <c r="DG128" s="334">
        <f>DF129/DE129</f>
        <v>0</v>
      </c>
      <c r="DH128" s="331"/>
      <c r="DI128" s="522"/>
      <c r="DJ128" s="772"/>
      <c r="DK128" s="334">
        <f>DJ129/DI129</f>
        <v>0</v>
      </c>
      <c r="DL128" s="331"/>
      <c r="DM128" s="522"/>
      <c r="DN128" s="772"/>
      <c r="DO128" s="513">
        <f>DN129/DM129</f>
        <v>1</v>
      </c>
      <c r="DP128" s="399"/>
      <c r="DQ128" s="400"/>
      <c r="DR128" s="523"/>
      <c r="DS128" s="339">
        <f>DR129/DP129</f>
        <v>0.31578947368421051</v>
      </c>
      <c r="DT128" s="88">
        <f>DR129/DQ129</f>
        <v>0.31578947368421051</v>
      </c>
      <c r="DU128" s="331"/>
      <c r="DV128" s="522"/>
      <c r="DW128" s="772"/>
      <c r="DX128" s="513" t="e">
        <f>DW129/DV129</f>
        <v>#DIV/0!</v>
      </c>
      <c r="DY128" s="331"/>
      <c r="DZ128" s="522"/>
      <c r="EA128" s="772"/>
      <c r="EB128" s="513" t="e">
        <f>EA129/DZ129</f>
        <v>#DIV/0!</v>
      </c>
      <c r="EC128" s="331"/>
      <c r="ED128" s="522"/>
      <c r="EE128" s="772"/>
      <c r="EF128" s="513" t="e">
        <f>EE129/ED129</f>
        <v>#DIV/0!</v>
      </c>
      <c r="EG128" s="399"/>
      <c r="EH128" s="400"/>
      <c r="EI128" s="523"/>
      <c r="EJ128" s="343">
        <f>EI129/EG129</f>
        <v>0</v>
      </c>
      <c r="EK128" s="202" t="e">
        <f>EI129/EH129</f>
        <v>#DIV/0!</v>
      </c>
      <c r="EL128" s="410"/>
      <c r="EM128" s="401"/>
      <c r="EN128" s="1013"/>
      <c r="EO128" s="343">
        <f>EN129/EL129</f>
        <v>0.16981132075471697</v>
      </c>
      <c r="EP128" s="604">
        <f>EN129/EM129</f>
        <v>0.31578947368421051</v>
      </c>
      <c r="EQ128" s="137"/>
      <c r="ER128" s="350"/>
      <c r="ES128" s="516"/>
      <c r="ET128" s="516"/>
      <c r="EU128" s="516"/>
      <c r="EV128" s="516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5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5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5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90"/>
        <v>92672.544500000076</v>
      </c>
      <c r="X129" s="55">
        <f>U129-T129</f>
        <v>0</v>
      </c>
      <c r="Y129" s="355">
        <f>Y123+Y124</f>
        <v>170000</v>
      </c>
      <c r="Z129" s="758">
        <f>Z123+Z124</f>
        <v>220694.92499999999</v>
      </c>
      <c r="AA129" s="758">
        <f>AA123+AA124</f>
        <v>220694.92499999999</v>
      </c>
      <c r="AB129" s="358">
        <f>AA129-Z129</f>
        <v>0</v>
      </c>
      <c r="AC129" s="355">
        <f>AC123+AC124</f>
        <v>160000</v>
      </c>
      <c r="AD129" s="385">
        <f>AD123+AD124</f>
        <v>234901.14600000001</v>
      </c>
      <c r="AE129" s="758">
        <f>AE123+AE124</f>
        <v>234901.14600000001</v>
      </c>
      <c r="AF129" s="358">
        <f>AE129-AD129</f>
        <v>0</v>
      </c>
      <c r="AG129" s="355">
        <f>AG123+AG124</f>
        <v>130000</v>
      </c>
      <c r="AH129" s="1103">
        <f>AH123+AH124</f>
        <v>0</v>
      </c>
      <c r="AI129" s="1113">
        <f>AI123+AI124</f>
        <v>0</v>
      </c>
      <c r="AJ129" s="358">
        <f t="shared" ref="AJ129:AJ139" si="453">AI129-AH129</f>
        <v>0</v>
      </c>
      <c r="AK129" s="111">
        <f>Y129+AC129+AG129</f>
        <v>460000</v>
      </c>
      <c r="AL129" s="361">
        <v>480000</v>
      </c>
      <c r="AM129" s="108">
        <f>Z129+AD129+AH129</f>
        <v>455596.071</v>
      </c>
      <c r="AN129" s="113">
        <f>AA129+AE129+AI129</f>
        <v>455596.071</v>
      </c>
      <c r="AO129" s="186">
        <f t="shared" ref="AO129:AO139" si="454">AN129-AK129</f>
        <v>-4403.9290000000037</v>
      </c>
      <c r="AP129" s="128">
        <f t="shared" si="391"/>
        <v>-24403.929000000004</v>
      </c>
      <c r="AQ129" s="55">
        <f>AN129-AM129</f>
        <v>0</v>
      </c>
      <c r="AR129" s="130">
        <f>SUM(R129,AK129)</f>
        <v>1040000</v>
      </c>
      <c r="AS129" s="113">
        <f>AS123+AS124+AS125</f>
        <v>1116000</v>
      </c>
      <c r="AT129" s="510">
        <f>T129+AM129</f>
        <v>1184268.6155000001</v>
      </c>
      <c r="AU129" s="187">
        <f>SUM(U129,AN129)</f>
        <v>1184268.6155000001</v>
      </c>
      <c r="AV129" s="186">
        <f>AU129-AR129</f>
        <v>144268.61550000007</v>
      </c>
      <c r="AW129" s="128">
        <f t="shared" si="392"/>
        <v>68268.615500000073</v>
      </c>
      <c r="AX129" s="362">
        <f t="shared" ref="AX129:AX139" si="455">AU129-AT129</f>
        <v>0</v>
      </c>
      <c r="AY129" s="137">
        <f>AR129/6</f>
        <v>173333.33333333334</v>
      </c>
      <c r="AZ129" s="97">
        <f>AS129/6</f>
        <v>186000</v>
      </c>
      <c r="BA129" s="138">
        <f>AU129/6</f>
        <v>197378.10258333336</v>
      </c>
      <c r="BB129" s="363">
        <f>BA129/AY129</f>
        <v>1.1387198225961539</v>
      </c>
      <c r="BC129" s="6">
        <f>BA129-AY129</f>
        <v>24044.769250000012</v>
      </c>
      <c r="BD129" s="98">
        <f>BA129-AZ129</f>
        <v>11378.102583333355</v>
      </c>
      <c r="BE129" s="6">
        <f>AX129/6</f>
        <v>0</v>
      </c>
      <c r="BF129" s="1035">
        <f>BF123+BF124+BF125</f>
        <v>0</v>
      </c>
      <c r="BG129" s="1103">
        <f>BG123+BG124+BG125</f>
        <v>0</v>
      </c>
      <c r="BH129" s="386">
        <f>BH123+BH124+BH125</f>
        <v>0</v>
      </c>
      <c r="BI129" s="358">
        <f>BH129-BG129</f>
        <v>0</v>
      </c>
      <c r="BJ129" s="1035">
        <f>BJ123+BJ124+BJ125</f>
        <v>0</v>
      </c>
      <c r="BK129" s="1103">
        <f>BK123+BK124+BK125</f>
        <v>0</v>
      </c>
      <c r="BL129" s="1149">
        <f>BL123+BL124+BL125</f>
        <v>0</v>
      </c>
      <c r="BM129" s="358">
        <f>BL129-BK129</f>
        <v>0</v>
      </c>
      <c r="BN129" s="1035">
        <f>BN123+BN124+BN125</f>
        <v>0</v>
      </c>
      <c r="BO129" s="1103">
        <f>BO123+BO124+BO125</f>
        <v>0</v>
      </c>
      <c r="BP129" s="1149">
        <f>BP123+BP124+BP125</f>
        <v>0</v>
      </c>
      <c r="BQ129" s="358">
        <f t="shared" ref="BQ129:BQ137" si="456">BP129-BO129</f>
        <v>0</v>
      </c>
      <c r="BR129" s="111">
        <f>BF129+BJ129+BN129</f>
        <v>0</v>
      </c>
      <c r="BS129" s="112"/>
      <c r="BT129" s="108">
        <f>BG129+BK129+BO129</f>
        <v>0</v>
      </c>
      <c r="BU129" s="114">
        <f>BH129+BL129+BP129</f>
        <v>0</v>
      </c>
      <c r="BV129" s="129">
        <f t="shared" ref="BV129:BV139" si="457">BU129-BR129</f>
        <v>0</v>
      </c>
      <c r="BW129" s="128"/>
      <c r="BX129" s="55">
        <f>BU129-BT129</f>
        <v>0</v>
      </c>
      <c r="BY129" s="1035">
        <f>BY123+BY124+BY125</f>
        <v>0</v>
      </c>
      <c r="BZ129" s="1103">
        <f>BZ123+BZ124+BZ125</f>
        <v>0</v>
      </c>
      <c r="CA129" s="1149">
        <f>CA123+CA124+CA125</f>
        <v>0</v>
      </c>
      <c r="CB129" s="358">
        <f>CA129-BZ129</f>
        <v>0</v>
      </c>
      <c r="CC129" s="1035">
        <f>CC123+CC124+CC125</f>
        <v>0</v>
      </c>
      <c r="CD129" s="1103">
        <f>CD123+CD124+CD125</f>
        <v>0</v>
      </c>
      <c r="CE129" s="1149">
        <f>CE123+CE124+CE125</f>
        <v>0</v>
      </c>
      <c r="CF129" s="358">
        <f>CE129-CD129</f>
        <v>0</v>
      </c>
      <c r="CG129" s="1035">
        <f>CG123+CG124+CG125</f>
        <v>0</v>
      </c>
      <c r="CH129" s="1103">
        <f>CH123+CH124+CH125</f>
        <v>0</v>
      </c>
      <c r="CI129" s="1149">
        <f>CI123+CI124+CI125</f>
        <v>0</v>
      </c>
      <c r="CJ129" s="358">
        <f t="shared" ref="CJ129:CJ139" si="458">CI129-CH129</f>
        <v>0</v>
      </c>
      <c r="CK129" s="111">
        <f>BY129+CC129+CG129</f>
        <v>0</v>
      </c>
      <c r="CL129" s="112"/>
      <c r="CM129" s="108">
        <f>BZ129+CD129+CH129</f>
        <v>0</v>
      </c>
      <c r="CN129" s="113">
        <f>CA129+CE129+CI129</f>
        <v>0</v>
      </c>
      <c r="CO129" s="186">
        <f t="shared" ref="CO129:CO139" si="459">CN129-CK129</f>
        <v>0</v>
      </c>
      <c r="CP129" s="186"/>
      <c r="CQ129" s="55">
        <f>CN129-CM129</f>
        <v>0</v>
      </c>
      <c r="CR129" s="130">
        <f>SUM(BR129,CK129)</f>
        <v>0</v>
      </c>
      <c r="CS129" s="538"/>
      <c r="CT129" s="510">
        <f>BT129+CM129</f>
        <v>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0">CU129-CT129</f>
        <v>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0</v>
      </c>
      <c r="DD129" s="355">
        <f>DD123+DD124</f>
        <v>250000</v>
      </c>
      <c r="DE129" s="385">
        <f>DE123+DE124+DE125</f>
        <v>250000</v>
      </c>
      <c r="DF129" s="758">
        <f>DF123+DF124+DF125</f>
        <v>0</v>
      </c>
      <c r="DG129" s="358">
        <f t="shared" ref="DG129:DG135" si="461">DF129-DE129</f>
        <v>-250000</v>
      </c>
      <c r="DH129" s="355">
        <f>DH123+DH124</f>
        <v>140000</v>
      </c>
      <c r="DI129" s="385">
        <f>DI123+DI124+DI125</f>
        <v>140000</v>
      </c>
      <c r="DJ129" s="758">
        <f>DJ123+DJ124+DJ125</f>
        <v>0</v>
      </c>
      <c r="DK129" s="358">
        <f t="shared" ref="DK129:DK135" si="462">DJ129-DI129</f>
        <v>-140000</v>
      </c>
      <c r="DL129" s="355">
        <f>DL123+DL124</f>
        <v>180000</v>
      </c>
      <c r="DM129" s="385">
        <f>DM123+DM124+DM125</f>
        <v>180000</v>
      </c>
      <c r="DN129" s="758">
        <f>DN123+DN124+DN125</f>
        <v>180000</v>
      </c>
      <c r="DO129" s="358">
        <f t="shared" ref="DO129:DO135" si="463">DN129-DM129</f>
        <v>0</v>
      </c>
      <c r="DP129" s="111">
        <f t="shared" ref="DP129:DR130" si="464">DD129+DH129+DL129</f>
        <v>570000</v>
      </c>
      <c r="DQ129" s="108">
        <f t="shared" si="464"/>
        <v>570000</v>
      </c>
      <c r="DR129" s="113">
        <f t="shared" si="464"/>
        <v>180000</v>
      </c>
      <c r="DS129" s="129">
        <f t="shared" ref="DS129:DS135" si="465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58">
        <f>DW123+DW124+DW125</f>
        <v>0</v>
      </c>
      <c r="DX129" s="358">
        <f t="shared" ref="DX129:DX135" si="466">DW129-DV129</f>
        <v>0</v>
      </c>
      <c r="DY129" s="355">
        <f>DY123+DY124</f>
        <v>150000</v>
      </c>
      <c r="DZ129" s="385">
        <f>DZ123+DZ124+DZ125</f>
        <v>0</v>
      </c>
      <c r="EA129" s="758">
        <f>EA123+EA124+EA125</f>
        <v>0</v>
      </c>
      <c r="EB129" s="358">
        <f t="shared" ref="EB129:EB135" si="467">EA129-DZ129</f>
        <v>0</v>
      </c>
      <c r="EC129" s="355">
        <f>EC123+EC124</f>
        <v>160000</v>
      </c>
      <c r="ED129" s="385">
        <f>ED123+ED124+ED125</f>
        <v>0</v>
      </c>
      <c r="EE129" s="758">
        <f>EE123+EE124+EE125</f>
        <v>0</v>
      </c>
      <c r="EF129" s="358">
        <f t="shared" ref="EF129:EF135" si="468">EE129-ED129</f>
        <v>0</v>
      </c>
      <c r="EG129" s="111">
        <f t="shared" ref="EG129:EI130" si="469">DU129+DY129+EC129</f>
        <v>490000</v>
      </c>
      <c r="EH129" s="108">
        <f t="shared" si="469"/>
        <v>0</v>
      </c>
      <c r="EI129" s="113">
        <f t="shared" si="469"/>
        <v>0</v>
      </c>
      <c r="EJ129" s="186">
        <f t="shared" ref="EJ129:EJ135" si="470">EI129-EG129</f>
        <v>-490000</v>
      </c>
      <c r="EK129" s="55">
        <f>EI129-EH129</f>
        <v>0</v>
      </c>
      <c r="EL129" s="130">
        <f>SUM(DP129,EG129)</f>
        <v>1060000</v>
      </c>
      <c r="EM129" s="67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1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0" t="s">
        <v>50</v>
      </c>
      <c r="E130" s="835"/>
      <c r="F130" s="331">
        <v>250</v>
      </c>
      <c r="G130" s="390">
        <v>387</v>
      </c>
      <c r="H130" s="759">
        <v>387</v>
      </c>
      <c r="I130" s="392">
        <f t="shared" ref="I130:I137" si="472">H130-G130</f>
        <v>0</v>
      </c>
      <c r="J130" s="331">
        <v>250</v>
      </c>
      <c r="K130" s="390">
        <v>336</v>
      </c>
      <c r="L130" s="759">
        <v>336</v>
      </c>
      <c r="M130" s="392">
        <f t="shared" ref="M130:M137" si="473">L130-K130</f>
        <v>0</v>
      </c>
      <c r="N130" s="331">
        <v>250</v>
      </c>
      <c r="O130" s="390">
        <v>388</v>
      </c>
      <c r="P130" s="759">
        <v>388</v>
      </c>
      <c r="Q130" s="392">
        <f t="shared" ref="Q130:Q137" si="474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5">U130-R130</f>
        <v>361</v>
      </c>
      <c r="W130" s="398">
        <f t="shared" si="390"/>
        <v>211</v>
      </c>
      <c r="X130" s="398">
        <f t="shared" ref="X130:X139" si="476">U130-T130</f>
        <v>0</v>
      </c>
      <c r="Y130" s="331">
        <v>350</v>
      </c>
      <c r="Z130" s="759">
        <v>348</v>
      </c>
      <c r="AA130" s="759">
        <v>348</v>
      </c>
      <c r="AB130" s="392">
        <f t="shared" ref="AB130:AB139" si="477">AA130-Z130</f>
        <v>0</v>
      </c>
      <c r="AC130" s="331">
        <v>350</v>
      </c>
      <c r="AD130" s="390">
        <v>396</v>
      </c>
      <c r="AE130" s="759">
        <v>396</v>
      </c>
      <c r="AF130" s="392">
        <f t="shared" ref="AF130:AF137" si="478">AE130-AD130</f>
        <v>0</v>
      </c>
      <c r="AG130" s="331">
        <v>350</v>
      </c>
      <c r="AH130" s="439"/>
      <c r="AI130" s="1114"/>
      <c r="AJ130" s="392">
        <f t="shared" si="453"/>
        <v>0</v>
      </c>
      <c r="AK130" s="399">
        <f>Y130+AC130+AG130</f>
        <v>1050</v>
      </c>
      <c r="AL130" s="395">
        <f>300*3</f>
        <v>900</v>
      </c>
      <c r="AM130" s="527">
        <f>Z130+AD130+AH130</f>
        <v>744</v>
      </c>
      <c r="AN130" s="437">
        <f>AA130+AE130+AI130</f>
        <v>744</v>
      </c>
      <c r="AO130" s="528">
        <f t="shared" si="454"/>
        <v>-306</v>
      </c>
      <c r="AP130" s="398">
        <f t="shared" si="391"/>
        <v>-156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1855</v>
      </c>
      <c r="AU130" s="443">
        <f>SUM(U130,AN130)</f>
        <v>1855</v>
      </c>
      <c r="AV130" s="459">
        <f t="shared" ref="AV130:AV139" si="479">AU130-AR130</f>
        <v>55</v>
      </c>
      <c r="AW130" s="398">
        <f t="shared" si="392"/>
        <v>55</v>
      </c>
      <c r="AX130" s="460">
        <f t="shared" si="455"/>
        <v>0</v>
      </c>
      <c r="AY130" s="349"/>
      <c r="BF130" s="1034"/>
      <c r="BG130" s="439"/>
      <c r="BH130" s="391"/>
      <c r="BI130" s="392">
        <f t="shared" ref="BI130:BI137" si="480">BH130-BG130</f>
        <v>0</v>
      </c>
      <c r="BJ130" s="1034"/>
      <c r="BK130" s="439"/>
      <c r="BL130" s="1150"/>
      <c r="BM130" s="392">
        <f t="shared" ref="BM130:BM137" si="481">BL130-BK130</f>
        <v>0</v>
      </c>
      <c r="BN130" s="1034"/>
      <c r="BO130" s="439"/>
      <c r="BP130" s="1150"/>
      <c r="BQ130" s="392">
        <f t="shared" si="456"/>
        <v>0</v>
      </c>
      <c r="BR130" s="399">
        <f>BF130+BJ130+BN130</f>
        <v>0</v>
      </c>
      <c r="BS130" s="396"/>
      <c r="BT130" s="527">
        <f>BG130+BK130+BO130</f>
        <v>0</v>
      </c>
      <c r="BU130" s="397">
        <f>BH130+BL130+BP130</f>
        <v>0</v>
      </c>
      <c r="BV130" s="438">
        <f t="shared" si="457"/>
        <v>0</v>
      </c>
      <c r="BW130" s="485"/>
      <c r="BX130" s="453">
        <f>BU130-BT130</f>
        <v>0</v>
      </c>
      <c r="BY130" s="1034"/>
      <c r="BZ130" s="439"/>
      <c r="CA130" s="1150"/>
      <c r="CB130" s="392">
        <f t="shared" ref="CB130:CB139" si="482">CA130-BZ130</f>
        <v>0</v>
      </c>
      <c r="CC130" s="1034"/>
      <c r="CD130" s="439"/>
      <c r="CE130" s="1150"/>
      <c r="CF130" s="392">
        <f t="shared" ref="CF130:CF139" si="483">CE130-CD130</f>
        <v>0</v>
      </c>
      <c r="CG130" s="1034"/>
      <c r="CH130" s="439"/>
      <c r="CI130" s="1150"/>
      <c r="CJ130" s="392">
        <f t="shared" si="458"/>
        <v>0</v>
      </c>
      <c r="CK130" s="399">
        <f>BY130+CC130+CG130</f>
        <v>0</v>
      </c>
      <c r="CL130" s="396"/>
      <c r="CM130" s="527">
        <f>BZ130+CD130+CH130</f>
        <v>0</v>
      </c>
      <c r="CN130" s="437">
        <f>CA130+CE130+CI130</f>
        <v>0</v>
      </c>
      <c r="CO130" s="528">
        <f t="shared" si="459"/>
        <v>0</v>
      </c>
      <c r="CP130" s="338"/>
      <c r="CQ130" s="453"/>
      <c r="CR130" s="399">
        <f>SUM(BR130,CK130)</f>
        <v>0</v>
      </c>
      <c r="CS130" s="960"/>
      <c r="CT130" s="442">
        <f>BT130+CM130</f>
        <v>0</v>
      </c>
      <c r="CU130" s="443">
        <f>SUM(BU130,CN130)</f>
        <v>0</v>
      </c>
      <c r="CV130" s="459">
        <f t="shared" ref="CV130:CV139" si="484">CU130-CR130</f>
        <v>0</v>
      </c>
      <c r="CW130" s="459"/>
      <c r="CX130" s="460">
        <f t="shared" si="460"/>
        <v>0</v>
      </c>
      <c r="CY130" s="137"/>
      <c r="DD130" s="331">
        <v>363</v>
      </c>
      <c r="DE130" s="390">
        <v>360</v>
      </c>
      <c r="DF130" s="759"/>
      <c r="DG130" s="392">
        <f t="shared" si="461"/>
        <v>-360</v>
      </c>
      <c r="DH130" s="331">
        <v>363</v>
      </c>
      <c r="DI130" s="390">
        <v>350</v>
      </c>
      <c r="DJ130" s="759"/>
      <c r="DK130" s="392">
        <f t="shared" si="462"/>
        <v>-350</v>
      </c>
      <c r="DL130" s="331">
        <v>363</v>
      </c>
      <c r="DM130" s="390">
        <v>380</v>
      </c>
      <c r="DN130" s="759">
        <v>380</v>
      </c>
      <c r="DO130" s="392">
        <f t="shared" si="463"/>
        <v>0</v>
      </c>
      <c r="DP130" s="399">
        <f t="shared" si="464"/>
        <v>1089</v>
      </c>
      <c r="DQ130" s="527">
        <f t="shared" si="464"/>
        <v>1090</v>
      </c>
      <c r="DR130" s="437">
        <f t="shared" si="464"/>
        <v>380</v>
      </c>
      <c r="DS130" s="438">
        <f t="shared" si="465"/>
        <v>-709</v>
      </c>
      <c r="DT130" s="453">
        <f>DR130-DQ130</f>
        <v>-710</v>
      </c>
      <c r="DU130" s="331">
        <v>365</v>
      </c>
      <c r="DV130" s="390"/>
      <c r="DW130" s="759"/>
      <c r="DX130" s="392">
        <f t="shared" si="466"/>
        <v>0</v>
      </c>
      <c r="DY130" s="331">
        <v>365</v>
      </c>
      <c r="DZ130" s="390"/>
      <c r="EA130" s="759"/>
      <c r="EB130" s="392">
        <f t="shared" si="467"/>
        <v>0</v>
      </c>
      <c r="EC130" s="331">
        <v>365</v>
      </c>
      <c r="ED130" s="390"/>
      <c r="EE130" s="759"/>
      <c r="EF130" s="392">
        <f t="shared" si="468"/>
        <v>0</v>
      </c>
      <c r="EG130" s="399">
        <f t="shared" si="469"/>
        <v>1095</v>
      </c>
      <c r="EH130" s="527">
        <f t="shared" si="469"/>
        <v>0</v>
      </c>
      <c r="EI130" s="437">
        <f t="shared" si="469"/>
        <v>0</v>
      </c>
      <c r="EJ130" s="528">
        <f t="shared" si="470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5">EN130-EL130</f>
        <v>-1804</v>
      </c>
      <c r="EP130" s="460">
        <f t="shared" si="471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1" t="s">
        <v>82</v>
      </c>
      <c r="E131" s="836"/>
      <c r="F131" s="336">
        <f>F132/F130</f>
        <v>178.33199999999999</v>
      </c>
      <c r="G131" s="403">
        <f>G132/G130</f>
        <v>163.96166142118864</v>
      </c>
      <c r="H131" s="760">
        <f>H132/H130</f>
        <v>163.96166142118864</v>
      </c>
      <c r="I131" s="405">
        <f t="shared" si="472"/>
        <v>0</v>
      </c>
      <c r="J131" s="336">
        <f>J132/J130</f>
        <v>178.33199999999999</v>
      </c>
      <c r="K131" s="403">
        <f>K132/K130</f>
        <v>140.1875</v>
      </c>
      <c r="L131" s="760">
        <f>L132/L130</f>
        <v>140.1875</v>
      </c>
      <c r="M131" s="405">
        <f t="shared" si="473"/>
        <v>0</v>
      </c>
      <c r="N131" s="336">
        <f>N132/N130</f>
        <v>178.33199999999999</v>
      </c>
      <c r="O131" s="403">
        <f>O132/O130</f>
        <v>146.77061855670104</v>
      </c>
      <c r="P131" s="760">
        <f>P132/P130</f>
        <v>146.77061855670104</v>
      </c>
      <c r="Q131" s="405">
        <f t="shared" si="474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5"/>
        <v>-27.564076534653452</v>
      </c>
      <c r="W131" s="398">
        <f t="shared" si="390"/>
        <v>2.1579234653465278</v>
      </c>
      <c r="X131" s="398">
        <f t="shared" si="476"/>
        <v>0</v>
      </c>
      <c r="Y131" s="336">
        <f>Y132/Y130</f>
        <v>127.38</v>
      </c>
      <c r="Z131" s="760">
        <f>Z132/Z130</f>
        <v>150.94747701149427</v>
      </c>
      <c r="AA131" s="760">
        <f>AA132/AA130</f>
        <v>150.94747701149427</v>
      </c>
      <c r="AB131" s="405">
        <f t="shared" si="477"/>
        <v>0</v>
      </c>
      <c r="AC131" s="336">
        <f>AC132/AC130</f>
        <v>127.38</v>
      </c>
      <c r="AD131" s="403">
        <f>AD132/AD130</f>
        <v>155.79086882272728</v>
      </c>
      <c r="AE131" s="760">
        <f>AE132/AE130</f>
        <v>155.79086882272728</v>
      </c>
      <c r="AF131" s="405">
        <f t="shared" si="478"/>
        <v>0</v>
      </c>
      <c r="AG131" s="336">
        <f>AG132/AG130</f>
        <v>127.38</v>
      </c>
      <c r="AH131" s="485" t="e">
        <f>AH132/AH130</f>
        <v>#DIV/0!</v>
      </c>
      <c r="AI131" s="1115" t="e">
        <f>AI132/AI130</f>
        <v>#DIV/0!</v>
      </c>
      <c r="AJ131" s="405" t="e">
        <f t="shared" si="453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153.52541136263443</v>
      </c>
      <c r="AN131" s="398">
        <f>AN132/AN130</f>
        <v>153.52541136263443</v>
      </c>
      <c r="AO131" s="398">
        <f t="shared" si="454"/>
        <v>26.145411362634434</v>
      </c>
      <c r="AP131" s="398">
        <f t="shared" si="391"/>
        <v>4.9154113626344156</v>
      </c>
      <c r="AQ131" s="398">
        <f>AN131-AM131</f>
        <v>0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151.87389165703505</v>
      </c>
      <c r="AU131" s="402">
        <f>AU132/AU130</f>
        <v>151.87389165703505</v>
      </c>
      <c r="AV131" s="402">
        <f t="shared" si="479"/>
        <v>3.2638916570350318</v>
      </c>
      <c r="AW131" s="398">
        <f t="shared" si="392"/>
        <v>3.2638916570350318</v>
      </c>
      <c r="AX131" s="402">
        <f t="shared" si="455"/>
        <v>0</v>
      </c>
      <c r="AY131" s="349"/>
      <c r="AZ131" s="350"/>
      <c r="BA131" s="350"/>
      <c r="BF131" s="1038" t="e">
        <f>BF132/BF130</f>
        <v>#DIV/0!</v>
      </c>
      <c r="BG131" s="485" t="e">
        <f>BG132/BG130</f>
        <v>#DIV/0!</v>
      </c>
      <c r="BH131" s="404" t="e">
        <f>BH132/BH130</f>
        <v>#DIV/0!</v>
      </c>
      <c r="BI131" s="405" t="e">
        <f t="shared" si="480"/>
        <v>#DIV/0!</v>
      </c>
      <c r="BJ131" s="1038" t="e">
        <f>BJ132/BJ130</f>
        <v>#DIV/0!</v>
      </c>
      <c r="BK131" s="485" t="e">
        <f>BK132/BK130</f>
        <v>#DIV/0!</v>
      </c>
      <c r="BL131" s="1151" t="e">
        <f>BL132/BL130</f>
        <v>#DIV/0!</v>
      </c>
      <c r="BM131" s="405" t="e">
        <f t="shared" si="481"/>
        <v>#DIV/0!</v>
      </c>
      <c r="BN131" s="1038" t="e">
        <f>BN132/BN130</f>
        <v>#DIV/0!</v>
      </c>
      <c r="BO131" s="485" t="e">
        <f>BO132/BO130</f>
        <v>#DIV/0!</v>
      </c>
      <c r="BP131" s="1151" t="e">
        <f>BP132/BP130</f>
        <v>#DIV/0!</v>
      </c>
      <c r="BQ131" s="405" t="e">
        <f t="shared" si="456"/>
        <v>#DIV/0!</v>
      </c>
      <c r="BR131" s="410" t="e">
        <f>BR132/BR130</f>
        <v>#DIV/0!</v>
      </c>
      <c r="BS131" s="409"/>
      <c r="BT131" s="409" t="e">
        <f>BT132/BT130</f>
        <v>#DIV/0!</v>
      </c>
      <c r="BU131" s="398" t="e">
        <f>BU132/BU130</f>
        <v>#DIV/0!</v>
      </c>
      <c r="BV131" s="398" t="e">
        <f t="shared" si="457"/>
        <v>#DIV/0!</v>
      </c>
      <c r="BW131" s="398"/>
      <c r="BX131" s="398" t="e">
        <f>BU131-BT131</f>
        <v>#DIV/0!</v>
      </c>
      <c r="BY131" s="1038" t="e">
        <f>BY132/BY130</f>
        <v>#DIV/0!</v>
      </c>
      <c r="BZ131" s="485" t="e">
        <f>BZ132/BZ130</f>
        <v>#DIV/0!</v>
      </c>
      <c r="CA131" s="1151" t="e">
        <f>CA132/CA130</f>
        <v>#DIV/0!</v>
      </c>
      <c r="CB131" s="405" t="e">
        <f t="shared" si="482"/>
        <v>#DIV/0!</v>
      </c>
      <c r="CC131" s="1038" t="e">
        <f>CC132/CC130</f>
        <v>#DIV/0!</v>
      </c>
      <c r="CD131" s="485" t="e">
        <f>CD132/CD130</f>
        <v>#DIV/0!</v>
      </c>
      <c r="CE131" s="1151" t="e">
        <f>CE132/CE130</f>
        <v>#DIV/0!</v>
      </c>
      <c r="CF131" s="405" t="e">
        <f t="shared" si="483"/>
        <v>#DIV/0!</v>
      </c>
      <c r="CG131" s="1038" t="e">
        <f>CG132/CG130</f>
        <v>#DIV/0!</v>
      </c>
      <c r="CH131" s="485" t="e">
        <f>CH132/CH130</f>
        <v>#DIV/0!</v>
      </c>
      <c r="CI131" s="1151" t="e">
        <f>CI132/CI130</f>
        <v>#DIV/0!</v>
      </c>
      <c r="CJ131" s="405" t="e">
        <f t="shared" si="458"/>
        <v>#DIV/0!</v>
      </c>
      <c r="CK131" s="410" t="e">
        <f>CK132/CK130</f>
        <v>#DIV/0!</v>
      </c>
      <c r="CL131" s="409"/>
      <c r="CM131" s="409" t="e">
        <f>CM132/CM130</f>
        <v>#DIV/0!</v>
      </c>
      <c r="CN131" s="398" t="e">
        <f>CN132/CN130</f>
        <v>#DIV/0!</v>
      </c>
      <c r="CO131" s="398" t="e">
        <f t="shared" si="459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 t="e">
        <f>CT132/CT130</f>
        <v>#DIV/0!</v>
      </c>
      <c r="CU131" s="402" t="e">
        <f>CU132/CU130</f>
        <v>#DIV/0!</v>
      </c>
      <c r="CV131" s="402" t="e">
        <f t="shared" si="484"/>
        <v>#DIV/0!</v>
      </c>
      <c r="CW131" s="402"/>
      <c r="CX131" s="402" t="e">
        <f t="shared" si="460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0" t="e">
        <f>DF132/DF130</f>
        <v>#DIV/0!</v>
      </c>
      <c r="DG131" s="405" t="e">
        <f t="shared" si="461"/>
        <v>#DIV/0!</v>
      </c>
      <c r="DH131" s="336">
        <f>DH132/DH130</f>
        <v>154.58677685950414</v>
      </c>
      <c r="DI131" s="403">
        <f>DI132/DI130</f>
        <v>155.71428571428572</v>
      </c>
      <c r="DJ131" s="760" t="e">
        <f>DJ132/DJ130</f>
        <v>#DIV/0!</v>
      </c>
      <c r="DK131" s="405" t="e">
        <f t="shared" si="462"/>
        <v>#DIV/0!</v>
      </c>
      <c r="DL131" s="336">
        <f>DL132/DL130</f>
        <v>154.58677685950414</v>
      </c>
      <c r="DM131" s="403">
        <f>DM132/DM130</f>
        <v>152.63157894736841</v>
      </c>
      <c r="DN131" s="760">
        <f>DN132/DN130</f>
        <v>152.63157894736841</v>
      </c>
      <c r="DO131" s="405">
        <f t="shared" si="463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5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0" t="e">
        <f>DW132/DW130</f>
        <v>#DIV/0!</v>
      </c>
      <c r="DX131" s="405" t="e">
        <f t="shared" si="466"/>
        <v>#DIV/0!</v>
      </c>
      <c r="DY131" s="336">
        <f>DY132/DY130</f>
        <v>154.31506849315068</v>
      </c>
      <c r="DZ131" s="403" t="e">
        <f>DZ132/DZ130</f>
        <v>#DIV/0!</v>
      </c>
      <c r="EA131" s="760" t="e">
        <f>EA132/EA130</f>
        <v>#DIV/0!</v>
      </c>
      <c r="EB131" s="405" t="e">
        <f t="shared" si="467"/>
        <v>#DIV/0!</v>
      </c>
      <c r="EC131" s="336">
        <f>EC132/EC130</f>
        <v>154.31506849315068</v>
      </c>
      <c r="ED131" s="403" t="e">
        <f>ED132/ED130</f>
        <v>#DIV/0!</v>
      </c>
      <c r="EE131" s="760" t="e">
        <f>EE132/EE130</f>
        <v>#DIV/0!</v>
      </c>
      <c r="EF131" s="405" t="e">
        <f t="shared" si="468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0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4">
        <f>EN132/EN130</f>
        <v>152.63157894736841</v>
      </c>
      <c r="EO131" s="1014">
        <f t="shared" si="485"/>
        <v>-1.818970503181049</v>
      </c>
      <c r="EP131" s="1014">
        <f t="shared" si="471"/>
        <v>-1.9555770159343524</v>
      </c>
      <c r="EQ131" s="137"/>
      <c r="ER131" s="350"/>
      <c r="ES131" s="516"/>
      <c r="ET131" s="516"/>
      <c r="EU131" s="516"/>
      <c r="EV131" s="516"/>
    </row>
    <row r="132" spans="1:152" s="138" customFormat="1" ht="20.100000000000001" customHeight="1">
      <c r="A132" s="66"/>
      <c r="B132" s="66"/>
      <c r="C132" s="413"/>
      <c r="D132" s="66" t="s">
        <v>51</v>
      </c>
      <c r="E132" s="826"/>
      <c r="F132" s="264">
        <v>44583</v>
      </c>
      <c r="G132" s="414">
        <v>63453.162969999998</v>
      </c>
      <c r="H132" s="761">
        <v>63453.162969999998</v>
      </c>
      <c r="I132" s="418">
        <f t="shared" si="472"/>
        <v>0</v>
      </c>
      <c r="J132" s="264">
        <v>44583</v>
      </c>
      <c r="K132" s="414">
        <v>47103</v>
      </c>
      <c r="L132" s="761">
        <v>47103</v>
      </c>
      <c r="M132" s="418">
        <f t="shared" si="473"/>
        <v>0</v>
      </c>
      <c r="N132" s="264">
        <v>44583</v>
      </c>
      <c r="O132" s="414">
        <v>56947</v>
      </c>
      <c r="P132" s="761">
        <v>56947</v>
      </c>
      <c r="Q132" s="418">
        <f t="shared" si="474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5"/>
        <v>33754.162970000005</v>
      </c>
      <c r="W132" s="128">
        <f t="shared" si="390"/>
        <v>33754.162970000005</v>
      </c>
      <c r="X132" s="55">
        <f t="shared" si="476"/>
        <v>0</v>
      </c>
      <c r="Y132" s="264">
        <v>44583</v>
      </c>
      <c r="Z132" s="761">
        <v>52529.722000000002</v>
      </c>
      <c r="AA132" s="761">
        <v>52529.722000000002</v>
      </c>
      <c r="AB132" s="418">
        <f t="shared" si="477"/>
        <v>0</v>
      </c>
      <c r="AC132" s="264">
        <v>44583</v>
      </c>
      <c r="AD132" s="414">
        <v>61693.184053800003</v>
      </c>
      <c r="AE132" s="761">
        <v>61693.184053800003</v>
      </c>
      <c r="AF132" s="418">
        <f t="shared" si="478"/>
        <v>0</v>
      </c>
      <c r="AG132" s="264">
        <v>44583</v>
      </c>
      <c r="AH132" s="128"/>
      <c r="AI132" s="1116"/>
      <c r="AJ132" s="418">
        <f t="shared" si="453"/>
        <v>0</v>
      </c>
      <c r="AK132" s="130">
        <f>Y132+AC132+AG132</f>
        <v>133749</v>
      </c>
      <c r="AL132" s="420">
        <f>44583*3</f>
        <v>133749</v>
      </c>
      <c r="AM132" s="134">
        <f>Z132+AD132+AH132</f>
        <v>114222.9060538</v>
      </c>
      <c r="AN132" s="133">
        <f>AA132+AE132+AI132</f>
        <v>114222.9060538</v>
      </c>
      <c r="AO132" s="134">
        <f t="shared" si="454"/>
        <v>-19526.093946199995</v>
      </c>
      <c r="AP132" s="128">
        <f t="shared" si="391"/>
        <v>-19526.093946199995</v>
      </c>
      <c r="AQ132" s="241">
        <f>AN132-AM132</f>
        <v>0</v>
      </c>
      <c r="AR132" s="130">
        <f>SUM(R132,AK132)</f>
        <v>267498</v>
      </c>
      <c r="AS132" s="132">
        <f>AL132+S132</f>
        <v>267498</v>
      </c>
      <c r="AT132" s="510">
        <f>T132+AM132</f>
        <v>281726.06902380002</v>
      </c>
      <c r="AU132" s="168">
        <f>SUM(U132,AN132)</f>
        <v>281726.06902380002</v>
      </c>
      <c r="AV132" s="169">
        <f t="shared" si="479"/>
        <v>14228.069023800024</v>
      </c>
      <c r="AW132" s="128">
        <f t="shared" si="392"/>
        <v>14228.069023800024</v>
      </c>
      <c r="AX132" s="362">
        <f t="shared" si="455"/>
        <v>0</v>
      </c>
      <c r="AY132" s="137"/>
      <c r="BF132" s="1039"/>
      <c r="BG132" s="128"/>
      <c r="BH132" s="415"/>
      <c r="BI132" s="418">
        <f t="shared" si="480"/>
        <v>0</v>
      </c>
      <c r="BJ132" s="1039"/>
      <c r="BK132" s="128"/>
      <c r="BL132" s="1152"/>
      <c r="BM132" s="418">
        <f t="shared" si="481"/>
        <v>0</v>
      </c>
      <c r="BN132" s="1039"/>
      <c r="BO132" s="128"/>
      <c r="BP132" s="1152"/>
      <c r="BQ132" s="418">
        <f t="shared" si="456"/>
        <v>0</v>
      </c>
      <c r="BR132" s="130">
        <f>BF132+BJ132+BN132</f>
        <v>0</v>
      </c>
      <c r="BS132" s="131"/>
      <c r="BT132" s="134">
        <f>BG132+BK132+BO132</f>
        <v>0</v>
      </c>
      <c r="BU132" s="133">
        <f>BH132+BL132+BP132</f>
        <v>0</v>
      </c>
      <c r="BV132" s="129">
        <f t="shared" si="457"/>
        <v>0</v>
      </c>
      <c r="BW132" s="240"/>
      <c r="BX132" s="241">
        <f>BU132-BT132</f>
        <v>0</v>
      </c>
      <c r="BY132" s="1039"/>
      <c r="BZ132" s="128"/>
      <c r="CA132" s="1152"/>
      <c r="CB132" s="418">
        <f t="shared" si="482"/>
        <v>0</v>
      </c>
      <c r="CC132" s="1039"/>
      <c r="CD132" s="128"/>
      <c r="CE132" s="1152"/>
      <c r="CF132" s="418">
        <f t="shared" si="483"/>
        <v>0</v>
      </c>
      <c r="CG132" s="1039"/>
      <c r="CH132" s="128"/>
      <c r="CI132" s="1152"/>
      <c r="CJ132" s="418">
        <f t="shared" si="458"/>
        <v>0</v>
      </c>
      <c r="CK132" s="130">
        <f>BY132+CC132+CG132</f>
        <v>0</v>
      </c>
      <c r="CL132" s="131"/>
      <c r="CM132" s="134">
        <f>BZ132+CD132+CH132</f>
        <v>0</v>
      </c>
      <c r="CN132" s="133">
        <f>CA132+CE132+CI132</f>
        <v>0</v>
      </c>
      <c r="CO132" s="134">
        <f t="shared" si="459"/>
        <v>0</v>
      </c>
      <c r="CP132" s="70"/>
      <c r="CQ132" s="241">
        <f>CN132-CM132</f>
        <v>0</v>
      </c>
      <c r="CR132" s="130">
        <f>SUM(BR132,CK132)</f>
        <v>0</v>
      </c>
      <c r="CS132" s="538"/>
      <c r="CT132" s="510">
        <f>BT132+CM132</f>
        <v>0</v>
      </c>
      <c r="CU132" s="168">
        <f>SUM(BU132,CN132)</f>
        <v>0</v>
      </c>
      <c r="CV132" s="169">
        <f t="shared" si="484"/>
        <v>0</v>
      </c>
      <c r="CW132" s="169"/>
      <c r="CX132" s="362">
        <f t="shared" si="460"/>
        <v>0</v>
      </c>
      <c r="CY132" s="137"/>
      <c r="DD132" s="264">
        <v>56115</v>
      </c>
      <c r="DE132" s="414">
        <v>56000</v>
      </c>
      <c r="DF132" s="761"/>
      <c r="DG132" s="418">
        <f t="shared" si="461"/>
        <v>-56000</v>
      </c>
      <c r="DH132" s="264">
        <v>56115</v>
      </c>
      <c r="DI132" s="414">
        <v>54500</v>
      </c>
      <c r="DJ132" s="761"/>
      <c r="DK132" s="418">
        <f t="shared" si="462"/>
        <v>-54500</v>
      </c>
      <c r="DL132" s="264">
        <v>56115</v>
      </c>
      <c r="DM132" s="414">
        <v>58000</v>
      </c>
      <c r="DN132" s="761">
        <v>58000</v>
      </c>
      <c r="DO132" s="418">
        <f t="shared" si="463"/>
        <v>0</v>
      </c>
      <c r="DP132" s="130">
        <f t="shared" ref="DP132:DR133" si="486">DD132+DH132+DL132</f>
        <v>168345</v>
      </c>
      <c r="DQ132" s="134">
        <f t="shared" si="486"/>
        <v>168500</v>
      </c>
      <c r="DR132" s="132">
        <f t="shared" si="486"/>
        <v>58000</v>
      </c>
      <c r="DS132" s="129">
        <f t="shared" si="465"/>
        <v>-110345</v>
      </c>
      <c r="DT132" s="241">
        <f>DR132-DQ132</f>
        <v>-110500</v>
      </c>
      <c r="DU132" s="264">
        <v>56325</v>
      </c>
      <c r="DV132" s="414"/>
      <c r="DW132" s="761"/>
      <c r="DX132" s="418">
        <f t="shared" si="466"/>
        <v>0</v>
      </c>
      <c r="DY132" s="264">
        <v>56325</v>
      </c>
      <c r="DZ132" s="414"/>
      <c r="EA132" s="761"/>
      <c r="EB132" s="418">
        <f t="shared" si="467"/>
        <v>0</v>
      </c>
      <c r="EC132" s="264">
        <v>56325</v>
      </c>
      <c r="ED132" s="414"/>
      <c r="EE132" s="761"/>
      <c r="EF132" s="418">
        <f t="shared" si="468"/>
        <v>0</v>
      </c>
      <c r="EG132" s="130">
        <f t="shared" ref="EG132:EI133" si="487">DU132+DY132+EC132</f>
        <v>168975</v>
      </c>
      <c r="EH132" s="134">
        <f t="shared" si="487"/>
        <v>0</v>
      </c>
      <c r="EI132" s="132">
        <f t="shared" si="487"/>
        <v>0</v>
      </c>
      <c r="EJ132" s="134">
        <f t="shared" si="470"/>
        <v>-168975</v>
      </c>
      <c r="EK132" s="241">
        <f>EI132-EH132</f>
        <v>0</v>
      </c>
      <c r="EL132" s="130">
        <f>SUM(DP132,EG132)</f>
        <v>337320</v>
      </c>
      <c r="EM132" s="676">
        <f>DQ132+EH132</f>
        <v>168500</v>
      </c>
      <c r="EN132" s="168">
        <f>SUM(DR132,EI132)</f>
        <v>58000</v>
      </c>
      <c r="EO132" s="169">
        <f t="shared" si="485"/>
        <v>-279320</v>
      </c>
      <c r="EP132" s="362">
        <f t="shared" si="471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0" t="s">
        <v>49</v>
      </c>
      <c r="E133" s="836"/>
      <c r="F133" s="336">
        <v>267</v>
      </c>
      <c r="G133" s="390">
        <v>486</v>
      </c>
      <c r="H133" s="759">
        <v>486</v>
      </c>
      <c r="I133" s="392">
        <f t="shared" si="472"/>
        <v>0</v>
      </c>
      <c r="J133" s="336">
        <v>267</v>
      </c>
      <c r="K133" s="390">
        <v>461</v>
      </c>
      <c r="L133" s="759">
        <v>461</v>
      </c>
      <c r="M133" s="392">
        <f t="shared" si="473"/>
        <v>0</v>
      </c>
      <c r="N133" s="336">
        <v>267</v>
      </c>
      <c r="O133" s="390">
        <v>451</v>
      </c>
      <c r="P133" s="759">
        <v>451</v>
      </c>
      <c r="Q133" s="392">
        <f t="shared" si="474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5"/>
        <v>597</v>
      </c>
      <c r="W133" s="398">
        <f t="shared" si="390"/>
        <v>-252</v>
      </c>
      <c r="X133" s="398">
        <f t="shared" si="476"/>
        <v>0</v>
      </c>
      <c r="Y133" s="336">
        <v>500</v>
      </c>
      <c r="Z133" s="759">
        <v>408</v>
      </c>
      <c r="AA133" s="759">
        <v>408</v>
      </c>
      <c r="AB133" s="392">
        <f t="shared" si="477"/>
        <v>0</v>
      </c>
      <c r="AC133" s="336">
        <v>500</v>
      </c>
      <c r="AD133" s="390">
        <v>547</v>
      </c>
      <c r="AE133" s="759">
        <v>547</v>
      </c>
      <c r="AF133" s="392">
        <f t="shared" si="478"/>
        <v>0</v>
      </c>
      <c r="AG133" s="336">
        <v>500</v>
      </c>
      <c r="AH133" s="439"/>
      <c r="AI133" s="1114"/>
      <c r="AJ133" s="392">
        <f t="shared" si="453"/>
        <v>0</v>
      </c>
      <c r="AK133" s="410">
        <f>Y133+AC133+AG133</f>
        <v>1500</v>
      </c>
      <c r="AL133" s="395">
        <f>550*3</f>
        <v>1650</v>
      </c>
      <c r="AM133" s="527">
        <f>Z133+AD133+AH133</f>
        <v>955</v>
      </c>
      <c r="AN133" s="398">
        <f>AA133+AE133+AI133</f>
        <v>955</v>
      </c>
      <c r="AO133" s="338">
        <f t="shared" si="454"/>
        <v>-545</v>
      </c>
      <c r="AP133" s="398">
        <f t="shared" si="391"/>
        <v>-695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2353</v>
      </c>
      <c r="AU133" s="443">
        <f>SUM(U133,AN133)</f>
        <v>2353</v>
      </c>
      <c r="AV133" s="459">
        <f t="shared" si="479"/>
        <v>52</v>
      </c>
      <c r="AW133" s="398">
        <f t="shared" si="392"/>
        <v>-947</v>
      </c>
      <c r="AX133" s="460">
        <f t="shared" si="455"/>
        <v>0</v>
      </c>
      <c r="AY133" s="349"/>
      <c r="BF133" s="1034"/>
      <c r="BG133" s="439"/>
      <c r="BH133" s="391"/>
      <c r="BI133" s="392">
        <f t="shared" si="480"/>
        <v>0</v>
      </c>
      <c r="BJ133" s="1034"/>
      <c r="BK133" s="439"/>
      <c r="BL133" s="1150"/>
      <c r="BM133" s="392">
        <f t="shared" si="481"/>
        <v>0</v>
      </c>
      <c r="BN133" s="1034"/>
      <c r="BO133" s="439"/>
      <c r="BP133" s="1150"/>
      <c r="BQ133" s="392">
        <f t="shared" si="456"/>
        <v>0</v>
      </c>
      <c r="BR133" s="410">
        <f>BF133+BJ133+BN133</f>
        <v>0</v>
      </c>
      <c r="BS133" s="409"/>
      <c r="BT133" s="527">
        <f>BG133+BK133+BO133</f>
        <v>0</v>
      </c>
      <c r="BU133" s="398">
        <f>BH133+BL133+BP133</f>
        <v>0</v>
      </c>
      <c r="BV133" s="345">
        <f t="shared" si="457"/>
        <v>0</v>
      </c>
      <c r="BW133" s="485"/>
      <c r="BX133" s="440"/>
      <c r="BY133" s="1034"/>
      <c r="BZ133" s="439"/>
      <c r="CA133" s="1150"/>
      <c r="CB133" s="392">
        <f t="shared" si="482"/>
        <v>0</v>
      </c>
      <c r="CC133" s="1034"/>
      <c r="CD133" s="439"/>
      <c r="CE133" s="1150"/>
      <c r="CF133" s="392">
        <f t="shared" si="483"/>
        <v>0</v>
      </c>
      <c r="CG133" s="1034"/>
      <c r="CH133" s="439"/>
      <c r="CI133" s="1150"/>
      <c r="CJ133" s="392">
        <f t="shared" si="458"/>
        <v>0</v>
      </c>
      <c r="CK133" s="410">
        <f>BY133+CC133+CG133</f>
        <v>0</v>
      </c>
      <c r="CL133" s="409"/>
      <c r="CM133" s="527">
        <f>BZ133+CD133+CH133</f>
        <v>0</v>
      </c>
      <c r="CN133" s="398">
        <f>CA133+CE133+CI133</f>
        <v>0</v>
      </c>
      <c r="CO133" s="338">
        <f t="shared" si="459"/>
        <v>0</v>
      </c>
      <c r="CP133" s="338"/>
      <c r="CQ133" s="440"/>
      <c r="CR133" s="399">
        <f>SUM(BR133,CK133)</f>
        <v>0</v>
      </c>
      <c r="CS133" s="960"/>
      <c r="CT133" s="442">
        <f>BT133+CM133</f>
        <v>0</v>
      </c>
      <c r="CU133" s="443">
        <f>SUM(BU133,CN133)</f>
        <v>0</v>
      </c>
      <c r="CV133" s="459">
        <f t="shared" si="484"/>
        <v>0</v>
      </c>
      <c r="CW133" s="459"/>
      <c r="CX133" s="460">
        <f t="shared" si="460"/>
        <v>0</v>
      </c>
      <c r="CY133" s="137"/>
      <c r="DD133" s="331">
        <v>593.20000000000005</v>
      </c>
      <c r="DE133" s="390">
        <v>540</v>
      </c>
      <c r="DF133" s="759"/>
      <c r="DG133" s="392">
        <f t="shared" si="461"/>
        <v>-540</v>
      </c>
      <c r="DH133" s="331">
        <v>593.20000000000005</v>
      </c>
      <c r="DI133" s="390">
        <v>620</v>
      </c>
      <c r="DJ133" s="759"/>
      <c r="DK133" s="392">
        <f t="shared" si="462"/>
        <v>-620</v>
      </c>
      <c r="DL133" s="331">
        <v>593.20000000000005</v>
      </c>
      <c r="DM133" s="390">
        <v>620</v>
      </c>
      <c r="DN133" s="759">
        <v>620</v>
      </c>
      <c r="DO133" s="392">
        <f t="shared" si="463"/>
        <v>0</v>
      </c>
      <c r="DP133" s="410">
        <f t="shared" si="486"/>
        <v>1779.6000000000001</v>
      </c>
      <c r="DQ133" s="527">
        <f t="shared" si="486"/>
        <v>1780</v>
      </c>
      <c r="DR133" s="411">
        <f t="shared" si="486"/>
        <v>620</v>
      </c>
      <c r="DS133" s="345">
        <f t="shared" si="465"/>
        <v>-1159.6000000000001</v>
      </c>
      <c r="DT133" s="440"/>
      <c r="DU133" s="331">
        <v>636</v>
      </c>
      <c r="DV133" s="390"/>
      <c r="DW133" s="759"/>
      <c r="DX133" s="392">
        <f t="shared" si="466"/>
        <v>0</v>
      </c>
      <c r="DY133" s="331">
        <v>636</v>
      </c>
      <c r="DZ133" s="390"/>
      <c r="EA133" s="759"/>
      <c r="EB133" s="392">
        <f t="shared" si="467"/>
        <v>0</v>
      </c>
      <c r="EC133" s="331">
        <v>636</v>
      </c>
      <c r="ED133" s="390"/>
      <c r="EE133" s="759"/>
      <c r="EF133" s="392">
        <f t="shared" si="468"/>
        <v>0</v>
      </c>
      <c r="EG133" s="410">
        <f t="shared" si="487"/>
        <v>1908</v>
      </c>
      <c r="EH133" s="527">
        <f t="shared" si="487"/>
        <v>0</v>
      </c>
      <c r="EI133" s="411">
        <f t="shared" si="487"/>
        <v>0</v>
      </c>
      <c r="EJ133" s="338">
        <f t="shared" si="470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5"/>
        <v>-3067.6000000000004</v>
      </c>
      <c r="EP133" s="460">
        <f t="shared" si="471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1" t="s">
        <v>83</v>
      </c>
      <c r="E134" s="836"/>
      <c r="F134" s="336">
        <f>F135/F133</f>
        <v>192.88389513108615</v>
      </c>
      <c r="G134" s="403">
        <f>G135/G133</f>
        <v>164.06108230452676</v>
      </c>
      <c r="H134" s="760">
        <f>H135/H133</f>
        <v>164.06108230452676</v>
      </c>
      <c r="I134" s="405">
        <f t="shared" si="472"/>
        <v>0</v>
      </c>
      <c r="J134" s="336">
        <f>J135/J133</f>
        <v>192.88389513108615</v>
      </c>
      <c r="K134" s="403">
        <f>K135/K133</f>
        <v>157.14967462039044</v>
      </c>
      <c r="L134" s="760">
        <f>L135/L133</f>
        <v>157.14967462039044</v>
      </c>
      <c r="M134" s="405">
        <f t="shared" si="473"/>
        <v>0</v>
      </c>
      <c r="N134" s="336">
        <f>N135/N133</f>
        <v>192.88389513108615</v>
      </c>
      <c r="O134" s="403">
        <f>O135/O133</f>
        <v>141.75299334811533</v>
      </c>
      <c r="P134" s="760">
        <f>P135/P133</f>
        <v>141.75299334811533</v>
      </c>
      <c r="Q134" s="405">
        <f t="shared" si="474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5"/>
        <v>-38.298568950828638</v>
      </c>
      <c r="W134" s="398">
        <f t="shared" si="390"/>
        <v>11.390780725712062</v>
      </c>
      <c r="X134" s="398">
        <f t="shared" si="476"/>
        <v>0</v>
      </c>
      <c r="Y134" s="336">
        <f>Y135/Y133</f>
        <v>147.666</v>
      </c>
      <c r="Z134" s="760">
        <f>Z135/Z133</f>
        <v>156.59643627450978</v>
      </c>
      <c r="AA134" s="760">
        <f>AA135/AA133</f>
        <v>156.59643627450978</v>
      </c>
      <c r="AB134" s="405">
        <f t="shared" si="477"/>
        <v>0</v>
      </c>
      <c r="AC134" s="336">
        <f>AC135/AC133</f>
        <v>147.666</v>
      </c>
      <c r="AD134" s="403">
        <f>AD135/AD133</f>
        <v>147.19077158939672</v>
      </c>
      <c r="AE134" s="760">
        <f>AE135/AE133</f>
        <v>147.19077158939672</v>
      </c>
      <c r="AF134" s="405">
        <f t="shared" si="478"/>
        <v>0</v>
      </c>
      <c r="AG134" s="336">
        <f>AG135/AG133</f>
        <v>147.666</v>
      </c>
      <c r="AH134" s="485" t="e">
        <f>AH135/AH133</f>
        <v>#DIV/0!</v>
      </c>
      <c r="AI134" s="1115" t="e">
        <f>AI135/AI133</f>
        <v>#DIV/0!</v>
      </c>
      <c r="AJ134" s="405" t="e">
        <f t="shared" si="453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151.20910791560209</v>
      </c>
      <c r="AN134" s="398">
        <f>AN135/AN133</f>
        <v>151.20910791560209</v>
      </c>
      <c r="AO134" s="398">
        <f t="shared" si="454"/>
        <v>3.5431079156020928</v>
      </c>
      <c r="AP134" s="398">
        <f t="shared" si="391"/>
        <v>8.0145624610566415</v>
      </c>
      <c r="AQ134" s="398">
        <f>AN134-AM134</f>
        <v>0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153.21503784929877</v>
      </c>
      <c r="AU134" s="402">
        <f>AU135/AU133</f>
        <v>153.21503784929877</v>
      </c>
      <c r="AV134" s="402">
        <f t="shared" si="479"/>
        <v>-10.191741811718174</v>
      </c>
      <c r="AW134" s="398">
        <f t="shared" si="392"/>
        <v>10.020492394753319</v>
      </c>
      <c r="AX134" s="402">
        <f t="shared" si="455"/>
        <v>0</v>
      </c>
      <c r="AY134" s="349"/>
      <c r="AZ134" s="350"/>
      <c r="BA134" s="350"/>
      <c r="BF134" s="1038" t="e">
        <f>BF135/BF133</f>
        <v>#DIV/0!</v>
      </c>
      <c r="BG134" s="485" t="e">
        <f>BG135/BG133</f>
        <v>#DIV/0!</v>
      </c>
      <c r="BH134" s="404" t="e">
        <f>BH135/BH133</f>
        <v>#DIV/0!</v>
      </c>
      <c r="BI134" s="405" t="e">
        <f t="shared" si="480"/>
        <v>#DIV/0!</v>
      </c>
      <c r="BJ134" s="1038" t="e">
        <f>BJ135/BJ133</f>
        <v>#DIV/0!</v>
      </c>
      <c r="BK134" s="485" t="e">
        <f>BK135/BK133</f>
        <v>#DIV/0!</v>
      </c>
      <c r="BL134" s="1151" t="e">
        <f>BL135/BL133</f>
        <v>#DIV/0!</v>
      </c>
      <c r="BM134" s="405" t="e">
        <f t="shared" si="481"/>
        <v>#DIV/0!</v>
      </c>
      <c r="BN134" s="1038" t="e">
        <f>BN135/BN133</f>
        <v>#DIV/0!</v>
      </c>
      <c r="BO134" s="485" t="e">
        <f>BO135/BO133</f>
        <v>#DIV/0!</v>
      </c>
      <c r="BP134" s="1151" t="e">
        <f>BP135/BP133</f>
        <v>#DIV/0!</v>
      </c>
      <c r="BQ134" s="405" t="e">
        <f t="shared" si="456"/>
        <v>#DIV/0!</v>
      </c>
      <c r="BR134" s="410" t="e">
        <f>BR135/BR133</f>
        <v>#DIV/0!</v>
      </c>
      <c r="BS134" s="409"/>
      <c r="BT134" s="409" t="e">
        <f>BT135/BT133</f>
        <v>#DIV/0!</v>
      </c>
      <c r="BU134" s="398" t="e">
        <f>BU135/BU133</f>
        <v>#DIV/0!</v>
      </c>
      <c r="BV134" s="398" t="e">
        <f t="shared" si="457"/>
        <v>#DIV/0!</v>
      </c>
      <c r="BW134" s="398"/>
      <c r="BX134" s="398" t="e">
        <f t="shared" ref="BX134:BX139" si="488">BU134-BT134</f>
        <v>#DIV/0!</v>
      </c>
      <c r="BY134" s="1038" t="e">
        <f>BY135/BY133</f>
        <v>#DIV/0!</v>
      </c>
      <c r="BZ134" s="485" t="e">
        <f>BZ135/BZ133</f>
        <v>#DIV/0!</v>
      </c>
      <c r="CA134" s="1151" t="e">
        <f>CA135/CA133</f>
        <v>#DIV/0!</v>
      </c>
      <c r="CB134" s="405" t="e">
        <f t="shared" si="482"/>
        <v>#DIV/0!</v>
      </c>
      <c r="CC134" s="1038" t="e">
        <f>CC135/CC133</f>
        <v>#DIV/0!</v>
      </c>
      <c r="CD134" s="485" t="e">
        <f>CD135/CD133</f>
        <v>#DIV/0!</v>
      </c>
      <c r="CE134" s="1151" t="e">
        <f>CE135/CE133</f>
        <v>#DIV/0!</v>
      </c>
      <c r="CF134" s="405" t="e">
        <f t="shared" si="483"/>
        <v>#DIV/0!</v>
      </c>
      <c r="CG134" s="1038" t="e">
        <f>CG135/CG133</f>
        <v>#DIV/0!</v>
      </c>
      <c r="CH134" s="485" t="e">
        <f>CH135/CH133</f>
        <v>#DIV/0!</v>
      </c>
      <c r="CI134" s="1151" t="e">
        <f>CI135/CI133</f>
        <v>#DIV/0!</v>
      </c>
      <c r="CJ134" s="405" t="e">
        <f t="shared" si="458"/>
        <v>#DIV/0!</v>
      </c>
      <c r="CK134" s="410" t="e">
        <f>CK135/CK133</f>
        <v>#DIV/0!</v>
      </c>
      <c r="CL134" s="409"/>
      <c r="CM134" s="409" t="e">
        <f>CM135/CM133</f>
        <v>#DIV/0!</v>
      </c>
      <c r="CN134" s="398" t="e">
        <f>CN135/CN133</f>
        <v>#DIV/0!</v>
      </c>
      <c r="CO134" s="398" t="e">
        <f t="shared" si="459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 t="e">
        <f>CT135/CT133</f>
        <v>#DIV/0!</v>
      </c>
      <c r="CU134" s="402" t="e">
        <f>CU135/CU133</f>
        <v>#DIV/0!</v>
      </c>
      <c r="CV134" s="402" t="e">
        <f t="shared" si="484"/>
        <v>#DIV/0!</v>
      </c>
      <c r="CW134" s="402"/>
      <c r="CX134" s="402" t="e">
        <f t="shared" si="460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0" t="e">
        <f>DF135/DF133</f>
        <v>#DIV/0!</v>
      </c>
      <c r="DG134" s="405" t="e">
        <f t="shared" si="461"/>
        <v>#DIV/0!</v>
      </c>
      <c r="DH134" s="336">
        <f>DH135/DH133</f>
        <v>163.85704652730951</v>
      </c>
      <c r="DI134" s="403">
        <f>DI135/DI133</f>
        <v>165.32258064516128</v>
      </c>
      <c r="DJ134" s="760" t="e">
        <f>DJ135/DJ133</f>
        <v>#DIV/0!</v>
      </c>
      <c r="DK134" s="405" t="e">
        <f t="shared" si="462"/>
        <v>#DIV/0!</v>
      </c>
      <c r="DL134" s="336">
        <f>DL135/DL133</f>
        <v>163.85704652730951</v>
      </c>
      <c r="DM134" s="403">
        <f>DM135/DM133</f>
        <v>164.67741935483872</v>
      </c>
      <c r="DN134" s="760">
        <f>DN135/DN133</f>
        <v>164.67741935483872</v>
      </c>
      <c r="DO134" s="405">
        <f t="shared" si="463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5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0" t="e">
        <f>DW135/DW133</f>
        <v>#DIV/0!</v>
      </c>
      <c r="DX134" s="405" t="e">
        <f t="shared" si="466"/>
        <v>#DIV/0!</v>
      </c>
      <c r="DY134" s="336">
        <f>DY135/DY133</f>
        <v>166.66666666666666</v>
      </c>
      <c r="DZ134" s="403" t="e">
        <f>DZ135/DZ133</f>
        <v>#DIV/0!</v>
      </c>
      <c r="EA134" s="760" t="e">
        <f>EA135/EA133</f>
        <v>#DIV/0!</v>
      </c>
      <c r="EB134" s="405" t="e">
        <f t="shared" si="467"/>
        <v>#DIV/0!</v>
      </c>
      <c r="EC134" s="336">
        <f>EC135/EC133</f>
        <v>166.66666666666666</v>
      </c>
      <c r="ED134" s="403" t="e">
        <f>ED135/ED133</f>
        <v>#DIV/0!</v>
      </c>
      <c r="EE134" s="760" t="e">
        <f>EE135/EE133</f>
        <v>#DIV/0!</v>
      </c>
      <c r="EF134" s="405" t="e">
        <f t="shared" si="468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0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4">
        <f>EN135/EN133</f>
        <v>164.67741935483872</v>
      </c>
      <c r="EO134" s="1014">
        <f t="shared" si="485"/>
        <v>-0.63335187848375085</v>
      </c>
      <c r="EP134" s="1014">
        <f t="shared" si="471"/>
        <v>0.85719463573758503</v>
      </c>
      <c r="EQ134" s="137"/>
      <c r="ER134" s="350"/>
      <c r="ES134" s="516"/>
      <c r="ET134" s="516"/>
      <c r="EU134" s="516"/>
      <c r="EV134" s="516"/>
    </row>
    <row r="135" spans="1:152" s="138" customFormat="1" ht="20.100000000000001" customHeight="1">
      <c r="A135" s="66"/>
      <c r="B135" s="66"/>
      <c r="C135" s="413"/>
      <c r="D135" s="833" t="s">
        <v>32</v>
      </c>
      <c r="E135" s="826"/>
      <c r="F135" s="264">
        <v>51500</v>
      </c>
      <c r="G135" s="414">
        <v>79733.686000000002</v>
      </c>
      <c r="H135" s="761">
        <v>79733.686000000002</v>
      </c>
      <c r="I135" s="418">
        <f t="shared" si="472"/>
        <v>0</v>
      </c>
      <c r="J135" s="264">
        <v>51500</v>
      </c>
      <c r="K135" s="414">
        <v>72446</v>
      </c>
      <c r="L135" s="761">
        <v>72446</v>
      </c>
      <c r="M135" s="418">
        <f t="shared" si="473"/>
        <v>0</v>
      </c>
      <c r="N135" s="264">
        <v>51500</v>
      </c>
      <c r="O135" s="414">
        <f>O141-O132</f>
        <v>63930.600000000006</v>
      </c>
      <c r="P135" s="761">
        <f>P141-P132</f>
        <v>63930.600000000006</v>
      </c>
      <c r="Q135" s="418">
        <f t="shared" si="474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5"/>
        <v>61610.285999999993</v>
      </c>
      <c r="W135" s="128">
        <f t="shared" si="390"/>
        <v>-20160.714000000007</v>
      </c>
      <c r="X135" s="55">
        <f t="shared" si="476"/>
        <v>0</v>
      </c>
      <c r="Y135" s="264">
        <v>73833</v>
      </c>
      <c r="Z135" s="761">
        <v>63891.345999999998</v>
      </c>
      <c r="AA135" s="761">
        <v>63891.345999999998</v>
      </c>
      <c r="AB135" s="418">
        <f t="shared" si="477"/>
        <v>0</v>
      </c>
      <c r="AC135" s="264">
        <v>73833</v>
      </c>
      <c r="AD135" s="414">
        <v>80513.3520594</v>
      </c>
      <c r="AE135" s="761">
        <v>80513.3520594</v>
      </c>
      <c r="AF135" s="418">
        <f t="shared" si="478"/>
        <v>0</v>
      </c>
      <c r="AG135" s="264">
        <v>73833</v>
      </c>
      <c r="AH135" s="128"/>
      <c r="AI135" s="1116"/>
      <c r="AJ135" s="418">
        <f t="shared" si="453"/>
        <v>0</v>
      </c>
      <c r="AK135" s="130">
        <f>Y135+AC135+AG135</f>
        <v>221499</v>
      </c>
      <c r="AL135" s="420">
        <f>78757*3</f>
        <v>236271</v>
      </c>
      <c r="AM135" s="128">
        <f t="shared" ref="AM135:AN138" si="489">Z135+AD135+AH135</f>
        <v>144404.69805939999</v>
      </c>
      <c r="AN135" s="133">
        <f t="shared" si="489"/>
        <v>144404.69805939999</v>
      </c>
      <c r="AO135" s="134">
        <f t="shared" si="454"/>
        <v>-77094.301940600009</v>
      </c>
      <c r="AP135" s="128">
        <f t="shared" si="391"/>
        <v>-91866.301940600009</v>
      </c>
      <c r="AQ135" s="55">
        <f>AN135-AM135</f>
        <v>0</v>
      </c>
      <c r="AR135" s="130">
        <f>SUM(R135,AK135)</f>
        <v>375999</v>
      </c>
      <c r="AS135" s="132">
        <f>AL135+S135</f>
        <v>472542</v>
      </c>
      <c r="AT135" s="510">
        <f>T135+AM135</f>
        <v>360514.98405939998</v>
      </c>
      <c r="AU135" s="168">
        <f>SUM(U135,AN135)</f>
        <v>360514.98405939998</v>
      </c>
      <c r="AV135" s="169">
        <f t="shared" si="479"/>
        <v>-15484.015940600017</v>
      </c>
      <c r="AW135" s="128">
        <f t="shared" si="392"/>
        <v>-112027.01594060002</v>
      </c>
      <c r="AX135" s="362">
        <f t="shared" si="455"/>
        <v>0</v>
      </c>
      <c r="AY135" s="894"/>
      <c r="AZ135" s="895"/>
      <c r="BA135" s="895"/>
      <c r="BB135" s="895"/>
      <c r="BC135" s="895"/>
      <c r="BD135" s="895"/>
      <c r="BE135" s="895"/>
      <c r="BF135" s="1039"/>
      <c r="BG135" s="128"/>
      <c r="BH135" s="415"/>
      <c r="BI135" s="418">
        <f t="shared" si="480"/>
        <v>0</v>
      </c>
      <c r="BJ135" s="1039"/>
      <c r="BK135" s="128"/>
      <c r="BL135" s="1152"/>
      <c r="BM135" s="418">
        <f t="shared" si="481"/>
        <v>0</v>
      </c>
      <c r="BN135" s="1039"/>
      <c r="BO135" s="128"/>
      <c r="BP135" s="1152"/>
      <c r="BQ135" s="418">
        <f t="shared" si="456"/>
        <v>0</v>
      </c>
      <c r="BR135" s="130">
        <f>BF135+BJ135+BN135</f>
        <v>0</v>
      </c>
      <c r="BS135" s="131"/>
      <c r="BT135" s="128">
        <f t="shared" ref="BT135:BU138" si="490">BG135+BK135+BO135</f>
        <v>0</v>
      </c>
      <c r="BU135" s="133">
        <f t="shared" si="490"/>
        <v>0</v>
      </c>
      <c r="BV135" s="129">
        <f t="shared" si="457"/>
        <v>0</v>
      </c>
      <c r="BW135" s="128"/>
      <c r="BX135" s="55">
        <f t="shared" si="488"/>
        <v>0</v>
      </c>
      <c r="BY135" s="1039"/>
      <c r="BZ135" s="128"/>
      <c r="CA135" s="1152"/>
      <c r="CB135" s="418">
        <f t="shared" si="482"/>
        <v>0</v>
      </c>
      <c r="CC135" s="1039"/>
      <c r="CD135" s="128"/>
      <c r="CE135" s="1152"/>
      <c r="CF135" s="418">
        <f t="shared" si="483"/>
        <v>0</v>
      </c>
      <c r="CG135" s="1039"/>
      <c r="CH135" s="128"/>
      <c r="CI135" s="1152"/>
      <c r="CJ135" s="418">
        <f t="shared" si="458"/>
        <v>0</v>
      </c>
      <c r="CK135" s="130">
        <f>BY135+CC135+CG135</f>
        <v>0</v>
      </c>
      <c r="CL135" s="131"/>
      <c r="CM135" s="128">
        <f t="shared" ref="CM135:CN138" si="491">BZ135+CD135+CH135</f>
        <v>0</v>
      </c>
      <c r="CN135" s="133">
        <f t="shared" si="491"/>
        <v>0</v>
      </c>
      <c r="CO135" s="134">
        <f t="shared" si="459"/>
        <v>0</v>
      </c>
      <c r="CP135" s="134"/>
      <c r="CQ135" s="55">
        <f>CN135-CM135</f>
        <v>0</v>
      </c>
      <c r="CR135" s="130">
        <f>SUM(BR135,CK135)</f>
        <v>0</v>
      </c>
      <c r="CS135" s="538"/>
      <c r="CT135" s="510">
        <f>BT135+CM135</f>
        <v>0</v>
      </c>
      <c r="CU135" s="168">
        <f>SUM(BU135,CN135)</f>
        <v>0</v>
      </c>
      <c r="CV135" s="169">
        <f t="shared" si="484"/>
        <v>0</v>
      </c>
      <c r="CW135" s="169"/>
      <c r="CX135" s="362">
        <f t="shared" si="460"/>
        <v>0</v>
      </c>
      <c r="CY135" s="137"/>
      <c r="DD135" s="264">
        <v>97200</v>
      </c>
      <c r="DE135" s="414">
        <v>87000</v>
      </c>
      <c r="DF135" s="761"/>
      <c r="DG135" s="418">
        <f t="shared" si="461"/>
        <v>-87000</v>
      </c>
      <c r="DH135" s="264">
        <v>97200</v>
      </c>
      <c r="DI135" s="414">
        <v>102500</v>
      </c>
      <c r="DJ135" s="761"/>
      <c r="DK135" s="418">
        <f t="shared" si="462"/>
        <v>-102500</v>
      </c>
      <c r="DL135" s="264">
        <v>97200</v>
      </c>
      <c r="DM135" s="414">
        <v>102100</v>
      </c>
      <c r="DN135" s="761">
        <v>102100</v>
      </c>
      <c r="DO135" s="418">
        <f t="shared" si="463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5"/>
        <v>-189500</v>
      </c>
      <c r="DT135" s="55">
        <f>DR135-DQ135</f>
        <v>-189500</v>
      </c>
      <c r="DU135" s="264">
        <v>106000</v>
      </c>
      <c r="DV135" s="414"/>
      <c r="DW135" s="761"/>
      <c r="DX135" s="418">
        <f t="shared" si="466"/>
        <v>0</v>
      </c>
      <c r="DY135" s="264">
        <v>106000</v>
      </c>
      <c r="DZ135" s="414"/>
      <c r="EA135" s="761"/>
      <c r="EB135" s="418">
        <f t="shared" si="467"/>
        <v>0</v>
      </c>
      <c r="EC135" s="264">
        <v>106000</v>
      </c>
      <c r="ED135" s="414"/>
      <c r="EE135" s="761"/>
      <c r="EF135" s="418">
        <f t="shared" si="468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0"/>
        <v>-318000</v>
      </c>
      <c r="EK135" s="55">
        <f>EI135-EH135</f>
        <v>0</v>
      </c>
      <c r="EL135" s="130">
        <f>SUM(DP135,EG135)</f>
        <v>609600</v>
      </c>
      <c r="EM135" s="676">
        <f>DQ135+EH135</f>
        <v>291600</v>
      </c>
      <c r="EN135" s="168">
        <f>SUM(DR135,EI135)</f>
        <v>102100</v>
      </c>
      <c r="EO135" s="169">
        <f t="shared" si="485"/>
        <v>-507500</v>
      </c>
      <c r="EP135" s="362">
        <f t="shared" si="471"/>
        <v>-189500</v>
      </c>
      <c r="EQ135" s="137"/>
    </row>
    <row r="136" spans="1:152" s="350" customFormat="1" ht="20.100000000000001" customHeight="1">
      <c r="A136" s="909"/>
      <c r="B136" s="909"/>
      <c r="C136" s="910"/>
      <c r="D136" s="911"/>
      <c r="E136" s="914" t="s">
        <v>141</v>
      </c>
      <c r="F136" s="915"/>
      <c r="G136" s="916"/>
      <c r="H136" s="917"/>
      <c r="I136" s="918"/>
      <c r="J136" s="915"/>
      <c r="K136" s="916"/>
      <c r="L136" s="917"/>
      <c r="M136" s="918"/>
      <c r="N136" s="915"/>
      <c r="O136" s="916"/>
      <c r="P136" s="917"/>
      <c r="Q136" s="918"/>
      <c r="R136" s="919"/>
      <c r="S136" s="920"/>
      <c r="T136" s="921"/>
      <c r="U136" s="922"/>
      <c r="V136" s="923"/>
      <c r="W136" s="924"/>
      <c r="X136" s="925"/>
      <c r="Y136" s="915"/>
      <c r="Z136" s="917"/>
      <c r="AA136" s="917"/>
      <c r="AB136" s="918"/>
      <c r="AC136" s="915"/>
      <c r="AD136" s="916"/>
      <c r="AE136" s="917"/>
      <c r="AF136" s="918"/>
      <c r="AG136" s="915"/>
      <c r="AH136" s="924"/>
      <c r="AI136" s="1127"/>
      <c r="AJ136" s="405"/>
      <c r="AK136" s="410"/>
      <c r="AL136" s="920"/>
      <c r="AM136" s="924"/>
      <c r="AN136" s="398"/>
      <c r="AO136" s="338"/>
      <c r="AP136" s="924"/>
      <c r="AQ136" s="925"/>
      <c r="AR136" s="926"/>
      <c r="AS136" s="927"/>
      <c r="AT136" s="928"/>
      <c r="AU136" s="929"/>
      <c r="AV136" s="930"/>
      <c r="AW136" s="924"/>
      <c r="AX136" s="931"/>
      <c r="AY136" s="349"/>
      <c r="BF136" s="1034"/>
      <c r="BG136" s="439"/>
      <c r="BH136" s="391"/>
      <c r="BI136" s="392">
        <f t="shared" si="480"/>
        <v>0</v>
      </c>
      <c r="BJ136" s="1034"/>
      <c r="BK136" s="439"/>
      <c r="BL136" s="1150"/>
      <c r="BM136" s="392"/>
      <c r="BN136" s="1034"/>
      <c r="BO136" s="439"/>
      <c r="BP136" s="1150"/>
      <c r="BQ136" s="392"/>
      <c r="BR136" s="399">
        <f>BF136+BJ136+BN136</f>
        <v>0</v>
      </c>
      <c r="BS136" s="396"/>
      <c r="BT136" s="439">
        <f t="shared" si="490"/>
        <v>0</v>
      </c>
      <c r="BU136" s="397">
        <f t="shared" si="490"/>
        <v>0</v>
      </c>
      <c r="BV136" s="438">
        <f>BU136-BR136</f>
        <v>0</v>
      </c>
      <c r="BW136" s="439"/>
      <c r="BX136" s="440">
        <f t="shared" si="488"/>
        <v>0</v>
      </c>
      <c r="BY136" s="1034"/>
      <c r="BZ136" s="439"/>
      <c r="CA136" s="1150"/>
      <c r="CB136" s="392"/>
      <c r="CC136" s="1034"/>
      <c r="CD136" s="439"/>
      <c r="CE136" s="1150"/>
      <c r="CF136" s="392"/>
      <c r="CG136" s="1034"/>
      <c r="CH136" s="439"/>
      <c r="CI136" s="1150"/>
      <c r="CJ136" s="392"/>
      <c r="CK136" s="399">
        <f>BY136+CC136+CG136</f>
        <v>0</v>
      </c>
      <c r="CL136" s="396"/>
      <c r="CM136" s="439">
        <f t="shared" si="491"/>
        <v>0</v>
      </c>
      <c r="CN136" s="397">
        <f t="shared" si="491"/>
        <v>0</v>
      </c>
      <c r="CO136" s="932">
        <f>CN136-CK136</f>
        <v>0</v>
      </c>
      <c r="CP136" s="451"/>
      <c r="CQ136" s="440"/>
      <c r="CR136" s="399">
        <f>SUM(BR136,CK136)</f>
        <v>0</v>
      </c>
      <c r="CS136" s="960"/>
      <c r="CT136" s="933">
        <f>BT136+CM136</f>
        <v>0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59"/>
      <c r="DG136" s="392"/>
      <c r="DH136" s="331"/>
      <c r="DI136" s="390"/>
      <c r="DJ136" s="759"/>
      <c r="DK136" s="392"/>
      <c r="DL136" s="331"/>
      <c r="DM136" s="390"/>
      <c r="DN136" s="759"/>
      <c r="DO136" s="392"/>
      <c r="DP136" s="399"/>
      <c r="DQ136" s="439"/>
      <c r="DR136" s="437"/>
      <c r="DS136" s="438"/>
      <c r="DT136" s="440"/>
      <c r="DU136" s="331"/>
      <c r="DV136" s="390"/>
      <c r="DW136" s="759"/>
      <c r="DX136" s="392"/>
      <c r="DY136" s="331"/>
      <c r="DZ136" s="390"/>
      <c r="EA136" s="759"/>
      <c r="EB136" s="392"/>
      <c r="EC136" s="331"/>
      <c r="ED136" s="390"/>
      <c r="EE136" s="759"/>
      <c r="EF136" s="392"/>
      <c r="EG136" s="399"/>
      <c r="EH136" s="439"/>
      <c r="EI136" s="437"/>
      <c r="EJ136" s="932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89"/>
      <c r="D137" s="281"/>
      <c r="E137" s="897" t="s">
        <v>140</v>
      </c>
      <c r="F137" s="423"/>
      <c r="G137" s="424"/>
      <c r="H137" s="762"/>
      <c r="I137" s="426">
        <f t="shared" si="472"/>
        <v>0</v>
      </c>
      <c r="J137" s="423"/>
      <c r="K137" s="424"/>
      <c r="L137" s="762"/>
      <c r="M137" s="426">
        <f t="shared" si="473"/>
        <v>0</v>
      </c>
      <c r="N137" s="423"/>
      <c r="O137" s="424"/>
      <c r="P137" s="762"/>
      <c r="Q137" s="426">
        <f t="shared" si="474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5"/>
        <v>0</v>
      </c>
      <c r="W137" s="231">
        <f t="shared" si="390"/>
        <v>0</v>
      </c>
      <c r="X137" s="232">
        <f t="shared" si="476"/>
        <v>0</v>
      </c>
      <c r="Y137" s="423"/>
      <c r="Z137" s="762"/>
      <c r="AA137" s="762"/>
      <c r="AB137" s="426">
        <f t="shared" si="477"/>
        <v>0</v>
      </c>
      <c r="AC137" s="423"/>
      <c r="AD137" s="424"/>
      <c r="AE137" s="762"/>
      <c r="AF137" s="426">
        <f t="shared" si="478"/>
        <v>0</v>
      </c>
      <c r="AG137" s="423"/>
      <c r="AH137" s="231"/>
      <c r="AI137" s="1107"/>
      <c r="AJ137" s="319">
        <f t="shared" si="453"/>
        <v>0</v>
      </c>
      <c r="AK137" s="529">
        <f>Y137+AC137+AG137</f>
        <v>0</v>
      </c>
      <c r="AL137" s="429"/>
      <c r="AM137" s="141">
        <f t="shared" si="489"/>
        <v>0</v>
      </c>
      <c r="AN137" s="430">
        <f t="shared" si="489"/>
        <v>0</v>
      </c>
      <c r="AO137" s="233">
        <f t="shared" si="454"/>
        <v>0</v>
      </c>
      <c r="AP137" s="231">
        <f t="shared" si="391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0">
        <f>SUM(U137,AN137)</f>
        <v>0</v>
      </c>
      <c r="AV137" s="531">
        <f t="shared" si="479"/>
        <v>0</v>
      </c>
      <c r="AW137" s="231">
        <f t="shared" si="392"/>
        <v>0</v>
      </c>
      <c r="AX137" s="532">
        <f t="shared" si="455"/>
        <v>0</v>
      </c>
      <c r="AY137" s="533"/>
      <c r="AZ137" s="746"/>
      <c r="BA137" s="435"/>
      <c r="BF137" s="1040"/>
      <c r="BG137" s="813"/>
      <c r="BH137" s="893"/>
      <c r="BI137" s="892">
        <f t="shared" si="480"/>
        <v>0</v>
      </c>
      <c r="BJ137" s="1040"/>
      <c r="BK137" s="813"/>
      <c r="BL137" s="1153"/>
      <c r="BM137" s="892">
        <f t="shared" si="481"/>
        <v>0</v>
      </c>
      <c r="BN137" s="1040"/>
      <c r="BO137" s="813"/>
      <c r="BP137" s="1153"/>
      <c r="BQ137" s="892">
        <f t="shared" si="456"/>
        <v>0</v>
      </c>
      <c r="BR137" s="431">
        <f>BF137+BJ137+BN137</f>
        <v>0</v>
      </c>
      <c r="BS137" s="937"/>
      <c r="BT137" s="128">
        <f t="shared" si="490"/>
        <v>0</v>
      </c>
      <c r="BU137" s="432">
        <f t="shared" si="490"/>
        <v>0</v>
      </c>
      <c r="BV137" s="323">
        <f t="shared" si="457"/>
        <v>0</v>
      </c>
      <c r="BW137" s="813"/>
      <c r="BX137" s="244">
        <f t="shared" si="488"/>
        <v>0</v>
      </c>
      <c r="BY137" s="1040"/>
      <c r="BZ137" s="813"/>
      <c r="CA137" s="1153"/>
      <c r="CB137" s="892">
        <f t="shared" si="482"/>
        <v>0</v>
      </c>
      <c r="CC137" s="1040"/>
      <c r="CD137" s="813"/>
      <c r="CE137" s="1153"/>
      <c r="CF137" s="892">
        <f t="shared" si="483"/>
        <v>0</v>
      </c>
      <c r="CG137" s="1040"/>
      <c r="CH137" s="813"/>
      <c r="CI137" s="1153"/>
      <c r="CJ137" s="892">
        <f t="shared" si="458"/>
        <v>0</v>
      </c>
      <c r="CK137" s="431">
        <f>BY137+CC137+CG137</f>
        <v>0</v>
      </c>
      <c r="CL137" s="937"/>
      <c r="CM137" s="128">
        <f t="shared" si="491"/>
        <v>0</v>
      </c>
      <c r="CN137" s="432">
        <f t="shared" si="491"/>
        <v>0</v>
      </c>
      <c r="CO137" s="51">
        <f t="shared" si="459"/>
        <v>0</v>
      </c>
      <c r="CP137" s="51"/>
      <c r="CQ137" s="244">
        <f>CN137-CM137</f>
        <v>0</v>
      </c>
      <c r="CR137" s="130">
        <f>SUM(BR137,CK137)</f>
        <v>0</v>
      </c>
      <c r="CS137" s="538"/>
      <c r="CT137" s="433">
        <f>BT137+CM137</f>
        <v>0</v>
      </c>
      <c r="CU137" s="530">
        <f>SUM(BU137,CN137)</f>
        <v>0</v>
      </c>
      <c r="CV137" s="531">
        <f t="shared" si="484"/>
        <v>0</v>
      </c>
      <c r="CW137" s="973"/>
      <c r="CX137" s="898">
        <f t="shared" si="460"/>
        <v>0</v>
      </c>
      <c r="CY137" s="137"/>
      <c r="CZ137" s="435"/>
      <c r="DD137" s="886"/>
      <c r="DE137" s="884"/>
      <c r="DF137" s="891"/>
      <c r="DG137" s="892">
        <f>DF137-DE137</f>
        <v>0</v>
      </c>
      <c r="DH137" s="886"/>
      <c r="DI137" s="884"/>
      <c r="DJ137" s="891"/>
      <c r="DK137" s="892">
        <f>DJ137-DI137</f>
        <v>0</v>
      </c>
      <c r="DL137" s="886"/>
      <c r="DM137" s="884"/>
      <c r="DN137" s="891"/>
      <c r="DO137" s="892">
        <f>DN137-DM137</f>
        <v>0</v>
      </c>
      <c r="DP137" s="431">
        <f t="shared" ref="DP137:DR138" si="492">DD137+DH137+DL137</f>
        <v>0</v>
      </c>
      <c r="DQ137" s="128">
        <f t="shared" si="492"/>
        <v>0</v>
      </c>
      <c r="DR137" s="432">
        <f t="shared" si="492"/>
        <v>0</v>
      </c>
      <c r="DS137" s="323">
        <f>DR137-DP137</f>
        <v>0</v>
      </c>
      <c r="DT137" s="244">
        <f>DR137-DQ137</f>
        <v>0</v>
      </c>
      <c r="DU137" s="886"/>
      <c r="DV137" s="884"/>
      <c r="DW137" s="891"/>
      <c r="DX137" s="892">
        <f>DW137-DV137</f>
        <v>0</v>
      </c>
      <c r="DY137" s="886"/>
      <c r="DZ137" s="884"/>
      <c r="EA137" s="891"/>
      <c r="EB137" s="892">
        <f>EA137-DZ137</f>
        <v>0</v>
      </c>
      <c r="EC137" s="886"/>
      <c r="ED137" s="884"/>
      <c r="EE137" s="891"/>
      <c r="EF137" s="892">
        <f>EE137-ED137</f>
        <v>0</v>
      </c>
      <c r="EG137" s="431">
        <f t="shared" ref="EG137:EI138" si="493">DU137+DY137+EC137</f>
        <v>0</v>
      </c>
      <c r="EH137" s="128">
        <f t="shared" si="493"/>
        <v>0</v>
      </c>
      <c r="EI137" s="432">
        <f t="shared" si="493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76">
        <f>DQ137+EH137</f>
        <v>0</v>
      </c>
      <c r="EN137" s="621">
        <f>SUM(DR137,EI137)</f>
        <v>0</v>
      </c>
      <c r="EO137" s="1015">
        <f>EN137-EL137</f>
        <v>0</v>
      </c>
      <c r="EP137" s="1016">
        <f>EN137-EM137</f>
        <v>0</v>
      </c>
      <c r="EQ137" s="137"/>
      <c r="ER137" s="435"/>
      <c r="ES137" s="1010"/>
      <c r="ET137" s="1010"/>
      <c r="EU137" s="1010"/>
      <c r="EV137" s="1010"/>
    </row>
    <row r="138" spans="1:152" s="350" customFormat="1" ht="20.100000000000001" customHeight="1">
      <c r="A138" s="388"/>
      <c r="B138" s="66" t="s">
        <v>48</v>
      </c>
      <c r="C138" s="534"/>
      <c r="D138" s="534"/>
      <c r="E138" s="535"/>
      <c r="F138" s="331">
        <f>F130+F133</f>
        <v>517</v>
      </c>
      <c r="G138" s="390">
        <f>G130+G133</f>
        <v>873</v>
      </c>
      <c r="H138" s="75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5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5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5"/>
        <v>958</v>
      </c>
      <c r="W138" s="439">
        <f t="shared" si="390"/>
        <v>-41</v>
      </c>
      <c r="X138" s="440">
        <f t="shared" si="476"/>
        <v>0</v>
      </c>
      <c r="Y138" s="331">
        <f>Y130+Y133</f>
        <v>850</v>
      </c>
      <c r="Z138" s="759">
        <f>Z130+Z133</f>
        <v>756</v>
      </c>
      <c r="AA138" s="759">
        <f>AA130+AA133</f>
        <v>756</v>
      </c>
      <c r="AB138" s="392">
        <f t="shared" si="477"/>
        <v>0</v>
      </c>
      <c r="AC138" s="331">
        <f>AC130+AC133</f>
        <v>850</v>
      </c>
      <c r="AD138" s="390">
        <f>AD130+AD133</f>
        <v>943</v>
      </c>
      <c r="AE138" s="759">
        <f>AE130+AE133</f>
        <v>943</v>
      </c>
      <c r="AF138" s="392">
        <f>AE138-AD138</f>
        <v>0</v>
      </c>
      <c r="AG138" s="331">
        <f>AG130+AG133</f>
        <v>850</v>
      </c>
      <c r="AH138" s="439">
        <f>AH130+AH133</f>
        <v>0</v>
      </c>
      <c r="AI138" s="1114">
        <f>AI130+AI133</f>
        <v>0</v>
      </c>
      <c r="AJ138" s="392">
        <f t="shared" si="453"/>
        <v>0</v>
      </c>
      <c r="AK138" s="399">
        <f>Y138+AC138+AG138</f>
        <v>2550</v>
      </c>
      <c r="AL138" s="395">
        <f>AL130+AL133</f>
        <v>2550</v>
      </c>
      <c r="AM138" s="439">
        <f t="shared" si="489"/>
        <v>1699</v>
      </c>
      <c r="AN138" s="437">
        <f t="shared" si="489"/>
        <v>1699</v>
      </c>
      <c r="AO138" s="441">
        <f t="shared" si="454"/>
        <v>-851</v>
      </c>
      <c r="AP138" s="439">
        <f t="shared" si="391"/>
        <v>-851</v>
      </c>
      <c r="AQ138" s="440">
        <f>AN138-AM138</f>
        <v>0</v>
      </c>
      <c r="AR138" s="287">
        <f>SUM(R138,AK138)</f>
        <v>4101</v>
      </c>
      <c r="AS138" s="437">
        <f>AS130+AS133</f>
        <v>5100</v>
      </c>
      <c r="AT138" s="442">
        <f>T138+AM138</f>
        <v>4208</v>
      </c>
      <c r="AU138" s="443">
        <f>SUM(U138,AN138)</f>
        <v>4208</v>
      </c>
      <c r="AV138" s="459">
        <f t="shared" si="479"/>
        <v>107</v>
      </c>
      <c r="AW138" s="439">
        <f t="shared" si="392"/>
        <v>-892</v>
      </c>
      <c r="AX138" s="460">
        <f t="shared" si="455"/>
        <v>0</v>
      </c>
      <c r="AY138" s="349"/>
      <c r="BF138" s="1038">
        <f>BF130+BF133</f>
        <v>0</v>
      </c>
      <c r="BG138" s="439">
        <f>BG130+BG133</f>
        <v>0</v>
      </c>
      <c r="BH138" s="391">
        <f>BH130+BH133</f>
        <v>0</v>
      </c>
      <c r="BI138" s="392">
        <f>BH138-BG138</f>
        <v>0</v>
      </c>
      <c r="BJ138" s="1038">
        <f>BJ130+BJ133</f>
        <v>0</v>
      </c>
      <c r="BK138" s="439">
        <f>BK130+BK133</f>
        <v>0</v>
      </c>
      <c r="BL138" s="1150">
        <f>BL130+BL133</f>
        <v>0</v>
      </c>
      <c r="BM138" s="392">
        <f>BL138-BK138</f>
        <v>0</v>
      </c>
      <c r="BN138" s="1038">
        <f>BN130+BN133</f>
        <v>0</v>
      </c>
      <c r="BO138" s="439">
        <f>BO130+BO133</f>
        <v>0</v>
      </c>
      <c r="BP138" s="1150">
        <f>BP130+BP133</f>
        <v>0</v>
      </c>
      <c r="BQ138" s="392">
        <f>BP138-BO138</f>
        <v>0</v>
      </c>
      <c r="BR138" s="399">
        <f>BF138+BJ138+BN138</f>
        <v>0</v>
      </c>
      <c r="BS138" s="396"/>
      <c r="BT138" s="439">
        <f t="shared" si="490"/>
        <v>0</v>
      </c>
      <c r="BU138" s="437">
        <f t="shared" si="490"/>
        <v>0</v>
      </c>
      <c r="BV138" s="438">
        <f t="shared" si="457"/>
        <v>0</v>
      </c>
      <c r="BW138" s="439"/>
      <c r="BX138" s="440">
        <f t="shared" si="488"/>
        <v>0</v>
      </c>
      <c r="BY138" s="1038">
        <f>BY130+BY133</f>
        <v>0</v>
      </c>
      <c r="BZ138" s="439">
        <f>BZ130+BZ133</f>
        <v>0</v>
      </c>
      <c r="CA138" s="1150">
        <f>CA130+CA133</f>
        <v>0</v>
      </c>
      <c r="CB138" s="392">
        <f t="shared" si="482"/>
        <v>0</v>
      </c>
      <c r="CC138" s="1038">
        <f>CC130+CC133</f>
        <v>0</v>
      </c>
      <c r="CD138" s="439">
        <f>CD130+CD133</f>
        <v>0</v>
      </c>
      <c r="CE138" s="1150">
        <f>CE130+CE133</f>
        <v>0</v>
      </c>
      <c r="CF138" s="392">
        <f t="shared" si="483"/>
        <v>0</v>
      </c>
      <c r="CG138" s="1038">
        <f>CG130+CG133</f>
        <v>0</v>
      </c>
      <c r="CH138" s="439">
        <f>CH130+CH133</f>
        <v>0</v>
      </c>
      <c r="CI138" s="1150">
        <f>CI130+CI133</f>
        <v>0</v>
      </c>
      <c r="CJ138" s="392">
        <f t="shared" si="458"/>
        <v>0</v>
      </c>
      <c r="CK138" s="399">
        <f>BY138+CC138+CG138</f>
        <v>0</v>
      </c>
      <c r="CL138" s="396"/>
      <c r="CM138" s="439">
        <f t="shared" si="491"/>
        <v>0</v>
      </c>
      <c r="CN138" s="437">
        <f t="shared" si="491"/>
        <v>0</v>
      </c>
      <c r="CO138" s="441">
        <f t="shared" si="459"/>
        <v>0</v>
      </c>
      <c r="CP138" s="451"/>
      <c r="CQ138" s="440">
        <f>CN138-CM138</f>
        <v>0</v>
      </c>
      <c r="CR138" s="287">
        <f>SUM(BR138,CK138)</f>
        <v>0</v>
      </c>
      <c r="CS138" s="539"/>
      <c r="CT138" s="442">
        <f>BT138+CM138</f>
        <v>0</v>
      </c>
      <c r="CU138" s="443">
        <f>SUM(BU138,CN138)</f>
        <v>0</v>
      </c>
      <c r="CV138" s="459">
        <f t="shared" si="484"/>
        <v>0</v>
      </c>
      <c r="CW138" s="459"/>
      <c r="CX138" s="460">
        <f t="shared" si="460"/>
        <v>0</v>
      </c>
      <c r="CY138" s="137"/>
      <c r="DD138" s="336">
        <f>DD130+DD133</f>
        <v>956.2</v>
      </c>
      <c r="DE138" s="390">
        <f>DE130+DE133</f>
        <v>900</v>
      </c>
      <c r="DF138" s="75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5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59">
        <f>DN130+DN133</f>
        <v>1000</v>
      </c>
      <c r="DO138" s="392">
        <f>DN138-DM138</f>
        <v>0</v>
      </c>
      <c r="DP138" s="399">
        <f t="shared" si="492"/>
        <v>2868.6000000000004</v>
      </c>
      <c r="DQ138" s="439">
        <f t="shared" si="492"/>
        <v>2870</v>
      </c>
      <c r="DR138" s="437">
        <f t="shared" si="492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5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5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59">
        <f>EE130+EE133</f>
        <v>0</v>
      </c>
      <c r="EF138" s="392">
        <f>EE138-ED138</f>
        <v>0</v>
      </c>
      <c r="EG138" s="399">
        <f t="shared" si="493"/>
        <v>3003</v>
      </c>
      <c r="EH138" s="439">
        <f t="shared" si="493"/>
        <v>0</v>
      </c>
      <c r="EI138" s="437">
        <f t="shared" si="493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3"/>
      <c r="E139" s="784"/>
      <c r="F139" s="336">
        <f>F141/F138</f>
        <v>185.84719535783367</v>
      </c>
      <c r="G139" s="403">
        <f>G141/G138</f>
        <v>164.01700912943872</v>
      </c>
      <c r="H139" s="76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6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6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5"/>
        <v>-32.95223761769816</v>
      </c>
      <c r="W139" s="398">
        <f t="shared" si="390"/>
        <v>7.7890753871943446</v>
      </c>
      <c r="X139" s="398">
        <f t="shared" si="476"/>
        <v>0</v>
      </c>
      <c r="Y139" s="336">
        <f>Y141/Y138</f>
        <v>139.31294117647059</v>
      </c>
      <c r="Z139" s="760">
        <f>Z141/Z138</f>
        <v>153.99612169312169</v>
      </c>
      <c r="AA139" s="760">
        <f>AA141/AA138</f>
        <v>153.99612169312169</v>
      </c>
      <c r="AB139" s="405">
        <f t="shared" si="477"/>
        <v>0</v>
      </c>
      <c r="AC139" s="336">
        <f>AC141/AC138</f>
        <v>139.31294117647059</v>
      </c>
      <c r="AD139" s="403">
        <f>AD141/AD138</f>
        <v>150.80226523138919</v>
      </c>
      <c r="AE139" s="760">
        <f>AE141/AE138</f>
        <v>150.80226523138919</v>
      </c>
      <c r="AF139" s="405">
        <f>AE139-AD139</f>
        <v>0</v>
      </c>
      <c r="AG139" s="336">
        <f>AG141/AG138</f>
        <v>139.31294117647059</v>
      </c>
      <c r="AH139" s="485" t="e">
        <f>AH141/AH138</f>
        <v>#DIV/0!</v>
      </c>
      <c r="AI139" s="1115" t="e">
        <f>AI141/AI138</f>
        <v>#DIV/0!</v>
      </c>
      <c r="AJ139" s="405" t="e">
        <f t="shared" si="453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152.22342796539141</v>
      </c>
      <c r="AN139" s="398">
        <f>AN141/AN138</f>
        <v>152.22342796539141</v>
      </c>
      <c r="AO139" s="398">
        <f t="shared" si="454"/>
        <v>12.910486788920821</v>
      </c>
      <c r="AP139" s="398">
        <f t="shared" si="391"/>
        <v>7.1175456124502432</v>
      </c>
      <c r="AQ139" s="398">
        <f>AN139-AM139</f>
        <v>0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152.62382440190115</v>
      </c>
      <c r="AU139" s="402">
        <f>AU141/AU138</f>
        <v>152.62382440190115</v>
      </c>
      <c r="AV139" s="402">
        <f t="shared" si="479"/>
        <v>-4.2883921306518857</v>
      </c>
      <c r="AW139" s="398">
        <f t="shared" si="392"/>
        <v>7.5179420489599806</v>
      </c>
      <c r="AX139" s="536">
        <f t="shared" si="455"/>
        <v>0</v>
      </c>
      <c r="AY139" s="349"/>
      <c r="BB139" s="351"/>
      <c r="BC139" s="351"/>
      <c r="BD139" s="351"/>
      <c r="BE139" s="351"/>
      <c r="BF139" s="1038" t="e">
        <f>BF141/BF138</f>
        <v>#DIV/0!</v>
      </c>
      <c r="BG139" s="485" t="e">
        <f>BG141/BG138</f>
        <v>#DIV/0!</v>
      </c>
      <c r="BH139" s="404" t="e">
        <f>BH141/BH138</f>
        <v>#DIV/0!</v>
      </c>
      <c r="BI139" s="405" t="e">
        <f>BH139-BG139</f>
        <v>#DIV/0!</v>
      </c>
      <c r="BJ139" s="1038" t="e">
        <f>BJ141/BJ138</f>
        <v>#DIV/0!</v>
      </c>
      <c r="BK139" s="485" t="e">
        <f>BK141/BK138</f>
        <v>#DIV/0!</v>
      </c>
      <c r="BL139" s="1151" t="e">
        <f>BL141/BL138</f>
        <v>#DIV/0!</v>
      </c>
      <c r="BM139" s="405" t="e">
        <f>BL139-BK139</f>
        <v>#DIV/0!</v>
      </c>
      <c r="BN139" s="1038" t="e">
        <f>BN141/BN138</f>
        <v>#DIV/0!</v>
      </c>
      <c r="BO139" s="485" t="e">
        <f>BO141/BO138</f>
        <v>#DIV/0!</v>
      </c>
      <c r="BP139" s="1151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 t="e">
        <f>BT141/BT138</f>
        <v>#DIV/0!</v>
      </c>
      <c r="BU139" s="398" t="e">
        <f>BU141/BU138</f>
        <v>#DIV/0!</v>
      </c>
      <c r="BV139" s="398" t="e">
        <f t="shared" si="457"/>
        <v>#DIV/0!</v>
      </c>
      <c r="BW139" s="398"/>
      <c r="BX139" s="398" t="e">
        <f t="shared" si="488"/>
        <v>#DIV/0!</v>
      </c>
      <c r="BY139" s="1038" t="e">
        <f>BY141/BY138</f>
        <v>#DIV/0!</v>
      </c>
      <c r="BZ139" s="485" t="e">
        <f>BZ141/BZ138</f>
        <v>#DIV/0!</v>
      </c>
      <c r="CA139" s="1151" t="e">
        <f>CA141/CA138</f>
        <v>#DIV/0!</v>
      </c>
      <c r="CB139" s="405" t="e">
        <f t="shared" si="482"/>
        <v>#DIV/0!</v>
      </c>
      <c r="CC139" s="1038" t="e">
        <f>CC141/CC138</f>
        <v>#DIV/0!</v>
      </c>
      <c r="CD139" s="485" t="e">
        <f>CD141/CD138</f>
        <v>#DIV/0!</v>
      </c>
      <c r="CE139" s="1151" t="e">
        <f>CE141/CE138</f>
        <v>#DIV/0!</v>
      </c>
      <c r="CF139" s="405" t="e">
        <f t="shared" si="483"/>
        <v>#DIV/0!</v>
      </c>
      <c r="CG139" s="1038" t="e">
        <f>CG141/CG138</f>
        <v>#DIV/0!</v>
      </c>
      <c r="CH139" s="485" t="e">
        <f>CH141/CH138</f>
        <v>#DIV/0!</v>
      </c>
      <c r="CI139" s="1151" t="e">
        <f>CI141/CI138</f>
        <v>#DIV/0!</v>
      </c>
      <c r="CJ139" s="405" t="e">
        <f t="shared" si="458"/>
        <v>#DIV/0!</v>
      </c>
      <c r="CK139" s="410" t="e">
        <f>CK141/CK138</f>
        <v>#DIV/0!</v>
      </c>
      <c r="CL139" s="409"/>
      <c r="CM139" s="409" t="e">
        <f>CM141/CM138</f>
        <v>#DIV/0!</v>
      </c>
      <c r="CN139" s="398" t="e">
        <f>CN141/CN138</f>
        <v>#DIV/0!</v>
      </c>
      <c r="CO139" s="398" t="e">
        <f t="shared" si="459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 t="e">
        <f>CT141/CT138</f>
        <v>#DIV/0!</v>
      </c>
      <c r="CU139" s="402" t="e">
        <f>CU141/CU138</f>
        <v>#DIV/0!</v>
      </c>
      <c r="CV139" s="402" t="e">
        <f t="shared" si="484"/>
        <v>#DIV/0!</v>
      </c>
      <c r="CW139" s="972"/>
      <c r="CX139" s="536" t="e">
        <f t="shared" si="460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4">
        <f>EN141/EN138</f>
        <v>160.1</v>
      </c>
      <c r="EO139" s="1014">
        <f>EN139-EL139</f>
        <v>-1.1712037604741283</v>
      </c>
      <c r="EP139" s="1017">
        <f>EN139-EM139</f>
        <v>-0.2135888501742329</v>
      </c>
      <c r="EQ139" s="137"/>
      <c r="ES139" s="516"/>
      <c r="ET139" s="516"/>
      <c r="EU139" s="516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57"/>
      <c r="I140" s="377">
        <f>H141/G141</f>
        <v>1</v>
      </c>
      <c r="J140" s="374"/>
      <c r="K140" s="375"/>
      <c r="L140" s="757"/>
      <c r="M140" s="377">
        <f>L141/K141</f>
        <v>1</v>
      </c>
      <c r="N140" s="374"/>
      <c r="O140" s="375"/>
      <c r="P140" s="75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757"/>
      <c r="AA140" s="757"/>
      <c r="AB140" s="377">
        <f>AA141/Z141</f>
        <v>1</v>
      </c>
      <c r="AC140" s="374"/>
      <c r="AD140" s="375"/>
      <c r="AE140" s="757"/>
      <c r="AF140" s="382">
        <f>AE141/AD141</f>
        <v>1</v>
      </c>
      <c r="AG140" s="374"/>
      <c r="AH140" s="155"/>
      <c r="AI140" s="1112"/>
      <c r="AJ140" s="470" t="e">
        <f>AI141/AH141</f>
        <v>#DIV/0!</v>
      </c>
      <c r="AK140" s="287"/>
      <c r="AL140" s="380"/>
      <c r="AM140" s="537"/>
      <c r="AN140" s="81"/>
      <c r="AO140" s="343">
        <f>AN141/AK141</f>
        <v>0.72801987375917676</v>
      </c>
      <c r="AP140" s="340">
        <f>AN141/AL141</f>
        <v>0.69895574323874388</v>
      </c>
      <c r="AQ140" s="256">
        <f>AN141/AM141</f>
        <v>1</v>
      </c>
      <c r="AR140" s="204"/>
      <c r="AS140" s="383"/>
      <c r="AT140" s="209"/>
      <c r="AU140" s="162"/>
      <c r="AV140" s="343">
        <f>AU141/AR141</f>
        <v>0.99804824744046983</v>
      </c>
      <c r="AW140" s="161">
        <f>AU141/AS141</f>
        <v>0.86784640436084537</v>
      </c>
      <c r="AX140" s="384">
        <f>AU141/AT141</f>
        <v>1</v>
      </c>
      <c r="AY140" s="137"/>
      <c r="AZ140" s="138"/>
      <c r="BA140" s="5"/>
      <c r="BF140" s="1037"/>
      <c r="BG140" s="155"/>
      <c r="BH140" s="376"/>
      <c r="BI140" s="377" t="e">
        <f>BH141/BG141</f>
        <v>#DIV/0!</v>
      </c>
      <c r="BJ140" s="1037"/>
      <c r="BK140" s="155"/>
      <c r="BL140" s="1148"/>
      <c r="BM140" s="377" t="e">
        <f>BL141/BK141</f>
        <v>#DIV/0!</v>
      </c>
      <c r="BN140" s="1037"/>
      <c r="BO140" s="155"/>
      <c r="BP140" s="1148"/>
      <c r="BQ140" s="470" t="e">
        <f>BP141/BO141</f>
        <v>#DIV/0!</v>
      </c>
      <c r="BR140" s="287"/>
      <c r="BS140" s="381"/>
      <c r="BT140" s="537"/>
      <c r="BU140" s="81"/>
      <c r="BV140" s="339" t="e">
        <f>BU141/BR141</f>
        <v>#DIV/0!</v>
      </c>
      <c r="BW140" s="340"/>
      <c r="BX140" s="80" t="e">
        <f>BU141/BT141</f>
        <v>#DIV/0!</v>
      </c>
      <c r="BY140" s="1037"/>
      <c r="BZ140" s="155"/>
      <c r="CA140" s="1148"/>
      <c r="CB140" s="470" t="e">
        <f>CA141/BZ141</f>
        <v>#DIV/0!</v>
      </c>
      <c r="CC140" s="1037"/>
      <c r="CD140" s="155"/>
      <c r="CE140" s="1148"/>
      <c r="CF140" s="470" t="e">
        <f>CE141/CD141</f>
        <v>#DIV/0!</v>
      </c>
      <c r="CG140" s="1037"/>
      <c r="CH140" s="155"/>
      <c r="CI140" s="1148"/>
      <c r="CJ140" s="470" t="e">
        <f>CI141/CH141</f>
        <v>#DIV/0!</v>
      </c>
      <c r="CK140" s="287"/>
      <c r="CL140" s="381"/>
      <c r="CM140" s="537"/>
      <c r="CN140" s="81"/>
      <c r="CO140" s="343" t="e">
        <f>CN141/CK141</f>
        <v>#DIV/0!</v>
      </c>
      <c r="CP140" s="343"/>
      <c r="CQ140" s="256" t="e">
        <f>CN141/CM141</f>
        <v>#DIV/0!</v>
      </c>
      <c r="CR140" s="204"/>
      <c r="CS140" s="952"/>
      <c r="CT140" s="209"/>
      <c r="CU140" s="162"/>
      <c r="CV140" s="343" t="e">
        <f>CU141/CR141</f>
        <v>#DIV/0!</v>
      </c>
      <c r="CW140" s="343"/>
      <c r="CX140" s="384" t="e">
        <f>CU141/CT141</f>
        <v>#DIV/0!</v>
      </c>
      <c r="CY140" s="137"/>
      <c r="CZ140" s="5"/>
      <c r="DD140" s="374"/>
      <c r="DE140" s="375"/>
      <c r="DF140" s="757"/>
      <c r="DG140" s="377">
        <f>DF141/DE141</f>
        <v>0</v>
      </c>
      <c r="DH140" s="374"/>
      <c r="DI140" s="375"/>
      <c r="DJ140" s="757"/>
      <c r="DK140" s="377">
        <f>DJ141/DI141</f>
        <v>0</v>
      </c>
      <c r="DL140" s="374"/>
      <c r="DM140" s="375"/>
      <c r="DN140" s="757"/>
      <c r="DO140" s="470">
        <f>DN141/DM141</f>
        <v>1</v>
      </c>
      <c r="DP140" s="287"/>
      <c r="DQ140" s="537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57"/>
      <c r="DX140" s="470" t="e">
        <f>DW141/DV141</f>
        <v>#DIV/0!</v>
      </c>
      <c r="DY140" s="374"/>
      <c r="DZ140" s="375"/>
      <c r="EA140" s="757"/>
      <c r="EB140" s="470" t="e">
        <f>EA141/DZ141</f>
        <v>#DIV/0!</v>
      </c>
      <c r="EC140" s="374"/>
      <c r="ED140" s="375"/>
      <c r="EE140" s="757"/>
      <c r="EF140" s="470" t="e">
        <f>EE141/ED141</f>
        <v>#DIV/0!</v>
      </c>
      <c r="EG140" s="287"/>
      <c r="EH140" s="537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5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5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5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5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90"/>
        <v>13593.448970000027</v>
      </c>
      <c r="X141" s="117">
        <f>U141-T141</f>
        <v>0</v>
      </c>
      <c r="Y141" s="355">
        <f>Y132+Y135+Y137</f>
        <v>118416</v>
      </c>
      <c r="Z141" s="755">
        <f>Z132+Z135+Z137</f>
        <v>116421.068</v>
      </c>
      <c r="AA141" s="755">
        <f>AA132+AA135+AA137</f>
        <v>116421.068</v>
      </c>
      <c r="AB141" s="358">
        <f>AA141-Z141</f>
        <v>0</v>
      </c>
      <c r="AC141" s="355">
        <f>AC132+AC135+AC137</f>
        <v>118416</v>
      </c>
      <c r="AD141" s="448">
        <f>AD132+AD135+AD137</f>
        <v>142206.53611320001</v>
      </c>
      <c r="AE141" s="755">
        <f>AE132+AE135+AE137</f>
        <v>142206.53611320001</v>
      </c>
      <c r="AF141" s="358">
        <f>AE141-AD141</f>
        <v>0</v>
      </c>
      <c r="AG141" s="355">
        <f>AG132+AG135+AG137</f>
        <v>118416</v>
      </c>
      <c r="AH141" s="108">
        <f>AH132+AH135+AH137</f>
        <v>0</v>
      </c>
      <c r="AI141" s="1110">
        <f>AI132+AI135+AI137</f>
        <v>0</v>
      </c>
      <c r="AJ141" s="358">
        <f>AI141-AH141</f>
        <v>0</v>
      </c>
      <c r="AK141" s="111">
        <f>AK135+AK132+AK137</f>
        <v>355248</v>
      </c>
      <c r="AL141" s="361">
        <f>AL132+AL135+AL137</f>
        <v>370020</v>
      </c>
      <c r="AM141" s="186">
        <f t="shared" ref="AM141:AN143" si="494">Z141+AD141+AH141</f>
        <v>258627.60411320001</v>
      </c>
      <c r="AN141" s="114">
        <f t="shared" si="494"/>
        <v>258627.60411320001</v>
      </c>
      <c r="AO141" s="186">
        <f>AN141-AK141</f>
        <v>-96620.39588679999</v>
      </c>
      <c r="AP141" s="108">
        <f t="shared" si="391"/>
        <v>-111392.39588679999</v>
      </c>
      <c r="AQ141" s="55">
        <f>AN141-AM141</f>
        <v>0</v>
      </c>
      <c r="AR141" s="130">
        <f>SUM(R141,AK141)</f>
        <v>643497</v>
      </c>
      <c r="AS141" s="113">
        <f>AS132+AS135+AS137</f>
        <v>740040</v>
      </c>
      <c r="AT141" s="510">
        <f>T141+AM141</f>
        <v>642241.05308320001</v>
      </c>
      <c r="AU141" s="120">
        <f>AU135+AU132+AU137</f>
        <v>642241.05308320001</v>
      </c>
      <c r="AV141" s="186">
        <f>AU141-AR141</f>
        <v>-1255.9469167999923</v>
      </c>
      <c r="AW141" s="108">
        <f t="shared" si="392"/>
        <v>-97798.946916799992</v>
      </c>
      <c r="AX141" s="362">
        <f>AU141-AT141</f>
        <v>0</v>
      </c>
      <c r="AY141" s="137">
        <f>AR141/6</f>
        <v>107249.5</v>
      </c>
      <c r="AZ141" s="97">
        <f>AS141/6</f>
        <v>123340</v>
      </c>
      <c r="BA141" s="138">
        <f>AU141/6</f>
        <v>107040.17551386666</v>
      </c>
      <c r="BB141" s="363">
        <f>BA141/AY141</f>
        <v>0.99804824744046983</v>
      </c>
      <c r="BC141" s="6">
        <f>BA141-AY141</f>
        <v>-209.3244861333369</v>
      </c>
      <c r="BD141" s="98">
        <f>BA141-AZ141</f>
        <v>-16299.824486133337</v>
      </c>
      <c r="BE141" s="6">
        <f>AX141/6</f>
        <v>0</v>
      </c>
      <c r="BF141" s="1035">
        <f>BF132+BF135</f>
        <v>0</v>
      </c>
      <c r="BG141" s="108">
        <f>BG132+BG135</f>
        <v>0</v>
      </c>
      <c r="BH141" s="357">
        <f>BH132+BH135</f>
        <v>0</v>
      </c>
      <c r="BI141" s="358">
        <f>BH141-BG141</f>
        <v>0</v>
      </c>
      <c r="BJ141" s="1035">
        <f>BJ132+BJ135</f>
        <v>0</v>
      </c>
      <c r="BK141" s="108">
        <f>BK132+BK135</f>
        <v>0</v>
      </c>
      <c r="BL141" s="1146">
        <f>BL132+BL135</f>
        <v>0</v>
      </c>
      <c r="BM141" s="358">
        <f>BL141-BK141</f>
        <v>0</v>
      </c>
      <c r="BN141" s="1035">
        <f>BN132+BN135</f>
        <v>0</v>
      </c>
      <c r="BO141" s="108">
        <f>BO132+BO135</f>
        <v>0</v>
      </c>
      <c r="BP141" s="1146">
        <f>BP132+BP135</f>
        <v>0</v>
      </c>
      <c r="BQ141" s="358">
        <f>BP141-BO141</f>
        <v>0</v>
      </c>
      <c r="BR141" s="111">
        <f>BR132+BR135</f>
        <v>0</v>
      </c>
      <c r="BS141" s="112"/>
      <c r="BT141" s="186">
        <f>BG141+BK141+BO141</f>
        <v>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0</v>
      </c>
      <c r="BY141" s="1035">
        <f>BY132+BY135</f>
        <v>0</v>
      </c>
      <c r="BZ141" s="108">
        <f>BZ132+BZ135</f>
        <v>0</v>
      </c>
      <c r="CA141" s="1146">
        <f>CA132+CA135</f>
        <v>0</v>
      </c>
      <c r="CB141" s="358">
        <f>CA141-BZ141</f>
        <v>0</v>
      </c>
      <c r="CC141" s="1035">
        <f>CC132+CC135</f>
        <v>0</v>
      </c>
      <c r="CD141" s="108">
        <f>CD132+CD135</f>
        <v>0</v>
      </c>
      <c r="CE141" s="1146">
        <f>CE132+CE135</f>
        <v>0</v>
      </c>
      <c r="CF141" s="358">
        <f>CE141-CD141</f>
        <v>0</v>
      </c>
      <c r="CG141" s="1035">
        <f>CG132+CG135</f>
        <v>0</v>
      </c>
      <c r="CH141" s="108">
        <f>CH132+CH135</f>
        <v>0</v>
      </c>
      <c r="CI141" s="1146">
        <f>CI132+CI135</f>
        <v>0</v>
      </c>
      <c r="CJ141" s="358">
        <f>CI141-CH141</f>
        <v>0</v>
      </c>
      <c r="CK141" s="111">
        <f>CK132+CK135</f>
        <v>0</v>
      </c>
      <c r="CL141" s="112"/>
      <c r="CM141" s="186">
        <f>BZ141+CD141+CH141</f>
        <v>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0</v>
      </c>
      <c r="CR141" s="130">
        <f>SUM(BR141,CK141)</f>
        <v>0</v>
      </c>
      <c r="CS141" s="538"/>
      <c r="CT141" s="510">
        <f>BT141+CM141</f>
        <v>0</v>
      </c>
      <c r="CU141" s="120">
        <f>CU135+CU132</f>
        <v>0</v>
      </c>
      <c r="CV141" s="186">
        <f>CU141-CR141</f>
        <v>0</v>
      </c>
      <c r="CW141" s="186"/>
      <c r="CX141" s="362">
        <f>CU141-CT141</f>
        <v>0</v>
      </c>
      <c r="CY141" s="137">
        <f t="shared" ref="CY141:CY146" si="495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0</v>
      </c>
      <c r="DD141" s="355">
        <f>DD132+DD135+DD137</f>
        <v>153315</v>
      </c>
      <c r="DE141" s="448">
        <f>DE132+DE135+DE137</f>
        <v>143000</v>
      </c>
      <c r="DF141" s="75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5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5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5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5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5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6">DV141+DZ141+ED141</f>
        <v>0</v>
      </c>
      <c r="EI141" s="113">
        <f t="shared" si="496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7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7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2" t="s">
        <v>69</v>
      </c>
      <c r="E142" s="837"/>
      <c r="F142" s="331">
        <v>0</v>
      </c>
      <c r="G142" s="403"/>
      <c r="H142" s="760"/>
      <c r="I142" s="405">
        <f>H142-G142</f>
        <v>0</v>
      </c>
      <c r="J142" s="331">
        <v>0</v>
      </c>
      <c r="K142" s="403"/>
      <c r="L142" s="760"/>
      <c r="M142" s="405">
        <f>L142-K142</f>
        <v>0</v>
      </c>
      <c r="N142" s="331">
        <v>0</v>
      </c>
      <c r="O142" s="403"/>
      <c r="P142" s="76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0"/>
        <v>0</v>
      </c>
      <c r="X142" s="453">
        <f>U142-T142</f>
        <v>0</v>
      </c>
      <c r="Y142" s="331">
        <v>4</v>
      </c>
      <c r="Z142" s="760"/>
      <c r="AA142" s="760"/>
      <c r="AB142" s="405">
        <f>AA142-Z142</f>
        <v>0</v>
      </c>
      <c r="AC142" s="336">
        <v>4</v>
      </c>
      <c r="AD142" s="403"/>
      <c r="AE142" s="760"/>
      <c r="AF142" s="405">
        <f>AE142-AD142</f>
        <v>0</v>
      </c>
      <c r="AG142" s="336">
        <v>4</v>
      </c>
      <c r="AH142" s="485"/>
      <c r="AI142" s="111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4"/>
        <v>0</v>
      </c>
      <c r="AN142" s="398">
        <f t="shared" si="494"/>
        <v>0</v>
      </c>
      <c r="AO142" s="338">
        <f>AN142-AK142</f>
        <v>-12</v>
      </c>
      <c r="AP142" s="485">
        <f t="shared" si="391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2"/>
        <v>-12</v>
      </c>
      <c r="AX142" s="445">
        <f>AU142-AT142</f>
        <v>0</v>
      </c>
      <c r="AY142" s="137"/>
      <c r="AZ142" s="138"/>
      <c r="BA142" s="138"/>
      <c r="BF142" s="1038"/>
      <c r="BG142" s="485"/>
      <c r="BH142" s="404"/>
      <c r="BI142" s="405">
        <f>BH142-BG142</f>
        <v>0</v>
      </c>
      <c r="BJ142" s="1038"/>
      <c r="BK142" s="485"/>
      <c r="BL142" s="1151"/>
      <c r="BM142" s="405">
        <f>BL142-BK142</f>
        <v>0</v>
      </c>
      <c r="BN142" s="1038"/>
      <c r="BO142" s="485"/>
      <c r="BP142" s="1151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38"/>
      <c r="BZ142" s="485"/>
      <c r="CA142" s="1151"/>
      <c r="CB142" s="405">
        <f>CA142-BZ142</f>
        <v>0</v>
      </c>
      <c r="CC142" s="1038"/>
      <c r="CD142" s="485"/>
      <c r="CE142" s="1151"/>
      <c r="CF142" s="405">
        <f>CE142-CD142</f>
        <v>0</v>
      </c>
      <c r="CG142" s="1038"/>
      <c r="CH142" s="485"/>
      <c r="CI142" s="1151"/>
      <c r="CJ142" s="405">
        <f>CI142-CH142</f>
        <v>0</v>
      </c>
      <c r="CK142" s="410">
        <f>BY142+CC142+CG142</f>
        <v>0</v>
      </c>
      <c r="CL142" s="409"/>
      <c r="CM142" s="409">
        <f t="shared" ref="CM142:CN143" si="498">BZ142+CD142+CH142</f>
        <v>0</v>
      </c>
      <c r="CN142" s="398">
        <f t="shared" si="498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59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5"/>
        <v>0</v>
      </c>
      <c r="CZ142" s="138"/>
      <c r="DD142" s="336"/>
      <c r="DE142" s="403"/>
      <c r="DF142" s="760"/>
      <c r="DG142" s="405">
        <f>DF142-DE142</f>
        <v>0</v>
      </c>
      <c r="DH142" s="336"/>
      <c r="DI142" s="403"/>
      <c r="DJ142" s="760"/>
      <c r="DK142" s="405">
        <f>DJ142-DI142</f>
        <v>0</v>
      </c>
      <c r="DL142" s="336"/>
      <c r="DM142" s="403"/>
      <c r="DN142" s="76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0"/>
      <c r="DX142" s="405">
        <f>DW142-DV142</f>
        <v>0</v>
      </c>
      <c r="DY142" s="336"/>
      <c r="DZ142" s="403"/>
      <c r="EA142" s="760"/>
      <c r="EB142" s="405">
        <f>EA142-DZ142</f>
        <v>0</v>
      </c>
      <c r="EC142" s="336"/>
      <c r="ED142" s="403"/>
      <c r="EE142" s="760"/>
      <c r="EF142" s="405">
        <f>EE142-ED142</f>
        <v>0</v>
      </c>
      <c r="EG142" s="410">
        <f>DU142+DY142+EC142</f>
        <v>0</v>
      </c>
      <c r="EH142" s="409">
        <f t="shared" si="496"/>
        <v>0</v>
      </c>
      <c r="EI142" s="411">
        <f t="shared" si="496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4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7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3" t="s">
        <v>71</v>
      </c>
      <c r="E143" s="826"/>
      <c r="F143" s="264">
        <v>483</v>
      </c>
      <c r="G143" s="414"/>
      <c r="H143" s="761"/>
      <c r="I143" s="418">
        <f>H143-G143</f>
        <v>0</v>
      </c>
      <c r="J143" s="264">
        <v>483</v>
      </c>
      <c r="K143" s="414"/>
      <c r="L143" s="761"/>
      <c r="M143" s="418">
        <f>L143-K143</f>
        <v>0</v>
      </c>
      <c r="N143" s="264">
        <v>483</v>
      </c>
      <c r="O143" s="414"/>
      <c r="P143" s="76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0"/>
        <v>-1449</v>
      </c>
      <c r="X143" s="55">
        <f>U143-T143</f>
        <v>0</v>
      </c>
      <c r="Y143" s="264">
        <v>1743</v>
      </c>
      <c r="Z143" s="761"/>
      <c r="AA143" s="761"/>
      <c r="AB143" s="418">
        <f>AA143-Z143</f>
        <v>0</v>
      </c>
      <c r="AC143" s="264">
        <v>1743</v>
      </c>
      <c r="AD143" s="414"/>
      <c r="AE143" s="761"/>
      <c r="AF143" s="418">
        <f>AE143-AD143</f>
        <v>0</v>
      </c>
      <c r="AG143" s="264">
        <v>1743</v>
      </c>
      <c r="AH143" s="128"/>
      <c r="AI143" s="111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4"/>
        <v>0</v>
      </c>
      <c r="AN143" s="133">
        <f t="shared" si="494"/>
        <v>0</v>
      </c>
      <c r="AO143" s="134">
        <f>AN143-AK143</f>
        <v>-5229</v>
      </c>
      <c r="AP143" s="128">
        <f t="shared" si="391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2"/>
        <v>-6678</v>
      </c>
      <c r="AX143" s="362">
        <f>AU143-AT143</f>
        <v>0</v>
      </c>
      <c r="AY143" s="137"/>
      <c r="AZ143" s="138"/>
      <c r="BA143" s="138"/>
      <c r="BF143" s="1039"/>
      <c r="BG143" s="128"/>
      <c r="BH143" s="415"/>
      <c r="BI143" s="418">
        <f>BH143-BG143</f>
        <v>0</v>
      </c>
      <c r="BJ143" s="1039"/>
      <c r="BK143" s="128"/>
      <c r="BL143" s="1152"/>
      <c r="BM143" s="418">
        <f>BL143-BK143</f>
        <v>0</v>
      </c>
      <c r="BN143" s="1039"/>
      <c r="BO143" s="128"/>
      <c r="BP143" s="1152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39"/>
      <c r="BZ143" s="128"/>
      <c r="CA143" s="1152"/>
      <c r="CB143" s="418">
        <f>CA143-BZ143</f>
        <v>0</v>
      </c>
      <c r="CC143" s="1039"/>
      <c r="CD143" s="128"/>
      <c r="CE143" s="1152"/>
      <c r="CF143" s="418">
        <f>CE143-CD143</f>
        <v>0</v>
      </c>
      <c r="CG143" s="1039"/>
      <c r="CH143" s="128"/>
      <c r="CI143" s="1152"/>
      <c r="CJ143" s="418">
        <f>CI143-CH143</f>
        <v>0</v>
      </c>
      <c r="CK143" s="130">
        <f>BY143+CC143+CG143</f>
        <v>0</v>
      </c>
      <c r="CL143" s="131"/>
      <c r="CM143" s="131">
        <f t="shared" si="498"/>
        <v>0</v>
      </c>
      <c r="CN143" s="133">
        <f t="shared" si="498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38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5"/>
        <v>0</v>
      </c>
      <c r="CZ143" s="138"/>
      <c r="DD143" s="264"/>
      <c r="DE143" s="414"/>
      <c r="DF143" s="761"/>
      <c r="DG143" s="418">
        <f>DF143-DE143</f>
        <v>0</v>
      </c>
      <c r="DH143" s="264"/>
      <c r="DI143" s="414"/>
      <c r="DJ143" s="761"/>
      <c r="DK143" s="418">
        <f>DJ143-DI143</f>
        <v>0</v>
      </c>
      <c r="DL143" s="264"/>
      <c r="DM143" s="414"/>
      <c r="DN143" s="76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61"/>
      <c r="DX143" s="418">
        <f>DW143-DV143</f>
        <v>0</v>
      </c>
      <c r="DY143" s="264"/>
      <c r="DZ143" s="414"/>
      <c r="EA143" s="761"/>
      <c r="EB143" s="418">
        <f>EA143-DZ143</f>
        <v>0</v>
      </c>
      <c r="EC143" s="264"/>
      <c r="ED143" s="414"/>
      <c r="EE143" s="761"/>
      <c r="EF143" s="418">
        <f>EE143-ED143</f>
        <v>0</v>
      </c>
      <c r="EG143" s="130">
        <f>DU143+DY143+EC143</f>
        <v>0</v>
      </c>
      <c r="EH143" s="131">
        <f t="shared" si="496"/>
        <v>0</v>
      </c>
      <c r="EI143" s="132">
        <f t="shared" si="496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7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5"/>
      <c r="F144" s="331"/>
      <c r="G144" s="403"/>
      <c r="H144" s="760"/>
      <c r="I144" s="405"/>
      <c r="J144" s="331"/>
      <c r="K144" s="403"/>
      <c r="L144" s="760"/>
      <c r="M144" s="405"/>
      <c r="N144" s="331"/>
      <c r="O144" s="403"/>
      <c r="P144" s="760"/>
      <c r="Q144" s="405"/>
      <c r="R144" s="407"/>
      <c r="S144" s="408"/>
      <c r="T144" s="396"/>
      <c r="U144" s="397"/>
      <c r="V144" s="438"/>
      <c r="W144" s="439">
        <f t="shared" si="390"/>
        <v>0</v>
      </c>
      <c r="X144" s="440"/>
      <c r="Y144" s="331"/>
      <c r="Z144" s="760"/>
      <c r="AA144" s="760"/>
      <c r="AB144" s="405"/>
      <c r="AC144" s="336"/>
      <c r="AD144" s="403"/>
      <c r="AE144" s="760"/>
      <c r="AF144" s="405"/>
      <c r="AG144" s="336"/>
      <c r="AH144" s="485"/>
      <c r="AI144" s="1115"/>
      <c r="AJ144" s="405"/>
      <c r="AK144" s="399"/>
      <c r="AL144" s="408"/>
      <c r="AM144" s="400"/>
      <c r="AN144" s="397"/>
      <c r="AO144" s="441"/>
      <c r="AP144" s="439">
        <f t="shared" si="391"/>
        <v>0</v>
      </c>
      <c r="AQ144" s="440"/>
      <c r="AR144" s="399"/>
      <c r="AS144" s="411"/>
      <c r="AT144" s="442"/>
      <c r="AU144" s="466"/>
      <c r="AV144" s="459"/>
      <c r="AW144" s="439">
        <f t="shared" si="392"/>
        <v>0</v>
      </c>
      <c r="AX144" s="460"/>
      <c r="AY144" s="137"/>
      <c r="AZ144" s="138"/>
      <c r="BA144" s="138"/>
      <c r="BF144" s="1038"/>
      <c r="BG144" s="485"/>
      <c r="BH144" s="404"/>
      <c r="BI144" s="405"/>
      <c r="BJ144" s="1038"/>
      <c r="BK144" s="485"/>
      <c r="BL144" s="1151"/>
      <c r="BM144" s="405"/>
      <c r="BN144" s="1038"/>
      <c r="BO144" s="485"/>
      <c r="BP144" s="1151"/>
      <c r="BQ144" s="405"/>
      <c r="BR144" s="410"/>
      <c r="BS144" s="409"/>
      <c r="BT144" s="527"/>
      <c r="BU144" s="397"/>
      <c r="BV144" s="438"/>
      <c r="BW144" s="439"/>
      <c r="BX144" s="440"/>
      <c r="BY144" s="1038"/>
      <c r="BZ144" s="485"/>
      <c r="CA144" s="1151"/>
      <c r="CB144" s="405"/>
      <c r="CC144" s="1038"/>
      <c r="CD144" s="485"/>
      <c r="CE144" s="1151"/>
      <c r="CF144" s="405"/>
      <c r="CG144" s="1038"/>
      <c r="CH144" s="485"/>
      <c r="CI144" s="1151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0"/>
      <c r="CT144" s="442"/>
      <c r="CU144" s="466"/>
      <c r="CV144" s="459"/>
      <c r="CW144" s="459"/>
      <c r="CX144" s="460"/>
      <c r="CY144" s="137">
        <f t="shared" si="495"/>
        <v>0</v>
      </c>
      <c r="CZ144" s="138"/>
      <c r="DD144" s="336"/>
      <c r="DE144" s="403"/>
      <c r="DF144" s="760"/>
      <c r="DG144" s="405"/>
      <c r="DH144" s="336"/>
      <c r="DI144" s="403"/>
      <c r="DJ144" s="760"/>
      <c r="DK144" s="405"/>
      <c r="DL144" s="336"/>
      <c r="DM144" s="403"/>
      <c r="DN144" s="760"/>
      <c r="DO144" s="405"/>
      <c r="DP144" s="410"/>
      <c r="DQ144" s="527"/>
      <c r="DR144" s="437"/>
      <c r="DS144" s="438"/>
      <c r="DT144" s="440"/>
      <c r="DU144" s="336"/>
      <c r="DV144" s="403"/>
      <c r="DW144" s="760"/>
      <c r="DX144" s="405"/>
      <c r="DY144" s="336"/>
      <c r="DZ144" s="403"/>
      <c r="EA144" s="760"/>
      <c r="EB144" s="405"/>
      <c r="EC144" s="336"/>
      <c r="ED144" s="403"/>
      <c r="EE144" s="76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7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3" t="s">
        <v>72</v>
      </c>
      <c r="E145" s="826"/>
      <c r="F145" s="264">
        <v>2431</v>
      </c>
      <c r="G145" s="414"/>
      <c r="H145" s="761"/>
      <c r="I145" s="418">
        <f>H145-G145</f>
        <v>0</v>
      </c>
      <c r="J145" s="264">
        <v>2431</v>
      </c>
      <c r="K145" s="414"/>
      <c r="L145" s="761"/>
      <c r="M145" s="418">
        <f>L145-K145</f>
        <v>0</v>
      </c>
      <c r="N145" s="264">
        <v>2431</v>
      </c>
      <c r="O145" s="414"/>
      <c r="P145" s="761"/>
      <c r="Q145" s="418">
        <f>P145-O145</f>
        <v>0</v>
      </c>
      <c r="R145" s="419">
        <f>F145+J145+N145</f>
        <v>7293</v>
      </c>
      <c r="S145" s="420">
        <v>7293</v>
      </c>
      <c r="T145" s="538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0"/>
        <v>-7293</v>
      </c>
      <c r="X145" s="55">
        <f>U145-T145</f>
        <v>0</v>
      </c>
      <c r="Y145" s="264">
        <v>0</v>
      </c>
      <c r="Z145" s="761"/>
      <c r="AA145" s="761"/>
      <c r="AB145" s="418">
        <f>AA145-Z145</f>
        <v>0</v>
      </c>
      <c r="AC145" s="264">
        <v>0</v>
      </c>
      <c r="AD145" s="414"/>
      <c r="AE145" s="761"/>
      <c r="AF145" s="418">
        <f>AE145-AD145</f>
        <v>0</v>
      </c>
      <c r="AG145" s="264">
        <v>0</v>
      </c>
      <c r="AH145" s="128"/>
      <c r="AI145" s="111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1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2"/>
        <v>-7293</v>
      </c>
      <c r="AX145" s="362">
        <f>AU145-AT145</f>
        <v>0</v>
      </c>
      <c r="AY145" s="137"/>
      <c r="AZ145" s="138"/>
      <c r="BA145" s="138"/>
      <c r="BF145" s="1039"/>
      <c r="BG145" s="128"/>
      <c r="BH145" s="415"/>
      <c r="BI145" s="418">
        <f>BH145-BG145</f>
        <v>0</v>
      </c>
      <c r="BJ145" s="1039"/>
      <c r="BK145" s="128"/>
      <c r="BL145" s="1152"/>
      <c r="BM145" s="418">
        <f>BL145-BK145</f>
        <v>0</v>
      </c>
      <c r="BN145" s="1039"/>
      <c r="BO145" s="128"/>
      <c r="BP145" s="1152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39"/>
      <c r="BZ145" s="128"/>
      <c r="CA145" s="1152"/>
      <c r="CB145" s="418">
        <f>CA145-BZ145</f>
        <v>0</v>
      </c>
      <c r="CC145" s="1039"/>
      <c r="CD145" s="128"/>
      <c r="CE145" s="1152"/>
      <c r="CF145" s="418">
        <f>CE145-CD145</f>
        <v>0</v>
      </c>
      <c r="CG145" s="1039"/>
      <c r="CH145" s="128"/>
      <c r="CI145" s="1152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38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5"/>
        <v>0</v>
      </c>
      <c r="CZ145" s="138"/>
      <c r="DD145" s="264"/>
      <c r="DE145" s="414"/>
      <c r="DF145" s="761"/>
      <c r="DG145" s="418">
        <f>DF145-DE145</f>
        <v>0</v>
      </c>
      <c r="DH145" s="264"/>
      <c r="DI145" s="414"/>
      <c r="DJ145" s="761"/>
      <c r="DK145" s="418">
        <f>DJ145-DI145</f>
        <v>0</v>
      </c>
      <c r="DL145" s="264"/>
      <c r="DM145" s="414"/>
      <c r="DN145" s="76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61"/>
      <c r="DX145" s="418">
        <f>DW145-DV145</f>
        <v>0</v>
      </c>
      <c r="DY145" s="264"/>
      <c r="DZ145" s="414"/>
      <c r="EA145" s="761"/>
      <c r="EB145" s="418">
        <f>EA145-DZ145</f>
        <v>0</v>
      </c>
      <c r="EC145" s="264"/>
      <c r="ED145" s="414"/>
      <c r="EE145" s="761"/>
      <c r="EF145" s="418">
        <f>EE145-ED145</f>
        <v>0</v>
      </c>
      <c r="EG145" s="130">
        <f t="shared" ref="EG145:EI146" si="499">DU145+DY145+EC145</f>
        <v>0</v>
      </c>
      <c r="EH145" s="131">
        <f t="shared" si="499"/>
        <v>0</v>
      </c>
      <c r="EI145" s="132">
        <f t="shared" si="499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7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17" t="s">
        <v>43</v>
      </c>
      <c r="E146" s="464"/>
      <c r="F146" s="331">
        <f>F142+F144</f>
        <v>0</v>
      </c>
      <c r="G146" s="403">
        <f>G144+G142</f>
        <v>0</v>
      </c>
      <c r="H146" s="76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6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6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28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0"/>
        <v>0</v>
      </c>
      <c r="X146" s="453">
        <f>U146-T146</f>
        <v>0</v>
      </c>
      <c r="Y146" s="331">
        <f>Y142+Y144</f>
        <v>4</v>
      </c>
      <c r="Z146" s="760">
        <f>Z144+Z142</f>
        <v>0</v>
      </c>
      <c r="AA146" s="760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760">
        <f>AE144+AE142</f>
        <v>0</v>
      </c>
      <c r="AF146" s="508">
        <f>AE146-AD146</f>
        <v>0</v>
      </c>
      <c r="AG146" s="336">
        <f>AG142+AG144</f>
        <v>4</v>
      </c>
      <c r="AH146" s="485">
        <f>AH144+AH142</f>
        <v>0</v>
      </c>
      <c r="AI146" s="111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1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2"/>
        <v>-12</v>
      </c>
      <c r="AX146" s="460">
        <f>AU146-AT146</f>
        <v>0</v>
      </c>
      <c r="AY146" s="349"/>
      <c r="AZ146" s="350"/>
      <c r="BA146" s="350"/>
      <c r="BF146" s="1038">
        <f>BF144+BF142</f>
        <v>0</v>
      </c>
      <c r="BG146" s="485">
        <f>BG144+BG142</f>
        <v>0</v>
      </c>
      <c r="BH146" s="404">
        <f>BH144+BH142</f>
        <v>0</v>
      </c>
      <c r="BI146" s="392">
        <f>BH146-BG146</f>
        <v>0</v>
      </c>
      <c r="BJ146" s="1038">
        <f>BJ144+BJ142</f>
        <v>0</v>
      </c>
      <c r="BK146" s="485">
        <f>BK144+BK142</f>
        <v>0</v>
      </c>
      <c r="BL146" s="1151">
        <f>BL144+BL142</f>
        <v>0</v>
      </c>
      <c r="BM146" s="508">
        <f>BL146-BK146</f>
        <v>0</v>
      </c>
      <c r="BN146" s="1038">
        <f>BN144+BN142</f>
        <v>0</v>
      </c>
      <c r="BO146" s="485">
        <f>BO144+BO142</f>
        <v>0</v>
      </c>
      <c r="BP146" s="1151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38">
        <f>BY144+BY142</f>
        <v>0</v>
      </c>
      <c r="BZ146" s="485">
        <f>BZ144+BZ142</f>
        <v>0</v>
      </c>
      <c r="CA146" s="1151">
        <f>CA144+CA142</f>
        <v>0</v>
      </c>
      <c r="CB146" s="508">
        <f>CA146-BZ146</f>
        <v>0</v>
      </c>
      <c r="CC146" s="1038">
        <f>CC144+CC142</f>
        <v>0</v>
      </c>
      <c r="CD146" s="485">
        <f>CD144+CD142</f>
        <v>0</v>
      </c>
      <c r="CE146" s="1151">
        <f>CE144+CE142</f>
        <v>0</v>
      </c>
      <c r="CF146" s="508">
        <f>CE146-CD146</f>
        <v>0</v>
      </c>
      <c r="CG146" s="1038">
        <f>CG144+CG142</f>
        <v>0</v>
      </c>
      <c r="CH146" s="485">
        <f>CH144+CH142</f>
        <v>0</v>
      </c>
      <c r="CI146" s="1151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59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5"/>
        <v>0</v>
      </c>
      <c r="CZ146" s="350"/>
      <c r="DD146" s="336">
        <f>DD142+DD144</f>
        <v>0</v>
      </c>
      <c r="DE146" s="403">
        <f>DE144+DE142</f>
        <v>0</v>
      </c>
      <c r="DF146" s="76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0">
        <f>EE144+EE142</f>
        <v>0</v>
      </c>
      <c r="EF146" s="508">
        <f>EE146-ED146</f>
        <v>0</v>
      </c>
      <c r="EG146" s="410">
        <f t="shared" si="499"/>
        <v>0</v>
      </c>
      <c r="EH146" s="441">
        <f t="shared" si="499"/>
        <v>0</v>
      </c>
      <c r="EI146" s="345">
        <f t="shared" si="499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7"/>
        <v>0</v>
      </c>
      <c r="ER146" s="350"/>
      <c r="ES146" s="516"/>
      <c r="ET146" s="516"/>
      <c r="EU146" s="516"/>
      <c r="EV146" s="516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57"/>
      <c r="I147" s="377">
        <f>H148/G148</f>
        <v>1</v>
      </c>
      <c r="J147" s="336"/>
      <c r="K147" s="375"/>
      <c r="L147" s="757"/>
      <c r="M147" s="377">
        <f>L148/K148</f>
        <v>1</v>
      </c>
      <c r="N147" s="336"/>
      <c r="O147" s="375"/>
      <c r="P147" s="757"/>
      <c r="Q147" s="377">
        <f>P148/O148</f>
        <v>1</v>
      </c>
      <c r="R147" s="374"/>
      <c r="S147" s="490"/>
      <c r="T147" s="539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757"/>
      <c r="AA147" s="757"/>
      <c r="AB147" s="377">
        <f>AA148/Z148</f>
        <v>1</v>
      </c>
      <c r="AC147" s="374"/>
      <c r="AD147" s="375"/>
      <c r="AE147" s="757"/>
      <c r="AF147" s="470">
        <f>AE148/AD148</f>
        <v>1</v>
      </c>
      <c r="AG147" s="374"/>
      <c r="AH147" s="155"/>
      <c r="AI147" s="1112"/>
      <c r="AJ147" s="470" t="e">
        <f>AI148/AH148</f>
        <v>#DIV/0!</v>
      </c>
      <c r="AK147" s="287"/>
      <c r="AL147" s="490"/>
      <c r="AM147" s="381"/>
      <c r="AN147" s="156"/>
      <c r="AO147" s="343">
        <f>AN148/AK148</f>
        <v>2.3003595333715814</v>
      </c>
      <c r="AP147" s="340">
        <f>AN148/AL148</f>
        <v>2.3003595333715814</v>
      </c>
      <c r="AQ147" s="256">
        <f>AN148/AM148</f>
        <v>1</v>
      </c>
      <c r="AR147" s="204"/>
      <c r="AS147" s="239"/>
      <c r="AT147" s="209"/>
      <c r="AU147" s="162"/>
      <c r="AV147" s="343">
        <f>AU148/AR148</f>
        <v>1.1647150526089758</v>
      </c>
      <c r="AW147" s="161">
        <f>AU148/AS148</f>
        <v>1.1647150526089758</v>
      </c>
      <c r="AX147" s="384">
        <f>AU148/AT148</f>
        <v>1</v>
      </c>
      <c r="AY147" s="137"/>
      <c r="AZ147" s="138"/>
      <c r="BA147" s="5"/>
      <c r="BF147" s="1037"/>
      <c r="BG147" s="155"/>
      <c r="BH147" s="376"/>
      <c r="BI147" s="377" t="e">
        <f>BH148/BG148</f>
        <v>#DIV/0!</v>
      </c>
      <c r="BJ147" s="1037"/>
      <c r="BK147" s="155"/>
      <c r="BL147" s="1148"/>
      <c r="BM147" s="377" t="e">
        <f>BL148/BK148</f>
        <v>#DIV/0!</v>
      </c>
      <c r="BN147" s="1037"/>
      <c r="BO147" s="155"/>
      <c r="BP147" s="1148"/>
      <c r="BQ147" s="470" t="e">
        <f>BP148/BO148</f>
        <v>#DIV/0!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 t="e">
        <f>BU148/BT148</f>
        <v>#DIV/0!</v>
      </c>
      <c r="BY147" s="1037"/>
      <c r="BZ147" s="155"/>
      <c r="CA147" s="1148"/>
      <c r="CB147" s="470" t="e">
        <f>CA148/BZ148</f>
        <v>#DIV/0!</v>
      </c>
      <c r="CC147" s="1037"/>
      <c r="CD147" s="155"/>
      <c r="CE147" s="1148"/>
      <c r="CF147" s="470" t="e">
        <f>CE148/CD148</f>
        <v>#DIV/0!</v>
      </c>
      <c r="CG147" s="1037"/>
      <c r="CH147" s="155"/>
      <c r="CI147" s="114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 t="e">
        <f>CN148/CM148</f>
        <v>#DIV/0!</v>
      </c>
      <c r="CR147" s="204"/>
      <c r="CS147" s="952"/>
      <c r="CT147" s="209"/>
      <c r="CU147" s="162"/>
      <c r="CV147" s="343" t="e">
        <f>CU148/CR148</f>
        <v>#DIV/0!</v>
      </c>
      <c r="CW147" s="343"/>
      <c r="CX147" s="384" t="e">
        <f>CU148/CT148</f>
        <v>#DIV/0!</v>
      </c>
      <c r="CY147" s="137"/>
      <c r="CZ147" s="5"/>
      <c r="DD147" s="374"/>
      <c r="DE147" s="375"/>
      <c r="DF147" s="757"/>
      <c r="DG147" s="377">
        <f>DF148/DE148</f>
        <v>0</v>
      </c>
      <c r="DH147" s="374"/>
      <c r="DI147" s="375"/>
      <c r="DJ147" s="757"/>
      <c r="DK147" s="377" t="e">
        <f>DJ148/DI148</f>
        <v>#DIV/0!</v>
      </c>
      <c r="DL147" s="374"/>
      <c r="DM147" s="375"/>
      <c r="DN147" s="75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57"/>
      <c r="DX147" s="470" t="e">
        <f>DW148/DV148</f>
        <v>#DIV/0!</v>
      </c>
      <c r="DY147" s="374"/>
      <c r="DZ147" s="375"/>
      <c r="EA147" s="757"/>
      <c r="EB147" s="470" t="e">
        <f>EA148/DZ148</f>
        <v>#DIV/0!</v>
      </c>
      <c r="EC147" s="374"/>
      <c r="ED147" s="375"/>
      <c r="EE147" s="75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5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5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5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55">
        <v>682.4</v>
      </c>
      <c r="Q148" s="358">
        <f>P148-O148</f>
        <v>0</v>
      </c>
      <c r="R148" s="355">
        <f>R143+R145</f>
        <v>8742</v>
      </c>
      <c r="S148" s="540">
        <v>8742</v>
      </c>
      <c r="T148" s="541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90"/>
        <v>-4498.3460000000005</v>
      </c>
      <c r="X148" s="117">
        <f>U148-T148</f>
        <v>0</v>
      </c>
      <c r="Y148" s="355">
        <f>Y143+Y145</f>
        <v>1743</v>
      </c>
      <c r="Z148" s="755">
        <v>6488.08</v>
      </c>
      <c r="AA148" s="755">
        <v>6488.08</v>
      </c>
      <c r="AB148" s="358">
        <f>AA148-Z148</f>
        <v>0</v>
      </c>
      <c r="AC148" s="355">
        <f>AC143+AC145</f>
        <v>1743</v>
      </c>
      <c r="AD148" s="448">
        <v>5540.5</v>
      </c>
      <c r="AE148" s="755">
        <v>5540.5</v>
      </c>
      <c r="AF148" s="358">
        <f>AE148-AD148</f>
        <v>0</v>
      </c>
      <c r="AG148" s="355">
        <f>AG143+AG145</f>
        <v>1743</v>
      </c>
      <c r="AH148" s="108">
        <v>0</v>
      </c>
      <c r="AI148" s="1110">
        <v>0</v>
      </c>
      <c r="AJ148" s="358">
        <f>AI148-AH148</f>
        <v>0</v>
      </c>
      <c r="AK148" s="111">
        <f>Y148+AC148+AG148</f>
        <v>5229</v>
      </c>
      <c r="AL148" s="540">
        <v>5229</v>
      </c>
      <c r="AM148" s="108">
        <f>Z148+AD148+AH148</f>
        <v>12028.58</v>
      </c>
      <c r="AN148" s="110">
        <f>AA148+AE148+AI148</f>
        <v>12028.58</v>
      </c>
      <c r="AO148" s="186">
        <f>AN148-AK148</f>
        <v>6799.58</v>
      </c>
      <c r="AP148" s="108">
        <f t="shared" si="391"/>
        <v>6799.58</v>
      </c>
      <c r="AQ148" s="55">
        <f>AN148-AM148</f>
        <v>0</v>
      </c>
      <c r="AR148" s="130">
        <f>SUM(R148,AK148)</f>
        <v>13971</v>
      </c>
      <c r="AS148" s="110">
        <f>AS143+AS145</f>
        <v>13971</v>
      </c>
      <c r="AT148" s="510">
        <f>T148+AM148</f>
        <v>16272.234</v>
      </c>
      <c r="AU148" s="187">
        <f>SUM(U148,AN148)</f>
        <v>16272.234</v>
      </c>
      <c r="AV148" s="186">
        <f>AU148-AR148</f>
        <v>2301.2340000000004</v>
      </c>
      <c r="AW148" s="108">
        <f t="shared" si="392"/>
        <v>2301.2340000000004</v>
      </c>
      <c r="AX148" s="362">
        <f>AU148-AT148</f>
        <v>0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3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0</v>
      </c>
      <c r="BF148" s="1035"/>
      <c r="BG148" s="108"/>
      <c r="BH148" s="357"/>
      <c r="BI148" s="358">
        <f>BH148-BG148</f>
        <v>0</v>
      </c>
      <c r="BJ148" s="1035"/>
      <c r="BK148" s="108"/>
      <c r="BL148" s="1146"/>
      <c r="BM148" s="358">
        <f>BL148-BK148</f>
        <v>0</v>
      </c>
      <c r="BN148" s="1035"/>
      <c r="BO148" s="108"/>
      <c r="BP148" s="1146"/>
      <c r="BQ148" s="358">
        <f>BP148-BO148</f>
        <v>0</v>
      </c>
      <c r="BR148" s="355">
        <f>BF148+BJ148+BN148</f>
        <v>0</v>
      </c>
      <c r="BS148" s="186"/>
      <c r="BT148" s="110">
        <f>BG148+BK148+BO148</f>
        <v>0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0</v>
      </c>
      <c r="BY148" s="1035"/>
      <c r="BZ148" s="108"/>
      <c r="CA148" s="1146"/>
      <c r="CB148" s="358">
        <f>CA148-BZ148</f>
        <v>0</v>
      </c>
      <c r="CC148" s="1035"/>
      <c r="CD148" s="108"/>
      <c r="CE148" s="1146"/>
      <c r="CF148" s="358">
        <f>CE148-CD148</f>
        <v>0</v>
      </c>
      <c r="CG148" s="1035"/>
      <c r="CH148" s="108"/>
      <c r="CI148" s="1146"/>
      <c r="CJ148" s="358">
        <f>CI148-CH148</f>
        <v>0</v>
      </c>
      <c r="CK148" s="111">
        <f>BY148+CC148+CG148</f>
        <v>0</v>
      </c>
      <c r="CL148" s="112"/>
      <c r="CM148" s="108">
        <f>BZ148+CD148+CH148</f>
        <v>0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0</v>
      </c>
      <c r="CR148" s="130">
        <f>SUM(BR148,CK148)</f>
        <v>0</v>
      </c>
      <c r="CS148" s="538"/>
      <c r="CT148" s="510">
        <f>BT148+CM148</f>
        <v>0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0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0</v>
      </c>
      <c r="DD148" s="355">
        <v>0</v>
      </c>
      <c r="DE148" s="448">
        <v>5167.8</v>
      </c>
      <c r="DF148" s="755"/>
      <c r="DG148" s="358">
        <f>DF148-DE148</f>
        <v>-5167.8</v>
      </c>
      <c r="DH148" s="355">
        <f>DH143+DH145</f>
        <v>0</v>
      </c>
      <c r="DI148" s="448">
        <v>0</v>
      </c>
      <c r="DJ148" s="755"/>
      <c r="DK148" s="358">
        <f>DJ148-DI148</f>
        <v>0</v>
      </c>
      <c r="DL148" s="355">
        <v>19009</v>
      </c>
      <c r="DM148" s="448">
        <v>5355</v>
      </c>
      <c r="DN148" s="75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5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5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5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7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65"/>
      <c r="I149" s="377">
        <f>H150/G150</f>
        <v>1</v>
      </c>
      <c r="J149" s="269"/>
      <c r="K149" s="473"/>
      <c r="L149" s="765"/>
      <c r="M149" s="377">
        <f>L150/K150</f>
        <v>1</v>
      </c>
      <c r="N149" s="269"/>
      <c r="O149" s="473"/>
      <c r="P149" s="76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65"/>
      <c r="AA149" s="765"/>
      <c r="AB149" s="377">
        <f>AA150/Z150</f>
        <v>1</v>
      </c>
      <c r="AC149" s="269"/>
      <c r="AD149" s="473"/>
      <c r="AE149" s="765"/>
      <c r="AF149" s="513">
        <f>AE150/AD150</f>
        <v>1</v>
      </c>
      <c r="AG149" s="269"/>
      <c r="AH149" s="172"/>
      <c r="AI149" s="1119"/>
      <c r="AJ149" s="513" t="e">
        <f>AI150/AH150</f>
        <v>#DIV/0!</v>
      </c>
      <c r="AK149" s="46"/>
      <c r="AL149" s="476"/>
      <c r="AM149" s="49"/>
      <c r="AN149" s="84"/>
      <c r="AO149" s="343">
        <f>AN150/AK150</f>
        <v>0.71692448937487108</v>
      </c>
      <c r="AP149" s="340">
        <f>AN150/AL150</f>
        <v>0.71692448937487108</v>
      </c>
      <c r="AQ149" s="203">
        <f>AN150/AM150</f>
        <v>1</v>
      </c>
      <c r="AR149" s="479"/>
      <c r="AS149" s="197"/>
      <c r="AT149" s="480"/>
      <c r="AU149" s="162"/>
      <c r="AV149" s="343">
        <f>AU150/AR150</f>
        <v>0.96851079214331981</v>
      </c>
      <c r="AW149" s="86">
        <f>AU150/AS150</f>
        <v>0.96851079214331981</v>
      </c>
      <c r="AX149" s="206">
        <f>AU150/AT150</f>
        <v>1</v>
      </c>
      <c r="AY149" s="137"/>
      <c r="AZ149" s="138"/>
      <c r="BA149" s="138"/>
      <c r="BF149" s="1033"/>
      <c r="BG149" s="172"/>
      <c r="BH149" s="474"/>
      <c r="BI149" s="377" t="e">
        <f>BH150/BG150</f>
        <v>#DIV/0!</v>
      </c>
      <c r="BJ149" s="1033"/>
      <c r="BK149" s="172"/>
      <c r="BL149" s="1156"/>
      <c r="BM149" s="377" t="e">
        <f>BL150/BK150</f>
        <v>#DIV/0!</v>
      </c>
      <c r="BN149" s="1033"/>
      <c r="BO149" s="172"/>
      <c r="BP149" s="1156"/>
      <c r="BQ149" s="513" t="e">
        <f>BP150/BO150</f>
        <v>#DIV/0!</v>
      </c>
      <c r="BR149" s="46"/>
      <c r="BS149" s="477"/>
      <c r="BT149" s="49"/>
      <c r="BU149" s="84"/>
      <c r="BV149" s="339" t="e">
        <f>BU150/BR150</f>
        <v>#DIV/0!</v>
      </c>
      <c r="BW149" s="340"/>
      <c r="BX149" s="80" t="e">
        <f>BU150/BT150</f>
        <v>#DIV/0!</v>
      </c>
      <c r="BY149" s="1033"/>
      <c r="BZ149" s="172"/>
      <c r="CA149" s="1156"/>
      <c r="CB149" s="513" t="e">
        <f>CA150/BZ150</f>
        <v>#DIV/0!</v>
      </c>
      <c r="CC149" s="1033"/>
      <c r="CD149" s="172"/>
      <c r="CE149" s="1156"/>
      <c r="CF149" s="513" t="e">
        <f>CE150/CD150</f>
        <v>#DIV/0!</v>
      </c>
      <c r="CG149" s="1033"/>
      <c r="CH149" s="172"/>
      <c r="CI149" s="1156"/>
      <c r="CJ149" s="513" t="e">
        <f>CI150/CH150</f>
        <v>#DIV/0!</v>
      </c>
      <c r="CK149" s="46"/>
      <c r="CL149" s="477"/>
      <c r="CM149" s="49"/>
      <c r="CN149" s="84"/>
      <c r="CO149" s="343" t="e">
        <f>CN150/CK150</f>
        <v>#DIV/0!</v>
      </c>
      <c r="CP149" s="343"/>
      <c r="CQ149" s="203" t="e">
        <f>CN150/CM150</f>
        <v>#DIV/0!</v>
      </c>
      <c r="CR149" s="479"/>
      <c r="CS149" s="961"/>
      <c r="CT149" s="480"/>
      <c r="CU149" s="162"/>
      <c r="CV149" s="343" t="e">
        <f>CU150/CR150</f>
        <v>#DIV/0!</v>
      </c>
      <c r="CW149" s="343"/>
      <c r="CX149" s="206" t="e">
        <f>CU150/CT150</f>
        <v>#DIV/0!</v>
      </c>
      <c r="CY149" s="137"/>
      <c r="CZ149" s="138"/>
      <c r="DD149" s="269"/>
      <c r="DE149" s="473"/>
      <c r="DF149" s="765"/>
      <c r="DG149" s="377">
        <f>DF150/DE150</f>
        <v>0</v>
      </c>
      <c r="DH149" s="269"/>
      <c r="DI149" s="473"/>
      <c r="DJ149" s="765"/>
      <c r="DK149" s="377">
        <f>DJ150/DI150</f>
        <v>0</v>
      </c>
      <c r="DL149" s="269"/>
      <c r="DM149" s="473"/>
      <c r="DN149" s="765"/>
      <c r="DO149" s="513">
        <f>DN150/DM150</f>
        <v>1</v>
      </c>
      <c r="DP149" s="46"/>
      <c r="DQ149" s="49"/>
      <c r="DR149" s="523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65"/>
      <c r="DX149" s="513" t="e">
        <f>DW150/DV150</f>
        <v>#DIV/0!</v>
      </c>
      <c r="DY149" s="269"/>
      <c r="DZ149" s="473"/>
      <c r="EA149" s="765"/>
      <c r="EB149" s="513" t="e">
        <f>EA150/DZ150</f>
        <v>#DIV/0!</v>
      </c>
      <c r="EC149" s="269"/>
      <c r="ED149" s="473"/>
      <c r="EE149" s="765"/>
      <c r="EF149" s="513" t="e">
        <f>EE150/ED150</f>
        <v>#DIV/0!</v>
      </c>
      <c r="EG149" s="46"/>
      <c r="EH149" s="49"/>
      <c r="EI149" s="523"/>
      <c r="EJ149" s="343">
        <f>EI150/EG150</f>
        <v>0</v>
      </c>
      <c r="EK149" s="202" t="e">
        <f>EI150/EH150</f>
        <v>#DIV/0!</v>
      </c>
      <c r="EL149" s="46"/>
      <c r="EM149" s="700"/>
      <c r="EN149" s="180"/>
      <c r="EO149" s="343">
        <f>EN150/EL150</f>
        <v>0.18932564010097366</v>
      </c>
      <c r="EP149" s="604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55">
        <v>1695.518</v>
      </c>
      <c r="I150" s="358">
        <f>H150-G150</f>
        <v>0</v>
      </c>
      <c r="J150" s="355">
        <v>1417</v>
      </c>
      <c r="K150" s="448">
        <v>2074</v>
      </c>
      <c r="L150" s="755">
        <v>2074</v>
      </c>
      <c r="M150" s="358">
        <f>L150-K150</f>
        <v>0</v>
      </c>
      <c r="N150" s="355">
        <v>1585</v>
      </c>
      <c r="O150" s="448">
        <v>1729.77</v>
      </c>
      <c r="P150" s="75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90"/>
        <v>1080.2880000000005</v>
      </c>
      <c r="X150" s="117">
        <f>U150-T150</f>
        <v>0</v>
      </c>
      <c r="Y150" s="355">
        <v>1651</v>
      </c>
      <c r="Z150" s="755">
        <v>1693.3330000000001</v>
      </c>
      <c r="AA150" s="755">
        <v>1693.3330000000001</v>
      </c>
      <c r="AB150" s="358">
        <f>AA150-Z150</f>
        <v>0</v>
      </c>
      <c r="AC150" s="355">
        <v>1639</v>
      </c>
      <c r="AD150" s="448">
        <v>1781.6</v>
      </c>
      <c r="AE150" s="755">
        <v>1781.6</v>
      </c>
      <c r="AF150" s="358">
        <f>AE150-AD150</f>
        <v>0</v>
      </c>
      <c r="AG150" s="355">
        <v>1557</v>
      </c>
      <c r="AH150" s="108"/>
      <c r="AI150" s="1110"/>
      <c r="AJ150" s="358">
        <f>AI150-AH150</f>
        <v>0</v>
      </c>
      <c r="AK150" s="111">
        <f>Y150+AC150+AG150</f>
        <v>4847</v>
      </c>
      <c r="AL150" s="361">
        <v>4847</v>
      </c>
      <c r="AM150" s="186">
        <f>Z150+AD150+AH150</f>
        <v>3474.933</v>
      </c>
      <c r="AN150" s="114">
        <f>AA150+AE150+AI150</f>
        <v>3474.933</v>
      </c>
      <c r="AO150" s="186">
        <f>AN150-AK150</f>
        <v>-1372.067</v>
      </c>
      <c r="AP150" s="108">
        <f t="shared" si="391"/>
        <v>-1372.067</v>
      </c>
      <c r="AQ150" s="55">
        <f>AN150-AM150</f>
        <v>0</v>
      </c>
      <c r="AR150" s="130">
        <f>SUM(R150,AK150)</f>
        <v>9266</v>
      </c>
      <c r="AS150" s="132">
        <f>AL150+S150</f>
        <v>9266</v>
      </c>
      <c r="AT150" s="510">
        <f>T150+AM150</f>
        <v>8974.2210000000014</v>
      </c>
      <c r="AU150" s="120">
        <f>SUM(U150,AN150)</f>
        <v>8974.2210000000014</v>
      </c>
      <c r="AV150" s="186">
        <f>AU150-AR150</f>
        <v>-291.77899999999863</v>
      </c>
      <c r="AW150" s="108">
        <f t="shared" si="392"/>
        <v>-291.77899999999863</v>
      </c>
      <c r="AX150" s="362">
        <f>AU150-AT150</f>
        <v>0</v>
      </c>
      <c r="AY150" s="137">
        <f>AR150/6</f>
        <v>1544.3333333333333</v>
      </c>
      <c r="AZ150" s="97">
        <f>AS150/6</f>
        <v>1544.3333333333333</v>
      </c>
      <c r="BA150" s="138">
        <f>AU150/6</f>
        <v>1495.7035000000003</v>
      </c>
      <c r="BB150" s="482">
        <f>BA150/AY150</f>
        <v>0.96851079214331992</v>
      </c>
      <c r="BC150" s="6">
        <f>BA150-AY150</f>
        <v>-48.629833333332954</v>
      </c>
      <c r="BD150" s="98">
        <f>BA150-AZ150</f>
        <v>-48.629833333332954</v>
      </c>
      <c r="BE150" s="6">
        <f>AX150/6</f>
        <v>0</v>
      </c>
      <c r="BF150" s="1035"/>
      <c r="BG150" s="108"/>
      <c r="BH150" s="357"/>
      <c r="BI150" s="358">
        <f>BH150-BG150</f>
        <v>0</v>
      </c>
      <c r="BJ150" s="1035"/>
      <c r="BK150" s="108"/>
      <c r="BL150" s="1146"/>
      <c r="BM150" s="358">
        <f>BL150-BK150</f>
        <v>0</v>
      </c>
      <c r="BN150" s="1035"/>
      <c r="BO150" s="108"/>
      <c r="BP150" s="1146"/>
      <c r="BQ150" s="358">
        <f>BP150-BO150</f>
        <v>0</v>
      </c>
      <c r="BR150" s="111">
        <f>BF150+BJ150+BN150</f>
        <v>0</v>
      </c>
      <c r="BS150" s="112"/>
      <c r="BT150" s="186">
        <f>BG150+BK150+BO150</f>
        <v>0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0</v>
      </c>
      <c r="BY150" s="1035"/>
      <c r="BZ150" s="108"/>
      <c r="CA150" s="1146"/>
      <c r="CB150" s="358">
        <f>CA150-BZ150</f>
        <v>0</v>
      </c>
      <c r="CC150" s="1035"/>
      <c r="CD150" s="108"/>
      <c r="CE150" s="1146"/>
      <c r="CF150" s="358">
        <f>CE150-CD150</f>
        <v>0</v>
      </c>
      <c r="CG150" s="1035"/>
      <c r="CH150" s="108"/>
      <c r="CI150" s="1146"/>
      <c r="CJ150" s="358">
        <f>CI150-CH150</f>
        <v>0</v>
      </c>
      <c r="CK150" s="111">
        <f>BY150+CC150+CG150</f>
        <v>0</v>
      </c>
      <c r="CL150" s="112"/>
      <c r="CM150" s="186">
        <f>BZ150+CD150+CH150</f>
        <v>0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0</v>
      </c>
      <c r="CR150" s="130">
        <f>SUM(BR150,CK150)</f>
        <v>0</v>
      </c>
      <c r="CS150" s="538"/>
      <c r="CT150" s="510">
        <f>BT150+CM150</f>
        <v>0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0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0</v>
      </c>
      <c r="DD150" s="355">
        <v>1916</v>
      </c>
      <c r="DE150" s="448">
        <v>2165</v>
      </c>
      <c r="DF150" s="755"/>
      <c r="DG150" s="358">
        <f>DF150-DE150</f>
        <v>-2165</v>
      </c>
      <c r="DH150" s="355">
        <v>1706</v>
      </c>
      <c r="DI150" s="448">
        <v>1706</v>
      </c>
      <c r="DJ150" s="755"/>
      <c r="DK150" s="358">
        <f>DJ150-DI150</f>
        <v>-1706</v>
      </c>
      <c r="DL150" s="355">
        <v>1849</v>
      </c>
      <c r="DM150" s="448">
        <v>2100</v>
      </c>
      <c r="DN150" s="75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55"/>
      <c r="DX150" s="358">
        <f>DW150-DV150</f>
        <v>0</v>
      </c>
      <c r="DY150" s="355">
        <v>2118</v>
      </c>
      <c r="DZ150" s="448"/>
      <c r="EA150" s="755"/>
      <c r="EB150" s="358">
        <f>EA150-DZ150</f>
        <v>0</v>
      </c>
      <c r="EC150" s="355">
        <v>1565</v>
      </c>
      <c r="ED150" s="448"/>
      <c r="EE150" s="75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7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18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25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60">
        <v>1</v>
      </c>
      <c r="I151" s="405"/>
      <c r="J151" s="336"/>
      <c r="K151" s="403"/>
      <c r="L151" s="760"/>
      <c r="M151" s="405"/>
      <c r="N151" s="336"/>
      <c r="O151" s="403">
        <v>1</v>
      </c>
      <c r="P151" s="760">
        <v>1</v>
      </c>
      <c r="Q151" s="405"/>
      <c r="R151" s="407"/>
      <c r="S151" s="408"/>
      <c r="T151" s="409"/>
      <c r="U151" s="398"/>
      <c r="V151" s="345"/>
      <c r="W151" s="438">
        <f t="shared" si="390"/>
        <v>0</v>
      </c>
      <c r="X151" s="453"/>
      <c r="Y151" s="336"/>
      <c r="Z151" s="760"/>
      <c r="AA151" s="760"/>
      <c r="AB151" s="405"/>
      <c r="AC151" s="336"/>
      <c r="AD151" s="403">
        <v>7</v>
      </c>
      <c r="AE151" s="760">
        <v>7</v>
      </c>
      <c r="AF151" s="405"/>
      <c r="AG151" s="336"/>
      <c r="AH151" s="485"/>
      <c r="AI151" s="1115"/>
      <c r="AJ151" s="405"/>
      <c r="AK151" s="410"/>
      <c r="AL151" s="408"/>
      <c r="AM151" s="409"/>
      <c r="AN151" s="398"/>
      <c r="AO151" s="338"/>
      <c r="AP151" s="485">
        <f t="shared" si="391"/>
        <v>0</v>
      </c>
      <c r="AQ151" s="453"/>
      <c r="AR151" s="486"/>
      <c r="AS151" s="411"/>
      <c r="AT151" s="487"/>
      <c r="AU151" s="402"/>
      <c r="AV151" s="455"/>
      <c r="AW151" s="438">
        <f t="shared" si="392"/>
        <v>0</v>
      </c>
      <c r="AX151" s="445"/>
      <c r="AY151" s="349"/>
      <c r="AZ151" s="350"/>
      <c r="BA151" s="350"/>
      <c r="BB151" s="488"/>
      <c r="BF151" s="1038"/>
      <c r="BG151" s="485"/>
      <c r="BH151" s="404"/>
      <c r="BI151" s="405"/>
      <c r="BJ151" s="1038"/>
      <c r="BK151" s="485"/>
      <c r="BL151" s="1151"/>
      <c r="BM151" s="405"/>
      <c r="BN151" s="1038"/>
      <c r="BO151" s="485"/>
      <c r="BP151" s="1151"/>
      <c r="BQ151" s="405"/>
      <c r="BR151" s="410"/>
      <c r="BS151" s="409"/>
      <c r="BT151" s="409"/>
      <c r="BU151" s="398"/>
      <c r="BV151" s="345"/>
      <c r="BW151" s="485"/>
      <c r="BX151" s="453"/>
      <c r="BY151" s="1038"/>
      <c r="BZ151" s="485"/>
      <c r="CA151" s="1151"/>
      <c r="CB151" s="405"/>
      <c r="CC151" s="1038"/>
      <c r="CD151" s="485"/>
      <c r="CE151" s="1151"/>
      <c r="CF151" s="405"/>
      <c r="CG151" s="1038"/>
      <c r="CH151" s="485"/>
      <c r="CI151" s="1151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2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0"/>
      <c r="DG151" s="405"/>
      <c r="DH151" s="336"/>
      <c r="DI151" s="403"/>
      <c r="DJ151" s="760"/>
      <c r="DK151" s="405"/>
      <c r="DL151" s="336"/>
      <c r="DM151" s="403"/>
      <c r="DN151" s="760"/>
      <c r="DO151" s="405"/>
      <c r="DP151" s="410"/>
      <c r="DQ151" s="409"/>
      <c r="DR151" s="411"/>
      <c r="DS151" s="345"/>
      <c r="DT151" s="453"/>
      <c r="DU151" s="336"/>
      <c r="DV151" s="403"/>
      <c r="DW151" s="760"/>
      <c r="DX151" s="405"/>
      <c r="DY151" s="336"/>
      <c r="DZ151" s="403"/>
      <c r="EA151" s="760"/>
      <c r="EB151" s="405"/>
      <c r="EC151" s="336"/>
      <c r="ED151" s="403"/>
      <c r="EE151" s="760"/>
      <c r="EF151" s="405"/>
      <c r="EG151" s="410"/>
      <c r="EH151" s="409"/>
      <c r="EI151" s="411"/>
      <c r="EJ151" s="338"/>
      <c r="EK151" s="453"/>
      <c r="EL151" s="410"/>
      <c r="EM151" s="401"/>
      <c r="EN151" s="1014"/>
      <c r="EO151" s="455"/>
      <c r="EP151" s="445"/>
      <c r="EQ151" s="137"/>
      <c r="ER151" s="350"/>
      <c r="ES151" s="561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57"/>
      <c r="I152" s="377">
        <f>H153/G153</f>
        <v>1</v>
      </c>
      <c r="J152" s="374"/>
      <c r="K152" s="375"/>
      <c r="L152" s="757"/>
      <c r="M152" s="377" t="e">
        <f>L153/K153</f>
        <v>#DIV/0!</v>
      </c>
      <c r="N152" s="374"/>
      <c r="O152" s="375"/>
      <c r="P152" s="75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757"/>
      <c r="AA152" s="757"/>
      <c r="AB152" s="377" t="e">
        <f>AA153/Z153</f>
        <v>#DIV/0!</v>
      </c>
      <c r="AC152" s="374"/>
      <c r="AD152" s="375"/>
      <c r="AE152" s="757"/>
      <c r="AF152" s="470">
        <f>AE153/AD153</f>
        <v>1</v>
      </c>
      <c r="AG152" s="374"/>
      <c r="AH152" s="155"/>
      <c r="AI152" s="111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1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1</v>
      </c>
      <c r="AY152" s="137"/>
      <c r="AZ152" s="138"/>
      <c r="BA152" s="138"/>
      <c r="BF152" s="1037"/>
      <c r="BG152" s="155"/>
      <c r="BH152" s="376"/>
      <c r="BI152" s="377" t="e">
        <f>BH153/BG153</f>
        <v>#DIV/0!</v>
      </c>
      <c r="BJ152" s="1037"/>
      <c r="BK152" s="155"/>
      <c r="BL152" s="1148"/>
      <c r="BM152" s="377" t="e">
        <f>BL153/BK153</f>
        <v>#DIV/0!</v>
      </c>
      <c r="BN152" s="1037"/>
      <c r="BO152" s="155"/>
      <c r="BP152" s="114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 t="e">
        <f>BU153/BT153</f>
        <v>#DIV/0!</v>
      </c>
      <c r="BY152" s="1037"/>
      <c r="BZ152" s="155"/>
      <c r="CA152" s="1148"/>
      <c r="CB152" s="470" t="e">
        <f>CA153/BZ153</f>
        <v>#DIV/0!</v>
      </c>
      <c r="CC152" s="1037"/>
      <c r="CD152" s="155"/>
      <c r="CE152" s="1148"/>
      <c r="CF152" s="470" t="e">
        <f>CE153/CD153</f>
        <v>#DIV/0!</v>
      </c>
      <c r="CG152" s="1037"/>
      <c r="CH152" s="155"/>
      <c r="CI152" s="114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1"/>
      <c r="CT152" s="480"/>
      <c r="CU152" s="162"/>
      <c r="CV152" s="343" t="e">
        <f>CU153/CR153</f>
        <v>#DIV/0!</v>
      </c>
      <c r="CW152" s="343"/>
      <c r="CX152" s="384" t="e">
        <f>CU153/CT153</f>
        <v>#DIV/0!</v>
      </c>
      <c r="CY152" s="137"/>
      <c r="CZ152" s="138"/>
      <c r="DD152" s="374"/>
      <c r="DE152" s="375"/>
      <c r="DF152" s="757"/>
      <c r="DG152" s="377" t="e">
        <f>DF153/DE153</f>
        <v>#DIV/0!</v>
      </c>
      <c r="DH152" s="374"/>
      <c r="DI152" s="375"/>
      <c r="DJ152" s="757"/>
      <c r="DK152" s="377" t="e">
        <f>DJ153/DI153</f>
        <v>#DIV/0!</v>
      </c>
      <c r="DL152" s="374"/>
      <c r="DM152" s="375"/>
      <c r="DN152" s="75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57"/>
      <c r="DX152" s="470" t="e">
        <f>DW153/DV153</f>
        <v>#DIV/0!</v>
      </c>
      <c r="DY152" s="374"/>
      <c r="DZ152" s="375"/>
      <c r="EA152" s="757"/>
      <c r="EB152" s="470" t="e">
        <f>EA153/DZ153</f>
        <v>#DIV/0!</v>
      </c>
      <c r="EC152" s="374"/>
      <c r="ED152" s="375"/>
      <c r="EE152" s="75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00"/>
      <c r="EN152" s="180"/>
      <c r="EO152" s="343" t="e">
        <f>EN153/EL153</f>
        <v>#DIV/0!</v>
      </c>
      <c r="EP152" s="515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55">
        <v>140</v>
      </c>
      <c r="I153" s="358">
        <f>H153-G153</f>
        <v>0</v>
      </c>
      <c r="J153" s="355"/>
      <c r="K153" s="448">
        <v>0</v>
      </c>
      <c r="L153" s="755">
        <v>0</v>
      </c>
      <c r="M153" s="358">
        <f>L153-K153</f>
        <v>0</v>
      </c>
      <c r="N153" s="355"/>
      <c r="O153" s="448">
        <v>15</v>
      </c>
      <c r="P153" s="75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90"/>
        <v>155</v>
      </c>
      <c r="X153" s="117">
        <f>U153-T153</f>
        <v>0</v>
      </c>
      <c r="Y153" s="355"/>
      <c r="Z153" s="755">
        <v>0</v>
      </c>
      <c r="AA153" s="755">
        <v>0</v>
      </c>
      <c r="AB153" s="358">
        <f>AA153-Z153</f>
        <v>0</v>
      </c>
      <c r="AC153" s="355"/>
      <c r="AD153" s="448">
        <v>210</v>
      </c>
      <c r="AE153" s="755">
        <v>210</v>
      </c>
      <c r="AF153" s="358">
        <f>AE153-AD153</f>
        <v>0</v>
      </c>
      <c r="AG153" s="355"/>
      <c r="AH153" s="108">
        <v>0</v>
      </c>
      <c r="AI153" s="111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391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0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392"/>
        <v>365</v>
      </c>
      <c r="AX153" s="362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2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1035"/>
      <c r="BG153" s="108"/>
      <c r="BH153" s="357"/>
      <c r="BI153" s="358">
        <f>BH153-BG153</f>
        <v>0</v>
      </c>
      <c r="BJ153" s="1035"/>
      <c r="BK153" s="108"/>
      <c r="BL153" s="1146"/>
      <c r="BM153" s="358">
        <f>BL153-BK153</f>
        <v>0</v>
      </c>
      <c r="BN153" s="1035"/>
      <c r="BO153" s="108">
        <v>0</v>
      </c>
      <c r="BP153" s="1146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0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0</v>
      </c>
      <c r="BY153" s="1035"/>
      <c r="BZ153" s="108"/>
      <c r="CA153" s="1146"/>
      <c r="CB153" s="358">
        <f>CA153-BZ153</f>
        <v>0</v>
      </c>
      <c r="CC153" s="1035"/>
      <c r="CD153" s="108"/>
      <c r="CE153" s="1146"/>
      <c r="CF153" s="358">
        <f>CE153-CD153</f>
        <v>0</v>
      </c>
      <c r="CG153" s="1035"/>
      <c r="CH153" s="108"/>
      <c r="CI153" s="1146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38"/>
      <c r="CT153" s="510">
        <f>BT153+CM153</f>
        <v>0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0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0</v>
      </c>
      <c r="DD153" s="355"/>
      <c r="DE153" s="448"/>
      <c r="DF153" s="755"/>
      <c r="DG153" s="358">
        <f>DF153-DE153</f>
        <v>0</v>
      </c>
      <c r="DH153" s="355"/>
      <c r="DI153" s="448"/>
      <c r="DJ153" s="755"/>
      <c r="DK153" s="358">
        <f>DJ153-DI153</f>
        <v>0</v>
      </c>
      <c r="DL153" s="355"/>
      <c r="DM153" s="448"/>
      <c r="DN153" s="75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55"/>
      <c r="DX153" s="358">
        <f>DW153-DV153</f>
        <v>0</v>
      </c>
      <c r="DY153" s="355"/>
      <c r="DZ153" s="448"/>
      <c r="EA153" s="755"/>
      <c r="EB153" s="358">
        <f>EA153-DZ153</f>
        <v>0</v>
      </c>
      <c r="EC153" s="355"/>
      <c r="ED153" s="448"/>
      <c r="EE153" s="75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7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18" t="e">
        <f>ER153/EQ153</f>
        <v>#DIV/0!</v>
      </c>
      <c r="ET153" s="5">
        <f>ER153-EQ153</f>
        <v>0</v>
      </c>
      <c r="EU153" s="5">
        <f>EP153/6</f>
        <v>0</v>
      </c>
      <c r="EV153" s="625"/>
    </row>
    <row r="154" spans="1:152" s="991" customFormat="1" ht="20.100000000000001" customHeight="1">
      <c r="A154" s="521"/>
      <c r="B154" s="329" t="s">
        <v>139</v>
      </c>
      <c r="C154" s="977"/>
      <c r="D154" s="569"/>
      <c r="E154" s="570"/>
      <c r="F154" s="978"/>
      <c r="G154" s="979"/>
      <c r="H154" s="980"/>
      <c r="I154" s="981"/>
      <c r="J154" s="978"/>
      <c r="K154" s="979"/>
      <c r="L154" s="980"/>
      <c r="M154" s="981"/>
      <c r="N154" s="978"/>
      <c r="O154" s="979"/>
      <c r="P154" s="980"/>
      <c r="Q154" s="981"/>
      <c r="R154" s="982"/>
      <c r="S154" s="983"/>
      <c r="T154" s="984"/>
      <c r="U154" s="985"/>
      <c r="V154" s="986"/>
      <c r="W154" s="987"/>
      <c r="X154" s="988"/>
      <c r="Y154" s="978"/>
      <c r="Z154" s="980"/>
      <c r="AA154" s="980"/>
      <c r="AB154" s="981"/>
      <c r="AC154" s="978"/>
      <c r="AD154" s="979"/>
      <c r="AE154" s="980"/>
      <c r="AF154" s="981"/>
      <c r="AG154" s="978"/>
      <c r="AH154" s="987"/>
      <c r="AI154" s="1120"/>
      <c r="AJ154" s="981"/>
      <c r="AK154" s="990"/>
      <c r="AL154" s="983"/>
      <c r="AM154" s="984"/>
      <c r="AN154" s="985"/>
      <c r="AO154" s="984"/>
      <c r="AP154" s="987"/>
      <c r="AQ154" s="453"/>
      <c r="AR154" s="410"/>
      <c r="AS154" s="411"/>
      <c r="AT154" s="487"/>
      <c r="AU154" s="454"/>
      <c r="AV154" s="984"/>
      <c r="AW154" s="987"/>
      <c r="AX154" s="445"/>
      <c r="AY154" s="349"/>
      <c r="AZ154" s="586"/>
      <c r="BA154" s="350"/>
      <c r="BB154" s="488"/>
      <c r="BC154" s="489"/>
      <c r="BE154" s="489"/>
      <c r="BF154" s="1041"/>
      <c r="BG154" s="987"/>
      <c r="BH154" s="989"/>
      <c r="BI154" s="981"/>
      <c r="BJ154" s="1041"/>
      <c r="BK154" s="987"/>
      <c r="BL154" s="1157"/>
      <c r="BM154" s="981"/>
      <c r="BN154" s="1041"/>
      <c r="BO154" s="987"/>
      <c r="BP154" s="1157"/>
      <c r="BQ154" s="981"/>
      <c r="BR154" s="990"/>
      <c r="BS154" s="993"/>
      <c r="BT154" s="984"/>
      <c r="BU154" s="985"/>
      <c r="BV154" s="986"/>
      <c r="BW154" s="987"/>
      <c r="BX154" s="988"/>
      <c r="BY154" s="1041"/>
      <c r="BZ154" s="987"/>
      <c r="CA154" s="1157"/>
      <c r="CB154" s="981"/>
      <c r="CC154" s="1041"/>
      <c r="CD154" s="987"/>
      <c r="CE154" s="1157"/>
      <c r="CF154" s="981"/>
      <c r="CG154" s="1041"/>
      <c r="CH154" s="987"/>
      <c r="CI154" s="1157"/>
      <c r="CJ154" s="981"/>
      <c r="CK154" s="990"/>
      <c r="CL154" s="993"/>
      <c r="CM154" s="984"/>
      <c r="CN154" s="985"/>
      <c r="CO154" s="984"/>
      <c r="CP154" s="984"/>
      <c r="CQ154" s="453"/>
      <c r="CR154" s="410"/>
      <c r="CS154" s="959"/>
      <c r="CT154" s="487"/>
      <c r="CU154" s="454"/>
      <c r="CV154" s="984"/>
      <c r="CW154" s="984"/>
      <c r="CX154" s="445"/>
      <c r="CY154" s="349"/>
      <c r="CZ154" s="350"/>
      <c r="DA154" s="488"/>
      <c r="DB154" s="489"/>
      <c r="DC154" s="489"/>
      <c r="DD154" s="978"/>
      <c r="DE154" s="979"/>
      <c r="DF154" s="980"/>
      <c r="DG154" s="981"/>
      <c r="DH154" s="978"/>
      <c r="DI154" s="979"/>
      <c r="DJ154" s="980"/>
      <c r="DK154" s="981"/>
      <c r="DL154" s="978"/>
      <c r="DM154" s="979"/>
      <c r="DN154" s="980"/>
      <c r="DO154" s="981"/>
      <c r="DP154" s="990"/>
      <c r="DQ154" s="984"/>
      <c r="DR154" s="1019"/>
      <c r="DS154" s="986"/>
      <c r="DT154" s="988"/>
      <c r="DU154" s="978"/>
      <c r="DV154" s="979"/>
      <c r="DW154" s="980"/>
      <c r="DX154" s="981"/>
      <c r="DY154" s="978"/>
      <c r="DZ154" s="979"/>
      <c r="EA154" s="980"/>
      <c r="EB154" s="981"/>
      <c r="EC154" s="978"/>
      <c r="ED154" s="979"/>
      <c r="EE154" s="980"/>
      <c r="EF154" s="981"/>
      <c r="EG154" s="990"/>
      <c r="EH154" s="984"/>
      <c r="EI154" s="1019"/>
      <c r="EJ154" s="984"/>
      <c r="EK154" s="453"/>
      <c r="EL154" s="410"/>
      <c r="EM154" s="401"/>
      <c r="EN154" s="1013"/>
      <c r="EO154" s="984"/>
      <c r="EP154" s="445"/>
      <c r="EQ154" s="349"/>
      <c r="ER154" s="350"/>
      <c r="ES154" s="561"/>
      <c r="ET154" s="350"/>
      <c r="EU154" s="350"/>
      <c r="EV154" s="586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57"/>
      <c r="I155" s="377" t="e">
        <f>H156/G156</f>
        <v>#DIV/0!</v>
      </c>
      <c r="J155" s="374"/>
      <c r="K155" s="375"/>
      <c r="L155" s="757"/>
      <c r="M155" s="377" t="e">
        <f>L156/K156</f>
        <v>#DIV/0!</v>
      </c>
      <c r="N155" s="374"/>
      <c r="O155" s="375"/>
      <c r="P155" s="75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757"/>
      <c r="AA155" s="757"/>
      <c r="AB155" s="377">
        <f>AA156/Z156</f>
        <v>1</v>
      </c>
      <c r="AC155" s="374"/>
      <c r="AD155" s="375"/>
      <c r="AE155" s="757"/>
      <c r="AF155" s="470">
        <f>AE156/AD156</f>
        <v>1</v>
      </c>
      <c r="AG155" s="374"/>
      <c r="AH155" s="155"/>
      <c r="AI155" s="1112"/>
      <c r="AJ155" s="470" t="e">
        <f>AI156/AH156</f>
        <v>#DIV/0!</v>
      </c>
      <c r="AK155" s="69"/>
      <c r="AL155" s="490"/>
      <c r="AM155" s="240"/>
      <c r="AN155" s="100"/>
      <c r="AO155" s="343">
        <f>AN156/AK156</f>
        <v>0.72980866062437066</v>
      </c>
      <c r="AP155" s="340">
        <f>AN156/AL156</f>
        <v>0.72980866062437066</v>
      </c>
      <c r="AQ155" s="256">
        <f>AN156/AM156</f>
        <v>1</v>
      </c>
      <c r="AR155" s="237"/>
      <c r="AS155" s="239"/>
      <c r="AT155" s="480"/>
      <c r="AU155" s="162"/>
      <c r="AV155" s="343">
        <f>AU156/AR156</f>
        <v>0.87512588116817724</v>
      </c>
      <c r="AW155" s="161">
        <f>AU156/AS156</f>
        <v>0.87512588116817724</v>
      </c>
      <c r="AX155" s="384">
        <f>AU156/AT156</f>
        <v>1</v>
      </c>
      <c r="AY155" s="137"/>
      <c r="AZ155" s="138"/>
      <c r="BA155" s="138"/>
      <c r="BF155" s="1037"/>
      <c r="BG155" s="155"/>
      <c r="BH155" s="376"/>
      <c r="BI155" s="377" t="e">
        <f>BH156/BG156</f>
        <v>#DIV/0!</v>
      </c>
      <c r="BJ155" s="1037"/>
      <c r="BK155" s="155"/>
      <c r="BL155" s="1148"/>
      <c r="BM155" s="377" t="e">
        <f>BL156/BK156</f>
        <v>#DIV/0!</v>
      </c>
      <c r="BN155" s="1037"/>
      <c r="BO155" s="155"/>
      <c r="BP155" s="1148"/>
      <c r="BQ155" s="470" t="e">
        <f>BP156/BO156</f>
        <v>#DIV/0!</v>
      </c>
      <c r="BR155" s="69"/>
      <c r="BS155" s="70"/>
      <c r="BT155" s="240"/>
      <c r="BU155" s="100"/>
      <c r="BV155" s="339" t="e">
        <f>BU156/BR156</f>
        <v>#DIV/0!</v>
      </c>
      <c r="BW155" s="340"/>
      <c r="BX155" s="80" t="e">
        <f>BU156/BT156</f>
        <v>#DIV/0!</v>
      </c>
      <c r="BY155" s="1037"/>
      <c r="BZ155" s="155"/>
      <c r="CA155" s="1148"/>
      <c r="CB155" s="470" t="e">
        <f>CA156/BZ156</f>
        <v>#DIV/0!</v>
      </c>
      <c r="CC155" s="1037"/>
      <c r="CD155" s="155"/>
      <c r="CE155" s="1148"/>
      <c r="CF155" s="470" t="e">
        <f>CE156/CD156</f>
        <v>#DIV/0!</v>
      </c>
      <c r="CG155" s="1037"/>
      <c r="CH155" s="155"/>
      <c r="CI155" s="1148"/>
      <c r="CJ155" s="470" t="e">
        <f>CI156/CH156</f>
        <v>#DIV/0!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 t="e">
        <f>CN156/CM156</f>
        <v>#DIV/0!</v>
      </c>
      <c r="CR155" s="237"/>
      <c r="CS155" s="961"/>
      <c r="CT155" s="480"/>
      <c r="CU155" s="162"/>
      <c r="CV155" s="343" t="e">
        <f>CU156/CR156</f>
        <v>#DIV/0!</v>
      </c>
      <c r="CW155" s="343"/>
      <c r="CX155" s="384" t="e">
        <f>CU156/CT156</f>
        <v>#DIV/0!</v>
      </c>
      <c r="CY155" s="137"/>
      <c r="CZ155" s="138"/>
      <c r="DD155" s="374"/>
      <c r="DE155" s="375"/>
      <c r="DF155" s="757"/>
      <c r="DG155" s="377">
        <f>DF156/DE156</f>
        <v>0</v>
      </c>
      <c r="DH155" s="374"/>
      <c r="DI155" s="375"/>
      <c r="DJ155" s="757"/>
      <c r="DK155" s="377">
        <f>DJ156/DI156</f>
        <v>0</v>
      </c>
      <c r="DL155" s="374"/>
      <c r="DM155" s="375"/>
      <c r="DN155" s="75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57"/>
      <c r="DX155" s="470" t="e">
        <f>DW156/DV156</f>
        <v>#DIV/0!</v>
      </c>
      <c r="DY155" s="374"/>
      <c r="DZ155" s="375"/>
      <c r="EA155" s="757"/>
      <c r="EB155" s="470" t="e">
        <f>EA156/DZ156</f>
        <v>#DIV/0!</v>
      </c>
      <c r="EC155" s="374"/>
      <c r="ED155" s="375"/>
      <c r="EE155" s="75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00"/>
      <c r="EN155" s="180"/>
      <c r="EO155" s="343">
        <f>EN156/EL156</f>
        <v>0.2076048951048951</v>
      </c>
      <c r="EP155" s="515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110</v>
      </c>
      <c r="C156" s="105"/>
      <c r="D156" s="354"/>
      <c r="E156" s="185"/>
      <c r="F156" s="355">
        <v>0</v>
      </c>
      <c r="G156" s="448">
        <v>0</v>
      </c>
      <c r="H156" s="755">
        <v>0</v>
      </c>
      <c r="I156" s="358">
        <f>H156-G156</f>
        <v>0</v>
      </c>
      <c r="J156" s="355">
        <v>0</v>
      </c>
      <c r="K156" s="448">
        <v>0</v>
      </c>
      <c r="L156" s="755">
        <v>0</v>
      </c>
      <c r="M156" s="358">
        <f>L156-K156</f>
        <v>0</v>
      </c>
      <c r="N156" s="355">
        <v>0</v>
      </c>
      <c r="O156" s="448">
        <v>288.60000000000002</v>
      </c>
      <c r="P156" s="75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90"/>
        <v>288.60000000000002</v>
      </c>
      <c r="X156" s="117">
        <f>U156-T156</f>
        <v>0</v>
      </c>
      <c r="Y156" s="355">
        <v>662</v>
      </c>
      <c r="Z156" s="755">
        <v>176.4</v>
      </c>
      <c r="AA156" s="755">
        <v>176.4</v>
      </c>
      <c r="AB156" s="358">
        <f>AA156-Z156</f>
        <v>0</v>
      </c>
      <c r="AC156" s="355">
        <v>662</v>
      </c>
      <c r="AD156" s="448">
        <v>1273</v>
      </c>
      <c r="AE156" s="755">
        <v>1273</v>
      </c>
      <c r="AF156" s="358">
        <f>AE156-AD156</f>
        <v>0</v>
      </c>
      <c r="AG156" s="355">
        <v>662</v>
      </c>
      <c r="AH156" s="108"/>
      <c r="AI156" s="1110"/>
      <c r="AJ156" s="358">
        <f>AI156-AH156</f>
        <v>0</v>
      </c>
      <c r="AK156" s="111">
        <f>Y156+AC156+AG156</f>
        <v>1986</v>
      </c>
      <c r="AL156" s="361">
        <v>1986</v>
      </c>
      <c r="AM156" s="186">
        <f>Z156+AD156+AH156</f>
        <v>1449.4</v>
      </c>
      <c r="AN156" s="114">
        <f>AA156+AE156+AI156</f>
        <v>1449.4</v>
      </c>
      <c r="AO156" s="186">
        <f>AN156-AK156</f>
        <v>-536.59999999999991</v>
      </c>
      <c r="AP156" s="108">
        <f t="shared" si="391"/>
        <v>-536.59999999999991</v>
      </c>
      <c r="AQ156" s="55">
        <f>AN156-AM156</f>
        <v>0</v>
      </c>
      <c r="AR156" s="130">
        <f>SUM(R156,AK156)</f>
        <v>1986</v>
      </c>
      <c r="AS156" s="132">
        <f>AL156+S156</f>
        <v>1986</v>
      </c>
      <c r="AT156" s="510">
        <f>T156+AM156</f>
        <v>1738</v>
      </c>
      <c r="AU156" s="120">
        <f>SUM(U156,AN156)</f>
        <v>1738</v>
      </c>
      <c r="AV156" s="186">
        <f>AU156-AR156</f>
        <v>-248</v>
      </c>
      <c r="AW156" s="108">
        <f t="shared" si="392"/>
        <v>-248</v>
      </c>
      <c r="AX156" s="362">
        <f>AU156-AT156</f>
        <v>0</v>
      </c>
      <c r="AY156" s="137">
        <f>AR156/6</f>
        <v>331</v>
      </c>
      <c r="AZ156" s="97">
        <f>AS156/6</f>
        <v>331</v>
      </c>
      <c r="BA156" s="138">
        <f>AU156/6</f>
        <v>289.66666666666669</v>
      </c>
      <c r="BB156" s="482">
        <f>BA156/AY156</f>
        <v>0.87512588116817724</v>
      </c>
      <c r="BC156" s="6">
        <f>BA156-AY156</f>
        <v>-41.333333333333314</v>
      </c>
      <c r="BD156" s="98">
        <f>BA156-AZ156</f>
        <v>-41.333333333333314</v>
      </c>
      <c r="BE156" s="6">
        <f>AX156/6</f>
        <v>0</v>
      </c>
      <c r="BF156" s="1035"/>
      <c r="BG156" s="108"/>
      <c r="BH156" s="357"/>
      <c r="BI156" s="358">
        <f>BH156-BG156</f>
        <v>0</v>
      </c>
      <c r="BJ156" s="1035"/>
      <c r="BK156" s="108"/>
      <c r="BL156" s="1146"/>
      <c r="BM156" s="358">
        <f>BL156-BK156</f>
        <v>0</v>
      </c>
      <c r="BN156" s="1035"/>
      <c r="BO156" s="108"/>
      <c r="BP156" s="1146"/>
      <c r="BQ156" s="358">
        <f>BP156-BO156</f>
        <v>0</v>
      </c>
      <c r="BR156" s="111">
        <f>BF156+BJ156+BN156</f>
        <v>0</v>
      </c>
      <c r="BS156" s="112"/>
      <c r="BT156" s="186">
        <f>BG156+BK156+BO156</f>
        <v>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0</v>
      </c>
      <c r="BY156" s="1035"/>
      <c r="BZ156" s="108"/>
      <c r="CA156" s="1146"/>
      <c r="CB156" s="358">
        <f>CA156-BZ156</f>
        <v>0</v>
      </c>
      <c r="CC156" s="1035"/>
      <c r="CD156" s="108"/>
      <c r="CE156" s="1146"/>
      <c r="CF156" s="358">
        <f>CE156-CD156</f>
        <v>0</v>
      </c>
      <c r="CG156" s="1035"/>
      <c r="CH156" s="108"/>
      <c r="CI156" s="1146"/>
      <c r="CJ156" s="358">
        <f>CI156-CH156</f>
        <v>0</v>
      </c>
      <c r="CK156" s="111">
        <f>BY156+CC156+CG156</f>
        <v>0</v>
      </c>
      <c r="CL156" s="112"/>
      <c r="CM156" s="186">
        <f>BZ156+CD156+CH156</f>
        <v>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0</v>
      </c>
      <c r="CR156" s="130">
        <f>SUM(BR156,CK156)</f>
        <v>0</v>
      </c>
      <c r="CS156" s="538"/>
      <c r="CT156" s="510">
        <f>BT156+CM156</f>
        <v>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0</v>
      </c>
      <c r="DD156" s="355">
        <v>5800</v>
      </c>
      <c r="DE156" s="448">
        <v>5800</v>
      </c>
      <c r="DF156" s="755"/>
      <c r="DG156" s="358">
        <f>DF156-DE156</f>
        <v>-5800</v>
      </c>
      <c r="DH156" s="355">
        <v>19000</v>
      </c>
      <c r="DI156" s="448">
        <v>19000</v>
      </c>
      <c r="DJ156" s="755"/>
      <c r="DK156" s="358">
        <f>DJ156-DI156</f>
        <v>-19000</v>
      </c>
      <c r="DL156" s="355">
        <v>19000</v>
      </c>
      <c r="DM156" s="448">
        <v>19000</v>
      </c>
      <c r="DN156" s="75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55"/>
      <c r="DX156" s="358">
        <f>DW156-DV156</f>
        <v>0</v>
      </c>
      <c r="DY156" s="355">
        <v>17880</v>
      </c>
      <c r="DZ156" s="448"/>
      <c r="EA156" s="755"/>
      <c r="EB156" s="358">
        <f>EA156-DZ156</f>
        <v>0</v>
      </c>
      <c r="EC156" s="355">
        <v>10840</v>
      </c>
      <c r="ED156" s="448"/>
      <c r="EE156" s="75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7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18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25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65"/>
      <c r="I157" s="377">
        <f>H158/G158</f>
        <v>1</v>
      </c>
      <c r="J157" s="374"/>
      <c r="K157" s="473"/>
      <c r="L157" s="765"/>
      <c r="M157" s="377">
        <f>L158/K158</f>
        <v>1</v>
      </c>
      <c r="N157" s="374"/>
      <c r="O157" s="473"/>
      <c r="P157" s="765"/>
      <c r="Q157" s="377">
        <f>P158/O158</f>
        <v>1</v>
      </c>
      <c r="R157" s="542"/>
      <c r="S157" s="543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765"/>
      <c r="AA157" s="765"/>
      <c r="AB157" s="377">
        <f>AA158/Z158</f>
        <v>1</v>
      </c>
      <c r="AC157" s="374"/>
      <c r="AD157" s="473"/>
      <c r="AE157" s="765"/>
      <c r="AF157" s="341">
        <f>AE158/AD158</f>
        <v>1</v>
      </c>
      <c r="AG157" s="374"/>
      <c r="AH157" s="172"/>
      <c r="AI157" s="1119"/>
      <c r="AJ157" s="341" t="e">
        <f>AI158/AH158</f>
        <v>#DIV/0!</v>
      </c>
      <c r="AK157" s="544"/>
      <c r="AL157" s="543"/>
      <c r="AM157" s="207"/>
      <c r="AN157" s="201"/>
      <c r="AO157" s="343">
        <f>AN158/AK158</f>
        <v>0.84162432375249707</v>
      </c>
      <c r="AP157" s="340">
        <f>AN158/AL158</f>
        <v>0.80880767516708207</v>
      </c>
      <c r="AQ157" s="203">
        <f>AN158/AM158</f>
        <v>1</v>
      </c>
      <c r="AR157" s="204"/>
      <c r="AS157" s="200"/>
      <c r="AT157" s="209"/>
      <c r="AU157" s="162"/>
      <c r="AV157" s="343">
        <f>AU158/AR158</f>
        <v>1.0502270194048768</v>
      </c>
      <c r="AW157" s="86">
        <f>AU158/AS158</f>
        <v>0.9627646070504825</v>
      </c>
      <c r="AX157" s="206">
        <f>AU158/AT158</f>
        <v>1</v>
      </c>
      <c r="AY157" s="137"/>
      <c r="AZ157" s="138"/>
      <c r="BA157" s="138"/>
      <c r="BF157" s="1037"/>
      <c r="BG157" s="172"/>
      <c r="BH157" s="474"/>
      <c r="BI157" s="377" t="e">
        <f>BH158/BG158</f>
        <v>#DIV/0!</v>
      </c>
      <c r="BJ157" s="1037"/>
      <c r="BK157" s="172"/>
      <c r="BL157" s="1156"/>
      <c r="BM157" s="377" t="e">
        <f>BL158/BK158</f>
        <v>#DIV/0!</v>
      </c>
      <c r="BN157" s="1037"/>
      <c r="BO157" s="172"/>
      <c r="BP157" s="1156"/>
      <c r="BQ157" s="341" t="e">
        <f>BP158/BO158</f>
        <v>#DIV/0!</v>
      </c>
      <c r="BR157" s="544"/>
      <c r="BS157" s="199"/>
      <c r="BT157" s="207"/>
      <c r="BU157" s="201"/>
      <c r="BV157" s="339" t="e">
        <f>BU158/BR158</f>
        <v>#DIV/0!</v>
      </c>
      <c r="BW157" s="340"/>
      <c r="BX157" s="80" t="e">
        <f>BU158/BT158</f>
        <v>#DIV/0!</v>
      </c>
      <c r="BY157" s="1037"/>
      <c r="BZ157" s="172"/>
      <c r="CA157" s="1156"/>
      <c r="CB157" s="341" t="e">
        <f>CA158/BZ158</f>
        <v>#DIV/0!</v>
      </c>
      <c r="CC157" s="1037"/>
      <c r="CD157" s="172"/>
      <c r="CE157" s="1156"/>
      <c r="CF157" s="341" t="e">
        <f>CE158/CD158</f>
        <v>#DIV/0!</v>
      </c>
      <c r="CG157" s="1037"/>
      <c r="CH157" s="172"/>
      <c r="CI157" s="1156"/>
      <c r="CJ157" s="341" t="e">
        <f>CI158/CH158</f>
        <v>#DIV/0!</v>
      </c>
      <c r="CK157" s="544"/>
      <c r="CL157" s="199"/>
      <c r="CM157" s="207"/>
      <c r="CN157" s="201"/>
      <c r="CO157" s="343" t="e">
        <f>CN158/CK158</f>
        <v>#DIV/0!</v>
      </c>
      <c r="CP157" s="343"/>
      <c r="CQ157" s="203" t="e">
        <f>CN158/CM158</f>
        <v>#DIV/0!</v>
      </c>
      <c r="CR157" s="204"/>
      <c r="CS157" s="952"/>
      <c r="CT157" s="209"/>
      <c r="CU157" s="162"/>
      <c r="CV157" s="343" t="e">
        <f>CU158/CR158</f>
        <v>#DIV/0!</v>
      </c>
      <c r="CW157" s="343"/>
      <c r="CX157" s="206" t="e">
        <f>CU158/CT158</f>
        <v>#DIV/0!</v>
      </c>
      <c r="CY157" s="137"/>
      <c r="CZ157" s="138"/>
      <c r="DD157" s="374"/>
      <c r="DE157" s="473"/>
      <c r="DF157" s="765"/>
      <c r="DG157" s="377">
        <f>DF158/DE158</f>
        <v>0</v>
      </c>
      <c r="DH157" s="374"/>
      <c r="DI157" s="473"/>
      <c r="DJ157" s="765"/>
      <c r="DK157" s="377">
        <f>DJ158/DI158</f>
        <v>0</v>
      </c>
      <c r="DL157" s="374"/>
      <c r="DM157" s="473"/>
      <c r="DN157" s="765"/>
      <c r="DO157" s="341">
        <f>DN158/DM158</f>
        <v>1</v>
      </c>
      <c r="DP157" s="544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65"/>
      <c r="DX157" s="341" t="e">
        <f>DW158/DV158</f>
        <v>#DIV/0!</v>
      </c>
      <c r="DY157" s="374"/>
      <c r="DZ157" s="473"/>
      <c r="EA157" s="765"/>
      <c r="EB157" s="341" t="e">
        <f>EA158/DZ158</f>
        <v>#DIV/0!</v>
      </c>
      <c r="EC157" s="374"/>
      <c r="ED157" s="473"/>
      <c r="EE157" s="765"/>
      <c r="EF157" s="341" t="e">
        <f>EE158/ED158</f>
        <v>#DIV/0!</v>
      </c>
      <c r="EG157" s="544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4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6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6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6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90"/>
        <v>126882.89596000034</v>
      </c>
      <c r="X158" s="216">
        <f t="shared" ref="X158:AO158" si="500">X122+X129+X150+X141+X148+X153+X156</f>
        <v>0</v>
      </c>
      <c r="Y158" s="492">
        <f t="shared" si="500"/>
        <v>371872</v>
      </c>
      <c r="Z158" s="769">
        <f t="shared" si="500"/>
        <v>438555.15927999996</v>
      </c>
      <c r="AA158" s="769">
        <f t="shared" si="500"/>
        <v>438555.15927999996</v>
      </c>
      <c r="AB158" s="495">
        <f t="shared" si="500"/>
        <v>0</v>
      </c>
      <c r="AC158" s="492">
        <f t="shared" si="500"/>
        <v>368960</v>
      </c>
      <c r="AD158" s="493">
        <f t="shared" si="500"/>
        <v>475625.59742319997</v>
      </c>
      <c r="AE158" s="769">
        <f t="shared" si="500"/>
        <v>475625.59742319997</v>
      </c>
      <c r="AF158" s="495">
        <f t="shared" si="500"/>
        <v>0</v>
      </c>
      <c r="AG158" s="492">
        <f t="shared" si="500"/>
        <v>345378</v>
      </c>
      <c r="AH158" s="211">
        <f t="shared" ref="AH158" si="501">AH122+AH129+AH150+AH141+AH148+AH153+AH156</f>
        <v>0</v>
      </c>
      <c r="AI158" s="1121">
        <f t="shared" si="500"/>
        <v>0</v>
      </c>
      <c r="AJ158" s="495">
        <f t="shared" si="500"/>
        <v>0</v>
      </c>
      <c r="AK158" s="210">
        <f t="shared" si="500"/>
        <v>1086210</v>
      </c>
      <c r="AL158" s="497">
        <f t="shared" si="500"/>
        <v>1130282</v>
      </c>
      <c r="AM158" s="215">
        <f t="shared" si="500"/>
        <v>914180.75670319982</v>
      </c>
      <c r="AN158" s="213">
        <f t="shared" si="500"/>
        <v>914180.75670319982</v>
      </c>
      <c r="AO158" s="215">
        <f t="shared" si="500"/>
        <v>-172029.24329680006</v>
      </c>
      <c r="AP158" s="211">
        <f t="shared" si="391"/>
        <v>-216101.24329680018</v>
      </c>
      <c r="AQ158" s="499">
        <f t="shared" ref="AQ158:AV158" si="502">AQ122+AQ129+AQ150+AQ141+AQ148+AQ153+AQ156</f>
        <v>0</v>
      </c>
      <c r="AR158" s="500">
        <f t="shared" si="502"/>
        <v>2196520</v>
      </c>
      <c r="AS158" s="213">
        <f t="shared" si="502"/>
        <v>2396063</v>
      </c>
      <c r="AT158" s="501">
        <f t="shared" si="502"/>
        <v>2306844.6526632002</v>
      </c>
      <c r="AU158" s="293">
        <f t="shared" si="502"/>
        <v>2306844.6526632002</v>
      </c>
      <c r="AV158" s="217">
        <f t="shared" si="502"/>
        <v>110324.65266320003</v>
      </c>
      <c r="AW158" s="211">
        <f t="shared" si="392"/>
        <v>-89218.347336799838</v>
      </c>
      <c r="AX158" s="502">
        <f>AX122+AX129+AX150+AX141+AX148+AX153+AX156</f>
        <v>0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384474.10877719999</v>
      </c>
      <c r="BB158" s="363">
        <f>BA158/AY158</f>
        <v>1.0502270194048766</v>
      </c>
      <c r="BC158" s="6">
        <f>BA158-AY158</f>
        <v>18387.442110533302</v>
      </c>
      <c r="BD158" s="98">
        <f>BA158-AZ158</f>
        <v>-14869.724556133326</v>
      </c>
      <c r="BE158" s="6">
        <f>AX158/6</f>
        <v>0</v>
      </c>
      <c r="BF158" s="1042">
        <f>BF122+BF129+BF150+BF141+BF148+BF153+BF156</f>
        <v>0</v>
      </c>
      <c r="BG158" s="211">
        <f>BG122+BG129+BG150+BG141+BG148+BG153+BG156</f>
        <v>0</v>
      </c>
      <c r="BH158" s="494">
        <f>BH122+BH129+BH150+BH141+BH148+BH153+BH156</f>
        <v>0</v>
      </c>
      <c r="BI158" s="495">
        <f>BH158-BG158</f>
        <v>0</v>
      </c>
      <c r="BJ158" s="1042">
        <f>BJ122+BJ129+BJ150+BJ141+BJ148+BJ153+BJ156</f>
        <v>0</v>
      </c>
      <c r="BK158" s="211">
        <f>BK122+BK129+BK150+BK141+BK148+BK153+BK156</f>
        <v>0</v>
      </c>
      <c r="BL158" s="1158">
        <f>BL122+BL129+BL150+BL141+BL148+BL153+BL156</f>
        <v>0</v>
      </c>
      <c r="BM158" s="495">
        <f>BL158-BK158</f>
        <v>0</v>
      </c>
      <c r="BN158" s="1042">
        <f>BN122+BN129+BN150+BN141+BN148+BN153+BN156</f>
        <v>0</v>
      </c>
      <c r="BO158" s="211">
        <f>BO122+BO129+BO150+BO141+BO148+BO153+BO156</f>
        <v>0</v>
      </c>
      <c r="BP158" s="1158">
        <f>BP122+BP129+BP150+BP141+BP148+BP153+BP156</f>
        <v>0</v>
      </c>
      <c r="BQ158" s="495">
        <f>BP158-BO158</f>
        <v>0</v>
      </c>
      <c r="BR158" s="210">
        <f t="shared" ref="BR158:CX158" si="503">BR122+BR129+BR150+BR141+BR148+BR153+BR156</f>
        <v>0</v>
      </c>
      <c r="BS158" s="215"/>
      <c r="BT158" s="215">
        <f t="shared" si="503"/>
        <v>0</v>
      </c>
      <c r="BU158" s="213">
        <f t="shared" si="503"/>
        <v>0</v>
      </c>
      <c r="BV158" s="213">
        <f t="shared" si="503"/>
        <v>0</v>
      </c>
      <c r="BW158" s="211"/>
      <c r="BX158" s="216">
        <f t="shared" si="503"/>
        <v>0</v>
      </c>
      <c r="BY158" s="1042">
        <f>BY122+BY129+BY150+BY141+BY148+BY153+BY156</f>
        <v>0</v>
      </c>
      <c r="BZ158" s="211">
        <f t="shared" ref="BZ158" si="504">BZ122+BZ129+BZ150+BZ141+BZ148+BZ153+BZ156</f>
        <v>0</v>
      </c>
      <c r="CA158" s="1158">
        <f t="shared" si="503"/>
        <v>0</v>
      </c>
      <c r="CB158" s="495">
        <f t="shared" si="503"/>
        <v>0</v>
      </c>
      <c r="CC158" s="1042">
        <f>CC122+CC129+CC150+CC141+CC148+CC153+CC156</f>
        <v>0</v>
      </c>
      <c r="CD158" s="211">
        <f t="shared" ref="CD158" si="505">CD122+CD129+CD150+CD141+CD148+CD153+CD156</f>
        <v>0</v>
      </c>
      <c r="CE158" s="1158">
        <f t="shared" si="503"/>
        <v>0</v>
      </c>
      <c r="CF158" s="495">
        <f t="shared" si="503"/>
        <v>0</v>
      </c>
      <c r="CG158" s="1042">
        <f>CG122+CG129+CG150+CG141+CG148+CG153+CG156</f>
        <v>0</v>
      </c>
      <c r="CH158" s="211">
        <f t="shared" ref="CH158" si="506">CH122+CH129+CH150+CH141+CH148+CH153+CH156</f>
        <v>0</v>
      </c>
      <c r="CI158" s="1158">
        <f t="shared" si="503"/>
        <v>0</v>
      </c>
      <c r="CJ158" s="495">
        <f t="shared" si="503"/>
        <v>0</v>
      </c>
      <c r="CK158" s="210">
        <f t="shared" si="503"/>
        <v>0</v>
      </c>
      <c r="CL158" s="215"/>
      <c r="CM158" s="215">
        <f t="shared" si="503"/>
        <v>0</v>
      </c>
      <c r="CN158" s="213">
        <f t="shared" si="503"/>
        <v>0</v>
      </c>
      <c r="CO158" s="215">
        <f t="shared" si="503"/>
        <v>0</v>
      </c>
      <c r="CP158" s="215"/>
      <c r="CQ158" s="499">
        <f t="shared" si="503"/>
        <v>0</v>
      </c>
      <c r="CR158" s="500">
        <f t="shared" si="503"/>
        <v>0</v>
      </c>
      <c r="CS158" s="963"/>
      <c r="CT158" s="501">
        <f t="shared" si="503"/>
        <v>0</v>
      </c>
      <c r="CU158" s="293">
        <f>CU122+CU129+CU150+CU141+CU148+CU153+CU156</f>
        <v>0</v>
      </c>
      <c r="CV158" s="217">
        <f t="shared" si="503"/>
        <v>0</v>
      </c>
      <c r="CW158" s="217"/>
      <c r="CX158" s="502">
        <f t="shared" si="503"/>
        <v>0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0</v>
      </c>
      <c r="DD158" s="492">
        <f>DD122+DD129+DD150+DD141+DD148+DD153+DD156</f>
        <v>511281</v>
      </c>
      <c r="DE158" s="493">
        <f>DE122+DE129+DE150+DE141+DE148+DE153+DE156</f>
        <v>506332.8</v>
      </c>
      <c r="DF158" s="76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6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69">
        <f>DN122+DN129+DN150+DN141+DN148+DN153+DN156</f>
        <v>459855</v>
      </c>
      <c r="DO158" s="495">
        <f>DN158-DM158</f>
        <v>0</v>
      </c>
      <c r="DP158" s="210">
        <f t="shared" ref="DP158:EP158" si="507">DP122+DP129+DP150+DP141+DP148+DP153+DP156</f>
        <v>1388475</v>
      </c>
      <c r="DQ158" s="215">
        <f t="shared" si="507"/>
        <v>1380393.8</v>
      </c>
      <c r="DR158" s="213">
        <f t="shared" si="507"/>
        <v>459855</v>
      </c>
      <c r="DS158" s="213">
        <f t="shared" si="507"/>
        <v>-928620</v>
      </c>
      <c r="DT158" s="216">
        <f t="shared" si="507"/>
        <v>-920538.8</v>
      </c>
      <c r="DU158" s="492">
        <f t="shared" si="507"/>
        <v>456403</v>
      </c>
      <c r="DV158" s="493">
        <f t="shared" si="507"/>
        <v>0</v>
      </c>
      <c r="DW158" s="769">
        <f t="shared" si="507"/>
        <v>0</v>
      </c>
      <c r="DX158" s="495">
        <f t="shared" si="507"/>
        <v>0</v>
      </c>
      <c r="DY158" s="492">
        <f t="shared" si="507"/>
        <v>415299</v>
      </c>
      <c r="DZ158" s="493">
        <f t="shared" si="507"/>
        <v>0</v>
      </c>
      <c r="EA158" s="769">
        <f t="shared" si="507"/>
        <v>0</v>
      </c>
      <c r="EB158" s="495">
        <f t="shared" si="507"/>
        <v>0</v>
      </c>
      <c r="EC158" s="492">
        <f t="shared" si="507"/>
        <v>375780</v>
      </c>
      <c r="ED158" s="493">
        <f t="shared" si="507"/>
        <v>0</v>
      </c>
      <c r="EE158" s="769">
        <f t="shared" si="507"/>
        <v>0</v>
      </c>
      <c r="EF158" s="495">
        <f t="shared" si="507"/>
        <v>0</v>
      </c>
      <c r="EG158" s="210">
        <f t="shared" si="507"/>
        <v>1247482</v>
      </c>
      <c r="EH158" s="215">
        <f t="shared" si="507"/>
        <v>0</v>
      </c>
      <c r="EI158" s="213">
        <f t="shared" si="507"/>
        <v>0</v>
      </c>
      <c r="EJ158" s="215">
        <f t="shared" si="507"/>
        <v>-1247482</v>
      </c>
      <c r="EK158" s="499">
        <f t="shared" si="507"/>
        <v>0</v>
      </c>
      <c r="EL158" s="702">
        <f t="shared" si="507"/>
        <v>2635957</v>
      </c>
      <c r="EM158" s="706">
        <f t="shared" si="507"/>
        <v>1380393.8</v>
      </c>
      <c r="EN158" s="707">
        <f t="shared" si="507"/>
        <v>459855</v>
      </c>
      <c r="EO158" s="1020">
        <f t="shared" si="507"/>
        <v>-2176102</v>
      </c>
      <c r="EP158" s="502">
        <f t="shared" si="507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25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304726.91890106659</v>
      </c>
      <c r="AN159" s="10">
        <f>AN158/3</f>
        <v>304726.91890106659</v>
      </c>
      <c r="AO159" s="10">
        <f>AO158/3</f>
        <v>-57343.081098933355</v>
      </c>
      <c r="AP159" s="10"/>
      <c r="AQ159" s="10">
        <f>AQ158/3</f>
        <v>0</v>
      </c>
      <c r="AR159" s="3">
        <f>AR158/6</f>
        <v>366086.66666666669</v>
      </c>
      <c r="AS159" s="219"/>
      <c r="AT159" s="3">
        <f>AT158/6</f>
        <v>384474.10877720005</v>
      </c>
      <c r="AU159" s="3">
        <f>AU158/6</f>
        <v>384474.10877720005</v>
      </c>
      <c r="AV159" s="3">
        <f>AV158/6</f>
        <v>18387.442110533339</v>
      </c>
      <c r="AW159" s="10"/>
      <c r="AX159" s="3">
        <f>AX158/6</f>
        <v>0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0</v>
      </c>
      <c r="BU159" s="10">
        <f>BU158/3</f>
        <v>0</v>
      </c>
      <c r="BV159" s="10">
        <f>BV158/3</f>
        <v>0</v>
      </c>
      <c r="BW159" s="10"/>
      <c r="BX159" s="10">
        <f>BX158/3</f>
        <v>0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0</v>
      </c>
      <c r="CN159" s="10">
        <f>CN158/3</f>
        <v>0</v>
      </c>
      <c r="CO159" s="10">
        <f>CO158/3</f>
        <v>0</v>
      </c>
      <c r="CP159" s="10"/>
      <c r="CQ159" s="10">
        <f>CQ158/3</f>
        <v>0</v>
      </c>
      <c r="CR159" s="3">
        <f>CR158/6</f>
        <v>0</v>
      </c>
      <c r="CT159" s="3">
        <f>CT158/6</f>
        <v>0</v>
      </c>
      <c r="CU159" s="3">
        <f>CU158/6</f>
        <v>0</v>
      </c>
      <c r="CV159" s="3">
        <f>CV158/6</f>
        <v>0</v>
      </c>
      <c r="CW159" s="3"/>
      <c r="CX159" s="3">
        <f>CX158/6</f>
        <v>0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52">
        <f ca="1">NOW()</f>
        <v>43110.669814930552</v>
      </c>
      <c r="BC160" s="1052"/>
      <c r="BD160" s="1052"/>
      <c r="BE160" s="1052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52"/>
      <c r="DA160" s="1052"/>
      <c r="DB160" s="1052"/>
      <c r="DC160" s="1052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1"/>
      <c r="EP160" s="14" t="s">
        <v>60</v>
      </c>
      <c r="EQ160" s="5"/>
      <c r="ER160" s="5"/>
      <c r="ES160" s="5"/>
      <c r="ET160" s="1052">
        <f ca="1">NOW()</f>
        <v>43110.669814930552</v>
      </c>
      <c r="EU160" s="1052"/>
      <c r="EV160" s="5"/>
    </row>
    <row r="161" spans="1:152" s="20" customFormat="1" ht="20.100000000000001" customHeight="1" thickBot="1">
      <c r="A161" s="15"/>
      <c r="B161" s="16"/>
      <c r="C161" s="16"/>
      <c r="D161" s="819"/>
      <c r="E161" s="17"/>
      <c r="F161" s="1056" t="str">
        <f>F3</f>
        <v>17/3</v>
      </c>
      <c r="G161" s="1054"/>
      <c r="H161" s="1054"/>
      <c r="I161" s="1055">
        <v>0</v>
      </c>
      <c r="J161" s="1056" t="str">
        <f>J3</f>
        <v>17/4</v>
      </c>
      <c r="K161" s="1053"/>
      <c r="L161" s="1054"/>
      <c r="M161" s="1055">
        <v>0</v>
      </c>
      <c r="N161" s="1056" t="str">
        <f>N3</f>
        <v>17/5</v>
      </c>
      <c r="O161" s="1053"/>
      <c r="P161" s="1054"/>
      <c r="Q161" s="1055">
        <v>0</v>
      </c>
      <c r="R161" s="1056" t="str">
        <f>R3</f>
        <v>17/3-17/5累計</v>
      </c>
      <c r="S161" s="1053"/>
      <c r="T161" s="1053"/>
      <c r="U161" s="1054"/>
      <c r="V161" s="1053"/>
      <c r="W161" s="1053"/>
      <c r="X161" s="1055"/>
      <c r="Y161" s="1056" t="str">
        <f>Y3</f>
        <v>17/6</v>
      </c>
      <c r="Z161" s="1053"/>
      <c r="AA161" s="1054"/>
      <c r="AB161" s="1055">
        <v>0</v>
      </c>
      <c r="AC161" s="1056" t="str">
        <f>AC3</f>
        <v>17/7</v>
      </c>
      <c r="AD161" s="1053"/>
      <c r="AE161" s="1054"/>
      <c r="AF161" s="1055">
        <v>0</v>
      </c>
      <c r="AG161" s="1056" t="str">
        <f>AG3</f>
        <v>17/8</v>
      </c>
      <c r="AH161" s="1053"/>
      <c r="AI161" s="1054"/>
      <c r="AJ161" s="1055">
        <v>0</v>
      </c>
      <c r="AK161" s="1056" t="str">
        <f>AK3</f>
        <v>17/6-17/8累計</v>
      </c>
      <c r="AL161" s="1053"/>
      <c r="AM161" s="1053"/>
      <c r="AN161" s="1054"/>
      <c r="AO161" s="1053"/>
      <c r="AP161" s="1053"/>
      <c r="AQ161" s="1055"/>
      <c r="AR161" s="1064" t="str">
        <f>AR3</f>
        <v>17/上(17/3-17/8)累計</v>
      </c>
      <c r="AS161" s="1065"/>
      <c r="AT161" s="1065"/>
      <c r="AU161" s="1065"/>
      <c r="AV161" s="1065"/>
      <c r="AW161" s="1065"/>
      <c r="AX161" s="1066"/>
      <c r="AY161" s="18"/>
      <c r="AZ161" s="744"/>
      <c r="BA161" s="19"/>
      <c r="BF161" s="1056" t="str">
        <f>BF3</f>
        <v>17/9</v>
      </c>
      <c r="BG161" s="1054"/>
      <c r="BH161" s="1054"/>
      <c r="BI161" s="1055">
        <v>0</v>
      </c>
      <c r="BJ161" s="1056" t="str">
        <f>BJ3</f>
        <v>17/10</v>
      </c>
      <c r="BK161" s="1053"/>
      <c r="BL161" s="1054"/>
      <c r="BM161" s="1055">
        <v>0</v>
      </c>
      <c r="BN161" s="1056" t="str">
        <f>BN3</f>
        <v>17/11</v>
      </c>
      <c r="BO161" s="1053"/>
      <c r="BP161" s="1054"/>
      <c r="BQ161" s="1055">
        <v>0</v>
      </c>
      <c r="BR161" s="1056" t="str">
        <f>BR3</f>
        <v>17/9-17/11累計</v>
      </c>
      <c r="BS161" s="1053"/>
      <c r="BT161" s="1053"/>
      <c r="BU161" s="1054"/>
      <c r="BV161" s="1053"/>
      <c r="BW161" s="1053"/>
      <c r="BX161" s="1055"/>
      <c r="BY161" s="1056" t="str">
        <f>BY3</f>
        <v>17/12</v>
      </c>
      <c r="BZ161" s="1053"/>
      <c r="CA161" s="1054"/>
      <c r="CB161" s="1055">
        <v>0</v>
      </c>
      <c r="CC161" s="1056" t="str">
        <f>CC3</f>
        <v>18/1</v>
      </c>
      <c r="CD161" s="1053"/>
      <c r="CE161" s="1054"/>
      <c r="CF161" s="1055">
        <v>0</v>
      </c>
      <c r="CG161" s="1056" t="str">
        <f>CG3</f>
        <v>18/2</v>
      </c>
      <c r="CH161" s="1053"/>
      <c r="CI161" s="1054"/>
      <c r="CJ161" s="1055">
        <v>0</v>
      </c>
      <c r="CK161" s="1056" t="str">
        <f>CK3</f>
        <v>17/12-18/2累計</v>
      </c>
      <c r="CL161" s="1053"/>
      <c r="CM161" s="1053"/>
      <c r="CN161" s="1054"/>
      <c r="CO161" s="1053"/>
      <c r="CP161" s="1053"/>
      <c r="CQ161" s="1055"/>
      <c r="CR161" s="1064" t="str">
        <f>CR3</f>
        <v>17/下(17/9-18/2)累計</v>
      </c>
      <c r="CS161" s="1065"/>
      <c r="CT161" s="1065"/>
      <c r="CU161" s="1065"/>
      <c r="CV161" s="1065"/>
      <c r="CW161" s="1065"/>
      <c r="CX161" s="1066"/>
      <c r="CY161" s="18"/>
      <c r="CZ161" s="19"/>
      <c r="DB161" s="997"/>
      <c r="DC161" s="906"/>
      <c r="DD161" s="1053" t="str">
        <f>DD3</f>
        <v>18/3</v>
      </c>
      <c r="DE161" s="1054"/>
      <c r="DF161" s="1054"/>
      <c r="DG161" s="1055">
        <v>0</v>
      </c>
      <c r="DH161" s="1056" t="str">
        <f>DH3</f>
        <v>18/4</v>
      </c>
      <c r="DI161" s="1053"/>
      <c r="DJ161" s="1054"/>
      <c r="DK161" s="1055">
        <v>0</v>
      </c>
      <c r="DL161" s="1056" t="str">
        <f>DL3</f>
        <v>18/5</v>
      </c>
      <c r="DM161" s="1053"/>
      <c r="DN161" s="1054"/>
      <c r="DO161" s="1055">
        <v>0</v>
      </c>
      <c r="DP161" s="1056" t="str">
        <f>DP3</f>
        <v>18/3-18/5累計</v>
      </c>
      <c r="DQ161" s="1053"/>
      <c r="DR161" s="1054"/>
      <c r="DS161" s="1053"/>
      <c r="DT161" s="1055"/>
      <c r="DU161" s="1056" t="str">
        <f>DU3</f>
        <v>18/6</v>
      </c>
      <c r="DV161" s="1053"/>
      <c r="DW161" s="1054"/>
      <c r="DX161" s="1055">
        <v>0</v>
      </c>
      <c r="DY161" s="1056" t="str">
        <f>DY3</f>
        <v>18/7</v>
      </c>
      <c r="DZ161" s="1053"/>
      <c r="EA161" s="1054"/>
      <c r="EB161" s="1055">
        <v>0</v>
      </c>
      <c r="EC161" s="1056" t="str">
        <f>EC3</f>
        <v>18/8</v>
      </c>
      <c r="ED161" s="1053"/>
      <c r="EE161" s="1054"/>
      <c r="EF161" s="1055">
        <v>0</v>
      </c>
      <c r="EG161" s="1056" t="str">
        <f>EG3</f>
        <v>18/6-18/8累計</v>
      </c>
      <c r="EH161" s="1053"/>
      <c r="EI161" s="1054"/>
      <c r="EJ161" s="1053"/>
      <c r="EK161" s="1055"/>
      <c r="EL161" s="1059" t="str">
        <f>EL3</f>
        <v>18/上(18/3-18/8)累計</v>
      </c>
      <c r="EM161" s="1060"/>
      <c r="EN161" s="1060"/>
      <c r="EO161" s="1060"/>
      <c r="EP161" s="1061"/>
      <c r="EQ161" s="18"/>
      <c r="ER161" s="19"/>
      <c r="ES161" s="19"/>
      <c r="ET161" s="19"/>
      <c r="EU161" s="19"/>
      <c r="EV161" s="1004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5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5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5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751" t="str">
        <f>Z4</f>
        <v>実績</v>
      </c>
      <c r="AA162" s="751" t="str">
        <f>AA4</f>
        <v>実績</v>
      </c>
      <c r="AB162" s="505" t="s">
        <v>18</v>
      </c>
      <c r="AC162" s="503" t="s">
        <v>0</v>
      </c>
      <c r="AD162" s="305" t="str">
        <f>AD4</f>
        <v>今回計画</v>
      </c>
      <c r="AE162" s="751" t="str">
        <f>AE4</f>
        <v>実績</v>
      </c>
      <c r="AF162" s="505" t="s">
        <v>18</v>
      </c>
      <c r="AG162" s="503" t="s">
        <v>0</v>
      </c>
      <c r="AH162" s="221" t="str">
        <f>AH4</f>
        <v>実績</v>
      </c>
      <c r="AI162" s="1105" t="str">
        <f>AI4</f>
        <v>実績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4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3" t="s">
        <v>0</v>
      </c>
      <c r="BG162" s="221" t="str">
        <f>BG4</f>
        <v>前回計画</v>
      </c>
      <c r="BH162" s="306" t="str">
        <f>BH4</f>
        <v>実績</v>
      </c>
      <c r="BI162" s="505" t="s">
        <v>18</v>
      </c>
      <c r="BJ162" s="1043" t="s">
        <v>0</v>
      </c>
      <c r="BK162" s="221" t="str">
        <f>BK4</f>
        <v>前回計画</v>
      </c>
      <c r="BL162" s="1141" t="str">
        <f>BL4</f>
        <v>今回計画</v>
      </c>
      <c r="BM162" s="505" t="s">
        <v>18</v>
      </c>
      <c r="BN162" s="1043" t="s">
        <v>0</v>
      </c>
      <c r="BO162" s="221" t="str">
        <f>BO4</f>
        <v>前回計画</v>
      </c>
      <c r="BP162" s="1141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3" t="s">
        <v>0</v>
      </c>
      <c r="BZ162" s="221" t="str">
        <f>BZ4</f>
        <v>前回計画</v>
      </c>
      <c r="CA162" s="1141" t="str">
        <f>CA4</f>
        <v>今回計画</v>
      </c>
      <c r="CB162" s="505" t="s">
        <v>18</v>
      </c>
      <c r="CC162" s="1043" t="s">
        <v>0</v>
      </c>
      <c r="CD162" s="221" t="str">
        <f>CD4</f>
        <v>前回計画</v>
      </c>
      <c r="CE162" s="1141" t="str">
        <f>CE4</f>
        <v>今回計画</v>
      </c>
      <c r="CF162" s="505" t="s">
        <v>18</v>
      </c>
      <c r="CG162" s="1043" t="s">
        <v>0</v>
      </c>
      <c r="CH162" s="221" t="str">
        <f>CH4</f>
        <v>前回計画</v>
      </c>
      <c r="CI162" s="1141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2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5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5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51" t="str">
        <f>DN4</f>
        <v>今回計画</v>
      </c>
      <c r="DO162" s="505" t="s">
        <v>18</v>
      </c>
      <c r="DP162" s="1005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5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5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51" t="str">
        <f>EE4</f>
        <v>今回計画</v>
      </c>
      <c r="EF162" s="505" t="s">
        <v>18</v>
      </c>
      <c r="EG162" s="1005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2" t="s">
        <v>44</v>
      </c>
      <c r="EN162" s="1007" t="str">
        <f>EN4</f>
        <v>今回見通</v>
      </c>
      <c r="EO162" s="1008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09"/>
      <c r="ET162" s="5" t="s">
        <v>74</v>
      </c>
      <c r="EU162" s="5" t="s">
        <v>75</v>
      </c>
      <c r="EV162" s="1009"/>
    </row>
    <row r="163" spans="1:152" s="561" customFormat="1" ht="20.100000000000001" customHeight="1">
      <c r="A163" s="545"/>
      <c r="B163" s="546"/>
      <c r="C163" s="1079" t="s">
        <v>27</v>
      </c>
      <c r="D163" s="1070"/>
      <c r="E163" s="789"/>
      <c r="F163" s="547">
        <v>0.05</v>
      </c>
      <c r="G163" s="548">
        <f>G164/G5</f>
        <v>0.10382385371095937</v>
      </c>
      <c r="H163" s="773">
        <f>H164/H5</f>
        <v>0.10382385371095937</v>
      </c>
      <c r="I163" s="549"/>
      <c r="J163" s="547">
        <v>0.05</v>
      </c>
      <c r="K163" s="548">
        <v>4.5701172513556897E-2</v>
      </c>
      <c r="L163" s="773">
        <v>4.5701172513556897E-2</v>
      </c>
      <c r="M163" s="549"/>
      <c r="N163" s="547">
        <v>0.05</v>
      </c>
      <c r="O163" s="548">
        <v>6.2558778174663612E-2</v>
      </c>
      <c r="P163" s="773">
        <v>6.2558778174663612E-2</v>
      </c>
      <c r="Q163" s="549"/>
      <c r="R163" s="547">
        <f>R164/R5</f>
        <v>0.05</v>
      </c>
      <c r="S163" s="550">
        <v>0.05</v>
      </c>
      <c r="T163" s="551">
        <f>T164/T5</f>
        <v>8.1780484896924882E-2</v>
      </c>
      <c r="U163" s="552">
        <f>U164/U5</f>
        <v>8.1780484896924882E-2</v>
      </c>
      <c r="V163" s="552"/>
      <c r="W163" s="553"/>
      <c r="X163" s="277"/>
      <c r="Y163" s="547">
        <v>0.05</v>
      </c>
      <c r="Z163" s="773">
        <v>4.1520000000000001E-2</v>
      </c>
      <c r="AA163" s="773">
        <v>4.1520000000000001E-2</v>
      </c>
      <c r="AB163" s="549"/>
      <c r="AC163" s="547">
        <v>0.05</v>
      </c>
      <c r="AD163" s="548">
        <v>4.6995035671661835E-2</v>
      </c>
      <c r="AE163" s="773">
        <v>4.6995035671661835E-2</v>
      </c>
      <c r="AF163" s="549"/>
      <c r="AG163" s="547">
        <v>0.05</v>
      </c>
      <c r="AH163" s="553"/>
      <c r="AI163" s="1132"/>
      <c r="AJ163" s="549"/>
      <c r="AK163" s="554">
        <f>AK164/AK5</f>
        <v>4.9999999999999996E-2</v>
      </c>
      <c r="AL163" s="550">
        <v>0.05</v>
      </c>
      <c r="AM163" s="555">
        <f>AM164/AM5</f>
        <v>4.3909335613744174E-2</v>
      </c>
      <c r="AN163" s="552">
        <f>AN164/AN5</f>
        <v>4.3909335613744174E-2</v>
      </c>
      <c r="AO163" s="555"/>
      <c r="AP163" s="553"/>
      <c r="AQ163" s="277"/>
      <c r="AR163" s="554">
        <f>AR164/AR5</f>
        <v>4.9999999999999996E-2</v>
      </c>
      <c r="AS163" s="552">
        <f>AS164/AS5</f>
        <v>0.05</v>
      </c>
      <c r="AT163" s="556">
        <f>AT164/AT5</f>
        <v>6.9050516698464973E-2</v>
      </c>
      <c r="AU163" s="557">
        <f>AU164/AU5</f>
        <v>6.9050516698464973E-2</v>
      </c>
      <c r="AV163" s="558"/>
      <c r="AW163" s="552"/>
      <c r="AX163" s="384"/>
      <c r="AY163" s="559"/>
      <c r="AZ163" s="560"/>
      <c r="BA163" s="560"/>
      <c r="BF163" s="1045"/>
      <c r="BG163" s="553"/>
      <c r="BH163" s="853"/>
      <c r="BI163" s="549"/>
      <c r="BJ163" s="1045"/>
      <c r="BK163" s="553"/>
      <c r="BL163" s="1162"/>
      <c r="BM163" s="549"/>
      <c r="BN163" s="1045"/>
      <c r="BO163" s="553"/>
      <c r="BP163" s="1162"/>
      <c r="BQ163" s="549"/>
      <c r="BR163" s="547" t="e">
        <f>BR164/BR5</f>
        <v>#DIV/0!</v>
      </c>
      <c r="BS163" s="555"/>
      <c r="BT163" s="552" t="e">
        <f>BT164/BT5</f>
        <v>#DIV/0!</v>
      </c>
      <c r="BU163" s="552" t="e">
        <f>BU164/BU5</f>
        <v>#DIV/0!</v>
      </c>
      <c r="BV163" s="552"/>
      <c r="BW163" s="553"/>
      <c r="BX163" s="277"/>
      <c r="BY163" s="1045"/>
      <c r="BZ163" s="553"/>
      <c r="CA163" s="1162"/>
      <c r="CB163" s="549"/>
      <c r="CC163" s="1045"/>
      <c r="CD163" s="553"/>
      <c r="CE163" s="1162"/>
      <c r="CF163" s="549"/>
      <c r="CG163" s="1045"/>
      <c r="CH163" s="553"/>
      <c r="CI163" s="1162"/>
      <c r="CJ163" s="549"/>
      <c r="CK163" s="554" t="e">
        <f>CK164/CK5</f>
        <v>#DIV/0!</v>
      </c>
      <c r="CL163" s="555"/>
      <c r="CM163" s="562" t="e">
        <f>CM164/CM5</f>
        <v>#DIV/0!</v>
      </c>
      <c r="CN163" s="552" t="e">
        <f>CN164/CN5</f>
        <v>#DIV/0!</v>
      </c>
      <c r="CO163" s="562"/>
      <c r="CP163" s="555"/>
      <c r="CQ163" s="277"/>
      <c r="CR163" s="554" t="e">
        <f>CR164/CR5</f>
        <v>#DIV/0!</v>
      </c>
      <c r="CS163" s="555"/>
      <c r="CT163" s="556" t="e">
        <f>CT164/CT5</f>
        <v>#DIV/0!</v>
      </c>
      <c r="CU163" s="557" t="e">
        <f>CU164/CU5</f>
        <v>#DIV/0!</v>
      </c>
      <c r="CV163" s="558"/>
      <c r="CW163" s="558"/>
      <c r="CX163" s="384" t="e">
        <f>CU164/CT164</f>
        <v>#DIV/0!</v>
      </c>
      <c r="CY163" s="559"/>
      <c r="CZ163" s="560"/>
      <c r="DD163" s="547">
        <v>0.05</v>
      </c>
      <c r="DE163" s="548">
        <v>0.05</v>
      </c>
      <c r="DF163" s="773"/>
      <c r="DG163" s="549"/>
      <c r="DH163" s="547">
        <v>0.05</v>
      </c>
      <c r="DI163" s="548">
        <v>0.05</v>
      </c>
      <c r="DJ163" s="773"/>
      <c r="DK163" s="549"/>
      <c r="DL163" s="547">
        <v>0.05</v>
      </c>
      <c r="DM163" s="548">
        <v>0.05</v>
      </c>
      <c r="DN163" s="773"/>
      <c r="DO163" s="549"/>
      <c r="DP163" s="547">
        <f>DP164/DP5</f>
        <v>0.05</v>
      </c>
      <c r="DQ163" s="552">
        <f>DQ164/DQ5</f>
        <v>4.9999999999999996E-2</v>
      </c>
      <c r="DR163" s="552" t="e">
        <f>DR164/DR5</f>
        <v>#DIV/0!</v>
      </c>
      <c r="DS163" s="552"/>
      <c r="DT163" s="277"/>
      <c r="DU163" s="547">
        <v>0.05</v>
      </c>
      <c r="DV163" s="548"/>
      <c r="DW163" s="773"/>
      <c r="DX163" s="549"/>
      <c r="DY163" s="547">
        <v>5.0900000000000001E-2</v>
      </c>
      <c r="DZ163" s="548"/>
      <c r="EA163" s="773"/>
      <c r="EB163" s="549"/>
      <c r="EC163" s="547">
        <v>0.05</v>
      </c>
      <c r="ED163" s="548"/>
      <c r="EE163" s="773"/>
      <c r="EF163" s="549"/>
      <c r="EG163" s="554">
        <f>EG164/EG5</f>
        <v>4.9996732026143791E-2</v>
      </c>
      <c r="EH163" s="562" t="e">
        <f>EH164/EH5</f>
        <v>#DIV/0!</v>
      </c>
      <c r="EI163" s="552" t="e">
        <f>EI164/EI5</f>
        <v>#DIV/0!</v>
      </c>
      <c r="EJ163" s="562"/>
      <c r="EK163" s="277"/>
      <c r="EL163" s="554">
        <f>EL164/EL5</f>
        <v>4.999862258953168E-2</v>
      </c>
      <c r="EM163" s="556">
        <f>EM164/EM5</f>
        <v>4.9999999999999996E-2</v>
      </c>
      <c r="EN163" s="557" t="e">
        <f>EN164/EN5</f>
        <v>#DIV/0!</v>
      </c>
      <c r="EO163" s="558"/>
      <c r="EP163" s="515">
        <f>EN164/EM164</f>
        <v>0</v>
      </c>
      <c r="EQ163" s="559"/>
      <c r="ER163" s="560"/>
    </row>
    <row r="164" spans="1:152" s="5" customFormat="1" ht="20.100000000000001" customHeight="1">
      <c r="A164" s="66"/>
      <c r="B164" s="67"/>
      <c r="C164" s="1071" t="s">
        <v>56</v>
      </c>
      <c r="D164" s="1072"/>
      <c r="E164" s="784"/>
      <c r="F164" s="374">
        <f>F163*F5</f>
        <v>299.14529914529919</v>
      </c>
      <c r="G164" s="461">
        <v>1585.39912</v>
      </c>
      <c r="H164" s="76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6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63">
        <f>P163*P5</f>
        <v>414.97322855860199</v>
      </c>
      <c r="Q164" s="418">
        <f>P164-O164</f>
        <v>0</v>
      </c>
      <c r="R164" s="264">
        <f>F164+J164+N164</f>
        <v>987.1794871794873</v>
      </c>
      <c r="S164" s="563">
        <f>S163*S5</f>
        <v>987.1794871794873</v>
      </c>
      <c r="T164" s="564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763">
        <f>Z163*Z5</f>
        <v>328.19324591589742</v>
      </c>
      <c r="AA164" s="763">
        <f>AA163*AA5</f>
        <v>328.19324591589742</v>
      </c>
      <c r="AB164" s="418">
        <f>AA164-Z164</f>
        <v>0</v>
      </c>
      <c r="AC164" s="374">
        <f>AC163*AC5</f>
        <v>358.97435897435901</v>
      </c>
      <c r="AD164" s="461">
        <f>AD163*AD5</f>
        <v>287.63897052618364</v>
      </c>
      <c r="AE164" s="763">
        <f>AE163*AE5</f>
        <v>287.63897052618364</v>
      </c>
      <c r="AF164" s="418">
        <f>AE164-AD164</f>
        <v>0</v>
      </c>
      <c r="AG164" s="374">
        <f>AG163*AG5</f>
        <v>333.33333333333337</v>
      </c>
      <c r="AH164" s="240">
        <f>AH163*AH5</f>
        <v>0</v>
      </c>
      <c r="AI164" s="1108">
        <f>AI163*AI5</f>
        <v>0</v>
      </c>
      <c r="AJ164" s="418">
        <f>AI164-AH164</f>
        <v>0</v>
      </c>
      <c r="AK164" s="127">
        <f>Y164+AC164+AG164</f>
        <v>1051.2820512820513</v>
      </c>
      <c r="AL164" s="563">
        <f>AL163*AL5</f>
        <v>1051.2820512820515</v>
      </c>
      <c r="AM164" s="134">
        <f>Z164+AD164+AH164</f>
        <v>615.83221644208106</v>
      </c>
      <c r="AN164" s="129">
        <f>AA164+AE164+AI164</f>
        <v>615.83221644208106</v>
      </c>
      <c r="AO164" s="134">
        <f>AN164-AK164</f>
        <v>-435.44983483997021</v>
      </c>
      <c r="AP164" s="128">
        <f>AN164-AL164</f>
        <v>-435.44983483997044</v>
      </c>
      <c r="AQ164" s="55">
        <f>AN164-AM164</f>
        <v>0</v>
      </c>
      <c r="AR164" s="69">
        <f>SUM(R164,AK164)</f>
        <v>2038.4615384615386</v>
      </c>
      <c r="AS164" s="129">
        <f>SUM(S164,AL164)</f>
        <v>2038.4615384615388</v>
      </c>
      <c r="AT164" s="510">
        <f>T164+AM164</f>
        <v>2881.0688554811309</v>
      </c>
      <c r="AU164" s="565">
        <f>SUM(U164,AN164)</f>
        <v>2881.0688554811309</v>
      </c>
      <c r="AV164" s="169">
        <f>AU164-AR164</f>
        <v>842.6073170195923</v>
      </c>
      <c r="AW164" s="129">
        <f>AU164-AS164</f>
        <v>842.60731701959207</v>
      </c>
      <c r="AX164" s="362">
        <f>AU164-AT164</f>
        <v>0</v>
      </c>
      <c r="AY164" s="74"/>
      <c r="AZ164" s="75"/>
      <c r="BA164" s="75"/>
      <c r="BF164" s="1037">
        <f t="shared" ref="BF164:BG164" si="508">BF163*BF5</f>
        <v>0</v>
      </c>
      <c r="BG164" s="240">
        <f>BG163*BG5</f>
        <v>0</v>
      </c>
      <c r="BH164" s="462">
        <f>BH163*BH5</f>
        <v>0</v>
      </c>
      <c r="BI164" s="418">
        <f>BH164-BG164</f>
        <v>0</v>
      </c>
      <c r="BJ164" s="1037">
        <f t="shared" ref="BJ164" si="509">BJ163*BJ5</f>
        <v>0</v>
      </c>
      <c r="BK164" s="240">
        <f>BK163*BK5</f>
        <v>0</v>
      </c>
      <c r="BL164" s="1154">
        <f>BL163*BL5</f>
        <v>0</v>
      </c>
      <c r="BM164" s="418">
        <f>BL164-BK164</f>
        <v>0</v>
      </c>
      <c r="BN164" s="1037">
        <f t="shared" ref="BN164" si="510">BN163*BN5</f>
        <v>0</v>
      </c>
      <c r="BO164" s="240">
        <f>BO163*BO5</f>
        <v>0</v>
      </c>
      <c r="BP164" s="1154">
        <f>BP163*BP5</f>
        <v>0</v>
      </c>
      <c r="BQ164" s="418">
        <f>BP164-BO164</f>
        <v>0</v>
      </c>
      <c r="BR164" s="264">
        <f>BF164+BJ164+BN164</f>
        <v>0</v>
      </c>
      <c r="BS164" s="134"/>
      <c r="BT164" s="129">
        <f>BG164+BK164+BO164</f>
        <v>0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0</v>
      </c>
      <c r="BY164" s="1037">
        <f t="shared" ref="BY164" si="511">BY163*BY5</f>
        <v>0</v>
      </c>
      <c r="BZ164" s="240">
        <f>BZ163*BZ5</f>
        <v>0</v>
      </c>
      <c r="CA164" s="1154">
        <f>CA163*CA5</f>
        <v>0</v>
      </c>
      <c r="CB164" s="418">
        <f>CA164-BZ164</f>
        <v>0</v>
      </c>
      <c r="CC164" s="1037">
        <f t="shared" ref="CC164" si="512">CC163*CC5</f>
        <v>0</v>
      </c>
      <c r="CD164" s="240">
        <f>CD163*CD5</f>
        <v>0</v>
      </c>
      <c r="CE164" s="1154">
        <f>CE163*CE5</f>
        <v>0</v>
      </c>
      <c r="CF164" s="418">
        <f>CE164-CD164</f>
        <v>0</v>
      </c>
      <c r="CG164" s="1037">
        <f t="shared" ref="CG164" si="513">CG163*CG5</f>
        <v>0</v>
      </c>
      <c r="CH164" s="240">
        <f>CH163*CH5</f>
        <v>0</v>
      </c>
      <c r="CI164" s="1154">
        <f>CI163*CI5</f>
        <v>0</v>
      </c>
      <c r="CJ164" s="418">
        <f>CI164-CH164</f>
        <v>0</v>
      </c>
      <c r="CK164" s="127">
        <f>BY164+CC164+CG164</f>
        <v>0</v>
      </c>
      <c r="CL164" s="134"/>
      <c r="CM164" s="134">
        <f>BZ164+CD164+CH164</f>
        <v>0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0</v>
      </c>
      <c r="CR164" s="69">
        <f>SUM(BR164,CK164)</f>
        <v>0</v>
      </c>
      <c r="CS164" s="966"/>
      <c r="CT164" s="510">
        <f>BT164+CM164</f>
        <v>0</v>
      </c>
      <c r="CU164" s="565">
        <f>SUM(BU164,CN164)</f>
        <v>0</v>
      </c>
      <c r="CV164" s="169">
        <f>CU164-CR164</f>
        <v>0</v>
      </c>
      <c r="CW164" s="169"/>
      <c r="CX164" s="362">
        <f>CU164-CT164</f>
        <v>0</v>
      </c>
      <c r="CY164" s="74"/>
      <c r="CZ164" s="75"/>
      <c r="DD164" s="374">
        <f>DD163*DD5</f>
        <v>350.42735042735046</v>
      </c>
      <c r="DE164" s="461">
        <f>DE163*DE5</f>
        <v>0</v>
      </c>
      <c r="DF164" s="76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6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6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6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6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6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76">
        <f>DQ164+EH164</f>
        <v>269.23076923076923</v>
      </c>
      <c r="EN164" s="565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1" customFormat="1" ht="20.100000000000001" customHeight="1">
      <c r="A165" s="788"/>
      <c r="B165" s="566"/>
      <c r="C165" s="846"/>
      <c r="D165" s="845" t="s">
        <v>27</v>
      </c>
      <c r="E165" s="789"/>
      <c r="F165" s="547">
        <v>0.18</v>
      </c>
      <c r="G165" s="548"/>
      <c r="H165" s="773"/>
      <c r="I165" s="549"/>
      <c r="J165" s="547">
        <v>0.18</v>
      </c>
      <c r="K165" s="548">
        <v>0.13002983041305821</v>
      </c>
      <c r="L165" s="773">
        <v>0.13002983041305821</v>
      </c>
      <c r="M165" s="549"/>
      <c r="N165" s="547">
        <v>0.18</v>
      </c>
      <c r="O165" s="548">
        <v>0.14783042674779295</v>
      </c>
      <c r="P165" s="773">
        <v>0.14783042674779295</v>
      </c>
      <c r="Q165" s="549"/>
      <c r="R165" s="547">
        <f>R166/R6</f>
        <v>0.18</v>
      </c>
      <c r="S165" s="550">
        <v>0.18</v>
      </c>
      <c r="T165" s="551">
        <f>T166/T6</f>
        <v>0.14645030141402224</v>
      </c>
      <c r="U165" s="552">
        <f>U166/U6</f>
        <v>0.14645030141402224</v>
      </c>
      <c r="V165" s="552"/>
      <c r="W165" s="553"/>
      <c r="X165" s="277"/>
      <c r="Y165" s="547">
        <v>0.18</v>
      </c>
      <c r="Z165" s="773">
        <v>0.14449999999999999</v>
      </c>
      <c r="AA165" s="773">
        <v>0.14449999999999999</v>
      </c>
      <c r="AB165" s="549"/>
      <c r="AC165" s="547">
        <v>0.18</v>
      </c>
      <c r="AD165" s="548">
        <v>0.13996070044842138</v>
      </c>
      <c r="AE165" s="773">
        <v>0.13996070044842138</v>
      </c>
      <c r="AF165" s="549"/>
      <c r="AG165" s="547">
        <v>0.18</v>
      </c>
      <c r="AH165" s="553"/>
      <c r="AI165" s="1132"/>
      <c r="AJ165" s="549"/>
      <c r="AK165" s="554">
        <f>AK166/AK6</f>
        <v>0.18</v>
      </c>
      <c r="AL165" s="550">
        <v>0.18</v>
      </c>
      <c r="AM165" s="555">
        <f>AM166/AM6</f>
        <v>0.14241086390187904</v>
      </c>
      <c r="AN165" s="552">
        <f>AN166/AN6</f>
        <v>0.14241086390187904</v>
      </c>
      <c r="AO165" s="555"/>
      <c r="AP165" s="553"/>
      <c r="AQ165" s="277"/>
      <c r="AR165" s="554">
        <f>AR166/AR6</f>
        <v>0.17999999999999997</v>
      </c>
      <c r="AS165" s="552">
        <f>AS166/AS6</f>
        <v>0.18000000000000002</v>
      </c>
      <c r="AT165" s="557">
        <f>AT166/AT6</f>
        <v>0.14300853310620062</v>
      </c>
      <c r="AU165" s="557">
        <f>AU166/AU6</f>
        <v>0.14300853310620062</v>
      </c>
      <c r="AV165" s="558"/>
      <c r="AW165" s="552"/>
      <c r="AX165" s="384"/>
      <c r="AY165" s="559"/>
      <c r="AZ165" s="560"/>
      <c r="BA165" s="560"/>
      <c r="BF165" s="1045"/>
      <c r="BG165" s="553"/>
      <c r="BH165" s="853"/>
      <c r="BI165" s="549"/>
      <c r="BJ165" s="1045"/>
      <c r="BK165" s="553"/>
      <c r="BL165" s="1162"/>
      <c r="BM165" s="549"/>
      <c r="BN165" s="1045"/>
      <c r="BO165" s="553"/>
      <c r="BP165" s="1162"/>
      <c r="BQ165" s="549"/>
      <c r="BR165" s="547" t="e">
        <f>BR166/BR6</f>
        <v>#DIV/0!</v>
      </c>
      <c r="BS165" s="555"/>
      <c r="BT165" s="552" t="e">
        <f>BT166/BT6</f>
        <v>#DIV/0!</v>
      </c>
      <c r="BU165" s="552" t="e">
        <f>BU166/BU6</f>
        <v>#DIV/0!</v>
      </c>
      <c r="BV165" s="552"/>
      <c r="BW165" s="553"/>
      <c r="BX165" s="277"/>
      <c r="BY165" s="1045"/>
      <c r="BZ165" s="553"/>
      <c r="CA165" s="1162"/>
      <c r="CB165" s="549"/>
      <c r="CC165" s="1045"/>
      <c r="CD165" s="553"/>
      <c r="CE165" s="1162"/>
      <c r="CF165" s="549"/>
      <c r="CG165" s="1045"/>
      <c r="CH165" s="553"/>
      <c r="CI165" s="1162"/>
      <c r="CJ165" s="549"/>
      <c r="CK165" s="554" t="e">
        <f>CK166/CK6</f>
        <v>#DIV/0!</v>
      </c>
      <c r="CL165" s="555"/>
      <c r="CM165" s="562" t="e">
        <f>CM166/CM6</f>
        <v>#DIV/0!</v>
      </c>
      <c r="CN165" s="552" t="e">
        <f>CN166/CN6</f>
        <v>#DIV/0!</v>
      </c>
      <c r="CO165" s="562"/>
      <c r="CP165" s="555"/>
      <c r="CQ165" s="277"/>
      <c r="CR165" s="554" t="e">
        <f>CR166/CR6</f>
        <v>#DIV/0!</v>
      </c>
      <c r="CS165" s="551"/>
      <c r="CT165" s="557" t="e">
        <f>CT166/CT6</f>
        <v>#DIV/0!</v>
      </c>
      <c r="CU165" s="557" t="e">
        <f>CU166/CU6</f>
        <v>#DIV/0!</v>
      </c>
      <c r="CV165" s="558"/>
      <c r="CW165" s="558"/>
      <c r="CX165" s="384" t="e">
        <f>CU166/CT166</f>
        <v>#DIV/0!</v>
      </c>
      <c r="CY165" s="559"/>
      <c r="CZ165" s="560"/>
      <c r="DD165" s="547">
        <v>0.25009999999999999</v>
      </c>
      <c r="DE165" s="548">
        <v>0.193</v>
      </c>
      <c r="DF165" s="773"/>
      <c r="DG165" s="549"/>
      <c r="DH165" s="547">
        <v>0.25330000000000003</v>
      </c>
      <c r="DI165" s="548">
        <v>0.254</v>
      </c>
      <c r="DJ165" s="773"/>
      <c r="DK165" s="549"/>
      <c r="DL165" s="547">
        <v>0.25240000000000001</v>
      </c>
      <c r="DM165" s="548">
        <v>0.252</v>
      </c>
      <c r="DN165" s="773"/>
      <c r="DO165" s="549"/>
      <c r="DP165" s="547">
        <f>DP166/DP6</f>
        <v>0.2519780487804878</v>
      </c>
      <c r="DQ165" s="552">
        <f>DQ166/DQ6</f>
        <v>0.25299999999999995</v>
      </c>
      <c r="DR165" s="552" t="e">
        <f>DR166/DR6</f>
        <v>#DIV/0!</v>
      </c>
      <c r="DS165" s="552"/>
      <c r="DT165" s="277"/>
      <c r="DU165" s="547">
        <v>0.252</v>
      </c>
      <c r="DV165" s="548"/>
      <c r="DW165" s="773"/>
      <c r="DX165" s="549"/>
      <c r="DY165" s="547">
        <v>0.252</v>
      </c>
      <c r="DZ165" s="548"/>
      <c r="EA165" s="773"/>
      <c r="EB165" s="549"/>
      <c r="EC165" s="547">
        <v>0.247</v>
      </c>
      <c r="ED165" s="548"/>
      <c r="EE165" s="773"/>
      <c r="EF165" s="549"/>
      <c r="EG165" s="554">
        <f>EG166/EG6</f>
        <v>0.25097119341563789</v>
      </c>
      <c r="EH165" s="562" t="e">
        <f>EH166/EH6</f>
        <v>#DIV/0!</v>
      </c>
      <c r="EI165" s="552" t="e">
        <f>EI166/EI6</f>
        <v>#DIV/0!</v>
      </c>
      <c r="EJ165" s="562"/>
      <c r="EK165" s="277"/>
      <c r="EL165" s="554">
        <f>EL166/EL6</f>
        <v>0.25153360581289741</v>
      </c>
      <c r="EM165" s="557">
        <f>EM166/EM6</f>
        <v>0.25299999999999995</v>
      </c>
      <c r="EN165" s="557" t="e">
        <f>EN166/EN6</f>
        <v>#DIV/0!</v>
      </c>
      <c r="EO165" s="558"/>
      <c r="EP165" s="515">
        <f>EN166/EM166</f>
        <v>0</v>
      </c>
      <c r="EQ165" s="559"/>
      <c r="ER165" s="560"/>
    </row>
    <row r="166" spans="1:152" s="5" customFormat="1" ht="20.100000000000001" customHeight="1">
      <c r="A166" s="66"/>
      <c r="B166" s="67"/>
      <c r="C166" s="67"/>
      <c r="D166" s="815" t="s">
        <v>119</v>
      </c>
      <c r="E166" s="782"/>
      <c r="F166" s="374">
        <f>F165*F6</f>
        <v>846.15384615384619</v>
      </c>
      <c r="G166" s="461">
        <f>G165*G6</f>
        <v>0</v>
      </c>
      <c r="H166" s="76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6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63">
        <f>P165*P6</f>
        <v>258.13428919184679</v>
      </c>
      <c r="Q166" s="418">
        <f>P166-O166</f>
        <v>0</v>
      </c>
      <c r="R166" s="264">
        <f>F166+J166+N166</f>
        <v>3630.7692307692309</v>
      </c>
      <c r="S166" s="563">
        <f>S165*S6</f>
        <v>4870.7692307692314</v>
      </c>
      <c r="T166" s="564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763">
        <f>Z165*Z6</f>
        <v>850.208852991453</v>
      </c>
      <c r="AA166" s="763">
        <f>AA165*AA6</f>
        <v>850.208852991453</v>
      </c>
      <c r="AB166" s="418">
        <f>AA166-Z166</f>
        <v>0</v>
      </c>
      <c r="AC166" s="374">
        <f>AC165*AC6</f>
        <v>3200</v>
      </c>
      <c r="AD166" s="461">
        <f>AD165*AD6</f>
        <v>702.15914849273122</v>
      </c>
      <c r="AE166" s="763">
        <f>AE165*AE6</f>
        <v>702.15914849273122</v>
      </c>
      <c r="AF166" s="418">
        <f>AE166-AD166</f>
        <v>0</v>
      </c>
      <c r="AG166" s="374">
        <f>AG165*AG6</f>
        <v>3646.1538461538462</v>
      </c>
      <c r="AH166" s="240">
        <f>AH165*AH6</f>
        <v>0</v>
      </c>
      <c r="AI166" s="1108">
        <f>AI165*AI6</f>
        <v>0</v>
      </c>
      <c r="AJ166" s="418">
        <f>AI166-AH166</f>
        <v>0</v>
      </c>
      <c r="AK166" s="127">
        <f>Y166+AC166+AG166</f>
        <v>9630.7692307692305</v>
      </c>
      <c r="AL166" s="563">
        <f>AL165*AL6</f>
        <v>11384.615384615385</v>
      </c>
      <c r="AM166" s="134">
        <f>Z166+AD166+AH166</f>
        <v>1552.3680014841843</v>
      </c>
      <c r="AN166" s="129">
        <f>AA166+AE166+AI166</f>
        <v>1552.3680014841843</v>
      </c>
      <c r="AO166" s="134">
        <f>AN166-AK166</f>
        <v>-8078.4012292850457</v>
      </c>
      <c r="AP166" s="128">
        <f>AN166-AL166</f>
        <v>-9832.2473831312</v>
      </c>
      <c r="AQ166" s="55">
        <f>AN166-AM166</f>
        <v>0</v>
      </c>
      <c r="AR166" s="127">
        <f>SUM(R166,AK166)</f>
        <v>13261.538461538461</v>
      </c>
      <c r="AS166" s="129">
        <f>SUM(S166,AL166)</f>
        <v>16255.384615384617</v>
      </c>
      <c r="AT166" s="510">
        <f>T166+AM166</f>
        <v>1829.5857797699516</v>
      </c>
      <c r="AU166" s="565">
        <f>SUM(U166,AN166)</f>
        <v>1829.5857797699516</v>
      </c>
      <c r="AV166" s="169">
        <f>AU166-AR166</f>
        <v>-11431.952681768509</v>
      </c>
      <c r="AW166" s="129">
        <f>AU166-AS166</f>
        <v>-14425.798835614665</v>
      </c>
      <c r="AX166" s="362">
        <f>AU166-AT166</f>
        <v>0</v>
      </c>
      <c r="AY166" s="74"/>
      <c r="AZ166" s="75"/>
      <c r="BA166" s="75"/>
      <c r="BF166" s="1037">
        <f t="shared" ref="BF166:BG166" si="514">BF165*BF6</f>
        <v>0</v>
      </c>
      <c r="BG166" s="240">
        <f>BG165*BG6</f>
        <v>0</v>
      </c>
      <c r="BH166" s="462">
        <f>BH165*BH6</f>
        <v>0</v>
      </c>
      <c r="BI166" s="418">
        <f>BH166-BG166</f>
        <v>0</v>
      </c>
      <c r="BJ166" s="1037">
        <f t="shared" ref="BJ166" si="515">BJ165*BJ6</f>
        <v>0</v>
      </c>
      <c r="BK166" s="240">
        <f>BK165*BK6</f>
        <v>0</v>
      </c>
      <c r="BL166" s="1154">
        <f>BL165*BL6</f>
        <v>0</v>
      </c>
      <c r="BM166" s="418">
        <f>BL166-BK166</f>
        <v>0</v>
      </c>
      <c r="BN166" s="1037">
        <f t="shared" ref="BN166" si="516">BN165*BN6</f>
        <v>0</v>
      </c>
      <c r="BO166" s="240">
        <f>BO165*BO6</f>
        <v>0</v>
      </c>
      <c r="BP166" s="1154">
        <f>BP165*BP6</f>
        <v>0</v>
      </c>
      <c r="BQ166" s="418">
        <f>BP166-BO166</f>
        <v>0</v>
      </c>
      <c r="BR166" s="264">
        <f>BF166+BJ166+BN166</f>
        <v>0</v>
      </c>
      <c r="BS166" s="134"/>
      <c r="BT166" s="129">
        <f>BG166+BK166+BO166</f>
        <v>0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0</v>
      </c>
      <c r="BY166" s="1037">
        <f t="shared" ref="BY166" si="517">BY165*BY6</f>
        <v>0</v>
      </c>
      <c r="BZ166" s="240">
        <f>BZ165*BZ6</f>
        <v>0</v>
      </c>
      <c r="CA166" s="1154">
        <f>CA165*CA6</f>
        <v>0</v>
      </c>
      <c r="CB166" s="418">
        <f>CA166-BZ166</f>
        <v>0</v>
      </c>
      <c r="CC166" s="1037">
        <f t="shared" ref="CC166" si="518">CC165*CC6</f>
        <v>0</v>
      </c>
      <c r="CD166" s="240">
        <f>CD165*CD6</f>
        <v>0</v>
      </c>
      <c r="CE166" s="1154">
        <f>CE165*CE6</f>
        <v>0</v>
      </c>
      <c r="CF166" s="418">
        <f>CE166-CD166</f>
        <v>0</v>
      </c>
      <c r="CG166" s="1037">
        <f t="shared" ref="CG166" si="519">CG165*CG6</f>
        <v>0</v>
      </c>
      <c r="CH166" s="240">
        <f>CH165*CH6</f>
        <v>0</v>
      </c>
      <c r="CI166" s="1154">
        <f>CI165*CI6</f>
        <v>0</v>
      </c>
      <c r="CJ166" s="418">
        <f>CI166-CH166</f>
        <v>0</v>
      </c>
      <c r="CK166" s="127">
        <f>BY166+CC166+CG166</f>
        <v>0</v>
      </c>
      <c r="CL166" s="134"/>
      <c r="CM166" s="134">
        <f>BZ166+CD166+CH166</f>
        <v>0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0</v>
      </c>
      <c r="CR166" s="127">
        <f>SUM(BR166,CK166)</f>
        <v>0</v>
      </c>
      <c r="CS166" s="564"/>
      <c r="CT166" s="510">
        <f>BT166+CM166</f>
        <v>0</v>
      </c>
      <c r="CU166" s="565">
        <f>SUM(BU166,CN166)</f>
        <v>0</v>
      </c>
      <c r="CV166" s="169">
        <f>CU166-CR166</f>
        <v>0</v>
      </c>
      <c r="CW166" s="169"/>
      <c r="CX166" s="362">
        <f>CU166-CT166</f>
        <v>0</v>
      </c>
      <c r="CY166" s="74"/>
      <c r="CZ166" s="75"/>
      <c r="DD166" s="374">
        <f>DD165*DD6</f>
        <v>4168.333333333333</v>
      </c>
      <c r="DE166" s="461">
        <f>DE165*DE6</f>
        <v>0</v>
      </c>
      <c r="DF166" s="76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6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6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6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6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6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76">
        <f>DQ166+EH166</f>
        <v>9082.0512820512813</v>
      </c>
      <c r="EN166" s="565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1" customFormat="1" ht="20.100000000000001" customHeight="1">
      <c r="A167" s="545"/>
      <c r="B167" s="566"/>
      <c r="C167" s="847"/>
      <c r="D167" s="845" t="s">
        <v>27</v>
      </c>
      <c r="E167" s="789"/>
      <c r="F167" s="547">
        <v>0.17899999999999999</v>
      </c>
      <c r="G167" s="548"/>
      <c r="H167" s="773"/>
      <c r="I167" s="549"/>
      <c r="J167" s="547">
        <v>0.17899999999999999</v>
      </c>
      <c r="K167" s="548"/>
      <c r="L167" s="773"/>
      <c r="M167" s="549"/>
      <c r="N167" s="547">
        <v>0.17899999999999999</v>
      </c>
      <c r="O167" s="548">
        <v>0.2201646245332263</v>
      </c>
      <c r="P167" s="773">
        <v>0.2201646245332263</v>
      </c>
      <c r="Q167" s="549"/>
      <c r="R167" s="547">
        <f>R168/R7</f>
        <v>0.17900000000000002</v>
      </c>
      <c r="S167" s="550">
        <v>0.17899999999999999</v>
      </c>
      <c r="T167" s="551">
        <f>T168/T7</f>
        <v>0.2201646245332263</v>
      </c>
      <c r="U167" s="552">
        <f>U168/U7</f>
        <v>0.2201646245332263</v>
      </c>
      <c r="V167" s="552"/>
      <c r="W167" s="553"/>
      <c r="X167" s="277"/>
      <c r="Y167" s="547">
        <v>0.17899999999999999</v>
      </c>
      <c r="Z167" s="773">
        <v>0.20760000000000001</v>
      </c>
      <c r="AA167" s="773">
        <v>0.20760000000000001</v>
      </c>
      <c r="AB167" s="549"/>
      <c r="AC167" s="547">
        <v>0.17899999999999999</v>
      </c>
      <c r="AD167" s="548">
        <v>0.23766015611846811</v>
      </c>
      <c r="AE167" s="773">
        <v>0.23766015611846811</v>
      </c>
      <c r="AF167" s="549"/>
      <c r="AG167" s="547">
        <v>0.17899999999999999</v>
      </c>
      <c r="AH167" s="553"/>
      <c r="AI167" s="1132"/>
      <c r="AJ167" s="549"/>
      <c r="AK167" s="554">
        <f>AK168/AK7</f>
        <v>0.17899999999999999</v>
      </c>
      <c r="AL167" s="550">
        <v>0.17899999999999999</v>
      </c>
      <c r="AM167" s="555">
        <f>AM168/AM7</f>
        <v>0.22818674070259606</v>
      </c>
      <c r="AN167" s="552">
        <f>AN168/AN7</f>
        <v>0.22818674070259606</v>
      </c>
      <c r="AO167" s="555"/>
      <c r="AP167" s="553"/>
      <c r="AQ167" s="277"/>
      <c r="AR167" s="554">
        <f>AR168/AR7</f>
        <v>0.17899999999999999</v>
      </c>
      <c r="AS167" s="552">
        <f>AS168/AS7</f>
        <v>0.17899999999999996</v>
      </c>
      <c r="AT167" s="557">
        <f>AT168/AT7</f>
        <v>0.22782483316639354</v>
      </c>
      <c r="AU167" s="557">
        <f>AU168/AU7</f>
        <v>0.22782483316639354</v>
      </c>
      <c r="AV167" s="558"/>
      <c r="AW167" s="552"/>
      <c r="AX167" s="384"/>
      <c r="AY167" s="559"/>
      <c r="AZ167" s="560"/>
      <c r="BA167" s="560"/>
      <c r="BF167" s="1045"/>
      <c r="BG167" s="553"/>
      <c r="BH167" s="853"/>
      <c r="BI167" s="549"/>
      <c r="BJ167" s="1045"/>
      <c r="BK167" s="553"/>
      <c r="BL167" s="1162"/>
      <c r="BM167" s="549"/>
      <c r="BN167" s="1045"/>
      <c r="BO167" s="553"/>
      <c r="BP167" s="1162"/>
      <c r="BQ167" s="549"/>
      <c r="BR167" s="547" t="e">
        <f>BR168/BR7</f>
        <v>#DIV/0!</v>
      </c>
      <c r="BS167" s="555"/>
      <c r="BT167" s="552" t="e">
        <f>BT168/BT7</f>
        <v>#DIV/0!</v>
      </c>
      <c r="BU167" s="552" t="e">
        <f>BU168/BU7</f>
        <v>#DIV/0!</v>
      </c>
      <c r="BV167" s="552"/>
      <c r="BW167" s="553"/>
      <c r="BX167" s="277"/>
      <c r="BY167" s="1045"/>
      <c r="BZ167" s="553"/>
      <c r="CA167" s="1162"/>
      <c r="CB167" s="549"/>
      <c r="CC167" s="1045"/>
      <c r="CD167" s="553"/>
      <c r="CE167" s="1162"/>
      <c r="CF167" s="549"/>
      <c r="CG167" s="1045"/>
      <c r="CH167" s="553"/>
      <c r="CI167" s="1162"/>
      <c r="CJ167" s="549"/>
      <c r="CK167" s="554" t="e">
        <f>CK168/CK7</f>
        <v>#DIV/0!</v>
      </c>
      <c r="CL167" s="555"/>
      <c r="CM167" s="552" t="e">
        <f>CM168/CM7</f>
        <v>#DIV/0!</v>
      </c>
      <c r="CN167" s="552" t="e">
        <f>CN168/CN7</f>
        <v>#DIV/0!</v>
      </c>
      <c r="CO167" s="562"/>
      <c r="CP167" s="555"/>
      <c r="CQ167" s="277"/>
      <c r="CR167" s="554" t="e">
        <f>CR168/CR7</f>
        <v>#DIV/0!</v>
      </c>
      <c r="CS167" s="551"/>
      <c r="CT167" s="557" t="e">
        <f>CT168/CT7</f>
        <v>#DIV/0!</v>
      </c>
      <c r="CU167" s="552" t="e">
        <f>CU168/CU7</f>
        <v>#DIV/0!</v>
      </c>
      <c r="CV167" s="552"/>
      <c r="CW167" s="558"/>
      <c r="CX167" s="384" t="e">
        <f>CU168/CT168</f>
        <v>#DIV/0!</v>
      </c>
      <c r="CY167" s="559"/>
      <c r="CZ167" s="560"/>
      <c r="DD167" s="547">
        <v>0.18</v>
      </c>
      <c r="DE167" s="548">
        <v>0.18</v>
      </c>
      <c r="DF167" s="773"/>
      <c r="DG167" s="549"/>
      <c r="DH167" s="547">
        <v>0.18</v>
      </c>
      <c r="DI167" s="548">
        <v>0.18</v>
      </c>
      <c r="DJ167" s="773"/>
      <c r="DK167" s="549"/>
      <c r="DL167" s="547">
        <v>0.18</v>
      </c>
      <c r="DM167" s="548">
        <v>0.18</v>
      </c>
      <c r="DN167" s="773"/>
      <c r="DO167" s="549"/>
      <c r="DP167" s="547">
        <f>DP168/DP7</f>
        <v>0.18</v>
      </c>
      <c r="DQ167" s="552" t="e">
        <f>DQ168/#REF!</f>
        <v>#REF!</v>
      </c>
      <c r="DR167" s="552" t="e">
        <f>DR168/DR7</f>
        <v>#DIV/0!</v>
      </c>
      <c r="DS167" s="552"/>
      <c r="DT167" s="277"/>
      <c r="DU167" s="547">
        <v>0.18</v>
      </c>
      <c r="DV167" s="548"/>
      <c r="DW167" s="773"/>
      <c r="DX167" s="549"/>
      <c r="DY167" s="547">
        <v>0.18</v>
      </c>
      <c r="DZ167" s="548"/>
      <c r="EA167" s="773"/>
      <c r="EB167" s="549"/>
      <c r="EC167" s="547">
        <v>0.18</v>
      </c>
      <c r="ED167" s="548"/>
      <c r="EE167" s="773"/>
      <c r="EF167" s="549"/>
      <c r="EG167" s="554">
        <f>EG168/EG7</f>
        <v>0.17999999999999997</v>
      </c>
      <c r="EH167" s="562" t="e">
        <f>EH168/#REF!</f>
        <v>#REF!</v>
      </c>
      <c r="EI167" s="552" t="e">
        <f>EI168/#REF!</f>
        <v>#REF!</v>
      </c>
      <c r="EJ167" s="562"/>
      <c r="EK167" s="277"/>
      <c r="EL167" s="554">
        <f>EL168/EL7</f>
        <v>0.18</v>
      </c>
      <c r="EM167" s="557" t="e">
        <f>EM168/#REF!</f>
        <v>#REF!</v>
      </c>
      <c r="EN167" s="557" t="e">
        <f>EN168/#REF!</f>
        <v>#REF!</v>
      </c>
      <c r="EO167" s="558"/>
      <c r="EP167" s="515" t="e">
        <f>EN168/EM168</f>
        <v>#REF!</v>
      </c>
      <c r="EQ167" s="559"/>
      <c r="ER167" s="560"/>
    </row>
    <row r="168" spans="1:152" s="5" customFormat="1" ht="20.100000000000001" customHeight="1">
      <c r="A168" s="66"/>
      <c r="B168" s="67"/>
      <c r="C168" s="67"/>
      <c r="D168" s="815" t="s">
        <v>120</v>
      </c>
      <c r="E168" s="782"/>
      <c r="F168" s="374">
        <f>F167*F7</f>
        <v>590.54700854700855</v>
      </c>
      <c r="G168" s="461">
        <f>G167*G7</f>
        <v>0</v>
      </c>
      <c r="H168" s="76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6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63">
        <f>P167*P7</f>
        <v>7.3162398306425978</v>
      </c>
      <c r="Q168" s="418">
        <f>P168-O168</f>
        <v>0</v>
      </c>
      <c r="R168" s="264">
        <f>F168+J168+N168</f>
        <v>2013.3675213675215</v>
      </c>
      <c r="S168" s="563">
        <f>S167*S7</f>
        <v>2631.4529914529912</v>
      </c>
      <c r="T168" s="564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763">
        <f>Z167*Z7</f>
        <v>46.017822564102566</v>
      </c>
      <c r="AA168" s="763">
        <f>AA167*AA7</f>
        <v>46.017822564102566</v>
      </c>
      <c r="AB168" s="418">
        <f>AA168-Z168</f>
        <v>0</v>
      </c>
      <c r="AC168" s="374">
        <f>AC167*AC7</f>
        <v>1407.5213675213674</v>
      </c>
      <c r="AD168" s="461">
        <f>AD167*AD7</f>
        <v>114.48170971562034</v>
      </c>
      <c r="AE168" s="763">
        <f>AE167*AE7</f>
        <v>114.48170971562034</v>
      </c>
      <c r="AF168" s="418">
        <f>AE168-AD168</f>
        <v>0</v>
      </c>
      <c r="AG168" s="374">
        <f>AG167*AG7</f>
        <v>1649.2478632478633</v>
      </c>
      <c r="AH168" s="240">
        <f>AH167*AH7</f>
        <v>0</v>
      </c>
      <c r="AI168" s="1108">
        <f>AI167*AI7</f>
        <v>0</v>
      </c>
      <c r="AJ168" s="418">
        <f>AI168-AH168</f>
        <v>0</v>
      </c>
      <c r="AK168" s="127">
        <f>Y168+AC168+AG168</f>
        <v>4219.5042735042734</v>
      </c>
      <c r="AL168" s="563">
        <f>AL167*AL7</f>
        <v>6119.6581196581192</v>
      </c>
      <c r="AM168" s="134">
        <f>Z168+AD168+AH168</f>
        <v>160.4995322797229</v>
      </c>
      <c r="AN168" s="129">
        <f>AA168+AE168+AI168</f>
        <v>160.4995322797229</v>
      </c>
      <c r="AO168" s="134">
        <f>AN168-AK168</f>
        <v>-4059.0047412245503</v>
      </c>
      <c r="AP168" s="128">
        <f>AN168-AL168</f>
        <v>-5959.1585873783961</v>
      </c>
      <c r="AQ168" s="55">
        <f>AN168-AM168</f>
        <v>0</v>
      </c>
      <c r="AR168" s="127">
        <f>SUM(R168,AK168)</f>
        <v>6232.8717948717949</v>
      </c>
      <c r="AS168" s="129">
        <f>SUM(S168,AL168)</f>
        <v>8751.1111111111095</v>
      </c>
      <c r="AT168" s="510">
        <f>T168+AM168</f>
        <v>167.81577211036549</v>
      </c>
      <c r="AU168" s="565">
        <f>SUM(U168,AN168)</f>
        <v>167.81577211036549</v>
      </c>
      <c r="AV168" s="169">
        <f>AU168-AR168</f>
        <v>-6065.0560227614296</v>
      </c>
      <c r="AW168" s="129">
        <f>AU168-AS168</f>
        <v>-8583.2953390007442</v>
      </c>
      <c r="AX168" s="362">
        <f>AU168-AT168</f>
        <v>0</v>
      </c>
      <c r="AY168" s="74"/>
      <c r="AZ168" s="75"/>
      <c r="BA168" s="75"/>
      <c r="BF168" s="1037">
        <f t="shared" ref="BF168:BG168" si="520">BF167*BF7</f>
        <v>0</v>
      </c>
      <c r="BG168" s="240">
        <f>BG167*BG7</f>
        <v>0</v>
      </c>
      <c r="BH168" s="462">
        <f>BH167*BH7</f>
        <v>0</v>
      </c>
      <c r="BI168" s="418">
        <f>BH168-BG168</f>
        <v>0</v>
      </c>
      <c r="BJ168" s="1037">
        <f t="shared" ref="BJ168" si="521">BJ167*BJ7</f>
        <v>0</v>
      </c>
      <c r="BK168" s="240">
        <f>BK167*BK7</f>
        <v>0</v>
      </c>
      <c r="BL168" s="1154">
        <f>BL167*BL7</f>
        <v>0</v>
      </c>
      <c r="BM168" s="418">
        <f>BL168-BK168</f>
        <v>0</v>
      </c>
      <c r="BN168" s="1037">
        <f t="shared" ref="BN168" si="522">BN167*BN7</f>
        <v>0</v>
      </c>
      <c r="BO168" s="240">
        <f>BO167*BO7</f>
        <v>0</v>
      </c>
      <c r="BP168" s="1154">
        <f>BP167*BP7</f>
        <v>0</v>
      </c>
      <c r="BQ168" s="418">
        <f>BP168-BO168</f>
        <v>0</v>
      </c>
      <c r="BR168" s="264">
        <f>BF168+BJ168+BN168</f>
        <v>0</v>
      </c>
      <c r="BS168" s="134"/>
      <c r="BT168" s="129">
        <f>BG168+BK168+BO168</f>
        <v>0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0</v>
      </c>
      <c r="BY168" s="1037">
        <f t="shared" ref="BY168" si="523">BY167*BY7</f>
        <v>0</v>
      </c>
      <c r="BZ168" s="240">
        <f>BZ167*BZ7</f>
        <v>0</v>
      </c>
      <c r="CA168" s="1154">
        <f>CA167*CA7</f>
        <v>0</v>
      </c>
      <c r="CB168" s="418">
        <f>CA168-BZ168</f>
        <v>0</v>
      </c>
      <c r="CC168" s="1037">
        <f t="shared" ref="CC168" si="524">CC167*CC7</f>
        <v>0</v>
      </c>
      <c r="CD168" s="240">
        <f>CD167*CD7</f>
        <v>0</v>
      </c>
      <c r="CE168" s="1154">
        <f>CE167*CE7</f>
        <v>0</v>
      </c>
      <c r="CF168" s="418">
        <f>CE168-CD168</f>
        <v>0</v>
      </c>
      <c r="CG168" s="1037">
        <f t="shared" ref="CG168" si="525">CG167*CG7</f>
        <v>0</v>
      </c>
      <c r="CH168" s="240">
        <f>CH167*CH7</f>
        <v>0</v>
      </c>
      <c r="CI168" s="1154">
        <f>CI167*CI7</f>
        <v>0</v>
      </c>
      <c r="CJ168" s="418">
        <f>CI168-CH168</f>
        <v>0</v>
      </c>
      <c r="CK168" s="127">
        <f>BY168+CC168+CG168</f>
        <v>0</v>
      </c>
      <c r="CL168" s="134"/>
      <c r="CM168" s="134">
        <f>BZ168+CD168+CH168</f>
        <v>0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0</v>
      </c>
      <c r="CR168" s="127">
        <f>SUM(BR168,CK168)</f>
        <v>0</v>
      </c>
      <c r="CS168" s="564"/>
      <c r="CT168" s="510">
        <f>BT168+CM168</f>
        <v>0</v>
      </c>
      <c r="CU168" s="565">
        <f>SUM(BU168,CN168)</f>
        <v>0</v>
      </c>
      <c r="CV168" s="169">
        <f>CU168-CR168</f>
        <v>0</v>
      </c>
      <c r="CW168" s="169"/>
      <c r="CX168" s="362">
        <f>CU168-CT168</f>
        <v>0</v>
      </c>
      <c r="CY168" s="74"/>
      <c r="CZ168" s="75"/>
      <c r="DD168" s="374">
        <f>DD167*DD7</f>
        <v>1076.9230769230769</v>
      </c>
      <c r="DE168" s="461">
        <f>DE167*DE7</f>
        <v>0</v>
      </c>
      <c r="DF168" s="76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6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6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6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6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6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76" t="e">
        <f>DQ168+EH168</f>
        <v>#REF!</v>
      </c>
      <c r="EN168" s="565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1" customFormat="1" ht="20.100000000000001" customHeight="1">
      <c r="A169" s="788"/>
      <c r="B169" s="566"/>
      <c r="C169" s="1069" t="s">
        <v>27</v>
      </c>
      <c r="D169" s="1070"/>
      <c r="E169" s="789"/>
      <c r="F169" s="547">
        <v>0.13800000000000001</v>
      </c>
      <c r="G169" s="548">
        <f>G170/G8</f>
        <v>0.12230284268113335</v>
      </c>
      <c r="H169" s="773">
        <f>H170/H8</f>
        <v>0.12230284268113335</v>
      </c>
      <c r="I169" s="549"/>
      <c r="J169" s="547">
        <v>0.13800000000000001</v>
      </c>
      <c r="K169" s="548">
        <v>0.12054210373717705</v>
      </c>
      <c r="L169" s="773">
        <v>0.12054210373717705</v>
      </c>
      <c r="M169" s="549"/>
      <c r="N169" s="547">
        <v>0.13800000000000001</v>
      </c>
      <c r="O169" s="548">
        <v>0.11991157412916453</v>
      </c>
      <c r="P169" s="773">
        <v>0.11991157412916453</v>
      </c>
      <c r="Q169" s="549"/>
      <c r="R169" s="547">
        <f>R170/R8</f>
        <v>0.13800000000000004</v>
      </c>
      <c r="S169" s="550">
        <v>0.14442869999999999</v>
      </c>
      <c r="T169" s="551">
        <f>T170/T8</f>
        <v>0.12092557764574403</v>
      </c>
      <c r="U169" s="552">
        <f>U170/U8</f>
        <v>0.12092557764574403</v>
      </c>
      <c r="V169" s="552"/>
      <c r="W169" s="553"/>
      <c r="X169" s="277"/>
      <c r="Y169" s="547">
        <v>0.14399999999999999</v>
      </c>
      <c r="Z169" s="773">
        <v>0.12667</v>
      </c>
      <c r="AA169" s="773">
        <v>0.12667</v>
      </c>
      <c r="AB169" s="549"/>
      <c r="AC169" s="547">
        <v>0.14399999999999999</v>
      </c>
      <c r="AD169" s="548">
        <v>0.12380250211185709</v>
      </c>
      <c r="AE169" s="773">
        <v>0.12380250211185709</v>
      </c>
      <c r="AF169" s="549"/>
      <c r="AG169" s="547">
        <v>0.14399999999999999</v>
      </c>
      <c r="AH169" s="553"/>
      <c r="AI169" s="1132"/>
      <c r="AJ169" s="549"/>
      <c r="AK169" s="554">
        <f>AK170/AK8</f>
        <v>0.14400000000000002</v>
      </c>
      <c r="AL169" s="550">
        <v>0.14442869999999999</v>
      </c>
      <c r="AM169" s="555">
        <f>AM170/AM8</f>
        <v>0.12535903935358336</v>
      </c>
      <c r="AN169" s="552">
        <f>AN170/AN8</f>
        <v>0.12535903935358336</v>
      </c>
      <c r="AO169" s="555"/>
      <c r="AP169" s="553"/>
      <c r="AQ169" s="277"/>
      <c r="AR169" s="554">
        <f>AR170/AR8</f>
        <v>0.14119427402862988</v>
      </c>
      <c r="AS169" s="552">
        <f>AS170/AS8</f>
        <v>0.14442869999999999</v>
      </c>
      <c r="AT169" s="557">
        <f>AT170/AT8</f>
        <v>0.12280346983924499</v>
      </c>
      <c r="AU169" s="557">
        <f>AU170/AU8</f>
        <v>0.12280346983924499</v>
      </c>
      <c r="AV169" s="558"/>
      <c r="AW169" s="552"/>
      <c r="AX169" s="384"/>
      <c r="AY169" s="559"/>
      <c r="AZ169" s="560"/>
      <c r="BA169" s="560"/>
      <c r="BF169" s="1045"/>
      <c r="BG169" s="553"/>
      <c r="BH169" s="853"/>
      <c r="BI169" s="549"/>
      <c r="BJ169" s="1045"/>
      <c r="BK169" s="553"/>
      <c r="BL169" s="1162"/>
      <c r="BM169" s="549"/>
      <c r="BN169" s="1045"/>
      <c r="BO169" s="553"/>
      <c r="BP169" s="1162"/>
      <c r="BQ169" s="549"/>
      <c r="BR169" s="547" t="e">
        <f>BR170/BR8</f>
        <v>#DIV/0!</v>
      </c>
      <c r="BS169" s="555"/>
      <c r="BT169" s="552" t="e">
        <f>BT170/BT7</f>
        <v>#DIV/0!</v>
      </c>
      <c r="BU169" s="552" t="e">
        <f>BU170/BU8</f>
        <v>#DIV/0!</v>
      </c>
      <c r="BV169" s="552"/>
      <c r="BW169" s="553"/>
      <c r="BX169" s="277"/>
      <c r="BY169" s="1045"/>
      <c r="BZ169" s="553"/>
      <c r="CA169" s="1162"/>
      <c r="CB169" s="549"/>
      <c r="CC169" s="1045"/>
      <c r="CD169" s="553"/>
      <c r="CE169" s="1162"/>
      <c r="CF169" s="549"/>
      <c r="CG169" s="1045"/>
      <c r="CH169" s="553"/>
      <c r="CI169" s="1162"/>
      <c r="CJ169" s="549"/>
      <c r="CK169" s="554" t="e">
        <f>CK170/CK8</f>
        <v>#DIV/0!</v>
      </c>
      <c r="CL169" s="555"/>
      <c r="CM169" s="562" t="e">
        <f>CM170/CM7</f>
        <v>#DIV/0!</v>
      </c>
      <c r="CN169" s="552" t="e">
        <f>CN170/CN7</f>
        <v>#DIV/0!</v>
      </c>
      <c r="CO169" s="562"/>
      <c r="CP169" s="555"/>
      <c r="CQ169" s="277"/>
      <c r="CR169" s="554" t="e">
        <f>CR170/CR8</f>
        <v>#DIV/0!</v>
      </c>
      <c r="CS169" s="551"/>
      <c r="CT169" s="557" t="e">
        <f>CT170/CT7</f>
        <v>#DIV/0!</v>
      </c>
      <c r="CU169" s="557" t="e">
        <f>CU170/CU7</f>
        <v>#DIV/0!</v>
      </c>
      <c r="CV169" s="558"/>
      <c r="CW169" s="558"/>
      <c r="CX169" s="384" t="e">
        <f>CU170/CT170</f>
        <v>#DIV/0!</v>
      </c>
      <c r="CY169" s="559"/>
      <c r="CZ169" s="560"/>
      <c r="DD169" s="547">
        <v>0.16264999999999999</v>
      </c>
      <c r="DE169" s="548">
        <v>0.16264999999999999</v>
      </c>
      <c r="DF169" s="773"/>
      <c r="DG169" s="549"/>
      <c r="DH169" s="547">
        <v>0.16489999999999999</v>
      </c>
      <c r="DI169" s="548">
        <v>0.16500000000000001</v>
      </c>
      <c r="DJ169" s="773"/>
      <c r="DK169" s="549"/>
      <c r="DL169" s="547">
        <v>0.16750000000000001</v>
      </c>
      <c r="DM169" s="548">
        <v>0.16758823529411765</v>
      </c>
      <c r="DN169" s="773"/>
      <c r="DO169" s="549"/>
      <c r="DP169" s="547">
        <f>DP170/DP8</f>
        <v>0.16499882842025698</v>
      </c>
      <c r="DQ169" s="552">
        <f>DQ170/DQ7</f>
        <v>1.643888888888889</v>
      </c>
      <c r="DR169" s="552" t="e">
        <f>DR170/DR8</f>
        <v>#DIV/0!</v>
      </c>
      <c r="DS169" s="552"/>
      <c r="DT169" s="277"/>
      <c r="DU169" s="547">
        <v>0.16800000000000001</v>
      </c>
      <c r="DV169" s="548"/>
      <c r="DW169" s="773"/>
      <c r="DX169" s="549"/>
      <c r="DY169" s="547">
        <v>0.1704</v>
      </c>
      <c r="DZ169" s="548"/>
      <c r="EA169" s="773"/>
      <c r="EB169" s="549"/>
      <c r="EC169" s="547">
        <v>0.1691</v>
      </c>
      <c r="ED169" s="548"/>
      <c r="EE169" s="773"/>
      <c r="EF169" s="549"/>
      <c r="EG169" s="554">
        <f>EG170/EG8</f>
        <v>0.16900191256830599</v>
      </c>
      <c r="EH169" s="562" t="e">
        <f>EH170/EH7</f>
        <v>#DIV/0!</v>
      </c>
      <c r="EI169" s="552" t="e">
        <f>EI170/EI7</f>
        <v>#DIV/0!</v>
      </c>
      <c r="EJ169" s="562"/>
      <c r="EK169" s="277"/>
      <c r="EL169" s="554">
        <f>EL170/EL8</f>
        <v>0.16663547810545129</v>
      </c>
      <c r="EM169" s="557">
        <f>EM170/EM7</f>
        <v>1.643888888888889</v>
      </c>
      <c r="EN169" s="557" t="e">
        <f>EN170/EN7</f>
        <v>#DIV/0!</v>
      </c>
      <c r="EO169" s="558"/>
      <c r="EP169" s="515">
        <f>EN170/EM170</f>
        <v>0</v>
      </c>
      <c r="EQ169" s="559"/>
      <c r="ER169" s="560"/>
    </row>
    <row r="170" spans="1:152" s="5" customFormat="1" ht="20.100000000000001" customHeight="1">
      <c r="A170" s="66"/>
      <c r="B170" s="67"/>
      <c r="C170" s="1071" t="s">
        <v>54</v>
      </c>
      <c r="D170" s="1072"/>
      <c r="E170" s="782"/>
      <c r="F170" s="374">
        <f>F169*F8</f>
        <v>7525.128205128206</v>
      </c>
      <c r="G170" s="461">
        <v>8915.9323199999999</v>
      </c>
      <c r="H170" s="76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6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63">
        <f>P169*P8</f>
        <v>8567.9050408779003</v>
      </c>
      <c r="Q170" s="418">
        <f>P170-O170</f>
        <v>0</v>
      </c>
      <c r="R170" s="264">
        <f>F170+J170+N170</f>
        <v>24273.84615384616</v>
      </c>
      <c r="S170" s="563">
        <f>S169*S8</f>
        <v>27589.584999999999</v>
      </c>
      <c r="T170" s="564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763">
        <f>Z169*Z8</f>
        <v>10976.259715868719</v>
      </c>
      <c r="AA170" s="763">
        <f>AA169*AA8</f>
        <v>10976.259715868719</v>
      </c>
      <c r="AB170" s="418">
        <f>AA170-Z170</f>
        <v>0</v>
      </c>
      <c r="AC170" s="374">
        <f>AC169*AC8</f>
        <v>9612.3076923076915</v>
      </c>
      <c r="AD170" s="461">
        <f>AD169*AD8</f>
        <v>9035.2498161066051</v>
      </c>
      <c r="AE170" s="763">
        <f>AE169*AE8</f>
        <v>9035.2498161066051</v>
      </c>
      <c r="AF170" s="418">
        <f>AE170-AD170</f>
        <v>0</v>
      </c>
      <c r="AG170" s="374">
        <f>AG169*AG8</f>
        <v>10486.153846153846</v>
      </c>
      <c r="AH170" s="240">
        <f>AH169*AH8</f>
        <v>0</v>
      </c>
      <c r="AI170" s="1108">
        <f>AI169*AI8</f>
        <v>0</v>
      </c>
      <c r="AJ170" s="418">
        <f>AI170-AH170</f>
        <v>0</v>
      </c>
      <c r="AK170" s="127">
        <f>Y170+AC170+AG170</f>
        <v>28836.923076923078</v>
      </c>
      <c r="AL170" s="563">
        <f>AL169*AL8</f>
        <v>30070.796000000002</v>
      </c>
      <c r="AM170" s="134">
        <f>Z170+AD170+AH170</f>
        <v>20011.509531975324</v>
      </c>
      <c r="AN170" s="129">
        <f>AA170+AE170+AI170</f>
        <v>20011.509531975324</v>
      </c>
      <c r="AO170" s="134">
        <f>AN170-AK170</f>
        <v>-8825.4135449477544</v>
      </c>
      <c r="AP170" s="128">
        <f>AN170-AL170</f>
        <v>-10059.286468024678</v>
      </c>
      <c r="AQ170" s="55">
        <f>AN170-AM170</f>
        <v>0</v>
      </c>
      <c r="AR170" s="127">
        <f>SUM(R170,AK170)</f>
        <v>53110.769230769234</v>
      </c>
      <c r="AS170" s="129">
        <f>SUM(S170,AL170)</f>
        <v>57660.381000000001</v>
      </c>
      <c r="AT170" s="510">
        <f>T170+AM170</f>
        <v>46281.469289762405</v>
      </c>
      <c r="AU170" s="565">
        <f>SUM(U170,AN170)</f>
        <v>46281.469289762405</v>
      </c>
      <c r="AV170" s="169">
        <f>AU170-AR170</f>
        <v>-6829.2999410068296</v>
      </c>
      <c r="AW170" s="129">
        <f>AU170-AS170</f>
        <v>-11378.911710237597</v>
      </c>
      <c r="AX170" s="362">
        <f>AU170-AT170</f>
        <v>0</v>
      </c>
      <c r="AY170" s="74"/>
      <c r="AZ170" s="75"/>
      <c r="BA170" s="75"/>
      <c r="BF170" s="1037">
        <f t="shared" ref="BF170:BG170" si="526">BF169*BF8</f>
        <v>0</v>
      </c>
      <c r="BG170" s="240">
        <f>BG169*BG8</f>
        <v>0</v>
      </c>
      <c r="BH170" s="462">
        <f>BH169*BH8</f>
        <v>0</v>
      </c>
      <c r="BI170" s="418">
        <f>BH170-BG170</f>
        <v>0</v>
      </c>
      <c r="BJ170" s="1037">
        <f t="shared" ref="BJ170" si="527">BJ169*BJ8</f>
        <v>0</v>
      </c>
      <c r="BK170" s="240">
        <f>BK169*BK8</f>
        <v>0</v>
      </c>
      <c r="BL170" s="1154">
        <f>BL169*BL8</f>
        <v>0</v>
      </c>
      <c r="BM170" s="418">
        <f>BL170-BK170</f>
        <v>0</v>
      </c>
      <c r="BN170" s="1037">
        <f t="shared" ref="BN170" si="528">BN169*BN8</f>
        <v>0</v>
      </c>
      <c r="BO170" s="240">
        <f>BO169*BO8</f>
        <v>0</v>
      </c>
      <c r="BP170" s="1154">
        <f>BP169*BP8</f>
        <v>0</v>
      </c>
      <c r="BQ170" s="418">
        <f>BP170-BO170</f>
        <v>0</v>
      </c>
      <c r="BR170" s="264">
        <f>BF170+BJ170+BN170</f>
        <v>0</v>
      </c>
      <c r="BS170" s="134"/>
      <c r="BT170" s="129">
        <f>BG170+BK170+BO170</f>
        <v>0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0</v>
      </c>
      <c r="BY170" s="1037">
        <f t="shared" ref="BY170" si="529">BY169*BY8</f>
        <v>0</v>
      </c>
      <c r="BZ170" s="240">
        <f>BZ169*BZ8</f>
        <v>0</v>
      </c>
      <c r="CA170" s="1154">
        <f>CA169*CA8</f>
        <v>0</v>
      </c>
      <c r="CB170" s="418">
        <f>CA170-BZ170</f>
        <v>0</v>
      </c>
      <c r="CC170" s="1037">
        <f t="shared" ref="CC170" si="530">CC169*CC8</f>
        <v>0</v>
      </c>
      <c r="CD170" s="240">
        <f>CD169*CD8</f>
        <v>0</v>
      </c>
      <c r="CE170" s="1154">
        <f>CE169*CE8</f>
        <v>0</v>
      </c>
      <c r="CF170" s="418">
        <f>CE170-CD170</f>
        <v>0</v>
      </c>
      <c r="CG170" s="1037">
        <f t="shared" ref="CG170" si="531">CG169*CG8</f>
        <v>0</v>
      </c>
      <c r="CH170" s="240">
        <f>CH169*CH8</f>
        <v>0</v>
      </c>
      <c r="CI170" s="1154">
        <f>CI169*CI8</f>
        <v>0</v>
      </c>
      <c r="CJ170" s="418">
        <f>CI170-CH170</f>
        <v>0</v>
      </c>
      <c r="CK170" s="127">
        <f>BY170+CC170+CG170</f>
        <v>0</v>
      </c>
      <c r="CL170" s="134"/>
      <c r="CM170" s="134">
        <f>BZ170+CD170+CH170</f>
        <v>0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0</v>
      </c>
      <c r="CR170" s="127">
        <f>SUM(BR170,CK170)</f>
        <v>0</v>
      </c>
      <c r="CS170" s="564"/>
      <c r="CT170" s="510">
        <f>BT170+CM170</f>
        <v>0</v>
      </c>
      <c r="CU170" s="565">
        <f>SUM(BU170,CN170)</f>
        <v>0</v>
      </c>
      <c r="CV170" s="169">
        <f>CU170-CR170</f>
        <v>0</v>
      </c>
      <c r="CW170" s="169"/>
      <c r="CX170" s="362">
        <f>CU170-CT170</f>
        <v>0</v>
      </c>
      <c r="CY170" s="74"/>
      <c r="CZ170" s="75"/>
      <c r="DD170" s="374">
        <f>DD169*DD8</f>
        <v>12038.88034188034</v>
      </c>
      <c r="DE170" s="461">
        <f>DE169*DE8</f>
        <v>0</v>
      </c>
      <c r="DF170" s="76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6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6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6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6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6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76">
        <f>DQ170+EH170</f>
        <v>25290.598290598293</v>
      </c>
      <c r="EN170" s="565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87" customFormat="1" ht="20.100000000000001" customHeight="1">
      <c r="A171" s="567"/>
      <c r="B171" s="568" t="s">
        <v>27</v>
      </c>
      <c r="C171" s="569"/>
      <c r="D171" s="569"/>
      <c r="E171" s="570"/>
      <c r="F171" s="491">
        <f>F172/F10</f>
        <v>0.12929943502824859</v>
      </c>
      <c r="G171" s="571">
        <v>0.11899999999999999</v>
      </c>
      <c r="H171" s="774">
        <v>0.11899999999999999</v>
      </c>
      <c r="I171" s="334">
        <f>H172/G172</f>
        <v>1</v>
      </c>
      <c r="J171" s="491">
        <f>J172/J10</f>
        <v>0.12939008894536216</v>
      </c>
      <c r="K171" s="571">
        <f>K172/K10</f>
        <v>0.1150295995574377</v>
      </c>
      <c r="L171" s="774">
        <f>L172/L10</f>
        <v>0.1150295995574377</v>
      </c>
      <c r="M171" s="334">
        <f>L172/K172</f>
        <v>1</v>
      </c>
      <c r="N171" s="491">
        <f>N172/N10</f>
        <v>0.12869017632241814</v>
      </c>
      <c r="O171" s="571">
        <f>O172/O10</f>
        <v>0.11503945695111478</v>
      </c>
      <c r="P171" s="774">
        <f>P172/P10</f>
        <v>0.11503945695111478</v>
      </c>
      <c r="Q171" s="334">
        <f>P172/O172</f>
        <v>1</v>
      </c>
      <c r="R171" s="572">
        <f>R172/R10</f>
        <v>0.12911926605504587</v>
      </c>
      <c r="S171" s="573">
        <f>S172/S10</f>
        <v>0.13558318917274939</v>
      </c>
      <c r="T171" s="574">
        <f>T172/T10</f>
        <v>0.11649885793315905</v>
      </c>
      <c r="U171" s="575">
        <f>U172/U10</f>
        <v>0.11649885793315905</v>
      </c>
      <c r="V171" s="575">
        <f>U172/R172</f>
        <v>1.1296135320207665</v>
      </c>
      <c r="W171" s="576">
        <f>U172/S172</f>
        <v>0.99854538849658747</v>
      </c>
      <c r="X171" s="177">
        <f>U172/T172</f>
        <v>1</v>
      </c>
      <c r="Y171" s="491">
        <f>Y172/Y10</f>
        <v>0.13405541561712844</v>
      </c>
      <c r="Z171" s="774">
        <f>Z172/Z10</f>
        <v>0.11955190319873549</v>
      </c>
      <c r="AA171" s="774">
        <f>AA172/AA10</f>
        <v>0.11955190319873549</v>
      </c>
      <c r="AB171" s="334">
        <f>AA172/Z172</f>
        <v>1</v>
      </c>
      <c r="AC171" s="491">
        <f>AC172/AC10</f>
        <v>0.13487167630057803</v>
      </c>
      <c r="AD171" s="571">
        <f>AD172/AD10</f>
        <v>0.11785940375127947</v>
      </c>
      <c r="AE171" s="774">
        <f>AE172/AE10</f>
        <v>0.11785940375127947</v>
      </c>
      <c r="AF171" s="334">
        <f>AE172/AD172</f>
        <v>1</v>
      </c>
      <c r="AG171" s="491">
        <f>AG172/AG10</f>
        <v>0.13611612903225806</v>
      </c>
      <c r="AH171" s="576" t="e">
        <f>AH172/AH10</f>
        <v>#DIV/0!</v>
      </c>
      <c r="AI171" s="1133" t="e">
        <f>AI172/AI10</f>
        <v>#DIV/0!</v>
      </c>
      <c r="AJ171" s="334" t="e">
        <f>AI172/AH172</f>
        <v>#DIV/0!</v>
      </c>
      <c r="AK171" s="577">
        <f>AK172/AK10</f>
        <v>0.13506836616454229</v>
      </c>
      <c r="AL171" s="573">
        <f>AL172/AL10</f>
        <v>0.13576745458612974</v>
      </c>
      <c r="AM171" s="578">
        <f>AM172/AM10</f>
        <v>0.11878096708123927</v>
      </c>
      <c r="AN171" s="575">
        <f>AN172/AN10</f>
        <v>0.11878096708123927</v>
      </c>
      <c r="AO171" s="579">
        <f>AN172/AK172</f>
        <v>0.69014989892958278</v>
      </c>
      <c r="AP171" s="340">
        <f>AN172/AL172</f>
        <v>0.662788060438261</v>
      </c>
      <c r="AQ171" s="178">
        <f>AN172/AM172</f>
        <v>1</v>
      </c>
      <c r="AR171" s="577">
        <f>AR172/AR10</f>
        <v>0.13227675276752765</v>
      </c>
      <c r="AS171" s="580">
        <f>AS172/AS10</f>
        <v>0.1356791875874126</v>
      </c>
      <c r="AT171" s="581">
        <f>AT172/AT10</f>
        <v>0.1174456079091071</v>
      </c>
      <c r="AU171" s="582">
        <f>AU172/AU10</f>
        <v>0.1174456079091071</v>
      </c>
      <c r="AV171" s="579">
        <f>AU172/AR172</f>
        <v>0.89144558245901451</v>
      </c>
      <c r="AW171" s="575">
        <f>AU172/AS172</f>
        <v>0.82350906742572283</v>
      </c>
      <c r="AX171" s="584">
        <f>AU172/AT172</f>
        <v>1</v>
      </c>
      <c r="AY171" s="585"/>
      <c r="AZ171" s="586"/>
      <c r="BA171" s="586"/>
      <c r="BF171" s="1046" t="e">
        <f t="shared" ref="BF171:BG171" si="532">BF172/BF10</f>
        <v>#DIV/0!</v>
      </c>
      <c r="BG171" s="576" t="e">
        <f>BG172/BG10</f>
        <v>#DIV/0!</v>
      </c>
      <c r="BH171" s="854" t="e">
        <f>BH172/BH10</f>
        <v>#DIV/0!</v>
      </c>
      <c r="BI171" s="334" t="e">
        <f>BH172/BG172</f>
        <v>#DIV/0!</v>
      </c>
      <c r="BJ171" s="1046" t="e">
        <f t="shared" ref="BJ171" si="533">BJ172/BJ10</f>
        <v>#DIV/0!</v>
      </c>
      <c r="BK171" s="576" t="e">
        <f>BK172/BK10</f>
        <v>#DIV/0!</v>
      </c>
      <c r="BL171" s="1163" t="e">
        <f>BL172/BL10</f>
        <v>#DIV/0!</v>
      </c>
      <c r="BM171" s="334" t="e">
        <f>BL172/BK172</f>
        <v>#DIV/0!</v>
      </c>
      <c r="BN171" s="1046" t="e">
        <f t="shared" ref="BN171" si="534">BN172/BN10</f>
        <v>#DIV/0!</v>
      </c>
      <c r="BO171" s="576" t="e">
        <f>BO172/BO10</f>
        <v>#DIV/0!</v>
      </c>
      <c r="BP171" s="1163" t="e">
        <f>BP172/BP10</f>
        <v>#DIV/0!</v>
      </c>
      <c r="BQ171" s="334" t="e">
        <f>BP172/BO172</f>
        <v>#DIV/0!</v>
      </c>
      <c r="BR171" s="572" t="e">
        <f>BR172/BR10</f>
        <v>#DIV/0!</v>
      </c>
      <c r="BS171" s="578"/>
      <c r="BT171" s="580" t="e">
        <f>BT172/BT10</f>
        <v>#DIV/0!</v>
      </c>
      <c r="BU171" s="575" t="e">
        <f>BU172/BU10</f>
        <v>#DIV/0!</v>
      </c>
      <c r="BV171" s="575" t="e">
        <f>BU172/BR172</f>
        <v>#DIV/0!</v>
      </c>
      <c r="BW171" s="576"/>
      <c r="BX171" s="177" t="e">
        <f>BU172/BT172</f>
        <v>#DIV/0!</v>
      </c>
      <c r="BY171" s="1046" t="e">
        <f t="shared" ref="BY171" si="535">BY172/BY10</f>
        <v>#DIV/0!</v>
      </c>
      <c r="BZ171" s="576" t="e">
        <f>BZ172/BZ10</f>
        <v>#DIV/0!</v>
      </c>
      <c r="CA171" s="1163" t="e">
        <f>CA172/CA10</f>
        <v>#DIV/0!</v>
      </c>
      <c r="CB171" s="334" t="e">
        <f>CA172/BZ172</f>
        <v>#DIV/0!</v>
      </c>
      <c r="CC171" s="1046" t="e">
        <f t="shared" ref="CC171" si="536">CC172/CC10</f>
        <v>#DIV/0!</v>
      </c>
      <c r="CD171" s="576" t="e">
        <f>CD172/CD10</f>
        <v>#DIV/0!</v>
      </c>
      <c r="CE171" s="1163" t="e">
        <f>CE172/CE10</f>
        <v>#DIV/0!</v>
      </c>
      <c r="CF171" s="334" t="e">
        <f>CE172/CD172</f>
        <v>#DIV/0!</v>
      </c>
      <c r="CG171" s="1046" t="e">
        <f t="shared" ref="CG171" si="537">CG172/CG10</f>
        <v>#DIV/0!</v>
      </c>
      <c r="CH171" s="576" t="e">
        <f>CH172/CH10</f>
        <v>#DIV/0!</v>
      </c>
      <c r="CI171" s="1163" t="e">
        <f>CI172/CI10</f>
        <v>#DIV/0!</v>
      </c>
      <c r="CJ171" s="334" t="e">
        <f>CI172/CH172</f>
        <v>#DIV/0!</v>
      </c>
      <c r="CK171" s="577" t="e">
        <f>CK172/CK10</f>
        <v>#DIV/0!</v>
      </c>
      <c r="CL171" s="578"/>
      <c r="CM171" s="588" t="e">
        <f>CM172/CM10</f>
        <v>#DIV/0!</v>
      </c>
      <c r="CN171" s="575" t="e">
        <f>CN172/CN10</f>
        <v>#DIV/0!</v>
      </c>
      <c r="CO171" s="583" t="e">
        <f>CN172/CK172</f>
        <v>#DIV/0!</v>
      </c>
      <c r="CP171" s="579"/>
      <c r="CQ171" s="178" t="e">
        <f>CN172/CM172</f>
        <v>#DIV/0!</v>
      </c>
      <c r="CR171" s="577" t="e">
        <f>CR172/CR10</f>
        <v>#DIV/0!</v>
      </c>
      <c r="CS171" s="967"/>
      <c r="CT171" s="581" t="e">
        <f>CT172/CT10</f>
        <v>#DIV/0!</v>
      </c>
      <c r="CU171" s="582" t="e">
        <f>CU172/CU10</f>
        <v>#DIV/0!</v>
      </c>
      <c r="CV171" s="583" t="e">
        <f>CU172/CR172</f>
        <v>#DIV/0!</v>
      </c>
      <c r="CW171" s="579"/>
      <c r="CX171" s="584" t="e">
        <f>CU172/CT172</f>
        <v>#DIV/0!</v>
      </c>
      <c r="CY171" s="585"/>
      <c r="CZ171" s="586"/>
      <c r="DD171" s="491">
        <f>DD172/DD10</f>
        <v>0.15290601265822781</v>
      </c>
      <c r="DE171" s="571" t="e">
        <f>DE172/DE10</f>
        <v>#DIV/0!</v>
      </c>
      <c r="DF171" s="77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1">
        <f>DI172/DI10</f>
        <v>0.16500000000000001</v>
      </c>
      <c r="DJ171" s="774" t="e">
        <f>DJ172/DJ10</f>
        <v>#DIV/0!</v>
      </c>
      <c r="DK171" s="334">
        <f>DJ172/DI172</f>
        <v>0</v>
      </c>
      <c r="DL171" s="491">
        <f>DL172/DL10</f>
        <v>0.15939211391018618</v>
      </c>
      <c r="DM171" s="571">
        <f>DM172/DM10</f>
        <v>0.15947426067907994</v>
      </c>
      <c r="DN171" s="774" t="e">
        <f>DN172/DN10</f>
        <v>#DIV/0!</v>
      </c>
      <c r="DO171" s="334">
        <f>DN172/DM172</f>
        <v>0</v>
      </c>
      <c r="DP171" s="572">
        <f>DP172/DP10</f>
        <v>0.15654303221288512</v>
      </c>
      <c r="DQ171" s="580">
        <f>DQ172/DQ10</f>
        <v>0.16226261530113942</v>
      </c>
      <c r="DR171" s="575" t="e">
        <f>DR172/DR10</f>
        <v>#DIV/0!</v>
      </c>
      <c r="DS171" s="575">
        <f>DR172/DP172</f>
        <v>0</v>
      </c>
      <c r="DT171" s="177">
        <f>DR172/DQ172</f>
        <v>0</v>
      </c>
      <c r="DU171" s="491">
        <f>DU172/DU10</f>
        <v>0.15998058252427183</v>
      </c>
      <c r="DV171" s="571" t="e">
        <f>DV172/DV10</f>
        <v>#DIV/0!</v>
      </c>
      <c r="DW171" s="77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1" t="e">
        <f>DZ172/DZ10</f>
        <v>#DIV/0!</v>
      </c>
      <c r="EA171" s="77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1" t="e">
        <f>ED172/ED10</f>
        <v>#DIV/0!</v>
      </c>
      <c r="EE171" s="774" t="e">
        <f>EE172/EE10</f>
        <v>#DIV/0!</v>
      </c>
      <c r="EF171" s="334" t="e">
        <f>EE172/ED172</f>
        <v>#DIV/0!</v>
      </c>
      <c r="EG171" s="577">
        <f>EG172/EG10</f>
        <v>0.1598199697428139</v>
      </c>
      <c r="EH171" s="588" t="e">
        <f>EH172/EH10</f>
        <v>#DIV/0!</v>
      </c>
      <c r="EI171" s="575" t="e">
        <f>EI172/EI10</f>
        <v>#DIV/0!</v>
      </c>
      <c r="EJ171" s="583">
        <f>EI172/EG172</f>
        <v>0</v>
      </c>
      <c r="EK171" s="178" t="e">
        <f>EI172/EH172</f>
        <v>#DIV/0!</v>
      </c>
      <c r="EL171" s="577">
        <f>EL172/EL10</f>
        <v>0.15788590617896259</v>
      </c>
      <c r="EM171" s="581">
        <f>EM172/EM10</f>
        <v>0.16226261530113942</v>
      </c>
      <c r="EN171" s="582" t="e">
        <f>EN172/EN10</f>
        <v>#DIV/0!</v>
      </c>
      <c r="EO171" s="583">
        <f>EN172/EL172</f>
        <v>0</v>
      </c>
      <c r="EP171" s="584">
        <f>EN172/EM172</f>
        <v>0</v>
      </c>
      <c r="EQ171" s="585"/>
      <c r="ER171" s="586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5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5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5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1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755">
        <f>Z170+Z164</f>
        <v>11304.452961784616</v>
      </c>
      <c r="AA172" s="755">
        <f>AA170+AA164</f>
        <v>11304.452961784616</v>
      </c>
      <c r="AB172" s="358">
        <f>AA172-Z172</f>
        <v>0</v>
      </c>
      <c r="AC172" s="355">
        <f>AC170+AC164</f>
        <v>9971.2820512820508</v>
      </c>
      <c r="AD172" s="448">
        <f>AD170+AD164</f>
        <v>9322.8887866327896</v>
      </c>
      <c r="AE172" s="755">
        <f>AE170+AE164</f>
        <v>9322.8887866327896</v>
      </c>
      <c r="AF172" s="358">
        <f>AE172-AD172</f>
        <v>0</v>
      </c>
      <c r="AG172" s="355">
        <f>AG170+AG164</f>
        <v>10819.48717948718</v>
      </c>
      <c r="AH172" s="108">
        <f>AH170+AH164</f>
        <v>0</v>
      </c>
      <c r="AI172" s="1110">
        <f>AI170+AI164</f>
        <v>0</v>
      </c>
      <c r="AJ172" s="358">
        <f>AI172-AH172</f>
        <v>0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20627.341748417406</v>
      </c>
      <c r="AN172" s="113">
        <f>AA172+AE172+AI172</f>
        <v>20627.341748417406</v>
      </c>
      <c r="AO172" s="186">
        <f>AN172-AK172</f>
        <v>-9260.8633797877228</v>
      </c>
      <c r="AP172" s="108">
        <f>AN172-AL172</f>
        <v>-10494.736302864647</v>
      </c>
      <c r="AQ172" s="117">
        <f>AN172-AM172</f>
        <v>0</v>
      </c>
      <c r="AR172" s="111">
        <f>SUM(R172,AK172)</f>
        <v>55149.230769230773</v>
      </c>
      <c r="AS172" s="113">
        <f>AS170+AS164</f>
        <v>59698.84253846154</v>
      </c>
      <c r="AT172" s="589">
        <f>T172+AM172</f>
        <v>49162.538145243532</v>
      </c>
      <c r="AU172" s="187">
        <f>SUM(U172,AN172)</f>
        <v>49162.538145243532</v>
      </c>
      <c r="AV172" s="188">
        <f>AU172-AR172</f>
        <v>-5986.6926239872409</v>
      </c>
      <c r="AW172" s="110">
        <f>AU172-AS172</f>
        <v>-10536.304393218008</v>
      </c>
      <c r="AX172" s="590">
        <f>AU172-AT172</f>
        <v>0</v>
      </c>
      <c r="AY172" s="96">
        <f>AR172/6</f>
        <v>9191.5384615384628</v>
      </c>
      <c r="AZ172" s="97">
        <f>AS172/6</f>
        <v>9949.80708974359</v>
      </c>
      <c r="BA172" s="97">
        <f>AU172/6</f>
        <v>8193.7563575405893</v>
      </c>
      <c r="BB172" s="123">
        <f>BA172/AY172</f>
        <v>0.89144558245901451</v>
      </c>
      <c r="BC172" s="98">
        <f>BA172-AY172</f>
        <v>-997.78210399787349</v>
      </c>
      <c r="BD172" s="98">
        <f>BA172-AZ172</f>
        <v>-1756.0507322030007</v>
      </c>
      <c r="BE172" s="98">
        <f>AX172/6</f>
        <v>0</v>
      </c>
      <c r="BF172" s="1035">
        <f t="shared" ref="BF172:BG172" si="538">BF170+BF164</f>
        <v>0</v>
      </c>
      <c r="BG172" s="108">
        <f>BG170+BG164</f>
        <v>0</v>
      </c>
      <c r="BH172" s="357">
        <f>BH170+BH164</f>
        <v>0</v>
      </c>
      <c r="BI172" s="358">
        <f>BH172-BG172</f>
        <v>0</v>
      </c>
      <c r="BJ172" s="1035">
        <f t="shared" ref="BJ172" si="539">BJ170+BJ164</f>
        <v>0</v>
      </c>
      <c r="BK172" s="108">
        <f>BK170+BK164</f>
        <v>0</v>
      </c>
      <c r="BL172" s="1146">
        <f>BL170+BL164</f>
        <v>0</v>
      </c>
      <c r="BM172" s="358">
        <f>BL172-BK172</f>
        <v>0</v>
      </c>
      <c r="BN172" s="1035">
        <f t="shared" ref="BN172" si="540">BN170+BN164</f>
        <v>0</v>
      </c>
      <c r="BO172" s="108">
        <f>BO170+BO164</f>
        <v>0</v>
      </c>
      <c r="BP172" s="1146">
        <f>BP170+BP164</f>
        <v>0</v>
      </c>
      <c r="BQ172" s="358">
        <f>BP172-BO172</f>
        <v>0</v>
      </c>
      <c r="BR172" s="360">
        <f>BF172+BJ172+BN172</f>
        <v>0</v>
      </c>
      <c r="BS172" s="112"/>
      <c r="BT172" s="110">
        <f>BG172+BK172+BO172</f>
        <v>0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0</v>
      </c>
      <c r="BY172" s="1035">
        <f t="shared" ref="BY172" si="541">BY170+BY164</f>
        <v>0</v>
      </c>
      <c r="BZ172" s="108">
        <f>BZ170+BZ164</f>
        <v>0</v>
      </c>
      <c r="CA172" s="1146">
        <f>CA170+CA164</f>
        <v>0</v>
      </c>
      <c r="CB172" s="358">
        <f>CA172-BZ172</f>
        <v>0</v>
      </c>
      <c r="CC172" s="1035">
        <f t="shared" ref="CC172" si="542">CC170+CC164</f>
        <v>0</v>
      </c>
      <c r="CD172" s="108">
        <f>CD170+CD164</f>
        <v>0</v>
      </c>
      <c r="CE172" s="1146">
        <f>CE170+CE164</f>
        <v>0</v>
      </c>
      <c r="CF172" s="358">
        <f>CE172-CD172</f>
        <v>0</v>
      </c>
      <c r="CG172" s="1035">
        <f t="shared" ref="CG172" si="543">CG170+CG164</f>
        <v>0</v>
      </c>
      <c r="CH172" s="108">
        <f>CH170+CH164</f>
        <v>0</v>
      </c>
      <c r="CI172" s="1146">
        <f>CI170+CI164</f>
        <v>0</v>
      </c>
      <c r="CJ172" s="358">
        <f>CI172-CH172</f>
        <v>0</v>
      </c>
      <c r="CK172" s="111">
        <f>BY172+CC172+CG172</f>
        <v>0</v>
      </c>
      <c r="CL172" s="112"/>
      <c r="CM172" s="112">
        <f>BZ172+CD172+CH172</f>
        <v>0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0</v>
      </c>
      <c r="CR172" s="111">
        <f>SUM(BR172,CK172)</f>
        <v>0</v>
      </c>
      <c r="CS172" s="950"/>
      <c r="CT172" s="589">
        <f>BT172+CM172</f>
        <v>0</v>
      </c>
      <c r="CU172" s="187">
        <f>SUM(BU172,CN172)</f>
        <v>0</v>
      </c>
      <c r="CV172" s="188">
        <f>CU172-CR172</f>
        <v>0</v>
      </c>
      <c r="CW172" s="188"/>
      <c r="CX172" s="590">
        <f>CU172-CT172</f>
        <v>0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0</v>
      </c>
      <c r="DD172" s="355">
        <f>DD170+DD164</f>
        <v>12389.30769230769</v>
      </c>
      <c r="DE172" s="448">
        <f>DE170+DE164</f>
        <v>0</v>
      </c>
      <c r="DF172" s="75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5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5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5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5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5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3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0">
        <f>EN172-EM172</f>
        <v>-25559.829059829062</v>
      </c>
      <c r="EQ172" s="96">
        <f>EL172/6</f>
        <v>10883.331908831909</v>
      </c>
      <c r="ER172" s="97">
        <f>EN172/6</f>
        <v>0</v>
      </c>
      <c r="ES172" s="1024">
        <f>ER172/EQ172</f>
        <v>0</v>
      </c>
      <c r="ET172" s="625">
        <f>ER172-EQ172</f>
        <v>-10883.331908831909</v>
      </c>
      <c r="EU172" s="625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2" t="s">
        <v>35</v>
      </c>
      <c r="E173" s="837"/>
      <c r="F173" s="547">
        <f>F223</f>
        <v>0.191</v>
      </c>
      <c r="G173" s="591">
        <v>0.18516159053198103</v>
      </c>
      <c r="H173" s="775">
        <v>0.18516159053198103</v>
      </c>
      <c r="I173" s="549"/>
      <c r="J173" s="547">
        <f>J223</f>
        <v>0.191</v>
      </c>
      <c r="K173" s="591">
        <v>0.14749999999999999</v>
      </c>
      <c r="L173" s="775">
        <v>0.14749999999999999</v>
      </c>
      <c r="M173" s="549"/>
      <c r="N173" s="547">
        <f>N223</f>
        <v>0.191</v>
      </c>
      <c r="O173" s="591">
        <v>0.17679112283749221</v>
      </c>
      <c r="P173" s="775">
        <v>0.17679112283749221</v>
      </c>
      <c r="Q173" s="549"/>
      <c r="R173" s="594">
        <f>R174/R11</f>
        <v>0.191</v>
      </c>
      <c r="S173" s="595">
        <v>0.17887401315789475</v>
      </c>
      <c r="T173" s="596">
        <f>T174/T11</f>
        <v>0.16826304204458603</v>
      </c>
      <c r="U173" s="552">
        <f>U174/U11</f>
        <v>0.16826304204458603</v>
      </c>
      <c r="V173" s="552"/>
      <c r="W173" s="597"/>
      <c r="X173" s="253"/>
      <c r="Y173" s="547">
        <v>0.191</v>
      </c>
      <c r="Z173" s="775">
        <v>0.1522392730731392</v>
      </c>
      <c r="AA173" s="775">
        <v>0.1522392730731392</v>
      </c>
      <c r="AB173" s="549"/>
      <c r="AC173" s="547">
        <v>0.191</v>
      </c>
      <c r="AD173" s="591">
        <v>0.16399624958525413</v>
      </c>
      <c r="AE173" s="775">
        <v>0.16399624958525413</v>
      </c>
      <c r="AF173" s="593"/>
      <c r="AG173" s="547">
        <v>0.191</v>
      </c>
      <c r="AH173" s="600"/>
      <c r="AI173" s="1134"/>
      <c r="AJ173" s="593"/>
      <c r="AK173" s="598">
        <f>AK174/AK11</f>
        <v>0.19100000000000003</v>
      </c>
      <c r="AL173" s="595">
        <v>0.20902591687041566</v>
      </c>
      <c r="AM173" s="597">
        <f>AM174/AM11</f>
        <v>0.15754346581464201</v>
      </c>
      <c r="AN173" s="599">
        <f>AN174/AN11</f>
        <v>0.15754346581464201</v>
      </c>
      <c r="AO173" s="597"/>
      <c r="AP173" s="600"/>
      <c r="AQ173" s="253"/>
      <c r="AR173" s="598">
        <f>AR174/AR11</f>
        <v>0.191</v>
      </c>
      <c r="AS173" s="599">
        <v>0.19100000000000003</v>
      </c>
      <c r="AT173" s="601">
        <f>AT174/AT11</f>
        <v>0.16476942246725593</v>
      </c>
      <c r="AU173" s="602">
        <f>AU174/AU11</f>
        <v>0.16476942246725593</v>
      </c>
      <c r="AV173" s="603"/>
      <c r="AW173" s="552"/>
      <c r="AX173" s="604"/>
      <c r="AY173" s="137"/>
      <c r="BF173" s="1045"/>
      <c r="BG173" s="600"/>
      <c r="BH173" s="855"/>
      <c r="BI173" s="592"/>
      <c r="BJ173" s="1045"/>
      <c r="BK173" s="600"/>
      <c r="BL173" s="1164"/>
      <c r="BM173" s="592"/>
      <c r="BN173" s="1045"/>
      <c r="BO173" s="600"/>
      <c r="BP173" s="1164"/>
      <c r="BQ173" s="593"/>
      <c r="BR173" s="594" t="e">
        <f>BR174/BR11</f>
        <v>#DIV/0!</v>
      </c>
      <c r="BS173" s="597"/>
      <c r="BT173" s="599" t="e">
        <f>BT174/BT11</f>
        <v>#DIV/0!</v>
      </c>
      <c r="BU173" s="552" t="e">
        <f>BU174/BU11</f>
        <v>#DIV/0!</v>
      </c>
      <c r="BV173" s="552"/>
      <c r="BW173" s="597"/>
      <c r="BX173" s="597"/>
      <c r="BY173" s="1045"/>
      <c r="BZ173" s="600"/>
      <c r="CA173" s="1164"/>
      <c r="CB173" s="593"/>
      <c r="CC173" s="1045"/>
      <c r="CD173" s="600"/>
      <c r="CE173" s="1164"/>
      <c r="CF173" s="593"/>
      <c r="CG173" s="1045"/>
      <c r="CH173" s="600"/>
      <c r="CI173" s="1164"/>
      <c r="CJ173" s="593"/>
      <c r="CK173" s="598" t="e">
        <f>CK174/CK11</f>
        <v>#DIV/0!</v>
      </c>
      <c r="CL173" s="597"/>
      <c r="CM173" s="597" t="e">
        <f>CM174/CM11</f>
        <v>#DIV/0!</v>
      </c>
      <c r="CN173" s="599" t="e">
        <f>CN174/CN11</f>
        <v>#DIV/0!</v>
      </c>
      <c r="CO173" s="597"/>
      <c r="CP173" s="597"/>
      <c r="CQ173" s="253"/>
      <c r="CR173" s="598" t="e">
        <f>CR174/CR11</f>
        <v>#DIV/0!</v>
      </c>
      <c r="CS173" s="596"/>
      <c r="CT173" s="601" t="e">
        <f>CT174/CT11</f>
        <v>#DIV/0!</v>
      </c>
      <c r="CU173" s="602" t="e">
        <f>CU174/CU11</f>
        <v>#DIV/0!</v>
      </c>
      <c r="CV173" s="603"/>
      <c r="CW173" s="603"/>
      <c r="CX173" s="604" t="e">
        <f>CU174/CT174</f>
        <v>#DIV/0!</v>
      </c>
      <c r="CY173" s="137"/>
      <c r="DD173" s="547">
        <v>0.19600000000000001</v>
      </c>
      <c r="DE173" s="591">
        <v>0.19600000000000001</v>
      </c>
      <c r="DF173" s="775"/>
      <c r="DG173" s="592"/>
      <c r="DH173" s="547">
        <v>0.19600000000000001</v>
      </c>
      <c r="DI173" s="591">
        <v>0.19600000000000001</v>
      </c>
      <c r="DJ173" s="775"/>
      <c r="DK173" s="592"/>
      <c r="DL173" s="547">
        <v>0.19500000000000001</v>
      </c>
      <c r="DM173" s="591">
        <v>0.19500000000000001</v>
      </c>
      <c r="DN173" s="775"/>
      <c r="DO173" s="593"/>
      <c r="DP173" s="594">
        <f>DP174/DP11</f>
        <v>0.19584415584415585</v>
      </c>
      <c r="DQ173" s="599">
        <f>DQ174/DQ11</f>
        <v>0.19584415584415585</v>
      </c>
      <c r="DR173" s="552" t="e">
        <f>DR174/DR11</f>
        <v>#DIV/0!</v>
      </c>
      <c r="DS173" s="552"/>
      <c r="DT173" s="597"/>
      <c r="DU173" s="547">
        <v>0.19600000000000001</v>
      </c>
      <c r="DV173" s="591"/>
      <c r="DW173" s="775"/>
      <c r="DX173" s="593"/>
      <c r="DY173" s="547">
        <v>0.19600000000000001</v>
      </c>
      <c r="DZ173" s="591"/>
      <c r="EA173" s="775"/>
      <c r="EB173" s="593"/>
      <c r="EC173" s="547">
        <v>0.19500000000000001</v>
      </c>
      <c r="ED173" s="591"/>
      <c r="EE173" s="775"/>
      <c r="EF173" s="593"/>
      <c r="EG173" s="598">
        <f>EG174/EG11</f>
        <v>0.19601470588235295</v>
      </c>
      <c r="EH173" s="597" t="e">
        <f>EH174/EH11</f>
        <v>#DIV/0!</v>
      </c>
      <c r="EI173" s="599" t="e">
        <f>EI174/EI11</f>
        <v>#DIV/0!</v>
      </c>
      <c r="EJ173" s="597"/>
      <c r="EK173" s="253"/>
      <c r="EL173" s="598">
        <f>EL174/EL11</f>
        <v>0.19593002149510391</v>
      </c>
      <c r="EM173" s="601">
        <f>EM174/EM11</f>
        <v>0.19584415584415585</v>
      </c>
      <c r="EN173" s="602" t="e">
        <f>EN174/EN11</f>
        <v>#DIV/0!</v>
      </c>
      <c r="EO173" s="603"/>
      <c r="EP173" s="604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3" t="s">
        <v>61</v>
      </c>
      <c r="E174" s="826"/>
      <c r="F174" s="264">
        <f>F11*F173</f>
        <v>1465.965811965812</v>
      </c>
      <c r="G174" s="414">
        <f>G11*G173</f>
        <v>1675.7772799999993</v>
      </c>
      <c r="H174" s="76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6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61">
        <f>P11*P173</f>
        <v>1278.3835600000009</v>
      </c>
      <c r="Q174" s="418">
        <f>P174-O174</f>
        <v>0</v>
      </c>
      <c r="R174" s="264">
        <f>F174+J174+N174</f>
        <v>4647.666666666667</v>
      </c>
      <c r="S174" s="563">
        <v>4647.666666666667</v>
      </c>
      <c r="T174" s="564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761">
        <f>Z11*Z173</f>
        <v>1075.2816</v>
      </c>
      <c r="AA174" s="761">
        <f>AA11*AA173</f>
        <v>1075.2816</v>
      </c>
      <c r="AB174" s="418">
        <f>AA174-Z174</f>
        <v>0</v>
      </c>
      <c r="AC174" s="264">
        <f>AC11*AC173</f>
        <v>1257.0085470085471</v>
      </c>
      <c r="AD174" s="414">
        <f>AD11*AD173</f>
        <v>952.14176060272098</v>
      </c>
      <c r="AE174" s="761">
        <f>AE11*AE173</f>
        <v>952.14176060272098</v>
      </c>
      <c r="AF174" s="418">
        <f>AE174-AD174</f>
        <v>0</v>
      </c>
      <c r="AG174" s="264">
        <f>AG11*AG173</f>
        <v>1041.5213675213677</v>
      </c>
      <c r="AH174" s="128">
        <f>AH11*AH173</f>
        <v>0</v>
      </c>
      <c r="AI174" s="1116">
        <f>AI11*AI173</f>
        <v>0</v>
      </c>
      <c r="AJ174" s="418">
        <f>AI174-AH174</f>
        <v>0</v>
      </c>
      <c r="AK174" s="127">
        <f>Y174+AC174+AG174</f>
        <v>3653.4871794871801</v>
      </c>
      <c r="AL174" s="563">
        <v>3653.4871794871801</v>
      </c>
      <c r="AM174" s="134">
        <f>Z174+AD174+AH174</f>
        <v>2027.423360602721</v>
      </c>
      <c r="AN174" s="129">
        <f>AA174+AE174+AI174</f>
        <v>2027.423360602721</v>
      </c>
      <c r="AO174" s="134">
        <f>AN174-AK174</f>
        <v>-1626.0638188844591</v>
      </c>
      <c r="AP174" s="128">
        <f>AN174-AL174</f>
        <v>-1626.0638188844591</v>
      </c>
      <c r="AQ174" s="55">
        <f>AN174-AM174</f>
        <v>0</v>
      </c>
      <c r="AR174" s="130">
        <f>SUM(R174,AK174)</f>
        <v>8301.1538461538476</v>
      </c>
      <c r="AS174" s="129">
        <v>8301.1538461538476</v>
      </c>
      <c r="AT174" s="510">
        <f>T174+AM174</f>
        <v>6506.1290723975935</v>
      </c>
      <c r="AU174" s="168">
        <f>SUM(U174,AN174)</f>
        <v>6506.1290723975935</v>
      </c>
      <c r="AV174" s="169">
        <f>AU174-AR174</f>
        <v>-1795.024773756254</v>
      </c>
      <c r="AW174" s="129">
        <f>AU174-AS174</f>
        <v>-1795.024773756254</v>
      </c>
      <c r="AX174" s="362">
        <f>AU174-AT174</f>
        <v>0</v>
      </c>
      <c r="AY174" s="137"/>
      <c r="BF174" s="1039">
        <f t="shared" ref="BF174:BG174" si="544">BF173*BF11</f>
        <v>0</v>
      </c>
      <c r="BG174" s="128">
        <f>BG173*BG11</f>
        <v>0</v>
      </c>
      <c r="BH174" s="415">
        <f>BH173*BH11</f>
        <v>0</v>
      </c>
      <c r="BI174" s="418">
        <f>BH174-BG174</f>
        <v>0</v>
      </c>
      <c r="BJ174" s="1039">
        <f t="shared" ref="BJ174" si="545">BJ173*BJ11</f>
        <v>0</v>
      </c>
      <c r="BK174" s="128">
        <f>BK173*BK11</f>
        <v>0</v>
      </c>
      <c r="BL174" s="1152">
        <f>BL173*BL11</f>
        <v>0</v>
      </c>
      <c r="BM174" s="418">
        <f>BL174-BK174</f>
        <v>0</v>
      </c>
      <c r="BN174" s="1039">
        <f t="shared" ref="BN174" si="546">BN173*BN11</f>
        <v>0</v>
      </c>
      <c r="BO174" s="128"/>
      <c r="BP174" s="1152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39">
        <f t="shared" ref="BY174" si="547">BY173*BY11</f>
        <v>0</v>
      </c>
      <c r="BZ174" s="128">
        <f>BZ11*BZ173</f>
        <v>0</v>
      </c>
      <c r="CA174" s="1152">
        <f>CA11*CA173</f>
        <v>0</v>
      </c>
      <c r="CB174" s="358">
        <v>0</v>
      </c>
      <c r="CC174" s="1039">
        <f t="shared" ref="CC174" si="548">CC173*CC11</f>
        <v>0</v>
      </c>
      <c r="CD174" s="128">
        <f>CD11*CD173</f>
        <v>0</v>
      </c>
      <c r="CE174" s="1152">
        <f>CE11*CE173</f>
        <v>0</v>
      </c>
      <c r="CF174" s="358">
        <v>0</v>
      </c>
      <c r="CG174" s="1039">
        <f t="shared" ref="CG174" si="549">CG173*CG11</f>
        <v>0</v>
      </c>
      <c r="CH174" s="128">
        <f>CH11*CH173</f>
        <v>0</v>
      </c>
      <c r="CI174" s="1152">
        <f>CI11*CI173</f>
        <v>0</v>
      </c>
      <c r="CJ174" s="358">
        <f>CI174-CH174</f>
        <v>0</v>
      </c>
      <c r="CK174" s="127">
        <f>BY174+CC174+CG174</f>
        <v>0</v>
      </c>
      <c r="CL174" s="134"/>
      <c r="CM174" s="134">
        <f>BZ174+CD174+CH174</f>
        <v>0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0</v>
      </c>
      <c r="CR174" s="130">
        <f>SUM(BR174,CK174)</f>
        <v>0</v>
      </c>
      <c r="CS174" s="538"/>
      <c r="CT174" s="510">
        <f>BT174+CM174</f>
        <v>0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0</v>
      </c>
      <c r="CY174" s="137"/>
      <c r="DD174" s="264">
        <v>1280</v>
      </c>
      <c r="DE174" s="414">
        <v>1280</v>
      </c>
      <c r="DF174" s="761"/>
      <c r="DG174" s="418">
        <f>DF174-DE174</f>
        <v>-1280</v>
      </c>
      <c r="DH174" s="264">
        <v>995</v>
      </c>
      <c r="DI174" s="414">
        <v>995</v>
      </c>
      <c r="DJ174" s="761"/>
      <c r="DK174" s="418">
        <f>DJ174-DI174</f>
        <v>-995</v>
      </c>
      <c r="DL174" s="264">
        <v>1205</v>
      </c>
      <c r="DM174" s="414">
        <v>1205</v>
      </c>
      <c r="DN174" s="76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61">
        <f>DW11*DW173</f>
        <v>0</v>
      </c>
      <c r="DX174" s="358">
        <v>0</v>
      </c>
      <c r="DY174" s="264">
        <v>1085</v>
      </c>
      <c r="DZ174" s="414">
        <f>DZ11*DZ173</f>
        <v>0</v>
      </c>
      <c r="EA174" s="761">
        <f>EA11*EA173</f>
        <v>0</v>
      </c>
      <c r="EB174" s="358">
        <v>0</v>
      </c>
      <c r="EC174" s="264">
        <v>1150</v>
      </c>
      <c r="ED174" s="414">
        <f>ED11*ED173</f>
        <v>0</v>
      </c>
      <c r="EE174" s="76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7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5"/>
      <c r="F175" s="547">
        <v>0.230485</v>
      </c>
      <c r="G175" s="591">
        <v>0.22322690185842037</v>
      </c>
      <c r="H175" s="775">
        <v>0.22322690185842037</v>
      </c>
      <c r="I175" s="549"/>
      <c r="J175" s="547">
        <v>0.230485</v>
      </c>
      <c r="K175" s="591">
        <v>0.253</v>
      </c>
      <c r="L175" s="775">
        <v>0.253</v>
      </c>
      <c r="M175" s="549"/>
      <c r="N175" s="547">
        <v>0.230485</v>
      </c>
      <c r="O175" s="591">
        <v>0.25868627811973249</v>
      </c>
      <c r="P175" s="775">
        <v>0.25868627811973249</v>
      </c>
      <c r="Q175" s="549"/>
      <c r="R175" s="594">
        <f>R176/R12</f>
        <v>0.230485</v>
      </c>
      <c r="S175" s="595">
        <v>0.22999972202918692</v>
      </c>
      <c r="T175" s="596">
        <f>T176/T12</f>
        <v>0.24603401183407719</v>
      </c>
      <c r="U175" s="599">
        <f>U176/U12</f>
        <v>0.24603401183407719</v>
      </c>
      <c r="V175" s="599"/>
      <c r="W175" s="597"/>
      <c r="X175" s="253"/>
      <c r="Y175" s="547">
        <v>0.24392</v>
      </c>
      <c r="Z175" s="775">
        <v>0.25184608235819828</v>
      </c>
      <c r="AA175" s="775">
        <v>0.25184608235819828</v>
      </c>
      <c r="AB175" s="549"/>
      <c r="AC175" s="547">
        <v>0.24392</v>
      </c>
      <c r="AD175" s="591">
        <v>0.23043774031978506</v>
      </c>
      <c r="AE175" s="775">
        <v>0.23043774031978506</v>
      </c>
      <c r="AF175" s="592"/>
      <c r="AG175" s="547">
        <v>0.24392</v>
      </c>
      <c r="AH175" s="600"/>
      <c r="AI175" s="1134"/>
      <c r="AJ175" s="592"/>
      <c r="AK175" s="598">
        <f>AK176/AK12</f>
        <v>0.24391999999999997</v>
      </c>
      <c r="AL175" s="595">
        <v>0.24281817082022744</v>
      </c>
      <c r="AM175" s="597">
        <f>AM176/AM12</f>
        <v>0.24224596770334786</v>
      </c>
      <c r="AN175" s="599">
        <f>AN176/AN12</f>
        <v>0.24224596770334786</v>
      </c>
      <c r="AO175" s="597"/>
      <c r="AP175" s="600"/>
      <c r="AQ175" s="253"/>
      <c r="AR175" s="598">
        <f>AR176/AR12</f>
        <v>0.23639631169898123</v>
      </c>
      <c r="AS175" s="599">
        <v>0.23535705329153603</v>
      </c>
      <c r="AT175" s="601">
        <f>AT176/AT12</f>
        <v>0.2447402981003495</v>
      </c>
      <c r="AU175" s="602">
        <f>AU176/AU12</f>
        <v>0.2447402981003495</v>
      </c>
      <c r="AV175" s="603"/>
      <c r="AW175" s="599"/>
      <c r="AX175" s="604"/>
      <c r="AY175" s="137"/>
      <c r="BF175" s="1045"/>
      <c r="BG175" s="600"/>
      <c r="BH175" s="855"/>
      <c r="BI175" s="592"/>
      <c r="BJ175" s="1045"/>
      <c r="BK175" s="600"/>
      <c r="BL175" s="1164"/>
      <c r="BM175" s="592"/>
      <c r="BN175" s="1045"/>
      <c r="BO175" s="600"/>
      <c r="BP175" s="1164"/>
      <c r="BQ175" s="593"/>
      <c r="BR175" s="594" t="e">
        <f>BR176/BR12</f>
        <v>#DIV/0!</v>
      </c>
      <c r="BS175" s="597"/>
      <c r="BT175" s="599" t="e">
        <f>BT176/BT12</f>
        <v>#DIV/0!</v>
      </c>
      <c r="BU175" s="599" t="e">
        <f>BU176/BU12</f>
        <v>#DIV/0!</v>
      </c>
      <c r="BV175" s="599"/>
      <c r="BW175" s="597"/>
      <c r="BX175" s="597"/>
      <c r="BY175" s="1045"/>
      <c r="BZ175" s="600"/>
      <c r="CA175" s="1164"/>
      <c r="CB175" s="593"/>
      <c r="CC175" s="1045"/>
      <c r="CD175" s="600"/>
      <c r="CE175" s="1164"/>
      <c r="CF175" s="593"/>
      <c r="CG175" s="1045"/>
      <c r="CH175" s="600"/>
      <c r="CI175" s="1164"/>
      <c r="CJ175" s="593"/>
      <c r="CK175" s="598" t="e">
        <f>CK176/CK12</f>
        <v>#DIV/0!</v>
      </c>
      <c r="CL175" s="597"/>
      <c r="CM175" s="597" t="e">
        <f>CM176/CM12</f>
        <v>#DIV/0!</v>
      </c>
      <c r="CN175" s="599" t="e">
        <f>CN176/CN12</f>
        <v>#DIV/0!</v>
      </c>
      <c r="CO175" s="597"/>
      <c r="CP175" s="597"/>
      <c r="CQ175" s="253"/>
      <c r="CR175" s="598" t="e">
        <f>CR176/CR12</f>
        <v>#DIV/0!</v>
      </c>
      <c r="CS175" s="596"/>
      <c r="CT175" s="601" t="e">
        <f>CT176/CT12</f>
        <v>#DIV/0!</v>
      </c>
      <c r="CU175" s="602" t="e">
        <f>CU176/CU12</f>
        <v>#DIV/0!</v>
      </c>
      <c r="CV175" s="603"/>
      <c r="CW175" s="603"/>
      <c r="CX175" s="604" t="e">
        <f>CU176/CT176</f>
        <v>#DIV/0!</v>
      </c>
      <c r="CY175" s="137"/>
      <c r="DD175" s="547">
        <v>0.25</v>
      </c>
      <c r="DE175" s="591">
        <v>0.25</v>
      </c>
      <c r="DF175" s="775"/>
      <c r="DG175" s="592"/>
      <c r="DH175" s="547">
        <v>0.25</v>
      </c>
      <c r="DI175" s="591">
        <v>0.25</v>
      </c>
      <c r="DJ175" s="775"/>
      <c r="DK175" s="592"/>
      <c r="DL175" s="547">
        <v>0.25</v>
      </c>
      <c r="DM175" s="591">
        <v>0.25</v>
      </c>
      <c r="DN175" s="775"/>
      <c r="DO175" s="593"/>
      <c r="DP175" s="594">
        <f>DP176/DP12</f>
        <v>0.25</v>
      </c>
      <c r="DQ175" s="599">
        <f>DQ176/DQ12</f>
        <v>0.25</v>
      </c>
      <c r="DR175" s="599" t="e">
        <f>DR176/DR12</f>
        <v>#DIV/0!</v>
      </c>
      <c r="DS175" s="599"/>
      <c r="DT175" s="597"/>
      <c r="DU175" s="547">
        <v>0.25</v>
      </c>
      <c r="DV175" s="591"/>
      <c r="DW175" s="775"/>
      <c r="DX175" s="593"/>
      <c r="DY175" s="547">
        <v>0.25</v>
      </c>
      <c r="DZ175" s="591"/>
      <c r="EA175" s="775"/>
      <c r="EB175" s="593"/>
      <c r="EC175" s="547">
        <v>0.25</v>
      </c>
      <c r="ED175" s="591"/>
      <c r="EE175" s="775"/>
      <c r="EF175" s="593"/>
      <c r="EG175" s="598">
        <f>EG176/EG12</f>
        <v>0.25</v>
      </c>
      <c r="EH175" s="597" t="e">
        <f>EH176/EH12</f>
        <v>#DIV/0!</v>
      </c>
      <c r="EI175" s="599" t="e">
        <f>EI176/EI12</f>
        <v>#DIV/0!</v>
      </c>
      <c r="EJ175" s="597"/>
      <c r="EK175" s="253"/>
      <c r="EL175" s="598">
        <f>EL176/EL12</f>
        <v>0.25</v>
      </c>
      <c r="EM175" s="601">
        <f>EM176/EM12</f>
        <v>0.25</v>
      </c>
      <c r="EN175" s="602" t="e">
        <f>EN176/EN12</f>
        <v>#DIV/0!</v>
      </c>
      <c r="EO175" s="603"/>
      <c r="EP175" s="604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3" t="s">
        <v>64</v>
      </c>
      <c r="E176" s="826"/>
      <c r="F176" s="264">
        <f>F12*F175</f>
        <v>31347.929957264962</v>
      </c>
      <c r="G176" s="461">
        <f>G12*G175</f>
        <v>45271.909600000086</v>
      </c>
      <c r="H176" s="76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6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6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4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763">
        <f>Z12*Z175</f>
        <v>48870.654359999993</v>
      </c>
      <c r="AA176" s="763">
        <f>AA12*AA175</f>
        <v>48870.654359999993</v>
      </c>
      <c r="AB176" s="418">
        <f>AA176-Z176</f>
        <v>0</v>
      </c>
      <c r="AC176" s="264">
        <f>AC12*AC175</f>
        <v>29187.008547008551</v>
      </c>
      <c r="AD176" s="461">
        <f>AD12*AD175</f>
        <v>36354.508279056397</v>
      </c>
      <c r="AE176" s="763">
        <f>AE12*AE175</f>
        <v>36354.508279056397</v>
      </c>
      <c r="AF176" s="418">
        <f>AE176-AD176</f>
        <v>0</v>
      </c>
      <c r="AG176" s="264">
        <f>AG12*AG175</f>
        <v>23697.766153846154</v>
      </c>
      <c r="AH176" s="240">
        <f>AH12*AH175</f>
        <v>0</v>
      </c>
      <c r="AI176" s="1108">
        <f>AI12*AI175</f>
        <v>0</v>
      </c>
      <c r="AJ176" s="418">
        <f>AI176-AH176</f>
        <v>0</v>
      </c>
      <c r="AK176" s="127">
        <f>Y176+AC176+AG176</f>
        <v>83739.61230769231</v>
      </c>
      <c r="AL176" s="490">
        <v>85775</v>
      </c>
      <c r="AM176" s="70">
        <f>Z176+AD176+AH176</f>
        <v>85225.162639056391</v>
      </c>
      <c r="AN176" s="239">
        <f>AA176+AE176+AI176</f>
        <v>85225.162639056391</v>
      </c>
      <c r="AO176" s="70">
        <f>AN176-AK176</f>
        <v>1485.5503313640802</v>
      </c>
      <c r="AP176" s="129">
        <f>AN176-AL176</f>
        <v>-549.83736094360938</v>
      </c>
      <c r="AQ176" s="241">
        <f>AN176-AM176</f>
        <v>0</v>
      </c>
      <c r="AR176" s="130">
        <f>SUM(R176,AK176)</f>
        <v>184449.73756410257</v>
      </c>
      <c r="AS176" s="239">
        <v>198927</v>
      </c>
      <c r="AT176" s="510">
        <f>T176+AM176</f>
        <v>252112.05242683424</v>
      </c>
      <c r="AU176" s="168">
        <f>SUM(U176,AN176)</f>
        <v>252112.05242683424</v>
      </c>
      <c r="AV176" s="169">
        <f>AU176-AR176</f>
        <v>67662.31486273167</v>
      </c>
      <c r="AW176" s="239">
        <f>AU176-AS176</f>
        <v>53185.052426834241</v>
      </c>
      <c r="AX176" s="605">
        <v>34069.743589743593</v>
      </c>
      <c r="AY176" s="137"/>
      <c r="BF176" s="1039">
        <f t="shared" ref="BF176:BG176" si="550">BF12*BF175</f>
        <v>0</v>
      </c>
      <c r="BG176" s="240">
        <f>BG12*BG175</f>
        <v>0</v>
      </c>
      <c r="BH176" s="462">
        <f>BH12*BH175</f>
        <v>0</v>
      </c>
      <c r="BI176" s="418">
        <f>BH176-BG176</f>
        <v>0</v>
      </c>
      <c r="BJ176" s="1039">
        <f t="shared" ref="BJ176" si="551">BJ12*BJ175</f>
        <v>0</v>
      </c>
      <c r="BK176" s="240">
        <f>BK12*BK175</f>
        <v>0</v>
      </c>
      <c r="BL176" s="1154">
        <f>BL12*BL175</f>
        <v>0</v>
      </c>
      <c r="BM176" s="418">
        <f>BL176-BK176</f>
        <v>0</v>
      </c>
      <c r="BN176" s="1039">
        <f t="shared" ref="BN176" si="552">BN12*BN175</f>
        <v>0</v>
      </c>
      <c r="BO176" s="240"/>
      <c r="BP176" s="1154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39">
        <f t="shared" ref="BY176" si="553">BY12*BY175</f>
        <v>0</v>
      </c>
      <c r="BZ176" s="240">
        <f>BZ12*BZ175</f>
        <v>0</v>
      </c>
      <c r="CA176" s="1154">
        <f>CA12*CA175</f>
        <v>0</v>
      </c>
      <c r="CB176" s="358">
        <v>0</v>
      </c>
      <c r="CC176" s="1039">
        <f t="shared" ref="CC176" si="554">CC12*CC175</f>
        <v>0</v>
      </c>
      <c r="CD176" s="240">
        <f>CD12*CD175</f>
        <v>0</v>
      </c>
      <c r="CE176" s="1154">
        <f>CE12*CE175</f>
        <v>0</v>
      </c>
      <c r="CF176" s="358">
        <v>0</v>
      </c>
      <c r="CG176" s="1039">
        <f t="shared" ref="CG176" si="555">CG12*CG175</f>
        <v>0</v>
      </c>
      <c r="CH176" s="240">
        <f>CH12*CH175</f>
        <v>0</v>
      </c>
      <c r="CI176" s="1154">
        <f>CI12*CI175</f>
        <v>0</v>
      </c>
      <c r="CJ176" s="358">
        <f>CI176-CH176</f>
        <v>0</v>
      </c>
      <c r="CK176" s="127">
        <f>BY176+CC176+CG176</f>
        <v>0</v>
      </c>
      <c r="CL176" s="70"/>
      <c r="CM176" s="70">
        <f>BZ176+CD176+CH176</f>
        <v>0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0</v>
      </c>
      <c r="CR176" s="130">
        <f>SUM(BR176,CK176)</f>
        <v>0</v>
      </c>
      <c r="CS176" s="538"/>
      <c r="CT176" s="510">
        <f>BT176+CM176</f>
        <v>0</v>
      </c>
      <c r="CU176" s="168">
        <f>SUM(BU176,CN176)</f>
        <v>0</v>
      </c>
      <c r="CV176" s="169">
        <f>CU176-CR176</f>
        <v>0</v>
      </c>
      <c r="CW176" s="328"/>
      <c r="CX176" s="605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6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6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6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6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6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6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7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05">
        <v>34069.743589743593</v>
      </c>
      <c r="EQ176" s="137"/>
    </row>
    <row r="177" spans="1:152" s="610" customFormat="1" ht="20.100000000000001" customHeight="1">
      <c r="A177" s="567"/>
      <c r="B177" s="568" t="str">
        <f>B171</f>
        <v>%=粗利率</v>
      </c>
      <c r="C177" s="569"/>
      <c r="D177" s="569"/>
      <c r="E177" s="570"/>
      <c r="F177" s="491">
        <f>F178/F14</f>
        <v>0.21838816666666666</v>
      </c>
      <c r="G177" s="606">
        <f>G178/G14</f>
        <v>0.21596078941825081</v>
      </c>
      <c r="H177" s="776">
        <f>H178/H14</f>
        <v>0.21596078941825081</v>
      </c>
      <c r="I177" s="334">
        <f>H178/G178</f>
        <v>1</v>
      </c>
      <c r="J177" s="491">
        <f>J178/J14</f>
        <v>0.21860889999999999</v>
      </c>
      <c r="K177" s="606">
        <f>K178/K14</f>
        <v>0.24116797586076205</v>
      </c>
      <c r="L177" s="776">
        <f>L178/L14</f>
        <v>0.24116797586076205</v>
      </c>
      <c r="M177" s="334">
        <f>L178/K178</f>
        <v>1</v>
      </c>
      <c r="N177" s="491">
        <f>N178/N14</f>
        <v>0.21860889999999999</v>
      </c>
      <c r="O177" s="606">
        <f>O178/O14</f>
        <v>0.24182687351071722</v>
      </c>
      <c r="P177" s="776">
        <f>P178/P14</f>
        <v>0.24182687351071722</v>
      </c>
      <c r="Q177" s="334">
        <f>P178/O178</f>
        <v>1</v>
      </c>
      <c r="R177" s="491">
        <f>R178/R14</f>
        <v>0.21854039655172414</v>
      </c>
      <c r="S177" s="607">
        <f>S178/S14</f>
        <v>0.22218798742138363</v>
      </c>
      <c r="T177" s="574">
        <f>T178/T14</f>
        <v>0.23362748218037374</v>
      </c>
      <c r="U177" s="608">
        <f>U178/U14</f>
        <v>0.23362748218037374</v>
      </c>
      <c r="V177" s="575">
        <f>U178/R178</f>
        <v>1.6242528566903485</v>
      </c>
      <c r="W177" s="576">
        <f>U178/S178</f>
        <v>1.4569198781246213</v>
      </c>
      <c r="X177" s="177">
        <f>U178/T178</f>
        <v>1</v>
      </c>
      <c r="Y177" s="491">
        <f>Y178/Y14</f>
        <v>0.2294845445539857</v>
      </c>
      <c r="Z177" s="776">
        <f>Z178/Z14</f>
        <v>0.23457769696998815</v>
      </c>
      <c r="AA177" s="776">
        <f>AA178/AA14</f>
        <v>0.23457769696998815</v>
      </c>
      <c r="AB177" s="334">
        <f>AA178/Z178</f>
        <v>1</v>
      </c>
      <c r="AC177" s="491">
        <f>AC178/AC14</f>
        <v>0.22928841832994343</v>
      </c>
      <c r="AD177" s="606">
        <f>AD178/AD14</f>
        <v>0.21913082236409351</v>
      </c>
      <c r="AE177" s="776">
        <f>AE178/AE14</f>
        <v>0.21913082236409351</v>
      </c>
      <c r="AF177" s="593">
        <f>AE178/AD178</f>
        <v>1</v>
      </c>
      <c r="AG177" s="491">
        <f>AG178/AG14</f>
        <v>0.22816216840793443</v>
      </c>
      <c r="AH177" s="1128"/>
      <c r="AI177" s="1135"/>
      <c r="AJ177" s="593" t="e">
        <f>AI178/AH178</f>
        <v>#DIV/0!</v>
      </c>
      <c r="AK177" s="609">
        <f>AK178/AK14</f>
        <v>0.2290426117391304</v>
      </c>
      <c r="AL177" s="607">
        <f>AL178/AL14</f>
        <v>0.2244604270833333</v>
      </c>
      <c r="AM177" s="588">
        <f>AM178/AM14</f>
        <v>0.22772620702639346</v>
      </c>
      <c r="AN177" s="608">
        <f>AN178/AN14</f>
        <v>0.22772620702639346</v>
      </c>
      <c r="AO177" s="579">
        <f>AN178/AK178</f>
        <v>0.9765242280045302</v>
      </c>
      <c r="AP177" s="340">
        <f>AN178/AL178</f>
        <v>0.9549400752294821</v>
      </c>
      <c r="AQ177" s="178">
        <f>AN178/AM178</f>
        <v>1</v>
      </c>
      <c r="AR177" s="609">
        <f>AR178/AR14</f>
        <v>0.2231856071153846</v>
      </c>
      <c r="AS177" s="575">
        <f>AS178/AS14</f>
        <v>0.22316538082437276</v>
      </c>
      <c r="AT177" s="582">
        <f>AT178/AT14</f>
        <v>0.23162738693658308</v>
      </c>
      <c r="AU177" s="582">
        <f>AU178/AU14</f>
        <v>0.23162738693658308</v>
      </c>
      <c r="AV177" s="579">
        <f>AU178/AR178</f>
        <v>1.3302390750336828</v>
      </c>
      <c r="AW177" s="575">
        <f>AU178/AS178</f>
        <v>1.2397616711668884</v>
      </c>
      <c r="AX177" s="584">
        <f>AU178/AT178</f>
        <v>1</v>
      </c>
      <c r="AY177" s="585"/>
      <c r="AZ177" s="586"/>
      <c r="BA177" s="586"/>
      <c r="BF177" s="1046" t="e">
        <f t="shared" ref="BF177:BG177" si="556">BF178/BF14</f>
        <v>#DIV/0!</v>
      </c>
      <c r="BG177" s="1128" t="e">
        <f>BG178/BG14</f>
        <v>#DIV/0!</v>
      </c>
      <c r="BH177" s="856"/>
      <c r="BI177" s="334" t="e">
        <f>BH178/BG178</f>
        <v>#DIV/0!</v>
      </c>
      <c r="BJ177" s="1046" t="e">
        <f t="shared" ref="BJ177" si="557">BJ178/BJ14</f>
        <v>#DIV/0!</v>
      </c>
      <c r="BK177" s="1128" t="e">
        <f>BK178/BK14</f>
        <v>#DIV/0!</v>
      </c>
      <c r="BL177" s="1165"/>
      <c r="BM177" s="334" t="e">
        <f>BL178/BK178</f>
        <v>#DIV/0!</v>
      </c>
      <c r="BN177" s="1046" t="e">
        <f t="shared" ref="BN177" si="558">BN178/BN14</f>
        <v>#DIV/0!</v>
      </c>
      <c r="BO177" s="1128" t="e">
        <f>BO178/BO14</f>
        <v>#DIV/0!</v>
      </c>
      <c r="BP177" s="1165"/>
      <c r="BQ177" s="593" t="e">
        <f>BP178/BO178</f>
        <v>#DIV/0!</v>
      </c>
      <c r="BR177" s="491" t="e">
        <f>BR178/BR14</f>
        <v>#DIV/0!</v>
      </c>
      <c r="BS177" s="579"/>
      <c r="BT177" s="580" t="e">
        <f>BT178/BT14</f>
        <v>#DIV/0!</v>
      </c>
      <c r="BU177" s="608" t="e">
        <f>BU178/BU14</f>
        <v>#DIV/0!</v>
      </c>
      <c r="BV177" s="575" t="e">
        <f>BU178/BR178</f>
        <v>#DIV/0!</v>
      </c>
      <c r="BW177" s="576"/>
      <c r="BX177" s="177" t="e">
        <f>BU178/BT178</f>
        <v>#DIV/0!</v>
      </c>
      <c r="BY177" s="1046" t="e">
        <f t="shared" ref="BY177" si="559">BY178/BY14</f>
        <v>#DIV/0!</v>
      </c>
      <c r="BZ177" s="1128" t="e">
        <f>BZ178/BZ14</f>
        <v>#DIV/0!</v>
      </c>
      <c r="CA177" s="1163"/>
      <c r="CB177" s="593" t="e">
        <f>CA178/BZ178</f>
        <v>#DIV/0!</v>
      </c>
      <c r="CC177" s="1046" t="e">
        <f t="shared" ref="CC177" si="560">CC178/CC14</f>
        <v>#DIV/0!</v>
      </c>
      <c r="CD177" s="1128" t="e">
        <f>CD178/CD14</f>
        <v>#DIV/0!</v>
      </c>
      <c r="CE177" s="1165"/>
      <c r="CF177" s="593" t="e">
        <f>CE178/CD178</f>
        <v>#DIV/0!</v>
      </c>
      <c r="CG177" s="1046" t="e">
        <f t="shared" ref="CG177" si="561">CG178/CG14</f>
        <v>#DIV/0!</v>
      </c>
      <c r="CH177" s="1128" t="e">
        <f>CH178/CH14</f>
        <v>#DIV/0!</v>
      </c>
      <c r="CI177" s="1165"/>
      <c r="CJ177" s="593" t="e">
        <f>CI178/CH178</f>
        <v>#DIV/0!</v>
      </c>
      <c r="CK177" s="609" t="e">
        <f>CK178/CK14</f>
        <v>#DIV/0!</v>
      </c>
      <c r="CL177" s="343"/>
      <c r="CM177" s="588" t="e">
        <f>CM178/CM14</f>
        <v>#DIV/0!</v>
      </c>
      <c r="CN177" s="608" t="e">
        <f>CN178/CN14</f>
        <v>#DIV/0!</v>
      </c>
      <c r="CO177" s="583" t="e">
        <f>CN178/CK178</f>
        <v>#DIV/0!</v>
      </c>
      <c r="CP177" s="579"/>
      <c r="CQ177" s="178" t="e">
        <f>CN178/CM178</f>
        <v>#DIV/0!</v>
      </c>
      <c r="CR177" s="609" t="e">
        <f>CR178/CR14</f>
        <v>#DIV/0!</v>
      </c>
      <c r="CS177" s="968"/>
      <c r="CT177" s="582" t="e">
        <f>CT178/CT14</f>
        <v>#DIV/0!</v>
      </c>
      <c r="CU177" s="582" t="e">
        <f>CU178/CU14</f>
        <v>#DIV/0!</v>
      </c>
      <c r="CV177" s="583" t="e">
        <f>CU178/CR178</f>
        <v>#DIV/0!</v>
      </c>
      <c r="CW177" s="579"/>
      <c r="CX177" s="584" t="e">
        <f>CU178/CT178</f>
        <v>#DIV/0!</v>
      </c>
      <c r="CY177" s="585"/>
      <c r="CZ177" s="586"/>
      <c r="DD177" s="491">
        <f>DD178/DD14</f>
        <v>0.23400000000000001</v>
      </c>
      <c r="DE177" s="606">
        <f>DE178/DE14</f>
        <v>0.23600000000000004</v>
      </c>
      <c r="DF177" s="776" t="e">
        <f>DF178/DF14</f>
        <v>#DIV/0!</v>
      </c>
      <c r="DG177" s="334">
        <f>DF178/DE178</f>
        <v>0</v>
      </c>
      <c r="DH177" s="491">
        <f>DH178/DH14</f>
        <v>0.23400000000000001</v>
      </c>
      <c r="DI177" s="606">
        <f>DI178/DI14</f>
        <v>0.23499999999999999</v>
      </c>
      <c r="DJ177" s="776" t="e">
        <f>DJ178/DJ14</f>
        <v>#DIV/0!</v>
      </c>
      <c r="DK177" s="334">
        <f>DJ178/DI178</f>
        <v>0</v>
      </c>
      <c r="DL177" s="491">
        <f>DL178/DL14</f>
        <v>0.23399999999999999</v>
      </c>
      <c r="DM177" s="606">
        <f>DM178/DM14</f>
        <v>0.23399999999999999</v>
      </c>
      <c r="DN177" s="776" t="e">
        <f>DN178/DN14</f>
        <v>#DIV/0!</v>
      </c>
      <c r="DO177" s="593">
        <f>DN178/DM178</f>
        <v>0</v>
      </c>
      <c r="DP177" s="491">
        <f>DP178/DP14</f>
        <v>0.23399999999999999</v>
      </c>
      <c r="DQ177" s="580">
        <f>DQ178/DQ14</f>
        <v>0.23502040816326533</v>
      </c>
      <c r="DR177" s="575" t="e">
        <f>DR178/DR14</f>
        <v>#DIV/0!</v>
      </c>
      <c r="DS177" s="575">
        <f>DR178/DP178</f>
        <v>0</v>
      </c>
      <c r="DT177" s="177">
        <f>DR178/DQ178</f>
        <v>0</v>
      </c>
      <c r="DU177" s="491">
        <f>DU178/DU14</f>
        <v>0.23400000000000001</v>
      </c>
      <c r="DV177" s="606" t="e">
        <f>DV178/DV14</f>
        <v>#DIV/0!</v>
      </c>
      <c r="DW177" s="776" t="e">
        <f>DW178/DW14</f>
        <v>#DIV/0!</v>
      </c>
      <c r="DX177" s="593" t="e">
        <f>DW178/DV178</f>
        <v>#DIV/0!</v>
      </c>
      <c r="DY177" s="491">
        <f>DY178/DY14</f>
        <v>0.23400000000000001</v>
      </c>
      <c r="DZ177" s="606" t="e">
        <f>DZ178/DZ14</f>
        <v>#DIV/0!</v>
      </c>
      <c r="EA177" s="776" t="e">
        <f>EA178/EA14</f>
        <v>#DIV/0!</v>
      </c>
      <c r="EB177" s="593" t="e">
        <f>EA178/DZ178</f>
        <v>#DIV/0!</v>
      </c>
      <c r="EC177" s="491">
        <f>EC178/EC14</f>
        <v>0.23385375</v>
      </c>
      <c r="ED177" s="606" t="e">
        <f>ED178/ED14</f>
        <v>#DIV/0!</v>
      </c>
      <c r="EE177" s="776" t="e">
        <f>EE178/EE14</f>
        <v>#DIV/0!</v>
      </c>
      <c r="EF177" s="593" t="e">
        <f>EE178/ED178</f>
        <v>#DIV/0!</v>
      </c>
      <c r="EG177" s="609">
        <f>EG178/EG14</f>
        <v>0.23395224489795918</v>
      </c>
      <c r="EH177" s="588" t="e">
        <f>EH178/EH14</f>
        <v>#DIV/0!</v>
      </c>
      <c r="EI177" s="575" t="e">
        <f>EI178/EI14</f>
        <v>#DIV/0!</v>
      </c>
      <c r="EJ177" s="583">
        <f>EI178/EG178</f>
        <v>0</v>
      </c>
      <c r="EK177" s="178" t="e">
        <f>EI178/EH178</f>
        <v>#DIV/0!</v>
      </c>
      <c r="EL177" s="609">
        <f>EL178/EL14</f>
        <v>0.23397612244897958</v>
      </c>
      <c r="EM177" s="582">
        <f>EM178/EM14</f>
        <v>0.23502040816326533</v>
      </c>
      <c r="EN177" s="582" t="e">
        <f>EN178/EN14</f>
        <v>#DIV/0!</v>
      </c>
      <c r="EO177" s="583">
        <f>EN178/EL178</f>
        <v>0</v>
      </c>
      <c r="EP177" s="584">
        <f>EN178/EM178</f>
        <v>0</v>
      </c>
      <c r="EQ177" s="585"/>
      <c r="ER177" s="586"/>
      <c r="ES177" s="587"/>
      <c r="ET177" s="587"/>
      <c r="EU177" s="587"/>
      <c r="EV177" s="587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5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5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5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755">
        <v>50404.542999999998</v>
      </c>
      <c r="AA178" s="755">
        <v>50404.542999999998</v>
      </c>
      <c r="AB178" s="358">
        <f>AB228</f>
        <v>0</v>
      </c>
      <c r="AC178" s="355">
        <f>AC228</f>
        <v>31355.681139137563</v>
      </c>
      <c r="AD178" s="448">
        <v>37532.383000000002</v>
      </c>
      <c r="AE178" s="755">
        <v>37532.383000000002</v>
      </c>
      <c r="AF178" s="358">
        <f>AE178-AD178</f>
        <v>0</v>
      </c>
      <c r="AG178" s="355">
        <f>AG228</f>
        <v>25351.35204532605</v>
      </c>
      <c r="AH178" s="108"/>
      <c r="AI178" s="1110"/>
      <c r="AJ178" s="358">
        <f>AI178-AH178</f>
        <v>0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87936.926000000007</v>
      </c>
      <c r="AN178" s="114">
        <f>AA178+AE178+AI178</f>
        <v>87936.926000000007</v>
      </c>
      <c r="AO178" s="186">
        <f>AN178-AK178</f>
        <v>-2114.0153675213514</v>
      </c>
      <c r="AP178" s="108">
        <f>AN178-AL178</f>
        <v>-4149.4030598290556</v>
      </c>
      <c r="AQ178" s="117">
        <f>AN178-AM178</f>
        <v>0</v>
      </c>
      <c r="AR178" s="111">
        <f>SUM(R178,AK178)</f>
        <v>198387.2063247863</v>
      </c>
      <c r="AS178" s="113">
        <f>S178+AL178</f>
        <v>212865.44017094019</v>
      </c>
      <c r="AT178" s="589">
        <f>T178+AM178</f>
        <v>263902.41384000011</v>
      </c>
      <c r="AU178" s="187">
        <f>SUM(U178,AN178)</f>
        <v>263902.41384000011</v>
      </c>
      <c r="AV178" s="188">
        <f>AU178-AR178</f>
        <v>65515.207515213813</v>
      </c>
      <c r="AW178" s="110">
        <f>AU178-AS178</f>
        <v>51036.973669059924</v>
      </c>
      <c r="AX178" s="590">
        <f>AU178-AT178</f>
        <v>0</v>
      </c>
      <c r="AY178" s="96">
        <f>AR178/6</f>
        <v>33064.53438746438</v>
      </c>
      <c r="AZ178" s="97">
        <f>AS178/6</f>
        <v>35477.573361823364</v>
      </c>
      <c r="BA178" s="97">
        <f>AU178/6</f>
        <v>43983.735640000021</v>
      </c>
      <c r="BB178" s="123">
        <f>BA178/AY178</f>
        <v>1.330239075033683</v>
      </c>
      <c r="BC178" s="98">
        <f>BA178-AY178</f>
        <v>10919.20125253564</v>
      </c>
      <c r="BD178" s="98">
        <f>BA178-AZ178</f>
        <v>8506.1622781766564</v>
      </c>
      <c r="BE178" s="98">
        <f>AX178/6</f>
        <v>0</v>
      </c>
      <c r="BF178" s="1035"/>
      <c r="BG178" s="108"/>
      <c r="BH178" s="357"/>
      <c r="BI178" s="358">
        <f>BH178-BG178</f>
        <v>0</v>
      </c>
      <c r="BJ178" s="1035"/>
      <c r="BK178" s="108"/>
      <c r="BL178" s="1146"/>
      <c r="BM178" s="358">
        <f>BL178-BK178</f>
        <v>0</v>
      </c>
      <c r="BN178" s="1035"/>
      <c r="BO178" s="108"/>
      <c r="BP178" s="1146"/>
      <c r="BQ178" s="358">
        <f>BP178-BO178</f>
        <v>0</v>
      </c>
      <c r="BR178" s="111">
        <f>BF178+BJ178+BN178</f>
        <v>0</v>
      </c>
      <c r="BS178" s="112"/>
      <c r="BT178" s="186">
        <f>BG178+BK178+BO178</f>
        <v>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0</v>
      </c>
      <c r="BY178" s="1035"/>
      <c r="BZ178" s="108"/>
      <c r="CA178" s="1146"/>
      <c r="CB178" s="358">
        <v>0</v>
      </c>
      <c r="CC178" s="1035"/>
      <c r="CD178" s="108"/>
      <c r="CE178" s="1146"/>
      <c r="CF178" s="358">
        <v>0</v>
      </c>
      <c r="CG178" s="1035"/>
      <c r="CH178" s="108"/>
      <c r="CI178" s="1146"/>
      <c r="CJ178" s="358">
        <f>CI178-CH178</f>
        <v>0</v>
      </c>
      <c r="CK178" s="111">
        <f>BY178+CC178+CG178</f>
        <v>0</v>
      </c>
      <c r="CL178" s="112"/>
      <c r="CM178" s="112">
        <f>BZ178+CD178+CH178</f>
        <v>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0</v>
      </c>
      <c r="CR178" s="111">
        <f>SUM(BR178,CK178)</f>
        <v>0</v>
      </c>
      <c r="CS178" s="950"/>
      <c r="CT178" s="589">
        <f>BT178+CM178</f>
        <v>0</v>
      </c>
      <c r="CU178" s="187">
        <f>SUM(BU178,CN178)</f>
        <v>0</v>
      </c>
      <c r="CV178" s="188">
        <f>CU178-CR178</f>
        <v>0</v>
      </c>
      <c r="CW178" s="188"/>
      <c r="CX178" s="590">
        <f>CU178-CT178</f>
        <v>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0</v>
      </c>
      <c r="DD178" s="355">
        <f>180000*0.234/1.17</f>
        <v>36000</v>
      </c>
      <c r="DE178" s="448">
        <v>36307.692307692312</v>
      </c>
      <c r="DF178" s="755"/>
      <c r="DG178" s="358">
        <f>DF178-DE178</f>
        <v>-36307.692307692312</v>
      </c>
      <c r="DH178" s="355">
        <v>28000.000000000004</v>
      </c>
      <c r="DI178" s="448">
        <v>28119.658119658121</v>
      </c>
      <c r="DJ178" s="755"/>
      <c r="DK178" s="358">
        <f>DJ178-DI178</f>
        <v>-28119.658119658121</v>
      </c>
      <c r="DL178" s="355">
        <v>34000</v>
      </c>
      <c r="DM178" s="448">
        <v>34000</v>
      </c>
      <c r="DN178" s="75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55"/>
      <c r="DX178" s="358">
        <v>0</v>
      </c>
      <c r="DY178" s="355">
        <v>30000.000000000004</v>
      </c>
      <c r="DZ178" s="448"/>
      <c r="EA178" s="755"/>
      <c r="EB178" s="358">
        <v>0</v>
      </c>
      <c r="EC178" s="355">
        <v>31980</v>
      </c>
      <c r="ED178" s="448"/>
      <c r="EE178" s="75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3">
        <f>DQ178+EH178</f>
        <v>98427.350427350437</v>
      </c>
      <c r="EN178" s="187">
        <f>SUM(DR178,EI178)</f>
        <v>0</v>
      </c>
      <c r="EO178" s="188">
        <f>EN178-EL178</f>
        <v>-195980</v>
      </c>
      <c r="EP178" s="590">
        <f>EN178-EM178</f>
        <v>-98427.350427350437</v>
      </c>
      <c r="EQ178" s="96">
        <f>EL178/6</f>
        <v>32663.333333333332</v>
      </c>
      <c r="ER178" s="97">
        <f>EN178/6</f>
        <v>0</v>
      </c>
      <c r="ES178" s="1024">
        <f>ER178/EQ178</f>
        <v>0</v>
      </c>
      <c r="ET178" s="625">
        <f>ER178-EQ178</f>
        <v>-32663.333333333332</v>
      </c>
      <c r="EU178" s="625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5"/>
      <c r="F179" s="594">
        <f>F180/F15</f>
        <v>0.10334566987416727</v>
      </c>
      <c r="G179" s="591">
        <f>G180/G15</f>
        <v>0.11960128776622089</v>
      </c>
      <c r="H179" s="775">
        <f>H180/H15</f>
        <v>0.11960128776622089</v>
      </c>
      <c r="I179" s="470"/>
      <c r="J179" s="594">
        <f>J180/J15</f>
        <v>0.10334566987416727</v>
      </c>
      <c r="K179" s="591">
        <f>K180/K15</f>
        <v>0.10604487283330634</v>
      </c>
      <c r="L179" s="775">
        <f>L180/L15</f>
        <v>0.10604487283330634</v>
      </c>
      <c r="M179" s="470"/>
      <c r="N179" s="594">
        <f>N180/N15</f>
        <v>0.10334566987416727</v>
      </c>
      <c r="O179" s="591">
        <f>O180/O15</f>
        <v>0.12489500762967064</v>
      </c>
      <c r="P179" s="775">
        <f>P180/P15</f>
        <v>0.12489500762967064</v>
      </c>
      <c r="Q179" s="470"/>
      <c r="R179" s="547">
        <f>R180/R15</f>
        <v>0.10334566987416728</v>
      </c>
      <c r="S179" s="550">
        <f>S180/S15</f>
        <v>0.10783325482807347</v>
      </c>
      <c r="T179" s="551">
        <f>T180/T15</f>
        <v>0.11818657869376557</v>
      </c>
      <c r="U179" s="552">
        <f>U180/U15</f>
        <v>0.11818657869376557</v>
      </c>
      <c r="V179" s="611"/>
      <c r="W179" s="612"/>
      <c r="X179" s="253"/>
      <c r="Y179" s="594">
        <f>Y180/Y15</f>
        <v>0.1123052957405289</v>
      </c>
      <c r="Z179" s="775">
        <f>Z180/Z15</f>
        <v>0.10221087292520663</v>
      </c>
      <c r="AA179" s="775">
        <f>AA180/AA15</f>
        <v>0.10221087292520663</v>
      </c>
      <c r="AB179" s="470"/>
      <c r="AC179" s="594">
        <f>AC180/AC15</f>
        <v>0.1123052957405289</v>
      </c>
      <c r="AD179" s="591">
        <f>AD180/AD15</f>
        <v>0.13822505408637389</v>
      </c>
      <c r="AE179" s="775">
        <f>AE180/AE15</f>
        <v>0.13822505408637389</v>
      </c>
      <c r="AF179" s="470"/>
      <c r="AG179" s="594">
        <f>AG180/AG15</f>
        <v>0.1123052957405289</v>
      </c>
      <c r="AH179" s="600" t="e">
        <f>AH180/AH15</f>
        <v>#DIV/0!</v>
      </c>
      <c r="AI179" s="1134" t="e">
        <f>AI180/AI15</f>
        <v>#DIV/0!</v>
      </c>
      <c r="AJ179" s="470"/>
      <c r="AK179" s="547">
        <f>AK180/AK15</f>
        <v>0.1123052957405289</v>
      </c>
      <c r="AL179" s="550">
        <f>AL180/AL15</f>
        <v>0.10783325482807347</v>
      </c>
      <c r="AM179" s="553">
        <f>AM180/AM15</f>
        <v>0.11946954220346027</v>
      </c>
      <c r="AN179" s="552">
        <f>AN180/AN15</f>
        <v>0.11946954220346027</v>
      </c>
      <c r="AO179" s="613"/>
      <c r="AP179" s="614"/>
      <c r="AQ179" s="202"/>
      <c r="AR179" s="547">
        <f>AR180/AR15</f>
        <v>0.10782548280734809</v>
      </c>
      <c r="AS179" s="552">
        <f>AS180/AS15</f>
        <v>0.10783325482807347</v>
      </c>
      <c r="AT179" s="615">
        <f>AT180/AT15</f>
        <v>0.11865897167855653</v>
      </c>
      <c r="AU179" s="557">
        <f>AU180/AU15</f>
        <v>0.11865897167855653</v>
      </c>
      <c r="AV179" s="616"/>
      <c r="AW179" s="632"/>
      <c r="AX179" s="206"/>
      <c r="AY179" s="137"/>
      <c r="BF179" s="1047" t="e">
        <f t="shared" ref="BF179:BG179" si="562">BF180/BF15</f>
        <v>#DIV/0!</v>
      </c>
      <c r="BG179" s="600" t="e">
        <f>BG180/BG15</f>
        <v>#DIV/0!</v>
      </c>
      <c r="BH179" s="855" t="e">
        <f>BH180/BH15</f>
        <v>#DIV/0!</v>
      </c>
      <c r="BI179" s="470"/>
      <c r="BJ179" s="1047" t="e">
        <f t="shared" ref="BJ179" si="563">BJ180/BJ15</f>
        <v>#DIV/0!</v>
      </c>
      <c r="BK179" s="600" t="e">
        <f>BK180/BK15</f>
        <v>#DIV/0!</v>
      </c>
      <c r="BL179" s="1164" t="e">
        <f>BL180/BL15</f>
        <v>#DIV/0!</v>
      </c>
      <c r="BM179" s="470"/>
      <c r="BN179" s="1047" t="e">
        <f t="shared" ref="BN179" si="564">BN180/BN15</f>
        <v>#DIV/0!</v>
      </c>
      <c r="BO179" s="600" t="e">
        <f>BO180/BO15</f>
        <v>#DIV/0!</v>
      </c>
      <c r="BP179" s="1164" t="e">
        <f>BP180/BP15</f>
        <v>#DIV/0!</v>
      </c>
      <c r="BQ179" s="470"/>
      <c r="BR179" s="547" t="e">
        <f>BR180/BR15</f>
        <v>#DIV/0!</v>
      </c>
      <c r="BS179" s="555"/>
      <c r="BT179" s="552"/>
      <c r="BU179" s="552" t="e">
        <f>BU180/BU15</f>
        <v>#DIV/0!</v>
      </c>
      <c r="BV179" s="611"/>
      <c r="BW179" s="612"/>
      <c r="BX179" s="597"/>
      <c r="BY179" s="1047" t="e">
        <f t="shared" ref="BY179" si="565">BY180/BY15</f>
        <v>#DIV/0!</v>
      </c>
      <c r="BZ179" s="600" t="e">
        <f>BZ180/BZ15</f>
        <v>#DIV/0!</v>
      </c>
      <c r="CA179" s="1164" t="e">
        <f>CA180/CA15</f>
        <v>#DIV/0!</v>
      </c>
      <c r="CB179" s="470"/>
      <c r="CC179" s="1047" t="e">
        <f t="shared" ref="CC179" si="566">CC180/CC15</f>
        <v>#DIV/0!</v>
      </c>
      <c r="CD179" s="600" t="e">
        <f>CD180/CD15</f>
        <v>#DIV/0!</v>
      </c>
      <c r="CE179" s="1164" t="e">
        <f>CE180/CE15</f>
        <v>#DIV/0!</v>
      </c>
      <c r="CF179" s="470"/>
      <c r="CG179" s="1047" t="e">
        <f t="shared" ref="CG179" si="567">CG180/CG15</f>
        <v>#DIV/0!</v>
      </c>
      <c r="CH179" s="600" t="e">
        <f>CH180/CH15</f>
        <v>#DIV/0!</v>
      </c>
      <c r="CI179" s="1164" t="e">
        <f>CI180/CI15</f>
        <v>#DIV/0!</v>
      </c>
      <c r="CJ179" s="470"/>
      <c r="CK179" s="547" t="e">
        <f>CK180/CK15</f>
        <v>#DIV/0!</v>
      </c>
      <c r="CL179" s="555"/>
      <c r="CM179" s="553"/>
      <c r="CN179" s="552" t="e">
        <f>CN180/CN15</f>
        <v>#DIV/0!</v>
      </c>
      <c r="CO179" s="617"/>
      <c r="CP179" s="613"/>
      <c r="CQ179" s="202"/>
      <c r="CR179" s="547" t="e">
        <f>CR180/CR15</f>
        <v>#DIV/0!</v>
      </c>
      <c r="CS179" s="555"/>
      <c r="CT179" s="615" t="e">
        <f>CT180/CT15</f>
        <v>#DIV/0!</v>
      </c>
      <c r="CU179" s="557" t="e">
        <f>CU180/CU15</f>
        <v>#DIV/0!</v>
      </c>
      <c r="CV179" s="616"/>
      <c r="CW179" s="616"/>
      <c r="CX179" s="206"/>
      <c r="CY179" s="137"/>
      <c r="DD179" s="594">
        <f>DD180/DD15</f>
        <v>0.12589681903234429</v>
      </c>
      <c r="DE179" s="591">
        <f>DE180/DE15</f>
        <v>0.11605645161290322</v>
      </c>
      <c r="DF179" s="775" t="e">
        <f>DF180/DF15</f>
        <v>#DIV/0!</v>
      </c>
      <c r="DG179" s="470"/>
      <c r="DH179" s="594">
        <f>DH180/DH15</f>
        <v>0.12589681903234429</v>
      </c>
      <c r="DI179" s="591">
        <f>DI180/DI15</f>
        <v>0.12450566037735848</v>
      </c>
      <c r="DJ179" s="775" t="e">
        <f>DJ180/DJ15</f>
        <v>#DIV/0!</v>
      </c>
      <c r="DK179" s="470"/>
      <c r="DL179" s="594">
        <f>DL180/DL15</f>
        <v>0.12589681903234429</v>
      </c>
      <c r="DM179" s="591">
        <f>DM180/DM15</f>
        <v>0.1265</v>
      </c>
      <c r="DN179" s="775" t="e">
        <f>DN180/DN15</f>
        <v>#DIV/0!</v>
      </c>
      <c r="DO179" s="470"/>
      <c r="DP179" s="547">
        <f>DP180/DP15</f>
        <v>0.12589681903234429</v>
      </c>
      <c r="DQ179" s="552"/>
      <c r="DR179" s="552" t="e">
        <f>DR180/DR15</f>
        <v>#DIV/0!</v>
      </c>
      <c r="DS179" s="611"/>
      <c r="DT179" s="597"/>
      <c r="DU179" s="594">
        <f>DU180/DU15</f>
        <v>0.12580026631158456</v>
      </c>
      <c r="DV179" s="591" t="e">
        <f>DV180/DV15</f>
        <v>#DIV/0!</v>
      </c>
      <c r="DW179" s="775" t="e">
        <f>DW180/DW15</f>
        <v>#DIV/0!</v>
      </c>
      <c r="DX179" s="470"/>
      <c r="DY179" s="594">
        <f>DY180/DY15</f>
        <v>0.12580026631158456</v>
      </c>
      <c r="DZ179" s="591" t="e">
        <f>DZ180/DZ15</f>
        <v>#DIV/0!</v>
      </c>
      <c r="EA179" s="775" t="e">
        <f>EA180/EA15</f>
        <v>#DIV/0!</v>
      </c>
      <c r="EB179" s="470"/>
      <c r="EC179" s="594">
        <f>EC180/EC15</f>
        <v>0.12580026631158456</v>
      </c>
      <c r="ED179" s="591" t="e">
        <f>ED180/ED15</f>
        <v>#DIV/0!</v>
      </c>
      <c r="EE179" s="775" t="e">
        <f>EE180/EE15</f>
        <v>#DIV/0!</v>
      </c>
      <c r="EF179" s="470"/>
      <c r="EG179" s="547">
        <f>EG180/EG15</f>
        <v>0.12580026631158456</v>
      </c>
      <c r="EH179" s="553"/>
      <c r="EI179" s="552" t="e">
        <f>EI180/EI15</f>
        <v>#DIV/0!</v>
      </c>
      <c r="EJ179" s="617"/>
      <c r="EK179" s="202"/>
      <c r="EL179" s="547">
        <f>EL180/EL15</f>
        <v>0.12584845250800425</v>
      </c>
      <c r="EM179" s="615"/>
      <c r="EN179" s="557" t="e">
        <f>EN180/EN15</f>
        <v>#DIV/0!</v>
      </c>
      <c r="EO179" s="616"/>
      <c r="EP179" s="604"/>
      <c r="EQ179" s="137"/>
    </row>
    <row r="180" spans="1:152" s="138" customFormat="1" ht="19.5" customHeight="1">
      <c r="A180" s="66"/>
      <c r="B180" s="66"/>
      <c r="C180" s="413"/>
      <c r="D180" s="833" t="s">
        <v>51</v>
      </c>
      <c r="E180" s="535"/>
      <c r="F180" s="374">
        <v>3938</v>
      </c>
      <c r="G180" s="461">
        <v>7430</v>
      </c>
      <c r="H180" s="763">
        <v>7430</v>
      </c>
      <c r="I180" s="418">
        <f>H180-G180</f>
        <v>0</v>
      </c>
      <c r="J180" s="374">
        <v>3938</v>
      </c>
      <c r="K180" s="461">
        <v>4476</v>
      </c>
      <c r="L180" s="763">
        <v>4476</v>
      </c>
      <c r="M180" s="418">
        <f>L180-K180</f>
        <v>0</v>
      </c>
      <c r="N180" s="374">
        <v>3938</v>
      </c>
      <c r="O180" s="461">
        <v>7905</v>
      </c>
      <c r="P180" s="763">
        <v>7905</v>
      </c>
      <c r="Q180" s="418">
        <f>P180-O180</f>
        <v>0</v>
      </c>
      <c r="R180" s="264">
        <f>F180+J180+N180</f>
        <v>11814</v>
      </c>
      <c r="S180" s="563">
        <f>4109*3</f>
        <v>12327</v>
      </c>
      <c r="T180" s="564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763">
        <v>5200</v>
      </c>
      <c r="AA180" s="763">
        <v>5200</v>
      </c>
      <c r="AB180" s="418">
        <f>AB230</f>
        <v>0</v>
      </c>
      <c r="AC180" s="374">
        <v>4279.4076923076927</v>
      </c>
      <c r="AD180" s="461">
        <v>6471</v>
      </c>
      <c r="AE180" s="763">
        <v>6471</v>
      </c>
      <c r="AF180" s="418">
        <f>AE180-AD180</f>
        <v>0</v>
      </c>
      <c r="AG180" s="374">
        <v>4279.4076923076927</v>
      </c>
      <c r="AH180" s="240"/>
      <c r="AI180" s="1108"/>
      <c r="AJ180" s="418">
        <f>AI180-AH180</f>
        <v>0</v>
      </c>
      <c r="AK180" s="419">
        <f>Y180+AC180+AG180</f>
        <v>12838.223076923077</v>
      </c>
      <c r="AL180" s="563">
        <f>4109*3</f>
        <v>12327</v>
      </c>
      <c r="AM180" s="128">
        <f>Z180+AD180+AH180</f>
        <v>11671</v>
      </c>
      <c r="AN180" s="129">
        <f>AA180+AE180+AI180</f>
        <v>11671</v>
      </c>
      <c r="AO180" s="134">
        <f>AN180-AK180</f>
        <v>-1167.2230769230773</v>
      </c>
      <c r="AP180" s="128">
        <f>AN180-AL180</f>
        <v>-656</v>
      </c>
      <c r="AQ180" s="55">
        <f>AN180-AM180</f>
        <v>0</v>
      </c>
      <c r="AR180" s="419">
        <f>SUM(R180,AK180)</f>
        <v>24652.223076923077</v>
      </c>
      <c r="AS180" s="129">
        <f>SUM(S180,AL180)</f>
        <v>24654</v>
      </c>
      <c r="AT180" s="618">
        <f>SUM(T180,AM180)</f>
        <v>31482</v>
      </c>
      <c r="AU180" s="168">
        <f>SUM(U180,AN180)</f>
        <v>31482</v>
      </c>
      <c r="AV180" s="60">
        <f>AU180-AR180</f>
        <v>6829.7769230769227</v>
      </c>
      <c r="AW180" s="129">
        <f>AU180-AS180</f>
        <v>6828</v>
      </c>
      <c r="AX180" s="136">
        <f>AU180-AT180</f>
        <v>0</v>
      </c>
      <c r="AY180" s="137"/>
      <c r="BF180" s="1037"/>
      <c r="BG180" s="240"/>
      <c r="BH180" s="462"/>
      <c r="BI180" s="418">
        <f>BH180-BG180</f>
        <v>0</v>
      </c>
      <c r="BJ180" s="1037"/>
      <c r="BK180" s="240"/>
      <c r="BL180" s="1154"/>
      <c r="BM180" s="418">
        <f>BL180-BK180</f>
        <v>0</v>
      </c>
      <c r="BN180" s="1037"/>
      <c r="BO180" s="240"/>
      <c r="BP180" s="1154"/>
      <c r="BQ180" s="418">
        <f>BP180-BO180</f>
        <v>0</v>
      </c>
      <c r="BR180" s="264">
        <f>BF180+BJ180+BN180</f>
        <v>0</v>
      </c>
      <c r="BS180" s="134"/>
      <c r="BT180" s="129">
        <f>BG180+BK180+BO180</f>
        <v>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0</v>
      </c>
      <c r="BY180" s="1037"/>
      <c r="BZ180" s="240"/>
      <c r="CA180" s="1154"/>
      <c r="CB180" s="418"/>
      <c r="CC180" s="1037"/>
      <c r="CD180" s="240"/>
      <c r="CE180" s="1154"/>
      <c r="CF180" s="418"/>
      <c r="CG180" s="1037"/>
      <c r="CH180" s="240"/>
      <c r="CI180" s="1154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18">
        <f>SUM(BT180,CM180)</f>
        <v>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63"/>
      <c r="DG180" s="418">
        <f>DF180-DE180</f>
        <v>-6150</v>
      </c>
      <c r="DH180" s="374">
        <v>6038.2051282051279</v>
      </c>
      <c r="DI180" s="461">
        <v>5640</v>
      </c>
      <c r="DJ180" s="763"/>
      <c r="DK180" s="418">
        <f>DJ180-DI180</f>
        <v>-5640</v>
      </c>
      <c r="DL180" s="374">
        <v>6038.2051282051279</v>
      </c>
      <c r="DM180" s="461">
        <v>6325</v>
      </c>
      <c r="DN180" s="76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63"/>
      <c r="DX180" s="418"/>
      <c r="DY180" s="374">
        <v>6056.1538461538457</v>
      </c>
      <c r="DZ180" s="461"/>
      <c r="EA180" s="763"/>
      <c r="EB180" s="418"/>
      <c r="EC180" s="374">
        <v>6056.1538461538457</v>
      </c>
      <c r="ED180" s="461"/>
      <c r="EE180" s="76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1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2" t="s">
        <v>35</v>
      </c>
      <c r="E181" s="837"/>
      <c r="F181" s="619">
        <f>F182/F16</f>
        <v>0.12426631578947368</v>
      </c>
      <c r="G181" s="620">
        <f>G182/G16</f>
        <v>0.14766357163343186</v>
      </c>
      <c r="H181" s="777">
        <f>H182/H16</f>
        <v>0.14766357163343186</v>
      </c>
      <c r="I181" s="513"/>
      <c r="J181" s="619">
        <f>J182/J16</f>
        <v>0.12426631578947368</v>
      </c>
      <c r="K181" s="620">
        <f>K182/K16</f>
        <v>0.11553374767281384</v>
      </c>
      <c r="L181" s="777">
        <f>L182/L16</f>
        <v>0.11553374767281384</v>
      </c>
      <c r="M181" s="513"/>
      <c r="N181" s="619">
        <f>N182/N16</f>
        <v>0.12426631578947368</v>
      </c>
      <c r="O181" s="620">
        <f>O182/O16</f>
        <v>0.21490167058355816</v>
      </c>
      <c r="P181" s="777">
        <f>P182/P16</f>
        <v>0.21490167058355816</v>
      </c>
      <c r="Q181" s="513"/>
      <c r="R181" s="547">
        <f>R182/R16</f>
        <v>0.12426631578947368</v>
      </c>
      <c r="S181" s="550">
        <f>S182/S16</f>
        <v>0.12993891817556727</v>
      </c>
      <c r="T181" s="555">
        <f>T182/T16</f>
        <v>0.15969251334827583</v>
      </c>
      <c r="U181" s="552">
        <f>U182/U16</f>
        <v>0.15969251334827583</v>
      </c>
      <c r="V181" s="611"/>
      <c r="W181" s="612"/>
      <c r="X181" s="253"/>
      <c r="Y181" s="619">
        <f>Y182/Y16</f>
        <v>0.13410333708944921</v>
      </c>
      <c r="Z181" s="777">
        <f>Z182/Z16</f>
        <v>0.1597977725164596</v>
      </c>
      <c r="AA181" s="777">
        <f>AA182/AA16</f>
        <v>0.1597977725164596</v>
      </c>
      <c r="AB181" s="513"/>
      <c r="AC181" s="619">
        <f>AC182/AC16</f>
        <v>0.13410333708944921</v>
      </c>
      <c r="AD181" s="620">
        <f>AD182/AD16</f>
        <v>0.18267005549695478</v>
      </c>
      <c r="AE181" s="777">
        <f>AE182/AE16</f>
        <v>0.18267005549695478</v>
      </c>
      <c r="AF181" s="513"/>
      <c r="AG181" s="619">
        <f>AG182/AG16</f>
        <v>0.13410333708944921</v>
      </c>
      <c r="AH181" s="1129" t="e">
        <f>AH182/AH16</f>
        <v>#DIV/0!</v>
      </c>
      <c r="AI181" s="1136">
        <f>AI182/AI16</f>
        <v>0</v>
      </c>
      <c r="AJ181" s="513"/>
      <c r="AK181" s="547">
        <f>AK182/AK16</f>
        <v>0.13410333708944921</v>
      </c>
      <c r="AL181" s="550">
        <f>AL182/AL16</f>
        <v>0.12993891817556727</v>
      </c>
      <c r="AM181" s="552">
        <f>AM182/AM16</f>
        <v>0.1700740174300707</v>
      </c>
      <c r="AN181" s="552">
        <f>AN182/AN16</f>
        <v>8.8140565762327816E-2</v>
      </c>
      <c r="AO181" s="613"/>
      <c r="AP181" s="614"/>
      <c r="AQ181" s="202"/>
      <c r="AR181" s="547">
        <f>AR182/AR16</f>
        <v>0.12962957348290821</v>
      </c>
      <c r="AS181" s="552">
        <f>AS182/AS16</f>
        <v>0.12993891817556727</v>
      </c>
      <c r="AT181" s="615">
        <f>AT182/AT16</f>
        <v>0.16359184208226543</v>
      </c>
      <c r="AU181" s="557">
        <f>AU182/AU16</f>
        <v>0.12125527576857395</v>
      </c>
      <c r="AV181" s="616"/>
      <c r="AW181" s="632"/>
      <c r="AX181" s="604"/>
      <c r="AY181" s="137"/>
      <c r="BF181" s="1048" t="e">
        <f t="shared" ref="BF181:BG181" si="568">BF182/BF16</f>
        <v>#DIV/0!</v>
      </c>
      <c r="BG181" s="1129">
        <f>BG182/BG16</f>
        <v>0</v>
      </c>
      <c r="BH181" s="857">
        <f>BH182/BH16</f>
        <v>0</v>
      </c>
      <c r="BI181" s="513"/>
      <c r="BJ181" s="1048" t="e">
        <f t="shared" ref="BJ181" si="569">BJ182/BJ16</f>
        <v>#DIV/0!</v>
      </c>
      <c r="BK181" s="1129" t="e">
        <f>BK182/BK16</f>
        <v>#DIV/0!</v>
      </c>
      <c r="BL181" s="1166" t="e">
        <f>BL182/BL16</f>
        <v>#DIV/0!</v>
      </c>
      <c r="BM181" s="513"/>
      <c r="BN181" s="1048" t="e">
        <f t="shared" ref="BN181" si="570">BN182/BN16</f>
        <v>#DIV/0!</v>
      </c>
      <c r="BO181" s="1129" t="e">
        <f>BO182/BO16</f>
        <v>#DIV/0!</v>
      </c>
      <c r="BP181" s="1166" t="e">
        <f>BP182/BP16</f>
        <v>#DIV/0!</v>
      </c>
      <c r="BQ181" s="513"/>
      <c r="BR181" s="547" t="e">
        <f>BR182/BR16</f>
        <v>#DIV/0!</v>
      </c>
      <c r="BS181" s="555"/>
      <c r="BT181" s="553"/>
      <c r="BU181" s="552">
        <f>BU182/BU16</f>
        <v>0</v>
      </c>
      <c r="BV181" s="611"/>
      <c r="BW181" s="612"/>
      <c r="BX181" s="597"/>
      <c r="BY181" s="1048" t="e">
        <f t="shared" ref="BY181" si="571">BY182/BY16</f>
        <v>#DIV/0!</v>
      </c>
      <c r="BZ181" s="1129" t="e">
        <f>BZ182/BZ16</f>
        <v>#DIV/0!</v>
      </c>
      <c r="CA181" s="1166" t="e">
        <f>CA182/CA16</f>
        <v>#DIV/0!</v>
      </c>
      <c r="CB181" s="513"/>
      <c r="CC181" s="1048" t="e">
        <f t="shared" ref="CC181" si="572">CC182/CC16</f>
        <v>#DIV/0!</v>
      </c>
      <c r="CD181" s="1129" t="e">
        <f>CD182/CD16</f>
        <v>#DIV/0!</v>
      </c>
      <c r="CE181" s="1166" t="e">
        <f>CE182/CE16</f>
        <v>#DIV/0!</v>
      </c>
      <c r="CF181" s="513"/>
      <c r="CG181" s="1048" t="e">
        <f t="shared" ref="CG181" si="573">CG182/CG16</f>
        <v>#DIV/0!</v>
      </c>
      <c r="CH181" s="1129" t="e">
        <f>CH182/CH16</f>
        <v>#DIV/0!</v>
      </c>
      <c r="CI181" s="1166" t="e">
        <f>CI182/CI16</f>
        <v>#DIV/0!</v>
      </c>
      <c r="CJ181" s="513"/>
      <c r="CK181" s="547" t="e">
        <f>CK182/CK16</f>
        <v>#DIV/0!</v>
      </c>
      <c r="CL181" s="555"/>
      <c r="CM181" s="553"/>
      <c r="CN181" s="552" t="e">
        <f>CN182/CN16</f>
        <v>#DIV/0!</v>
      </c>
      <c r="CO181" s="617"/>
      <c r="CP181" s="613"/>
      <c r="CQ181" s="202"/>
      <c r="CR181" s="547" t="e">
        <f>CR182/CR16</f>
        <v>#DIV/0!</v>
      </c>
      <c r="CS181" s="555"/>
      <c r="CT181" s="615">
        <f>CT182/CT16</f>
        <v>0</v>
      </c>
      <c r="CU181" s="557">
        <f>CU182/CU16</f>
        <v>0</v>
      </c>
      <c r="CV181" s="616"/>
      <c r="CW181" s="616"/>
      <c r="CX181" s="604"/>
      <c r="CY181" s="137"/>
      <c r="DD181" s="619">
        <f>DD182/DD16</f>
        <v>0.15986999999999998</v>
      </c>
      <c r="DE181" s="620">
        <f>DE182/DE16</f>
        <v>0.12963185840707964</v>
      </c>
      <c r="DF181" s="777" t="e">
        <f>DF182/DF16</f>
        <v>#DIV/0!</v>
      </c>
      <c r="DG181" s="513"/>
      <c r="DH181" s="619">
        <f>DH182/DH16</f>
        <v>0.15986999999999998</v>
      </c>
      <c r="DI181" s="620">
        <f>DI182/DI16</f>
        <v>0.1547896551724138</v>
      </c>
      <c r="DJ181" s="777" t="e">
        <f>DJ182/DJ16</f>
        <v>#DIV/0!</v>
      </c>
      <c r="DK181" s="513"/>
      <c r="DL181" s="619">
        <f>DL182/DL16</f>
        <v>0.15986999999999998</v>
      </c>
      <c r="DM181" s="620">
        <f>DM182/DM16</f>
        <v>0.16724499999999998</v>
      </c>
      <c r="DN181" s="777" t="e">
        <f>DN182/DN16</f>
        <v>#DIV/0!</v>
      </c>
      <c r="DO181" s="513"/>
      <c r="DP181" s="547">
        <f>DP182/DP16</f>
        <v>0.15987000000000001</v>
      </c>
      <c r="DQ181" s="553"/>
      <c r="DR181" s="552" t="e">
        <f>DR182/DR16</f>
        <v>#DIV/0!</v>
      </c>
      <c r="DS181" s="611"/>
      <c r="DT181" s="597"/>
      <c r="DU181" s="619">
        <f>DU182/DU16</f>
        <v>0.15986999999999998</v>
      </c>
      <c r="DV181" s="620" t="e">
        <f>DV182/DV16</f>
        <v>#DIV/0!</v>
      </c>
      <c r="DW181" s="777" t="e">
        <f>DW182/DW16</f>
        <v>#DIV/0!</v>
      </c>
      <c r="DX181" s="513"/>
      <c r="DY181" s="619">
        <f>DY182/DY16</f>
        <v>0.15986999999999998</v>
      </c>
      <c r="DZ181" s="620" t="e">
        <f>DZ182/DZ16</f>
        <v>#DIV/0!</v>
      </c>
      <c r="EA181" s="777" t="e">
        <f>EA182/EA16</f>
        <v>#DIV/0!</v>
      </c>
      <c r="EB181" s="513"/>
      <c r="EC181" s="619">
        <f>EC182/EC16</f>
        <v>0.15986999999999998</v>
      </c>
      <c r="ED181" s="620" t="e">
        <f>ED182/ED16</f>
        <v>#DIV/0!</v>
      </c>
      <c r="EE181" s="777" t="e">
        <f>EE182/EE16</f>
        <v>#DIV/0!</v>
      </c>
      <c r="EF181" s="513"/>
      <c r="EG181" s="547">
        <f>EG182/EG16</f>
        <v>0.15987000000000001</v>
      </c>
      <c r="EH181" s="553"/>
      <c r="EI181" s="552" t="e">
        <f>EI182/EI16</f>
        <v>#DIV/0!</v>
      </c>
      <c r="EJ181" s="617"/>
      <c r="EK181" s="202"/>
      <c r="EL181" s="547">
        <f>EL182/EL16</f>
        <v>0.15987000000000001</v>
      </c>
      <c r="EM181" s="615"/>
      <c r="EN181" s="557" t="e">
        <f>EN182/EN16</f>
        <v>#DIV/0!</v>
      </c>
      <c r="EO181" s="616"/>
      <c r="EP181" s="604"/>
      <c r="EQ181" s="137"/>
    </row>
    <row r="182" spans="1:152" s="138" customFormat="1" ht="20.100000000000001" customHeight="1">
      <c r="A182" s="66"/>
      <c r="B182" s="66"/>
      <c r="C182" s="413"/>
      <c r="D182" s="833" t="s">
        <v>32</v>
      </c>
      <c r="E182" s="826"/>
      <c r="F182" s="264">
        <v>6054</v>
      </c>
      <c r="G182" s="414">
        <f>G184-G180</f>
        <v>8798.2860000000001</v>
      </c>
      <c r="H182" s="76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61">
        <v>10661</v>
      </c>
      <c r="M182" s="418">
        <f>L182-K182</f>
        <v>0</v>
      </c>
      <c r="N182" s="264">
        <v>6054</v>
      </c>
      <c r="O182" s="414">
        <v>18651</v>
      </c>
      <c r="P182" s="761">
        <v>18651</v>
      </c>
      <c r="Q182" s="418">
        <f>P182-O182</f>
        <v>0</v>
      </c>
      <c r="R182" s="264">
        <f>F182+J182+N182</f>
        <v>18162</v>
      </c>
      <c r="S182" s="563">
        <f>9691*3</f>
        <v>29073</v>
      </c>
      <c r="T182" s="564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761">
        <v>12633.448</v>
      </c>
      <c r="AA182" s="761">
        <v>12633.448</v>
      </c>
      <c r="AB182" s="418">
        <f>AB232</f>
        <v>0</v>
      </c>
      <c r="AC182" s="264">
        <v>7832.2079772079778</v>
      </c>
      <c r="AD182" s="414">
        <v>11782</v>
      </c>
      <c r="AE182" s="761">
        <v>11782</v>
      </c>
      <c r="AF182" s="418">
        <f>AE182-AD182</f>
        <v>0</v>
      </c>
      <c r="AG182" s="264">
        <v>7832.2079772079778</v>
      </c>
      <c r="AH182" s="128"/>
      <c r="AI182" s="1116"/>
      <c r="AJ182" s="418">
        <f>AI182-AH182</f>
        <v>0</v>
      </c>
      <c r="AK182" s="419">
        <f>Y182+AC182+AG182</f>
        <v>23496.623931623933</v>
      </c>
      <c r="AL182" s="563">
        <f>9691*3</f>
        <v>29073</v>
      </c>
      <c r="AM182" s="128">
        <f>Z182+AD182+AH182</f>
        <v>24415.448</v>
      </c>
      <c r="AN182" s="132">
        <f>AA182+AE182+AI182</f>
        <v>24415.448</v>
      </c>
      <c r="AO182" s="134">
        <f>AN182-AK182</f>
        <v>918.82406837606686</v>
      </c>
      <c r="AP182" s="129">
        <f>AN182-AL182</f>
        <v>-4657.5519999999997</v>
      </c>
      <c r="AQ182" s="55">
        <f>AN182-AM182</f>
        <v>0</v>
      </c>
      <c r="AR182" s="419">
        <f>SUM(R182,AK182)</f>
        <v>41658.623931623937</v>
      </c>
      <c r="AS182" s="129">
        <f>SUM(S182,AL182)</f>
        <v>58146</v>
      </c>
      <c r="AT182" s="621">
        <f>SUM(T182,AM182)</f>
        <v>62525.733999999997</v>
      </c>
      <c r="AU182" s="168">
        <f>SUM(U182,AN182)</f>
        <v>62525.733999999997</v>
      </c>
      <c r="AV182" s="169">
        <f>AU182-AR182</f>
        <v>20867.11006837606</v>
      </c>
      <c r="AW182" s="239">
        <f>AU182-AS182</f>
        <v>4379.7339999999967</v>
      </c>
      <c r="AX182" s="362">
        <f>AU182-AT182</f>
        <v>0</v>
      </c>
      <c r="AY182" s="137"/>
      <c r="BF182" s="1039"/>
      <c r="BG182" s="128"/>
      <c r="BH182" s="415"/>
      <c r="BI182" s="418">
        <f>BH182-BG182</f>
        <v>0</v>
      </c>
      <c r="BJ182" s="1039"/>
      <c r="BK182" s="128"/>
      <c r="BL182" s="1152"/>
      <c r="BM182" s="418">
        <f>BL182-BK182</f>
        <v>0</v>
      </c>
      <c r="BN182" s="1039"/>
      <c r="BO182" s="128"/>
      <c r="BP182" s="1152"/>
      <c r="BQ182" s="418">
        <f>BP182-BO182</f>
        <v>0</v>
      </c>
      <c r="BR182" s="264">
        <f>BF182+BJ182+BN182</f>
        <v>0</v>
      </c>
      <c r="BS182" s="134"/>
      <c r="BT182" s="129">
        <f>BG182+BK182+BO182</f>
        <v>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0</v>
      </c>
      <c r="BY182" s="1039"/>
      <c r="BZ182" s="128"/>
      <c r="CA182" s="1152"/>
      <c r="CB182" s="418"/>
      <c r="CC182" s="1039"/>
      <c r="CD182" s="128"/>
      <c r="CE182" s="1152"/>
      <c r="CF182" s="418"/>
      <c r="CG182" s="1039"/>
      <c r="CH182" s="128"/>
      <c r="CI182" s="1152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1">
        <f>SUM(BT182,CM182)</f>
        <v>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61"/>
      <c r="DG182" s="418">
        <f>DF182-DE182</f>
        <v>-12520</v>
      </c>
      <c r="DH182" s="264">
        <v>12297.692307692307</v>
      </c>
      <c r="DI182" s="414">
        <v>11510</v>
      </c>
      <c r="DJ182" s="761"/>
      <c r="DK182" s="418">
        <f>DJ182-DI182</f>
        <v>-11510</v>
      </c>
      <c r="DL182" s="264">
        <v>12297.692307692307</v>
      </c>
      <c r="DM182" s="414">
        <v>12865</v>
      </c>
      <c r="DN182" s="76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61"/>
      <c r="DX182" s="418"/>
      <c r="DY182" s="264">
        <v>12297.692307692307</v>
      </c>
      <c r="DZ182" s="414"/>
      <c r="EA182" s="761"/>
      <c r="EB182" s="418"/>
      <c r="EC182" s="264">
        <v>12297.692307692307</v>
      </c>
      <c r="ED182" s="414"/>
      <c r="EE182" s="76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1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2">
        <f>F184/F19</f>
        <v>0.11508461061398069</v>
      </c>
      <c r="G183" s="623">
        <f>G184/G19</f>
        <v>0.13333962935950172</v>
      </c>
      <c r="H183" s="778">
        <f>H184/H19</f>
        <v>0.13333962935950172</v>
      </c>
      <c r="I183" s="334">
        <f>H184/G184</f>
        <v>1</v>
      </c>
      <c r="J183" s="622">
        <f>J184/J19</f>
        <v>0.11508461061398069</v>
      </c>
      <c r="K183" s="623">
        <f>K184/K19</f>
        <v>0.11255562546473716</v>
      </c>
      <c r="L183" s="778">
        <f>L184/L19</f>
        <v>0.11255562546473716</v>
      </c>
      <c r="M183" s="334">
        <f>L184/K184</f>
        <v>1</v>
      </c>
      <c r="N183" s="622">
        <f>N184/N19</f>
        <v>0.11508461061398069</v>
      </c>
      <c r="O183" s="623">
        <f>O184/O19</f>
        <v>0.1769436341376002</v>
      </c>
      <c r="P183" s="778">
        <f>P184/P19</f>
        <v>0.1769436341376002</v>
      </c>
      <c r="Q183" s="334">
        <f>P184/O184</f>
        <v>1</v>
      </c>
      <c r="R183" s="491">
        <f>R184/R19</f>
        <v>0.11508461061398069</v>
      </c>
      <c r="S183" s="607">
        <f>S184/S19</f>
        <v>0.12246383956675742</v>
      </c>
      <c r="T183" s="579">
        <f>T184/T19</f>
        <v>0.14256750510760091</v>
      </c>
      <c r="U183" s="575">
        <f>U184/U19</f>
        <v>0.14256750510760091</v>
      </c>
      <c r="V183" s="575">
        <f>U184/R184</f>
        <v>1.9322553376034162</v>
      </c>
      <c r="W183" s="576">
        <f>U184/S184</f>
        <v>1.3990648792270532</v>
      </c>
      <c r="X183" s="177">
        <f>U184/T184</f>
        <v>1</v>
      </c>
      <c r="Y183" s="622">
        <f>Y184/Y19</f>
        <v>0.12549674389221488</v>
      </c>
      <c r="Z183" s="778">
        <f>Z184/Z19</f>
        <v>0.13724985140406384</v>
      </c>
      <c r="AA183" s="778">
        <f>AA184/AA19</f>
        <v>0.13724985140406384</v>
      </c>
      <c r="AB183" s="334">
        <f>AA184/Z184</f>
        <v>1</v>
      </c>
      <c r="AC183" s="622">
        <f>AC184/AC19</f>
        <v>0.12549674389221488</v>
      </c>
      <c r="AD183" s="623">
        <f>AD184/AD19</f>
        <v>0.16397792948399492</v>
      </c>
      <c r="AE183" s="778">
        <f>AE184/AE19</f>
        <v>0.16397792948399492</v>
      </c>
      <c r="AF183" s="341">
        <f>AE184/AD184</f>
        <v>1</v>
      </c>
      <c r="AG183" s="622">
        <f>AG184/AG19</f>
        <v>0.12549674389221488</v>
      </c>
      <c r="AH183" s="1130" t="e">
        <f>AH184/AH19</f>
        <v>#DIV/0!</v>
      </c>
      <c r="AI183" s="1137">
        <f>AI184/AI19</f>
        <v>0</v>
      </c>
      <c r="AJ183" s="341" t="e">
        <f>AI184/AH184</f>
        <v>#DIV/0!</v>
      </c>
      <c r="AK183" s="624">
        <f>AK184/AK19</f>
        <v>0.12549674389221491</v>
      </c>
      <c r="AL183" s="607">
        <f>AL184/AL19</f>
        <v>0.12246383956675742</v>
      </c>
      <c r="AM183" s="576">
        <f>AM184/AM19</f>
        <v>0.149582403464039</v>
      </c>
      <c r="AN183" s="575">
        <f>AN184/AN19</f>
        <v>9.630860944286844E-2</v>
      </c>
      <c r="AO183" s="579">
        <f>AN184/AK184</f>
        <v>0.99316361484916715</v>
      </c>
      <c r="AP183" s="340">
        <f>AN184/AL184</f>
        <v>0.87165333333333339</v>
      </c>
      <c r="AQ183" s="178">
        <f>AN184/AM184</f>
        <v>1</v>
      </c>
      <c r="AR183" s="624">
        <f>AR184/AR19</f>
        <v>0.12056573845721116</v>
      </c>
      <c r="AS183" s="575">
        <f>AS184/AS19</f>
        <v>0.12246383956675742</v>
      </c>
      <c r="AT183" s="582">
        <f>AT184/AT19</f>
        <v>0.14518105855679719</v>
      </c>
      <c r="AU183" s="582">
        <f>AU184/AU19</f>
        <v>0.12037324512011641</v>
      </c>
      <c r="AV183" s="579">
        <f>AU184/AR184</f>
        <v>1.4176826000711926</v>
      </c>
      <c r="AW183" s="575">
        <f>AU184/AS184</f>
        <v>1.1353591062801931</v>
      </c>
      <c r="AX183" s="584">
        <f>AU184/AT184</f>
        <v>1</v>
      </c>
      <c r="AY183" s="96"/>
      <c r="AZ183" s="97"/>
      <c r="BA183" s="625"/>
      <c r="BF183" s="1049" t="e">
        <f t="shared" ref="BF183:BG183" si="574">BF184/BF19</f>
        <v>#DIV/0!</v>
      </c>
      <c r="BG183" s="1130">
        <f>BG184/BG19</f>
        <v>0</v>
      </c>
      <c r="BH183" s="858">
        <f>BH184/BH19</f>
        <v>0</v>
      </c>
      <c r="BI183" s="334" t="e">
        <f>BH184/BG184</f>
        <v>#DIV/0!</v>
      </c>
      <c r="BJ183" s="1049" t="e">
        <f t="shared" ref="BJ183" si="575">BJ184/BJ19</f>
        <v>#DIV/0!</v>
      </c>
      <c r="BK183" s="1130" t="e">
        <f>BK184/BK19</f>
        <v>#DIV/0!</v>
      </c>
      <c r="BL183" s="1167" t="e">
        <f>BL184/BL19</f>
        <v>#DIV/0!</v>
      </c>
      <c r="BM183" s="334" t="e">
        <f>BL184/BK184</f>
        <v>#DIV/0!</v>
      </c>
      <c r="BN183" s="1049" t="e">
        <f t="shared" ref="BN183" si="576">BN184/BN19</f>
        <v>#DIV/0!</v>
      </c>
      <c r="BO183" s="1130" t="e">
        <f>BO184/BO19</f>
        <v>#DIV/0!</v>
      </c>
      <c r="BP183" s="1167" t="e">
        <f>BP184/BP19</f>
        <v>#DIV/0!</v>
      </c>
      <c r="BQ183" s="341" t="e">
        <f>BP184/BO184</f>
        <v>#DIV/0!</v>
      </c>
      <c r="BR183" s="624" t="e">
        <f>BR184/BR19</f>
        <v>#DIV/0!</v>
      </c>
      <c r="BS183" s="579"/>
      <c r="BT183" s="576">
        <f>BT184/BT19</f>
        <v>0</v>
      </c>
      <c r="BU183" s="575">
        <f>BU184/BU19</f>
        <v>0</v>
      </c>
      <c r="BV183" s="575" t="e">
        <f>BU184/BR184</f>
        <v>#DIV/0!</v>
      </c>
      <c r="BW183" s="576"/>
      <c r="BX183" s="177" t="e">
        <f>BU184/BT184</f>
        <v>#DIV/0!</v>
      </c>
      <c r="BY183" s="1049" t="e">
        <f t="shared" ref="BY183" si="577">BY184/BY19</f>
        <v>#DIV/0!</v>
      </c>
      <c r="BZ183" s="1130" t="e">
        <f>BZ184/BZ19</f>
        <v>#DIV/0!</v>
      </c>
      <c r="CA183" s="1167" t="e">
        <f>CA184/CA19</f>
        <v>#DIV/0!</v>
      </c>
      <c r="CB183" s="341" t="e">
        <f>CA184/BZ184</f>
        <v>#DIV/0!</v>
      </c>
      <c r="CC183" s="1049" t="e">
        <f t="shared" ref="CC183" si="578">CC184/CC19</f>
        <v>#DIV/0!</v>
      </c>
      <c r="CD183" s="1130" t="e">
        <f>CD184/CD19</f>
        <v>#DIV/0!</v>
      </c>
      <c r="CE183" s="1167" t="e">
        <f>CE184/CE19</f>
        <v>#DIV/0!</v>
      </c>
      <c r="CF183" s="341" t="e">
        <f>CE184/CD184</f>
        <v>#DIV/0!</v>
      </c>
      <c r="CG183" s="1049" t="e">
        <f t="shared" ref="CG183" si="579">CG184/CG19</f>
        <v>#DIV/0!</v>
      </c>
      <c r="CH183" s="1130" t="e">
        <f>CH184/CH19</f>
        <v>#DIV/0!</v>
      </c>
      <c r="CI183" s="1167" t="e">
        <f>CI184/CI19</f>
        <v>#DIV/0!</v>
      </c>
      <c r="CJ183" s="341" t="e">
        <f>CI184/CH184</f>
        <v>#DIV/0!</v>
      </c>
      <c r="CK183" s="624" t="e">
        <f>CK184/CK19</f>
        <v>#DIV/0!</v>
      </c>
      <c r="CL183" s="579"/>
      <c r="CM183" s="576" t="e">
        <f>CM184/CM19</f>
        <v>#DIV/0!</v>
      </c>
      <c r="CN183" s="575" t="e">
        <f>CN184/CN19</f>
        <v>#DIV/0!</v>
      </c>
      <c r="CO183" s="583" t="e">
        <f>CN184/CK184</f>
        <v>#DIV/0!</v>
      </c>
      <c r="CP183" s="579"/>
      <c r="CQ183" s="178" t="e">
        <f>CN184/CM184</f>
        <v>#DIV/0!</v>
      </c>
      <c r="CR183" s="624" t="e">
        <f>CR184/CR19</f>
        <v>#DIV/0!</v>
      </c>
      <c r="CS183" s="681"/>
      <c r="CT183" s="582">
        <f>CT184/CT19</f>
        <v>0</v>
      </c>
      <c r="CU183" s="582">
        <f>CU184/CU19</f>
        <v>0</v>
      </c>
      <c r="CV183" s="583" t="e">
        <f>CU184/CR184</f>
        <v>#DIV/0!</v>
      </c>
      <c r="CW183" s="579"/>
      <c r="CX183" s="584" t="e">
        <f>CU184/CT184</f>
        <v>#DIV/0!</v>
      </c>
      <c r="CY183" s="96"/>
      <c r="CZ183" s="625"/>
      <c r="DD183" s="622">
        <f>DD184/DD19</f>
        <v>0.14682270814084794</v>
      </c>
      <c r="DE183" s="623">
        <f>DE184/DE19</f>
        <v>0.12482228571428569</v>
      </c>
      <c r="DF183" s="778" t="e">
        <f>DF184/DF19</f>
        <v>#DIV/0!</v>
      </c>
      <c r="DG183" s="334">
        <f>DF184/DE184</f>
        <v>0</v>
      </c>
      <c r="DH183" s="622">
        <f>DH184/DH19</f>
        <v>0.14682270814084794</v>
      </c>
      <c r="DI183" s="623">
        <f>DI184/DI19</f>
        <v>0.14332499999999998</v>
      </c>
      <c r="DJ183" s="778" t="e">
        <f>DJ184/DJ19</f>
        <v>#DIV/0!</v>
      </c>
      <c r="DK183" s="334">
        <f>DJ184/DI184</f>
        <v>0</v>
      </c>
      <c r="DL183" s="622">
        <f>DL184/DL19</f>
        <v>0.14682270814084794</v>
      </c>
      <c r="DM183" s="623">
        <f>DM184/DM19</f>
        <v>0.15119393939393938</v>
      </c>
      <c r="DN183" s="778" t="e">
        <f>DN184/DN19</f>
        <v>#DIV/0!</v>
      </c>
      <c r="DO183" s="341">
        <f>DN184/DM184</f>
        <v>0</v>
      </c>
      <c r="DP183" s="624">
        <f>DP184/DP19</f>
        <v>0.14682270814084791</v>
      </c>
      <c r="DQ183" s="576">
        <f>DQ184/DQ19</f>
        <v>0.13886019417475728</v>
      </c>
      <c r="DR183" s="575" t="e">
        <f>DR184/DR19</f>
        <v>#DIV/0!</v>
      </c>
      <c r="DS183" s="575">
        <f>DR184/DP184</f>
        <v>0</v>
      </c>
      <c r="DT183" s="177">
        <f>DR184/DQ184</f>
        <v>0</v>
      </c>
      <c r="DU183" s="622">
        <f>DU184/DU19</f>
        <v>0.14675550999487438</v>
      </c>
      <c r="DV183" s="623" t="e">
        <f>DV184/DV19</f>
        <v>#DIV/0!</v>
      </c>
      <c r="DW183" s="778" t="e">
        <f>DW184/DW19</f>
        <v>#DIV/0!</v>
      </c>
      <c r="DX183" s="341" t="e">
        <f>DW184/DV184</f>
        <v>#DIV/0!</v>
      </c>
      <c r="DY183" s="622">
        <f>DY184/DY19</f>
        <v>0.14675550999487438</v>
      </c>
      <c r="DZ183" s="623" t="e">
        <f>DZ184/DZ19</f>
        <v>#DIV/0!</v>
      </c>
      <c r="EA183" s="778" t="e">
        <f>EA184/EA19</f>
        <v>#DIV/0!</v>
      </c>
      <c r="EB183" s="341" t="e">
        <f>EA184/DZ184</f>
        <v>#DIV/0!</v>
      </c>
      <c r="EC183" s="622">
        <f>EC184/EC19</f>
        <v>0.14675550999487438</v>
      </c>
      <c r="ED183" s="623" t="e">
        <f>ED184/ED19</f>
        <v>#DIV/0!</v>
      </c>
      <c r="EE183" s="778" t="e">
        <f>EE184/EE19</f>
        <v>#DIV/0!</v>
      </c>
      <c r="EF183" s="341" t="e">
        <f>EE184/ED184</f>
        <v>#DIV/0!</v>
      </c>
      <c r="EG183" s="624">
        <f>EG184/EG19</f>
        <v>0.14675550999487438</v>
      </c>
      <c r="EH183" s="576" t="e">
        <f>EH184/EH19</f>
        <v>#DIV/0!</v>
      </c>
      <c r="EI183" s="575" t="e">
        <f>EI184/EI19</f>
        <v>#DIV/0!</v>
      </c>
      <c r="EJ183" s="583">
        <f>EI184/EG184</f>
        <v>0</v>
      </c>
      <c r="EK183" s="178" t="e">
        <f>EI184/EH184</f>
        <v>#DIV/0!</v>
      </c>
      <c r="EL183" s="624">
        <f>EL184/EL19</f>
        <v>0.14678908494050055</v>
      </c>
      <c r="EM183" s="582">
        <f>EM184/EM19</f>
        <v>0.13886019417475728</v>
      </c>
      <c r="EN183" s="582" t="e">
        <f>EN184/EN19</f>
        <v>#DIV/0!</v>
      </c>
      <c r="EO183" s="583">
        <f>EN184/EL184</f>
        <v>0</v>
      </c>
      <c r="EP183" s="584">
        <f>EN184/EM184</f>
        <v>0</v>
      </c>
      <c r="EQ183" s="96"/>
      <c r="ER183" s="625"/>
      <c r="ES183" s="625"/>
      <c r="ET183" s="625"/>
      <c r="EU183" s="625"/>
      <c r="EV183" s="625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26">
        <f>F180+F182</f>
        <v>9992</v>
      </c>
      <c r="G184" s="385">
        <v>16228.286</v>
      </c>
      <c r="H184" s="758">
        <v>16228.286</v>
      </c>
      <c r="I184" s="358">
        <f>H184-G184</f>
        <v>0</v>
      </c>
      <c r="J184" s="626">
        <f>J180+J182</f>
        <v>9992</v>
      </c>
      <c r="K184" s="385">
        <f>K180+K182</f>
        <v>15137</v>
      </c>
      <c r="L184" s="758">
        <f>L180+L182</f>
        <v>15137</v>
      </c>
      <c r="M184" s="358">
        <f>L184-K184</f>
        <v>0</v>
      </c>
      <c r="N184" s="626">
        <f>N180+N182</f>
        <v>9992</v>
      </c>
      <c r="O184" s="385">
        <f>O180+O182</f>
        <v>26556</v>
      </c>
      <c r="P184" s="75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26">
        <f>Y180+Y182</f>
        <v>12111.615669515671</v>
      </c>
      <c r="Z184" s="758">
        <f>Z180+Z182</f>
        <v>17833.448</v>
      </c>
      <c r="AA184" s="758">
        <f>AA180+AA182</f>
        <v>17833.448</v>
      </c>
      <c r="AB184" s="358">
        <f>AA184-Z184</f>
        <v>0</v>
      </c>
      <c r="AC184" s="626">
        <f>AC180+AC182</f>
        <v>12111.615669515671</v>
      </c>
      <c r="AD184" s="385">
        <f>AD180+AD182</f>
        <v>18253</v>
      </c>
      <c r="AE184" s="758">
        <f>AE180+AE182</f>
        <v>18253</v>
      </c>
      <c r="AF184" s="358">
        <f>AE184-AD184</f>
        <v>0</v>
      </c>
      <c r="AG184" s="626">
        <f>AG180+AG182</f>
        <v>12111.615669515671</v>
      </c>
      <c r="AH184" s="1103">
        <f>AH180+AH182</f>
        <v>0</v>
      </c>
      <c r="AI184" s="1113">
        <f>AI180+AI182</f>
        <v>0</v>
      </c>
      <c r="AJ184" s="358">
        <f>AI184-AH184</f>
        <v>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36086.448000000004</v>
      </c>
      <c r="AN184" s="113">
        <f>AA184+AE184+AI184</f>
        <v>36086.448000000004</v>
      </c>
      <c r="AO184" s="186">
        <f>AN184-AK184</f>
        <v>-248.39900854701409</v>
      </c>
      <c r="AP184" s="108">
        <f>AN184-AL184</f>
        <v>-5313.551999999996</v>
      </c>
      <c r="AQ184" s="117">
        <f>AN184-AM184</f>
        <v>0</v>
      </c>
      <c r="AR184" s="111">
        <f>SUM(R184,AK184)</f>
        <v>66310.847008547018</v>
      </c>
      <c r="AS184" s="113">
        <f>AS180+AS182</f>
        <v>82800</v>
      </c>
      <c r="AT184" s="589">
        <f>T184+AM184</f>
        <v>94007.733999999997</v>
      </c>
      <c r="AU184" s="120">
        <f>SUM(U184,AN184)</f>
        <v>94007.733999999997</v>
      </c>
      <c r="AV184" s="121">
        <f>AU184-AR184</f>
        <v>27696.886991452979</v>
      </c>
      <c r="AW184" s="110">
        <f>AU184-AS184</f>
        <v>11207.733999999997</v>
      </c>
      <c r="AX184" s="590">
        <f>AU184-AT184</f>
        <v>0</v>
      </c>
      <c r="AY184" s="96">
        <f>AR184/6</f>
        <v>11051.807834757836</v>
      </c>
      <c r="AZ184" s="97">
        <f>AS184/6</f>
        <v>13800</v>
      </c>
      <c r="BA184" s="97">
        <f>AU184/6</f>
        <v>15667.955666666667</v>
      </c>
      <c r="BB184" s="123">
        <f>BA184/AY184</f>
        <v>1.4176826000711926</v>
      </c>
      <c r="BC184" s="98">
        <f>BA184-AY184</f>
        <v>4616.147831908831</v>
      </c>
      <c r="BD184" s="98">
        <f>BA184-AZ184</f>
        <v>1867.9556666666667</v>
      </c>
      <c r="BE184" s="98">
        <f>AX184/6</f>
        <v>0</v>
      </c>
      <c r="BF184" s="1050">
        <f t="shared" ref="BF184:BG184" si="580">BF180+BF182</f>
        <v>0</v>
      </c>
      <c r="BG184" s="1103">
        <f>BG180+BG182</f>
        <v>0</v>
      </c>
      <c r="BH184" s="386">
        <f>BH180+BH182</f>
        <v>0</v>
      </c>
      <c r="BI184" s="358">
        <f>BH184-BG184</f>
        <v>0</v>
      </c>
      <c r="BJ184" s="1050">
        <f t="shared" ref="BJ184" si="581">BJ180+BJ182</f>
        <v>0</v>
      </c>
      <c r="BK184" s="1103">
        <f>BK180+BK182</f>
        <v>0</v>
      </c>
      <c r="BL184" s="1149">
        <f>BL180+BL182</f>
        <v>0</v>
      </c>
      <c r="BM184" s="358">
        <f>BL184-BK184</f>
        <v>0</v>
      </c>
      <c r="BN184" s="1050">
        <f t="shared" ref="BN184" si="582">BN180+BN182</f>
        <v>0</v>
      </c>
      <c r="BO184" s="1103">
        <f>BO180+BO182</f>
        <v>0</v>
      </c>
      <c r="BP184" s="1149">
        <f>BP180+BP182</f>
        <v>0</v>
      </c>
      <c r="BQ184" s="471">
        <f>BP184-BO184</f>
        <v>0</v>
      </c>
      <c r="BR184" s="111">
        <f>BF184+BJ184+BN184</f>
        <v>0</v>
      </c>
      <c r="BS184" s="112"/>
      <c r="BT184" s="186">
        <f>BG184+BK184+BO184</f>
        <v>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0</v>
      </c>
      <c r="BY184" s="1050">
        <f t="shared" ref="BY184" si="583">BY180+BY182</f>
        <v>0</v>
      </c>
      <c r="BZ184" s="1103">
        <f>BZ180+BZ182</f>
        <v>0</v>
      </c>
      <c r="CA184" s="1149">
        <f>CA180+CA182</f>
        <v>0</v>
      </c>
      <c r="CB184" s="358">
        <f>CA184-BZ184</f>
        <v>0</v>
      </c>
      <c r="CC184" s="1050">
        <f t="shared" ref="CC184" si="584">CC180+CC182</f>
        <v>0</v>
      </c>
      <c r="CD184" s="1103">
        <f>CD180+CD182</f>
        <v>0</v>
      </c>
      <c r="CE184" s="1149">
        <f>CE180+CE182</f>
        <v>0</v>
      </c>
      <c r="CF184" s="358">
        <f>CE184-CD184</f>
        <v>0</v>
      </c>
      <c r="CG184" s="1050">
        <f t="shared" ref="CG184" si="585">CG180+CG182</f>
        <v>0</v>
      </c>
      <c r="CH184" s="1103">
        <f>CH180+CH182</f>
        <v>0</v>
      </c>
      <c r="CI184" s="1149">
        <f>CI180+CI182</f>
        <v>0</v>
      </c>
      <c r="CJ184" s="358">
        <f>CI184-CH184</f>
        <v>0</v>
      </c>
      <c r="CK184" s="111">
        <f>BY184+CC184+CG184</f>
        <v>0</v>
      </c>
      <c r="CL184" s="112"/>
      <c r="CM184" s="112">
        <f>BZ184+CD184+CH184</f>
        <v>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0</v>
      </c>
      <c r="CR184" s="111">
        <f>SUM(BR184,CK184)</f>
        <v>0</v>
      </c>
      <c r="CS184" s="950"/>
      <c r="CT184" s="589">
        <f>BT184+CM184</f>
        <v>0</v>
      </c>
      <c r="CU184" s="120">
        <f>SUM(BU184,CN184)</f>
        <v>0</v>
      </c>
      <c r="CV184" s="121">
        <f>CU184-CR184</f>
        <v>0</v>
      </c>
      <c r="CW184" s="121"/>
      <c r="CX184" s="590">
        <f>CU184-CT184</f>
        <v>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0</v>
      </c>
      <c r="DD184" s="626">
        <f>DD180+DD182</f>
        <v>18335.897435897434</v>
      </c>
      <c r="DE184" s="385">
        <f>DE180+DE182</f>
        <v>18670</v>
      </c>
      <c r="DF184" s="758">
        <f>DF180+DF182</f>
        <v>0</v>
      </c>
      <c r="DG184" s="471">
        <f>DF184-DE184</f>
        <v>-18670</v>
      </c>
      <c r="DH184" s="626">
        <f>DH180+DH182</f>
        <v>18335.897435897434</v>
      </c>
      <c r="DI184" s="385">
        <f>DI180+DI182</f>
        <v>17150</v>
      </c>
      <c r="DJ184" s="758">
        <f>DJ180+DJ182</f>
        <v>0</v>
      </c>
      <c r="DK184" s="358">
        <f>DJ184-DI184</f>
        <v>-17150</v>
      </c>
      <c r="DL184" s="626">
        <f>DL180+DL182</f>
        <v>18335.897435897434</v>
      </c>
      <c r="DM184" s="385">
        <f>DM180+DM182</f>
        <v>19190</v>
      </c>
      <c r="DN184" s="75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26">
        <f>DU180+DU182</f>
        <v>18353.846153846152</v>
      </c>
      <c r="DV184" s="385">
        <f>DV180+DV182</f>
        <v>0</v>
      </c>
      <c r="DW184" s="758">
        <f>DW180+DW182</f>
        <v>0</v>
      </c>
      <c r="DX184" s="358">
        <f>DW184-DV184</f>
        <v>0</v>
      </c>
      <c r="DY184" s="626">
        <f>DY180+DY182</f>
        <v>18353.846153846152</v>
      </c>
      <c r="DZ184" s="385">
        <f>DZ180+DZ182</f>
        <v>0</v>
      </c>
      <c r="EA184" s="758">
        <f>EA180+EA182</f>
        <v>0</v>
      </c>
      <c r="EB184" s="358">
        <f>EA184-DZ184</f>
        <v>0</v>
      </c>
      <c r="EC184" s="626">
        <f>EC180+EC182</f>
        <v>18353.846153846152</v>
      </c>
      <c r="ED184" s="385">
        <f>ED180+ED182</f>
        <v>0</v>
      </c>
      <c r="EE184" s="75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3">
        <f>DQ184+EH184</f>
        <v>55010</v>
      </c>
      <c r="EN184" s="187">
        <f>SUM(DR184,EI184)</f>
        <v>0</v>
      </c>
      <c r="EO184" s="188">
        <f>EN184-EL184</f>
        <v>-110069.23076923075</v>
      </c>
      <c r="EP184" s="590">
        <f>EN184-EM184</f>
        <v>-55010</v>
      </c>
      <c r="EQ184" s="96">
        <f>EL184/6</f>
        <v>18344.871794871793</v>
      </c>
      <c r="ER184" s="97">
        <f>EN184/6</f>
        <v>0</v>
      </c>
      <c r="ES184" s="1024">
        <f>ER184/EQ184</f>
        <v>0</v>
      </c>
      <c r="ET184" s="625">
        <f>ER184-EQ184</f>
        <v>-18344.871794871793</v>
      </c>
      <c r="EU184" s="625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2" t="s">
        <v>35</v>
      </c>
      <c r="E185" s="535"/>
      <c r="F185" s="594" t="e">
        <f>F186/F20</f>
        <v>#DIV/0!</v>
      </c>
      <c r="G185" s="591"/>
      <c r="H185" s="775"/>
      <c r="I185" s="470"/>
      <c r="J185" s="594" t="e">
        <f>J186/J20</f>
        <v>#DIV/0!</v>
      </c>
      <c r="K185" s="591"/>
      <c r="L185" s="775"/>
      <c r="M185" s="470"/>
      <c r="N185" s="594" t="e">
        <f>N186/N20</f>
        <v>#DIV/0!</v>
      </c>
      <c r="O185" s="591"/>
      <c r="P185" s="775"/>
      <c r="Q185" s="470"/>
      <c r="R185" s="629" t="e">
        <f>R186/R20</f>
        <v>#DIV/0!</v>
      </c>
      <c r="S185" s="630"/>
      <c r="T185" s="631" t="e">
        <f>T186/T20</f>
        <v>#DIV/0!</v>
      </c>
      <c r="U185" s="599" t="e">
        <f>U186/U20</f>
        <v>#DIV/0!</v>
      </c>
      <c r="V185" s="632"/>
      <c r="W185" s="614"/>
      <c r="X185" s="254"/>
      <c r="Y185" s="594" t="e">
        <f>Y186/Y20</f>
        <v>#DIV/0!</v>
      </c>
      <c r="Z185" s="775"/>
      <c r="AA185" s="775"/>
      <c r="AB185" s="470"/>
      <c r="AC185" s="594" t="e">
        <f>AC186/AC20</f>
        <v>#DIV/0!</v>
      </c>
      <c r="AD185" s="591"/>
      <c r="AE185" s="775"/>
      <c r="AF185" s="382" t="e">
        <f>AE186/AD186</f>
        <v>#DIV/0!</v>
      </c>
      <c r="AG185" s="594" t="e">
        <f>AG186/AG20</f>
        <v>#DIV/0!</v>
      </c>
      <c r="AH185" s="600"/>
      <c r="AI185" s="1134"/>
      <c r="AJ185" s="382" t="e">
        <f>AI186/AH186</f>
        <v>#DIV/0!</v>
      </c>
      <c r="AK185" s="633" t="e">
        <f>AK186/AK20</f>
        <v>#DIV/0!</v>
      </c>
      <c r="AL185" s="630"/>
      <c r="AM185" s="631" t="e">
        <f>AM186/AM20</f>
        <v>#DIV/0!</v>
      </c>
      <c r="AN185" s="339" t="e">
        <f>AN186/AN20</f>
        <v>#DIV/0!</v>
      </c>
      <c r="AO185" s="612"/>
      <c r="AP185" s="614"/>
      <c r="AQ185" s="254" t="e">
        <f>AN186/AM186</f>
        <v>#DIV/0!</v>
      </c>
      <c r="AR185" s="633" t="e">
        <f>AR186/AR20</f>
        <v>#DIV/0!</v>
      </c>
      <c r="AS185" s="634"/>
      <c r="AT185" s="601" t="e">
        <f>AT186/AT20</f>
        <v>#DIV/0!</v>
      </c>
      <c r="AU185" s="602" t="e">
        <f>AU186/AU20</f>
        <v>#DIV/0!</v>
      </c>
      <c r="AV185" s="558"/>
      <c r="AW185" s="632"/>
      <c r="AX185" s="515"/>
      <c r="AY185" s="137"/>
      <c r="AZ185" s="138"/>
      <c r="BA185" s="138"/>
      <c r="BF185" s="1047"/>
      <c r="BG185" s="600"/>
      <c r="BH185" s="855"/>
      <c r="BI185" s="470"/>
      <c r="BJ185" s="1047"/>
      <c r="BK185" s="600"/>
      <c r="BL185" s="1164"/>
      <c r="BM185" s="470"/>
      <c r="BN185" s="1047"/>
      <c r="BO185" s="600"/>
      <c r="BP185" s="1164"/>
      <c r="BQ185" s="628"/>
      <c r="BR185" s="633" t="e">
        <f>BR186/BR20</f>
        <v>#DIV/0!</v>
      </c>
      <c r="BS185" s="631"/>
      <c r="BT185" s="631" t="e">
        <f>BT186/BT20</f>
        <v>#DIV/0!</v>
      </c>
      <c r="BU185" s="599" t="e">
        <f>BU186/BU20</f>
        <v>#DIV/0!</v>
      </c>
      <c r="BV185" s="632"/>
      <c r="BW185" s="614"/>
      <c r="BX185" s="254"/>
      <c r="BY185" s="1047"/>
      <c r="BZ185" s="600"/>
      <c r="CA185" s="1164"/>
      <c r="CB185" s="382" t="e">
        <f>CA186/BZ186</f>
        <v>#DIV/0!</v>
      </c>
      <c r="CC185" s="1047"/>
      <c r="CD185" s="600"/>
      <c r="CE185" s="1164"/>
      <c r="CF185" s="382" t="e">
        <f>CE186/CD186</f>
        <v>#DIV/0!</v>
      </c>
      <c r="CG185" s="1047"/>
      <c r="CH185" s="600"/>
      <c r="CI185" s="1164"/>
      <c r="CJ185" s="382" t="e">
        <f>CI186/CH186</f>
        <v>#DIV/0!</v>
      </c>
      <c r="CK185" s="633" t="e">
        <f>CK186/CK20</f>
        <v>#DIV/0!</v>
      </c>
      <c r="CL185" s="631"/>
      <c r="CM185" s="631" t="e">
        <f>CM186/CM20</f>
        <v>#DIV/0!</v>
      </c>
      <c r="CN185" s="339" t="e">
        <f>CN186/CN20</f>
        <v>#DIV/0!</v>
      </c>
      <c r="CO185" s="612"/>
      <c r="CP185" s="612"/>
      <c r="CQ185" s="254" t="e">
        <f>CN186/CM186</f>
        <v>#DIV/0!</v>
      </c>
      <c r="CR185" s="633" t="e">
        <f>CR186/CR20</f>
        <v>#DIV/0!</v>
      </c>
      <c r="CS185" s="672"/>
      <c r="CT185" s="601" t="e">
        <f>CT186/CT20</f>
        <v>#DIV/0!</v>
      </c>
      <c r="CU185" s="602" t="e">
        <f>CU186/CU20</f>
        <v>#DIV/0!</v>
      </c>
      <c r="CV185" s="558"/>
      <c r="CW185" s="558"/>
      <c r="CX185" s="515" t="e">
        <f>CU186/CT186</f>
        <v>#DIV/0!</v>
      </c>
      <c r="CY185" s="137" t="e">
        <f>CR185/6</f>
        <v>#DIV/0!</v>
      </c>
      <c r="CZ185" s="138"/>
      <c r="DD185" s="594" t="e">
        <f>DD186/DD20</f>
        <v>#DIV/0!</v>
      </c>
      <c r="DE185" s="591"/>
      <c r="DF185" s="775"/>
      <c r="DG185" s="627"/>
      <c r="DH185" s="594" t="e">
        <f>DH186/DH20</f>
        <v>#DIV/0!</v>
      </c>
      <c r="DI185" s="591"/>
      <c r="DJ185" s="775"/>
      <c r="DK185" s="470"/>
      <c r="DL185" s="594" t="e">
        <f>DL186/DL20</f>
        <v>#DIV/0!</v>
      </c>
      <c r="DM185" s="591"/>
      <c r="DN185" s="775"/>
      <c r="DO185" s="382"/>
      <c r="DP185" s="633" t="e">
        <f>DP186/DP20</f>
        <v>#DIV/0!</v>
      </c>
      <c r="DQ185" s="631" t="e">
        <f>DQ186/DQ20</f>
        <v>#DIV/0!</v>
      </c>
      <c r="DR185" s="599" t="e">
        <f>DR186/DR20</f>
        <v>#DIV/0!</v>
      </c>
      <c r="DS185" s="632"/>
      <c r="DT185" s="254"/>
      <c r="DU185" s="594" t="e">
        <f>DU186/DU20</f>
        <v>#DIV/0!</v>
      </c>
      <c r="DV185" s="591"/>
      <c r="DW185" s="775"/>
      <c r="DX185" s="382" t="e">
        <f>DW186/DV186</f>
        <v>#DIV/0!</v>
      </c>
      <c r="DY185" s="594" t="e">
        <f>DY186/DY20</f>
        <v>#DIV/0!</v>
      </c>
      <c r="DZ185" s="591"/>
      <c r="EA185" s="775"/>
      <c r="EB185" s="382" t="e">
        <f>EA186/DZ186</f>
        <v>#DIV/0!</v>
      </c>
      <c r="EC185" s="594" t="e">
        <f>EC186/EC20</f>
        <v>#DIV/0!</v>
      </c>
      <c r="ED185" s="591"/>
      <c r="EE185" s="775"/>
      <c r="EF185" s="382" t="e">
        <f>EE186/ED186</f>
        <v>#DIV/0!</v>
      </c>
      <c r="EG185" s="633" t="e">
        <f>EG186/EG20</f>
        <v>#DIV/0!</v>
      </c>
      <c r="EH185" s="631" t="e">
        <f>EH186/EH20</f>
        <v>#DIV/0!</v>
      </c>
      <c r="EI185" s="339" t="e">
        <f>EI186/EI20</f>
        <v>#DIV/0!</v>
      </c>
      <c r="EJ185" s="612"/>
      <c r="EK185" s="254" t="e">
        <f>EI186/EH186</f>
        <v>#DIV/0!</v>
      </c>
      <c r="EL185" s="633" t="e">
        <f>EL186/EL20</f>
        <v>#DIV/0!</v>
      </c>
      <c r="EM185" s="601" t="e">
        <f>EM186/EM20</f>
        <v>#DIV/0!</v>
      </c>
      <c r="EN185" s="602" t="e">
        <f>EN186/EN20</f>
        <v>#DIV/0!</v>
      </c>
      <c r="EO185" s="558"/>
      <c r="EP185" s="515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3" t="s">
        <v>71</v>
      </c>
      <c r="E186" s="826"/>
      <c r="F186" s="264"/>
      <c r="G186" s="414">
        <f>G20*G185</f>
        <v>0</v>
      </c>
      <c r="H186" s="761">
        <f>H20*H185</f>
        <v>0</v>
      </c>
      <c r="I186" s="418">
        <f>H186-G186</f>
        <v>0</v>
      </c>
      <c r="J186" s="264"/>
      <c r="K186" s="414">
        <f>K20*K185</f>
        <v>0</v>
      </c>
      <c r="L186" s="761">
        <f>L20*L185</f>
        <v>0</v>
      </c>
      <c r="M186" s="418">
        <f>L186-K186</f>
        <v>0</v>
      </c>
      <c r="N186" s="264"/>
      <c r="O186" s="414">
        <f>O20*O185</f>
        <v>0</v>
      </c>
      <c r="P186" s="76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761">
        <f>Z20*Z185</f>
        <v>0</v>
      </c>
      <c r="AA186" s="761">
        <f>AA20*AA185</f>
        <v>0</v>
      </c>
      <c r="AB186" s="418">
        <f>AA186-Z186</f>
        <v>0</v>
      </c>
      <c r="AC186" s="264"/>
      <c r="AD186" s="414">
        <f>AD20*AD185</f>
        <v>0</v>
      </c>
      <c r="AE186" s="761">
        <f>AE20*AE185</f>
        <v>0</v>
      </c>
      <c r="AF186" s="358">
        <f>AE186-AD186</f>
        <v>0</v>
      </c>
      <c r="AG186" s="264"/>
      <c r="AH186" s="128">
        <f>AH20*AH185</f>
        <v>0</v>
      </c>
      <c r="AI186" s="111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0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39">
        <f t="shared" ref="BF186:BG186" si="586">BF20*BF185</f>
        <v>0</v>
      </c>
      <c r="BG186" s="128">
        <f>BG20*BG185</f>
        <v>0</v>
      </c>
      <c r="BH186" s="415">
        <f>BH20*BH185</f>
        <v>0</v>
      </c>
      <c r="BI186" s="418">
        <f>BH186-BG186</f>
        <v>0</v>
      </c>
      <c r="BJ186" s="1039">
        <f t="shared" ref="BJ186" si="587">BJ20*BJ185</f>
        <v>0</v>
      </c>
      <c r="BK186" s="128">
        <f>BK20*BK185</f>
        <v>0</v>
      </c>
      <c r="BL186" s="1152">
        <f>BL20*BL185</f>
        <v>0</v>
      </c>
      <c r="BM186" s="418">
        <f>BL186-BK186</f>
        <v>0</v>
      </c>
      <c r="BN186" s="1039">
        <f t="shared" ref="BN186" si="588">BN20*BN185</f>
        <v>0</v>
      </c>
      <c r="BO186" s="128">
        <f>BO20*BO185</f>
        <v>0</v>
      </c>
      <c r="BP186" s="1152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39">
        <f t="shared" ref="BY186" si="589">BY20*BY185</f>
        <v>0</v>
      </c>
      <c r="BZ186" s="128">
        <f>BZ20*BZ185</f>
        <v>0</v>
      </c>
      <c r="CA186" s="1152">
        <f>CA20*CA185</f>
        <v>0</v>
      </c>
      <c r="CB186" s="358">
        <f>CA186-BZ186</f>
        <v>0</v>
      </c>
      <c r="CC186" s="1039">
        <f t="shared" ref="CC186" si="590">CC20*CC185</f>
        <v>0</v>
      </c>
      <c r="CD186" s="128">
        <f>CD20*CD185</f>
        <v>0</v>
      </c>
      <c r="CE186" s="1152">
        <f>CE20*CE185</f>
        <v>0</v>
      </c>
      <c r="CF186" s="358">
        <f>CE186-CD186</f>
        <v>0</v>
      </c>
      <c r="CG186" s="1039">
        <f t="shared" ref="CG186" si="591">CG20*CG185</f>
        <v>0</v>
      </c>
      <c r="CH186" s="128">
        <f>CH20*CH185</f>
        <v>0</v>
      </c>
      <c r="CI186" s="1152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38"/>
      <c r="CT186" s="510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61">
        <f>DF20*DF185</f>
        <v>0</v>
      </c>
      <c r="DG186" s="418">
        <f>DF186-DE186</f>
        <v>0</v>
      </c>
      <c r="DH186" s="264"/>
      <c r="DI186" s="414">
        <f>DI20*DI185</f>
        <v>0</v>
      </c>
      <c r="DJ186" s="761">
        <f>DJ20*DJ185</f>
        <v>0</v>
      </c>
      <c r="DK186" s="418">
        <f>DJ186-DI186</f>
        <v>0</v>
      </c>
      <c r="DL186" s="264"/>
      <c r="DM186" s="414">
        <f>DM20*DM185</f>
        <v>0</v>
      </c>
      <c r="DN186" s="76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61">
        <f>DW20*DW185</f>
        <v>0</v>
      </c>
      <c r="DX186" s="358">
        <f>DW186-DV186</f>
        <v>0</v>
      </c>
      <c r="DY186" s="264"/>
      <c r="DZ186" s="414">
        <f>DZ20*DZ185</f>
        <v>0</v>
      </c>
      <c r="EA186" s="761">
        <f>EA20*EA185</f>
        <v>0</v>
      </c>
      <c r="EB186" s="358">
        <f>EA186-DZ186</f>
        <v>0</v>
      </c>
      <c r="EC186" s="264"/>
      <c r="ED186" s="414">
        <f>ED20*ED185</f>
        <v>0</v>
      </c>
      <c r="EE186" s="76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7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5"/>
      <c r="F187" s="594" t="e">
        <f>F188/F21</f>
        <v>#DIV/0!</v>
      </c>
      <c r="G187" s="591"/>
      <c r="H187" s="775"/>
      <c r="I187" s="470"/>
      <c r="J187" s="594" t="e">
        <f>J188/J21</f>
        <v>#DIV/0!</v>
      </c>
      <c r="K187" s="591"/>
      <c r="L187" s="775"/>
      <c r="M187" s="470"/>
      <c r="N187" s="594" t="e">
        <f>N188/N21</f>
        <v>#DIV/0!</v>
      </c>
      <c r="O187" s="591"/>
      <c r="P187" s="775"/>
      <c r="Q187" s="470"/>
      <c r="R187" s="629" t="e">
        <f>R188/R21</f>
        <v>#DIV/0!</v>
      </c>
      <c r="S187" s="630"/>
      <c r="T187" s="631" t="e">
        <f>T188/T21</f>
        <v>#DIV/0!</v>
      </c>
      <c r="U187" s="599" t="e">
        <f>U188/U21</f>
        <v>#DIV/0!</v>
      </c>
      <c r="V187" s="632"/>
      <c r="W187" s="614"/>
      <c r="X187" s="254"/>
      <c r="Y187" s="594" t="e">
        <f>Y188/Y21</f>
        <v>#DIV/0!</v>
      </c>
      <c r="Z187" s="775"/>
      <c r="AA187" s="775"/>
      <c r="AB187" s="470"/>
      <c r="AC187" s="594" t="e">
        <f>AC188/AC21</f>
        <v>#DIV/0!</v>
      </c>
      <c r="AD187" s="591"/>
      <c r="AE187" s="775"/>
      <c r="AF187" s="382" t="e">
        <f>AE188/AD188</f>
        <v>#DIV/0!</v>
      </c>
      <c r="AG187" s="594" t="e">
        <f>AG188/AG21</f>
        <v>#DIV/0!</v>
      </c>
      <c r="AH187" s="600"/>
      <c r="AI187" s="1134"/>
      <c r="AJ187" s="382" t="e">
        <f>AI188/AH188</f>
        <v>#DIV/0!</v>
      </c>
      <c r="AK187" s="633" t="e">
        <f>AK188/AK21</f>
        <v>#DIV/0!</v>
      </c>
      <c r="AL187" s="630"/>
      <c r="AM187" s="631" t="e">
        <f>AM188/AM21</f>
        <v>#DIV/0!</v>
      </c>
      <c r="AN187" s="339" t="e">
        <f>AN188/AN21</f>
        <v>#DIV/0!</v>
      </c>
      <c r="AO187" s="612"/>
      <c r="AP187" s="614"/>
      <c r="AQ187" s="254" t="e">
        <f>AN188/AM188</f>
        <v>#DIV/0!</v>
      </c>
      <c r="AR187" s="633" t="e">
        <f>AR188/AR21</f>
        <v>#DIV/0!</v>
      </c>
      <c r="AS187" s="634"/>
      <c r="AT187" s="601" t="e">
        <f>AT188/AT21</f>
        <v>#DIV/0!</v>
      </c>
      <c r="AU187" s="602" t="e">
        <f>AU188/AU21</f>
        <v>#DIV/0!</v>
      </c>
      <c r="AV187" s="558"/>
      <c r="AW187" s="632"/>
      <c r="AX187" s="515"/>
      <c r="AY187" s="137"/>
      <c r="AZ187" s="138"/>
      <c r="BA187" s="138"/>
      <c r="BF187" s="1047"/>
      <c r="BG187" s="600"/>
      <c r="BH187" s="855"/>
      <c r="BI187" s="470"/>
      <c r="BJ187" s="1047"/>
      <c r="BK187" s="600"/>
      <c r="BL187" s="1164"/>
      <c r="BM187" s="470"/>
      <c r="BN187" s="1047"/>
      <c r="BO187" s="600"/>
      <c r="BP187" s="1164"/>
      <c r="BQ187" s="628"/>
      <c r="BR187" s="633" t="e">
        <f>BR188/BR21</f>
        <v>#DIV/0!</v>
      </c>
      <c r="BS187" s="631"/>
      <c r="BT187" s="631" t="e">
        <f>BT188/BT21</f>
        <v>#DIV/0!</v>
      </c>
      <c r="BU187" s="599" t="e">
        <f>BU188/BU21</f>
        <v>#DIV/0!</v>
      </c>
      <c r="BV187" s="632"/>
      <c r="BW187" s="614"/>
      <c r="BX187" s="254"/>
      <c r="BY187" s="1047"/>
      <c r="BZ187" s="600"/>
      <c r="CA187" s="1164"/>
      <c r="CB187" s="382" t="e">
        <f>CA188/BZ188</f>
        <v>#DIV/0!</v>
      </c>
      <c r="CC187" s="1047"/>
      <c r="CD187" s="600"/>
      <c r="CE187" s="1164"/>
      <c r="CF187" s="382" t="e">
        <f>CE188/CD188</f>
        <v>#DIV/0!</v>
      </c>
      <c r="CG187" s="1047"/>
      <c r="CH187" s="600"/>
      <c r="CI187" s="1164"/>
      <c r="CJ187" s="382" t="e">
        <f>CI188/CH188</f>
        <v>#DIV/0!</v>
      </c>
      <c r="CK187" s="633" t="e">
        <f>CK188/CK21</f>
        <v>#DIV/0!</v>
      </c>
      <c r="CL187" s="631"/>
      <c r="CM187" s="631" t="e">
        <f>CM188/CM21</f>
        <v>#DIV/0!</v>
      </c>
      <c r="CN187" s="339" t="e">
        <f>CN188/CN21</f>
        <v>#DIV/0!</v>
      </c>
      <c r="CO187" s="612"/>
      <c r="CP187" s="612"/>
      <c r="CQ187" s="254" t="e">
        <f>CN188/CM188</f>
        <v>#DIV/0!</v>
      </c>
      <c r="CR187" s="633" t="e">
        <f>CR188/CR21</f>
        <v>#DIV/0!</v>
      </c>
      <c r="CS187" s="672"/>
      <c r="CT187" s="601" t="e">
        <f>CT188/CT21</f>
        <v>#DIV/0!</v>
      </c>
      <c r="CU187" s="602" t="e">
        <f>CU188/CU21</f>
        <v>#DIV/0!</v>
      </c>
      <c r="CV187" s="558"/>
      <c r="CW187" s="558"/>
      <c r="CX187" s="515" t="e">
        <f>CU188/CT188</f>
        <v>#DIV/0!</v>
      </c>
      <c r="CY187" s="137" t="e">
        <f>CR187/6</f>
        <v>#DIV/0!</v>
      </c>
      <c r="CZ187" s="138"/>
      <c r="DD187" s="594" t="e">
        <f>DD188/DD21</f>
        <v>#DIV/0!</v>
      </c>
      <c r="DE187" s="591"/>
      <c r="DF187" s="775"/>
      <c r="DG187" s="627"/>
      <c r="DH187" s="594" t="e">
        <f>DH188/DH21</f>
        <v>#DIV/0!</v>
      </c>
      <c r="DI187" s="591"/>
      <c r="DJ187" s="775"/>
      <c r="DK187" s="470"/>
      <c r="DL187" s="594" t="e">
        <f>DL188/DL21</f>
        <v>#DIV/0!</v>
      </c>
      <c r="DM187" s="591"/>
      <c r="DN187" s="775"/>
      <c r="DO187" s="382"/>
      <c r="DP187" s="633" t="e">
        <f>DP188/DP21</f>
        <v>#DIV/0!</v>
      </c>
      <c r="DQ187" s="631">
        <f>DQ188/DQ21</f>
        <v>0</v>
      </c>
      <c r="DR187" s="599" t="e">
        <f>DR188/DR21</f>
        <v>#DIV/0!</v>
      </c>
      <c r="DS187" s="632"/>
      <c r="DT187" s="254"/>
      <c r="DU187" s="594" t="e">
        <f>DU188/DU21</f>
        <v>#DIV/0!</v>
      </c>
      <c r="DV187" s="591"/>
      <c r="DW187" s="775"/>
      <c r="DX187" s="382" t="e">
        <f>DW188/DV188</f>
        <v>#DIV/0!</v>
      </c>
      <c r="DY187" s="594" t="e">
        <f>DY188/DY21</f>
        <v>#DIV/0!</v>
      </c>
      <c r="DZ187" s="591"/>
      <c r="EA187" s="775"/>
      <c r="EB187" s="382" t="e">
        <f>EA188/DZ188</f>
        <v>#DIV/0!</v>
      </c>
      <c r="EC187" s="594" t="e">
        <f>EC188/EC21</f>
        <v>#DIV/0!</v>
      </c>
      <c r="ED187" s="591"/>
      <c r="EE187" s="775"/>
      <c r="EF187" s="382" t="e">
        <f>EE188/ED188</f>
        <v>#DIV/0!</v>
      </c>
      <c r="EG187" s="633" t="e">
        <f>EG188/EG21</f>
        <v>#DIV/0!</v>
      </c>
      <c r="EH187" s="631" t="e">
        <f>EH188/EH21</f>
        <v>#DIV/0!</v>
      </c>
      <c r="EI187" s="339" t="e">
        <f>EI188/EI21</f>
        <v>#DIV/0!</v>
      </c>
      <c r="EJ187" s="612"/>
      <c r="EK187" s="254" t="e">
        <f>EI188/EH188</f>
        <v>#DIV/0!</v>
      </c>
      <c r="EL187" s="633" t="e">
        <f>EL188/EL21</f>
        <v>#DIV/0!</v>
      </c>
      <c r="EM187" s="601">
        <f>EM188/EM21</f>
        <v>0</v>
      </c>
      <c r="EN187" s="602" t="e">
        <f>EN188/EN21</f>
        <v>#DIV/0!</v>
      </c>
      <c r="EO187" s="558"/>
      <c r="EP187" s="515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3" t="s">
        <v>73</v>
      </c>
      <c r="E188" s="826"/>
      <c r="F188" s="374"/>
      <c r="G188" s="461">
        <f>G21*G187</f>
        <v>0</v>
      </c>
      <c r="H188" s="763">
        <f>H21*H187</f>
        <v>0</v>
      </c>
      <c r="I188" s="457">
        <f>H188-G188</f>
        <v>0</v>
      </c>
      <c r="J188" s="374"/>
      <c r="K188" s="461">
        <f>K21*K187</f>
        <v>0</v>
      </c>
      <c r="L188" s="763">
        <f>L21*L187</f>
        <v>0</v>
      </c>
      <c r="M188" s="457">
        <f>L188-K188</f>
        <v>0</v>
      </c>
      <c r="N188" s="374"/>
      <c r="O188" s="461">
        <f>O21*O187</f>
        <v>0</v>
      </c>
      <c r="P188" s="76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763">
        <f>Z21*Z187</f>
        <v>0</v>
      </c>
      <c r="AA188" s="763">
        <f>AA21*AA187</f>
        <v>0</v>
      </c>
      <c r="AB188" s="457">
        <f>AA188-Z188</f>
        <v>0</v>
      </c>
      <c r="AC188" s="374"/>
      <c r="AD188" s="461">
        <f>AD21*AD187</f>
        <v>0</v>
      </c>
      <c r="AE188" s="763">
        <f>AE21*AE187</f>
        <v>0</v>
      </c>
      <c r="AF188" s="635">
        <f>AE188-AD188</f>
        <v>0</v>
      </c>
      <c r="AG188" s="374"/>
      <c r="AH188" s="240">
        <f>AH21*AH187</f>
        <v>0</v>
      </c>
      <c r="AI188" s="1108">
        <f>AI21*AI187</f>
        <v>0</v>
      </c>
      <c r="AJ188" s="635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19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05">
        <f>AU188-AT188</f>
        <v>0</v>
      </c>
      <c r="AY188" s="137"/>
      <c r="AZ188" s="138"/>
      <c r="BA188" s="138"/>
      <c r="BF188" s="1037">
        <f t="shared" ref="BF188:BG188" si="592">BF21*BF187</f>
        <v>0</v>
      </c>
      <c r="BG188" s="240">
        <f>BG21*BG187</f>
        <v>0</v>
      </c>
      <c r="BH188" s="462">
        <f>BH21*BH187</f>
        <v>0</v>
      </c>
      <c r="BI188" s="457">
        <f>BH188-BG188</f>
        <v>0</v>
      </c>
      <c r="BJ188" s="1037">
        <f t="shared" ref="BJ188" si="593">BJ21*BJ187</f>
        <v>0</v>
      </c>
      <c r="BK188" s="240">
        <f>BK21*BK187</f>
        <v>0</v>
      </c>
      <c r="BL188" s="1154">
        <f>BL21*BL187</f>
        <v>0</v>
      </c>
      <c r="BM188" s="457">
        <f>BL188-BK188</f>
        <v>0</v>
      </c>
      <c r="BN188" s="1037">
        <f t="shared" ref="BN188" si="594">BN21*BN187</f>
        <v>0</v>
      </c>
      <c r="BO188" s="240">
        <f>BO21*BO187</f>
        <v>0</v>
      </c>
      <c r="BP188" s="1154">
        <f>BP21*BP187</f>
        <v>0</v>
      </c>
      <c r="BQ188" s="635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37">
        <f t="shared" ref="BY188" si="595">BY21*BY187</f>
        <v>0</v>
      </c>
      <c r="BZ188" s="240">
        <f>BZ21*BZ187</f>
        <v>0</v>
      </c>
      <c r="CA188" s="1154">
        <f>CA21*CA187</f>
        <v>0</v>
      </c>
      <c r="CB188" s="635">
        <f>CA188-BZ188</f>
        <v>0</v>
      </c>
      <c r="CC188" s="1037">
        <f t="shared" ref="CC188" si="596">CC21*CC187</f>
        <v>0</v>
      </c>
      <c r="CD188" s="240">
        <f>CD21*CD187</f>
        <v>0</v>
      </c>
      <c r="CE188" s="1154">
        <f>CE21*CE187</f>
        <v>0</v>
      </c>
      <c r="CF188" s="635">
        <f>CE188-CD188</f>
        <v>0</v>
      </c>
      <c r="CG188" s="1037">
        <f t="shared" ref="CG188" si="597">CG21*CG187</f>
        <v>0</v>
      </c>
      <c r="CH188" s="240">
        <f>CH21*CH187</f>
        <v>0</v>
      </c>
      <c r="CI188" s="1154">
        <f>CI21*CI187</f>
        <v>0</v>
      </c>
      <c r="CJ188" s="635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39"/>
      <c r="CT188" s="519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05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63">
        <f>DF21*DF187</f>
        <v>0</v>
      </c>
      <c r="DG188" s="457">
        <f>DF188-DE188</f>
        <v>0</v>
      </c>
      <c r="DH188" s="374"/>
      <c r="DI188" s="461">
        <f>DI21*DI187</f>
        <v>0</v>
      </c>
      <c r="DJ188" s="763">
        <f>DJ21*DJ187</f>
        <v>0</v>
      </c>
      <c r="DK188" s="457">
        <f>DJ188-DI188</f>
        <v>0</v>
      </c>
      <c r="DL188" s="374"/>
      <c r="DM188" s="461">
        <f>DM21*DM187</f>
        <v>0</v>
      </c>
      <c r="DN188" s="763">
        <f>DN21*DN187</f>
        <v>0</v>
      </c>
      <c r="DO188" s="635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63">
        <f>DW21*DW187</f>
        <v>0</v>
      </c>
      <c r="DX188" s="635">
        <f>DW188-DV188</f>
        <v>0</v>
      </c>
      <c r="DY188" s="374"/>
      <c r="DZ188" s="461">
        <f>DZ21*DZ187</f>
        <v>0</v>
      </c>
      <c r="EA188" s="763">
        <f>EA21*EA187</f>
        <v>0</v>
      </c>
      <c r="EB188" s="635">
        <f>EA188-DZ188</f>
        <v>0</v>
      </c>
      <c r="EC188" s="374"/>
      <c r="ED188" s="461">
        <f>ED21*ED187</f>
        <v>0</v>
      </c>
      <c r="EE188" s="763">
        <f>EE21*EE187</f>
        <v>0</v>
      </c>
      <c r="EF188" s="635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2">
        <f>DQ188+EH188</f>
        <v>0</v>
      </c>
      <c r="EN188" s="168">
        <f>SUM(DR188,EI188)</f>
        <v>0</v>
      </c>
      <c r="EO188" s="421">
        <f>EN188-EL188</f>
        <v>0</v>
      </c>
      <c r="EP188" s="605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1">
        <f>G190/G23</f>
        <v>-0.11066879191238416</v>
      </c>
      <c r="H189" s="774">
        <f>H190/H23</f>
        <v>-0.11066879191238416</v>
      </c>
      <c r="I189" s="334">
        <f>H190/G190</f>
        <v>1</v>
      </c>
      <c r="J189" s="491" t="e">
        <f>J190/J23</f>
        <v>#DIV/0!</v>
      </c>
      <c r="K189" s="571" t="e">
        <f>K190/K23</f>
        <v>#DIV/0!</v>
      </c>
      <c r="L189" s="774" t="e">
        <f>L190/L23</f>
        <v>#DIV/0!</v>
      </c>
      <c r="M189" s="334" t="e">
        <f>L190/K190</f>
        <v>#DIV/0!</v>
      </c>
      <c r="N189" s="491" t="e">
        <f>N190/N23</f>
        <v>#DIV/0!</v>
      </c>
      <c r="O189" s="571">
        <f>O190/O23</f>
        <v>1.8831232394366194E-3</v>
      </c>
      <c r="P189" s="774">
        <f>P190/P23</f>
        <v>1.8831232394366194E-3</v>
      </c>
      <c r="Q189" s="334">
        <f>P190/O190</f>
        <v>1</v>
      </c>
      <c r="R189" s="572" t="e">
        <f>R190/R23</f>
        <v>#DIV/0!</v>
      </c>
      <c r="S189" s="573" t="e">
        <f>S190/S23</f>
        <v>#DIV/0!</v>
      </c>
      <c r="T189" s="578">
        <f>T190/T23</f>
        <v>-5.5628337494619012E-2</v>
      </c>
      <c r="U189" s="575">
        <f>U190/U23</f>
        <v>-5.5628337494619012E-2</v>
      </c>
      <c r="V189" s="575" t="e">
        <f>U190/R190</f>
        <v>#DIV/0!</v>
      </c>
      <c r="W189" s="576" t="e">
        <f>U190/S190</f>
        <v>#DIV/0!</v>
      </c>
      <c r="X189" s="177">
        <f>U190/T190</f>
        <v>1</v>
      </c>
      <c r="Y189" s="491" t="e">
        <f>Y190/Y23</f>
        <v>#DIV/0!</v>
      </c>
      <c r="Z189" s="774">
        <v>0.63400000000000001</v>
      </c>
      <c r="AA189" s="774">
        <v>0.63400000000000001</v>
      </c>
      <c r="AB189" s="334">
        <f>AA190/Z190</f>
        <v>1</v>
      </c>
      <c r="AC189" s="491" t="e">
        <f>AC190/AC23</f>
        <v>#DIV/0!</v>
      </c>
      <c r="AD189" s="571" t="e">
        <f>AD190/AD23</f>
        <v>#DIV/0!</v>
      </c>
      <c r="AE189" s="774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6" t="e">
        <f>AH190/AH23</f>
        <v>#DIV/0!</v>
      </c>
      <c r="AI189" s="1133" t="e">
        <f>AI190/AI23</f>
        <v>#DIV/0!</v>
      </c>
      <c r="AJ189" s="341" t="e">
        <f>AI190/AH190</f>
        <v>#DIV/0!</v>
      </c>
      <c r="AK189" s="577" t="e">
        <f>AK190/AK23</f>
        <v>#DIV/0!</v>
      </c>
      <c r="AL189" s="573" t="e">
        <f>AL190/AL23</f>
        <v>#DIV/0!</v>
      </c>
      <c r="AM189" s="588">
        <f>AM190/AM23</f>
        <v>0.63429288702928877</v>
      </c>
      <c r="AN189" s="575">
        <f>AN190/AN23</f>
        <v>0.63429288702928877</v>
      </c>
      <c r="AO189" s="579" t="e">
        <f>AN190/AK190</f>
        <v>#DIV/0!</v>
      </c>
      <c r="AP189" s="340" t="e">
        <f>AN190/AL190</f>
        <v>#DIV/0!</v>
      </c>
      <c r="AQ189" s="178">
        <f>AN190/AM190</f>
        <v>1</v>
      </c>
      <c r="AR189" s="577" t="e">
        <f>AR190/AR23</f>
        <v>#DIV/0!</v>
      </c>
      <c r="AS189" s="580" t="e">
        <f>AS190/AS23</f>
        <v>#DIV/0!</v>
      </c>
      <c r="AT189" s="582">
        <f>AT190/AT23</f>
        <v>-3.940902911650046E-2</v>
      </c>
      <c r="AU189" s="637">
        <f>AU190/AU23</f>
        <v>-3.940902911650046E-2</v>
      </c>
      <c r="AV189" s="579" t="e">
        <f>AU190/AR190</f>
        <v>#DIV/0!</v>
      </c>
      <c r="AW189" s="575" t="e">
        <f>AU190/AS190</f>
        <v>#DIV/0!</v>
      </c>
      <c r="AX189" s="584">
        <f>AU190/AT190</f>
        <v>1</v>
      </c>
      <c r="AY189" s="96"/>
      <c r="AZ189" s="97"/>
      <c r="BA189" s="625"/>
      <c r="BF189" s="1046" t="e">
        <f t="shared" ref="BF189:BG189" si="598">BF190/BF23</f>
        <v>#DIV/0!</v>
      </c>
      <c r="BG189" s="576" t="e">
        <f>BG190/BG23</f>
        <v>#DIV/0!</v>
      </c>
      <c r="BH189" s="854" t="e">
        <f>BH190/BH23</f>
        <v>#DIV/0!</v>
      </c>
      <c r="BI189" s="334" t="e">
        <f>BH190/BG190</f>
        <v>#DIV/0!</v>
      </c>
      <c r="BJ189" s="1046" t="e">
        <f t="shared" ref="BJ189" si="599">BJ190/BJ23</f>
        <v>#DIV/0!</v>
      </c>
      <c r="BK189" s="576" t="e">
        <f>BK190/BK23</f>
        <v>#DIV/0!</v>
      </c>
      <c r="BL189" s="1163" t="e">
        <f>BL190/BL23</f>
        <v>#DIV/0!</v>
      </c>
      <c r="BM189" s="334" t="e">
        <f>BL190/BK190</f>
        <v>#DIV/0!</v>
      </c>
      <c r="BN189" s="1046" t="e">
        <f t="shared" ref="BN189" si="600">BN190/BN23</f>
        <v>#DIV/0!</v>
      </c>
      <c r="BO189" s="576" t="e">
        <f>BO190/BO23</f>
        <v>#DIV/0!</v>
      </c>
      <c r="BP189" s="1163" t="e">
        <f>BP190/BP23</f>
        <v>#DIV/0!</v>
      </c>
      <c r="BQ189" s="636" t="e">
        <f>BP190/BO190</f>
        <v>#DIV/0!</v>
      </c>
      <c r="BR189" s="577" t="e">
        <f>BR190/BR23</f>
        <v>#DIV/0!</v>
      </c>
      <c r="BS189" s="578"/>
      <c r="BT189" s="588" t="e">
        <f>BT190/BT23</f>
        <v>#DIV/0!</v>
      </c>
      <c r="BU189" s="575" t="e">
        <f>BU190/BU23</f>
        <v>#DIV/0!</v>
      </c>
      <c r="BV189" s="575" t="e">
        <f>BU190/BR190</f>
        <v>#DIV/0!</v>
      </c>
      <c r="BW189" s="576"/>
      <c r="BX189" s="177" t="e">
        <f>BU190/BT190</f>
        <v>#DIV/0!</v>
      </c>
      <c r="BY189" s="1046" t="e">
        <f t="shared" ref="BY189" si="601">BY190/BY23</f>
        <v>#DIV/0!</v>
      </c>
      <c r="BZ189" s="576" t="e">
        <f>BZ190/BZ23</f>
        <v>#DIV/0!</v>
      </c>
      <c r="CA189" s="1163" t="e">
        <f>CA190/CA23</f>
        <v>#DIV/0!</v>
      </c>
      <c r="CB189" s="341" t="e">
        <f>CA190/BZ190</f>
        <v>#DIV/0!</v>
      </c>
      <c r="CC189" s="1046" t="e">
        <f t="shared" ref="CC189" si="602">CC190/CC23</f>
        <v>#DIV/0!</v>
      </c>
      <c r="CD189" s="576" t="e">
        <f>CD190/CD23</f>
        <v>#DIV/0!</v>
      </c>
      <c r="CE189" s="1163" t="e">
        <f>CE190/CE23</f>
        <v>#DIV/0!</v>
      </c>
      <c r="CF189" s="341" t="e">
        <f>CE190/CD190</f>
        <v>#DIV/0!</v>
      </c>
      <c r="CG189" s="1046" t="e">
        <f t="shared" ref="CG189" si="603">CG190/CG23</f>
        <v>#DIV/0!</v>
      </c>
      <c r="CH189" s="576" t="e">
        <f>CH190/CH23</f>
        <v>#DIV/0!</v>
      </c>
      <c r="CI189" s="1163" t="e">
        <f>CI190/CI23</f>
        <v>#DIV/0!</v>
      </c>
      <c r="CJ189" s="341" t="e">
        <f>CI190/CH190</f>
        <v>#DIV/0!</v>
      </c>
      <c r="CK189" s="577" t="e">
        <f>CK190/CK23</f>
        <v>#DIV/0!</v>
      </c>
      <c r="CL189" s="578"/>
      <c r="CM189" s="588" t="e">
        <f>CM190/CM23</f>
        <v>#DIV/0!</v>
      </c>
      <c r="CN189" s="575" t="e">
        <f>CN190/CN23</f>
        <v>#DIV/0!</v>
      </c>
      <c r="CO189" s="583" t="e">
        <f>CN190/CK190</f>
        <v>#DIV/0!</v>
      </c>
      <c r="CP189" s="579"/>
      <c r="CQ189" s="178" t="e">
        <f>CN190/CM190</f>
        <v>#DIV/0!</v>
      </c>
      <c r="CR189" s="577" t="e">
        <f>CR190/CR23</f>
        <v>#DIV/0!</v>
      </c>
      <c r="CS189" s="574"/>
      <c r="CT189" s="582" t="e">
        <f>CT190/CT23</f>
        <v>#DIV/0!</v>
      </c>
      <c r="CU189" s="637" t="e">
        <f>CU190/CU23</f>
        <v>#DIV/0!</v>
      </c>
      <c r="CV189" s="583" t="e">
        <f>CU190/CR190</f>
        <v>#DIV/0!</v>
      </c>
      <c r="CW189" s="579"/>
      <c r="CX189" s="584" t="e">
        <f>CU190/CT190</f>
        <v>#DIV/0!</v>
      </c>
      <c r="CY189" s="96"/>
      <c r="CZ189" s="625"/>
      <c r="DD189" s="491" t="e">
        <f>DD190/DD23</f>
        <v>#DIV/0!</v>
      </c>
      <c r="DE189" s="571" t="e">
        <f>DE190/DE23</f>
        <v>#DIV/0!</v>
      </c>
      <c r="DF189" s="774" t="e">
        <f>DF190/DF23</f>
        <v>#DIV/0!</v>
      </c>
      <c r="DG189" s="334">
        <f>DF190/DE190</f>
        <v>0</v>
      </c>
      <c r="DH189" s="491" t="e">
        <f>DH190/DH23</f>
        <v>#DIV/0!</v>
      </c>
      <c r="DI189" s="571" t="e">
        <f>DI190/DI23</f>
        <v>#DIV/0!</v>
      </c>
      <c r="DJ189" s="77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1">
        <f>DM190/DM23</f>
        <v>0</v>
      </c>
      <c r="DN189" s="774" t="e">
        <f>DN190/DN23</f>
        <v>#DIV/0!</v>
      </c>
      <c r="DO189" s="341" t="e">
        <f>DN190/DM190</f>
        <v>#DIV/0!</v>
      </c>
      <c r="DP189" s="577" t="e">
        <f>DP190/DP23</f>
        <v>#DIV/0!</v>
      </c>
      <c r="DQ189" s="588">
        <f>DQ190/DQ23</f>
        <v>1.5020128425021616E-2</v>
      </c>
      <c r="DR189" s="575" t="e">
        <f>DR190/DR23</f>
        <v>#DIV/0!</v>
      </c>
      <c r="DS189" s="575" t="e">
        <f>DR190/DP190</f>
        <v>#DIV/0!</v>
      </c>
      <c r="DT189" s="177">
        <f>DR190/DQ190</f>
        <v>0</v>
      </c>
      <c r="DU189" s="491" t="e">
        <f>DU190/DU23</f>
        <v>#DIV/0!</v>
      </c>
      <c r="DV189" s="571" t="e">
        <f>DV190/DV23</f>
        <v>#DIV/0!</v>
      </c>
      <c r="DW189" s="77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1" t="e">
        <f>DZ190/DZ23</f>
        <v>#DIV/0!</v>
      </c>
      <c r="EA189" s="77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1" t="e">
        <f>ED190/ED23</f>
        <v>#DIV/0!</v>
      </c>
      <c r="EE189" s="774" t="e">
        <f>EE190/EE23</f>
        <v>#DIV/0!</v>
      </c>
      <c r="EF189" s="341" t="e">
        <f>EE190/ED190</f>
        <v>#DIV/0!</v>
      </c>
      <c r="EG189" s="577" t="e">
        <f>EG190/EG23</f>
        <v>#DIV/0!</v>
      </c>
      <c r="EH189" s="588" t="e">
        <f>EH190/EH23</f>
        <v>#DIV/0!</v>
      </c>
      <c r="EI189" s="575" t="e">
        <f>EI190/EI23</f>
        <v>#DIV/0!</v>
      </c>
      <c r="EJ189" s="583" t="e">
        <f>EI190/EG190</f>
        <v>#DIV/0!</v>
      </c>
      <c r="EK189" s="178" t="e">
        <f>EI190/EH190</f>
        <v>#DIV/0!</v>
      </c>
      <c r="EL189" s="577" t="e">
        <f>EL190/EL23</f>
        <v>#DIV/0!</v>
      </c>
      <c r="EM189" s="582">
        <f>EM190/EM23</f>
        <v>0</v>
      </c>
      <c r="EN189" s="637" t="e">
        <f>EN190/EN23</f>
        <v>#DIV/0!</v>
      </c>
      <c r="EO189" s="583" t="e">
        <f>EN190/EL190</f>
        <v>#DIV/0!</v>
      </c>
      <c r="EP189" s="584" t="e">
        <f>EN190/EM190</f>
        <v>#DIV/0!</v>
      </c>
      <c r="EQ189" s="96"/>
      <c r="ER189" s="625"/>
      <c r="ES189" s="625"/>
      <c r="ET189" s="625"/>
      <c r="EU189" s="625"/>
      <c r="EV189" s="625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5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5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5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04">Y186+Y188</f>
        <v>0</v>
      </c>
      <c r="Z190" s="755">
        <v>151.596</v>
      </c>
      <c r="AA190" s="755">
        <v>151.596</v>
      </c>
      <c r="AB190" s="358">
        <f t="shared" si="604"/>
        <v>0</v>
      </c>
      <c r="AC190" s="355">
        <f t="shared" si="604"/>
        <v>0</v>
      </c>
      <c r="AD190" s="448">
        <v>0</v>
      </c>
      <c r="AE190" s="755">
        <v>0</v>
      </c>
      <c r="AF190" s="635">
        <f t="shared" si="604"/>
        <v>0</v>
      </c>
      <c r="AG190" s="355">
        <f t="shared" si="604"/>
        <v>0</v>
      </c>
      <c r="AH190" s="108"/>
      <c r="AI190" s="1110"/>
      <c r="AJ190" s="635">
        <f t="shared" ref="AJ190:AR190" si="605">AJ186+AJ188</f>
        <v>0</v>
      </c>
      <c r="AK190" s="107">
        <f t="shared" si="605"/>
        <v>0</v>
      </c>
      <c r="AL190" s="869">
        <f>AL186+AL188</f>
        <v>0</v>
      </c>
      <c r="AM190" s="110">
        <f>Z190+AD190+AH190</f>
        <v>151.596</v>
      </c>
      <c r="AN190" s="110">
        <f>AA190+AE190+AI190</f>
        <v>151.596</v>
      </c>
      <c r="AO190" s="186">
        <f t="shared" si="605"/>
        <v>0</v>
      </c>
      <c r="AP190" s="108">
        <f>AN190-AL190</f>
        <v>151.596</v>
      </c>
      <c r="AQ190" s="107">
        <f t="shared" si="605"/>
        <v>0</v>
      </c>
      <c r="AR190" s="355">
        <f t="shared" si="605"/>
        <v>0</v>
      </c>
      <c r="AS190" s="113">
        <f>AS186+AS188</f>
        <v>0</v>
      </c>
      <c r="AT190" s="638">
        <f>T190+AM190</f>
        <v>-400.64599999999996</v>
      </c>
      <c r="AU190" s="180">
        <f>SUM(U190,AN190)</f>
        <v>-400.64599999999996</v>
      </c>
      <c r="AV190" s="328">
        <f>AV186+AV188</f>
        <v>0</v>
      </c>
      <c r="AW190" s="110">
        <f>AU190-AS190</f>
        <v>-400.64599999999996</v>
      </c>
      <c r="AX190" s="639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1035"/>
      <c r="BG190" s="108"/>
      <c r="BH190" s="357"/>
      <c r="BI190" s="358">
        <f>BH190-BG190</f>
        <v>0</v>
      </c>
      <c r="BJ190" s="1035"/>
      <c r="BK190" s="108"/>
      <c r="BL190" s="1146"/>
      <c r="BM190" s="358">
        <f>BL190-BK190</f>
        <v>0</v>
      </c>
      <c r="BN190" s="1035"/>
      <c r="BO190" s="108"/>
      <c r="BP190" s="1146"/>
      <c r="BQ190" s="635">
        <f>BP190-BO190</f>
        <v>0</v>
      </c>
      <c r="BR190" s="111">
        <f>BF190+BJ190+BN190</f>
        <v>0</v>
      </c>
      <c r="BS190" s="112"/>
      <c r="BT190" s="186">
        <f>BG190+BK190+BO190</f>
        <v>0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0</v>
      </c>
      <c r="BY190" s="1035"/>
      <c r="BZ190" s="108">
        <f t="shared" ref="BZ190" si="606">BZ186+BZ188</f>
        <v>0</v>
      </c>
      <c r="CA190" s="1146"/>
      <c r="CB190" s="635">
        <f t="shared" ref="CA190:CR190" si="607">CB186+CB188</f>
        <v>0</v>
      </c>
      <c r="CC190" s="1035"/>
      <c r="CD190" s="108">
        <f t="shared" ref="CD190" si="608">CD186+CD188</f>
        <v>0</v>
      </c>
      <c r="CE190" s="1146"/>
      <c r="CF190" s="635">
        <f t="shared" si="607"/>
        <v>0</v>
      </c>
      <c r="CG190" s="1035"/>
      <c r="CH190" s="108">
        <f t="shared" ref="CH190" si="609">CH186+CH188</f>
        <v>0</v>
      </c>
      <c r="CI190" s="1146"/>
      <c r="CJ190" s="635">
        <f t="shared" si="607"/>
        <v>0</v>
      </c>
      <c r="CK190" s="107">
        <f t="shared" si="607"/>
        <v>0</v>
      </c>
      <c r="CL190" s="355"/>
      <c r="CM190" s="355">
        <f t="shared" si="607"/>
        <v>0</v>
      </c>
      <c r="CN190" s="110">
        <f t="shared" si="607"/>
        <v>0</v>
      </c>
      <c r="CO190" s="541">
        <f t="shared" si="607"/>
        <v>0</v>
      </c>
      <c r="CP190" s="541"/>
      <c r="CQ190" s="107">
        <f t="shared" si="607"/>
        <v>0</v>
      </c>
      <c r="CR190" s="355">
        <f t="shared" si="607"/>
        <v>0</v>
      </c>
      <c r="CS190" s="186"/>
      <c r="CT190" s="638">
        <f>CT186+CT188</f>
        <v>0</v>
      </c>
      <c r="CU190" s="180">
        <f>CU186+CU188</f>
        <v>0</v>
      </c>
      <c r="CV190" s="328">
        <f>CV186+CV188</f>
        <v>0</v>
      </c>
      <c r="CW190" s="328"/>
      <c r="CX190" s="639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5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55"/>
      <c r="DK190" s="358">
        <f>DJ190-DI190</f>
        <v>0</v>
      </c>
      <c r="DL190" s="355">
        <f>DL186+DL188</f>
        <v>0</v>
      </c>
      <c r="DM190" s="448">
        <f>DM186+DM188</f>
        <v>0</v>
      </c>
      <c r="DN190" s="755"/>
      <c r="DO190" s="635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0">DU186+DU188</f>
        <v>0</v>
      </c>
      <c r="DV190" s="448">
        <f t="shared" si="610"/>
        <v>0</v>
      </c>
      <c r="DW190" s="755">
        <f t="shared" si="610"/>
        <v>0</v>
      </c>
      <c r="DX190" s="635">
        <f t="shared" si="610"/>
        <v>0</v>
      </c>
      <c r="DY190" s="355">
        <f t="shared" si="610"/>
        <v>0</v>
      </c>
      <c r="DZ190" s="448">
        <f t="shared" si="610"/>
        <v>0</v>
      </c>
      <c r="EA190" s="755">
        <f t="shared" si="610"/>
        <v>0</v>
      </c>
      <c r="EB190" s="635">
        <f t="shared" si="610"/>
        <v>0</v>
      </c>
      <c r="EC190" s="355">
        <f t="shared" si="610"/>
        <v>0</v>
      </c>
      <c r="ED190" s="448">
        <f t="shared" si="610"/>
        <v>0</v>
      </c>
      <c r="EE190" s="755">
        <f t="shared" si="610"/>
        <v>0</v>
      </c>
      <c r="EF190" s="635">
        <f t="shared" si="610"/>
        <v>0</v>
      </c>
      <c r="EG190" s="107">
        <f t="shared" si="610"/>
        <v>0</v>
      </c>
      <c r="EH190" s="355">
        <f t="shared" si="610"/>
        <v>0</v>
      </c>
      <c r="EI190" s="110">
        <f t="shared" si="610"/>
        <v>0</v>
      </c>
      <c r="EJ190" s="541">
        <f t="shared" si="610"/>
        <v>0</v>
      </c>
      <c r="EK190" s="107">
        <f t="shared" si="610"/>
        <v>0</v>
      </c>
      <c r="EL190" s="355">
        <f t="shared" si="610"/>
        <v>0</v>
      </c>
      <c r="EM190" s="1025">
        <f>EM186+EM188</f>
        <v>0</v>
      </c>
      <c r="EN190" s="180">
        <f>EN186+EN188</f>
        <v>0</v>
      </c>
      <c r="EO190" s="328">
        <f>EO186+EO188</f>
        <v>0</v>
      </c>
      <c r="EP190" s="590">
        <f>EP186+EP188</f>
        <v>0</v>
      </c>
      <c r="EQ190" s="96">
        <f>EL190/6</f>
        <v>0</v>
      </c>
      <c r="ER190" s="97">
        <f>EN190/6</f>
        <v>0</v>
      </c>
      <c r="ES190" s="1024" t="e">
        <f>ER190/EQ190</f>
        <v>#DIV/0!</v>
      </c>
      <c r="ET190" s="625">
        <f>ER190-EQ190</f>
        <v>0</v>
      </c>
      <c r="EU190" s="625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0">
        <f>G192/G25</f>
        <v>0.51760367129593643</v>
      </c>
      <c r="H191" s="779">
        <f>H192/H25</f>
        <v>0.51760367129593643</v>
      </c>
      <c r="I191" s="334">
        <f>H192/G192</f>
        <v>1</v>
      </c>
      <c r="J191" s="491">
        <f>J192/J25</f>
        <v>0.59449541284403673</v>
      </c>
      <c r="K191" s="640">
        <f>K192/K25</f>
        <v>0.55328315270615014</v>
      </c>
      <c r="L191" s="779">
        <f>L192/L25</f>
        <v>0.55328315270615014</v>
      </c>
      <c r="M191" s="334">
        <f>L192/K192</f>
        <v>1</v>
      </c>
      <c r="N191" s="491">
        <f>N192/N25</f>
        <v>0.58315457413249205</v>
      </c>
      <c r="O191" s="640">
        <f>O192/O25</f>
        <v>0.58085082857051828</v>
      </c>
      <c r="P191" s="779">
        <f>P192/P25</f>
        <v>0.58085082857051828</v>
      </c>
      <c r="Q191" s="334">
        <f>P192/O192</f>
        <v>1</v>
      </c>
      <c r="R191" s="491">
        <f>R192/R25</f>
        <v>0.59042769857433808</v>
      </c>
      <c r="S191" s="607">
        <f>S192/S25</f>
        <v>0.59042769857433808</v>
      </c>
      <c r="T191" s="578">
        <f>T192/T25</f>
        <v>0.54938121059018352</v>
      </c>
      <c r="U191" s="575">
        <f>U192/U25</f>
        <v>0.54938121059018352</v>
      </c>
      <c r="V191" s="575">
        <f>U192/R192</f>
        <v>1.328344394618834</v>
      </c>
      <c r="W191" s="576">
        <f>U192/S192</f>
        <v>1.328344394618834</v>
      </c>
      <c r="X191" s="177">
        <f>U192/T192</f>
        <v>1</v>
      </c>
      <c r="Y191" s="491">
        <f t="shared" ref="Y191:AN191" si="611">Y192/Y25</f>
        <v>0.58818897637795275</v>
      </c>
      <c r="Z191" s="779">
        <f t="shared" si="611"/>
        <v>0.61889265066119636</v>
      </c>
      <c r="AA191" s="779">
        <f t="shared" si="611"/>
        <v>0.61889265066119636</v>
      </c>
      <c r="AB191" s="334" t="e">
        <f t="shared" si="611"/>
        <v>#DIV/0!</v>
      </c>
      <c r="AC191" s="491">
        <f t="shared" si="611"/>
        <v>0.5924954240390482</v>
      </c>
      <c r="AD191" s="640">
        <f t="shared" si="611"/>
        <v>0.51100195983245422</v>
      </c>
      <c r="AE191" s="779">
        <f t="shared" si="611"/>
        <v>0.51100195983245422</v>
      </c>
      <c r="AF191" s="334" t="e">
        <f t="shared" si="611"/>
        <v>#DIV/0!</v>
      </c>
      <c r="AG191" s="491">
        <f t="shared" si="611"/>
        <v>0.58988439306358376</v>
      </c>
      <c r="AH191" s="1131" t="e">
        <f t="shared" ref="AH191" si="612">AH192/AH25</f>
        <v>#DIV/0!</v>
      </c>
      <c r="AI191" s="1138">
        <f t="shared" si="611"/>
        <v>0</v>
      </c>
      <c r="AJ191" s="334">
        <f t="shared" si="611"/>
        <v>0</v>
      </c>
      <c r="AK191" s="624">
        <f t="shared" si="611"/>
        <v>0.59018980812873945</v>
      </c>
      <c r="AL191" s="607">
        <f t="shared" si="611"/>
        <v>0.59018980812873945</v>
      </c>
      <c r="AM191" s="588">
        <f t="shared" si="611"/>
        <v>0.55630376504118895</v>
      </c>
      <c r="AN191" s="575">
        <f t="shared" si="611"/>
        <v>0.32650063294810511</v>
      </c>
      <c r="AO191" s="579">
        <f>AN192/AK192</f>
        <v>0.97841022494887531</v>
      </c>
      <c r="AP191" s="340">
        <f>AN192/AL192</f>
        <v>0.97841022494887531</v>
      </c>
      <c r="AQ191" s="178">
        <f>AQ192/AQ25</f>
        <v>0</v>
      </c>
      <c r="AR191" s="624">
        <f>AR192/AR25</f>
        <v>0.59030325922728255</v>
      </c>
      <c r="AS191" s="575">
        <f>AS192/AS25</f>
        <v>0.59030325922728255</v>
      </c>
      <c r="AT191" s="582">
        <f>AT192/AT25</f>
        <v>0.55245261316675631</v>
      </c>
      <c r="AU191" s="582">
        <f>AU192/AU25</f>
        <v>0.42098727828357624</v>
      </c>
      <c r="AV191" s="579">
        <f>AU192/AR192</f>
        <v>1.1453306951871658</v>
      </c>
      <c r="AW191" s="575">
        <f>AU192/AS192</f>
        <v>1.1453306951871658</v>
      </c>
      <c r="AX191" s="584">
        <f>AX192/AX25</f>
        <v>0</v>
      </c>
      <c r="AY191" s="96"/>
      <c r="AZ191" s="97"/>
      <c r="BA191" s="97"/>
      <c r="BE191" s="261">
        <f>BE192/BE25</f>
        <v>0</v>
      </c>
      <c r="BF191" s="1046" t="e">
        <f t="shared" ref="BF191:BG191" si="613">BF192/BF25</f>
        <v>#DIV/0!</v>
      </c>
      <c r="BG191" s="1131">
        <f>BG192/BG25</f>
        <v>0</v>
      </c>
      <c r="BH191" s="859">
        <f>BH192/BH25</f>
        <v>0</v>
      </c>
      <c r="BI191" s="334" t="e">
        <f>BH192/BG192</f>
        <v>#DIV/0!</v>
      </c>
      <c r="BJ191" s="1046" t="e">
        <f t="shared" ref="BJ191" si="614">BJ192/BJ25</f>
        <v>#DIV/0!</v>
      </c>
      <c r="BK191" s="1131" t="e">
        <f>BK192/BK25</f>
        <v>#DIV/0!</v>
      </c>
      <c r="BL191" s="1168" t="e">
        <f>BL192/BL25</f>
        <v>#DIV/0!</v>
      </c>
      <c r="BM191" s="334" t="e">
        <f>BL192/BK192</f>
        <v>#DIV/0!</v>
      </c>
      <c r="BN191" s="1046" t="e">
        <f t="shared" ref="BN191" si="615">BN192/BN25</f>
        <v>#DIV/0!</v>
      </c>
      <c r="BO191" s="1131" t="e">
        <f>BO192/BO25</f>
        <v>#DIV/0!</v>
      </c>
      <c r="BP191" s="1168" t="e">
        <f>BP192/BP25</f>
        <v>#DIV/0!</v>
      </c>
      <c r="BQ191" s="334" t="e">
        <f>BP192/BO192</f>
        <v>#DIV/0!</v>
      </c>
      <c r="BR191" s="624" t="e">
        <f>BR192/BR25</f>
        <v>#DIV/0!</v>
      </c>
      <c r="BS191" s="579"/>
      <c r="BT191" s="588">
        <f>BT192/BT25</f>
        <v>0</v>
      </c>
      <c r="BU191" s="575">
        <f>BU192/BU25</f>
        <v>0</v>
      </c>
      <c r="BV191" s="575" t="e">
        <f>BU192/BR192</f>
        <v>#DIV/0!</v>
      </c>
      <c r="BW191" s="576"/>
      <c r="BX191" s="177" t="e">
        <f>BU192/BT192</f>
        <v>#DIV/0!</v>
      </c>
      <c r="BY191" s="1046" t="e">
        <f t="shared" ref="BY191:BZ191" si="616">BY192/BY25</f>
        <v>#DIV/0!</v>
      </c>
      <c r="BZ191" s="1131" t="e">
        <f t="shared" si="616"/>
        <v>#DIV/0!</v>
      </c>
      <c r="CA191" s="1168" t="e">
        <f t="shared" ref="CA191:CN191" si="617">CA192/CA25</f>
        <v>#DIV/0!</v>
      </c>
      <c r="CB191" s="334" t="e">
        <f t="shared" si="617"/>
        <v>#DIV/0!</v>
      </c>
      <c r="CC191" s="1046" t="e">
        <f t="shared" si="617"/>
        <v>#DIV/0!</v>
      </c>
      <c r="CD191" s="1131" t="e">
        <f t="shared" ref="CD191" si="618">CD192/CD25</f>
        <v>#DIV/0!</v>
      </c>
      <c r="CE191" s="1168" t="e">
        <f t="shared" si="617"/>
        <v>#DIV/0!</v>
      </c>
      <c r="CF191" s="334" t="e">
        <f t="shared" si="617"/>
        <v>#DIV/0!</v>
      </c>
      <c r="CG191" s="1046" t="e">
        <f t="shared" si="617"/>
        <v>#DIV/0!</v>
      </c>
      <c r="CH191" s="1131" t="e">
        <f t="shared" ref="CH191" si="619">CH192/CH25</f>
        <v>#DIV/0!</v>
      </c>
      <c r="CI191" s="1168" t="e">
        <f t="shared" si="617"/>
        <v>#DIV/0!</v>
      </c>
      <c r="CJ191" s="334" t="e">
        <f t="shared" si="617"/>
        <v>#DIV/0!</v>
      </c>
      <c r="CK191" s="624" t="e">
        <f t="shared" si="617"/>
        <v>#DIV/0!</v>
      </c>
      <c r="CL191" s="579"/>
      <c r="CM191" s="588" t="e">
        <f t="shared" si="617"/>
        <v>#DIV/0!</v>
      </c>
      <c r="CN191" s="575" t="e">
        <f t="shared" si="617"/>
        <v>#DIV/0!</v>
      </c>
      <c r="CO191" s="583" t="e">
        <f>CN192/CK192</f>
        <v>#DIV/0!</v>
      </c>
      <c r="CP191" s="579"/>
      <c r="CQ191" s="178" t="e">
        <f>CQ192/CQ25</f>
        <v>#DIV/0!</v>
      </c>
      <c r="CR191" s="624" t="e">
        <f>CR192/CR25</f>
        <v>#DIV/0!</v>
      </c>
      <c r="CS191" s="681"/>
      <c r="CT191" s="582">
        <f>CT192/CT25</f>
        <v>0</v>
      </c>
      <c r="CU191" s="582">
        <f>CU192/CU25</f>
        <v>0</v>
      </c>
      <c r="CV191" s="583" t="e">
        <f>CU192/CR192</f>
        <v>#DIV/0!</v>
      </c>
      <c r="CW191" s="579"/>
      <c r="CX191" s="584" t="e">
        <f>CX192/CX25</f>
        <v>#DIV/0!</v>
      </c>
      <c r="CY191" s="96"/>
      <c r="CZ191" s="97">
        <f t="shared" ref="CZ191:DF191" si="620">CZ192/CZ25</f>
        <v>0</v>
      </c>
      <c r="DA191" s="261" t="e">
        <f t="shared" si="620"/>
        <v>#DIV/0!</v>
      </c>
      <c r="DB191" s="261">
        <f t="shared" si="620"/>
        <v>0</v>
      </c>
      <c r="DC191" s="261" t="e">
        <f t="shared" si="620"/>
        <v>#DIV/0!</v>
      </c>
      <c r="DD191" s="491">
        <f t="shared" si="620"/>
        <v>0.58499999999999996</v>
      </c>
      <c r="DE191" s="640">
        <f t="shared" si="620"/>
        <v>0.76533333333333331</v>
      </c>
      <c r="DF191" s="779" t="e">
        <f t="shared" si="620"/>
        <v>#DIV/0!</v>
      </c>
      <c r="DG191" s="334">
        <f>DF192/DE192</f>
        <v>0</v>
      </c>
      <c r="DH191" s="491">
        <f>DH192/DH25</f>
        <v>0.59734466588511137</v>
      </c>
      <c r="DI191" s="640">
        <f>DI192/DI25</f>
        <v>0.58019929660023439</v>
      </c>
      <c r="DJ191" s="779" t="e">
        <f>DJ192/DJ25</f>
        <v>#DIV/0!</v>
      </c>
      <c r="DK191" s="334">
        <f>DJ192/DI192</f>
        <v>0</v>
      </c>
      <c r="DL191" s="491">
        <f>DL192/DL25</f>
        <v>0.58848025959978367</v>
      </c>
      <c r="DM191" s="640">
        <f>DM192/DM25</f>
        <v>0.89509143407122238</v>
      </c>
      <c r="DN191" s="779" t="e">
        <f>DN192/DN25</f>
        <v>#DIV/0!</v>
      </c>
      <c r="DO191" s="334">
        <f>DN192/DM192</f>
        <v>0</v>
      </c>
      <c r="DP191" s="624">
        <f>DP192/DP25</f>
        <v>0.59002558947176009</v>
      </c>
      <c r="DQ191" s="588">
        <f>DQ192/DQ25</f>
        <v>0.73152676179214515</v>
      </c>
      <c r="DR191" s="575" t="e">
        <f>DR192/DR25</f>
        <v>#DIV/0!</v>
      </c>
      <c r="DS191" s="575">
        <f>DR192/DP192</f>
        <v>0</v>
      </c>
      <c r="DT191" s="177">
        <f>DR192/DQ192</f>
        <v>0</v>
      </c>
      <c r="DU191" s="491">
        <f t="shared" ref="DU191:EI191" si="621">DU192/DU25</f>
        <v>0.57956656346749225</v>
      </c>
      <c r="DV191" s="640" t="e">
        <f t="shared" si="621"/>
        <v>#DIV/0!</v>
      </c>
      <c r="DW191" s="779" t="e">
        <f t="shared" si="621"/>
        <v>#DIV/0!</v>
      </c>
      <c r="DX191" s="334" t="e">
        <f t="shared" si="621"/>
        <v>#DIV/0!</v>
      </c>
      <c r="DY191" s="491">
        <f t="shared" si="621"/>
        <v>0.56345609065155799</v>
      </c>
      <c r="DZ191" s="640" t="e">
        <f t="shared" si="621"/>
        <v>#DIV/0!</v>
      </c>
      <c r="EA191" s="779" t="e">
        <f t="shared" si="621"/>
        <v>#DIV/0!</v>
      </c>
      <c r="EB191" s="334" t="e">
        <f t="shared" si="621"/>
        <v>#DIV/0!</v>
      </c>
      <c r="EC191" s="491">
        <f t="shared" si="621"/>
        <v>0.60331629392971242</v>
      </c>
      <c r="ED191" s="640" t="e">
        <f t="shared" si="621"/>
        <v>#DIV/0!</v>
      </c>
      <c r="EE191" s="779" t="e">
        <f t="shared" si="621"/>
        <v>#DIV/0!</v>
      </c>
      <c r="EF191" s="334" t="e">
        <f t="shared" si="621"/>
        <v>#DIV/0!</v>
      </c>
      <c r="EG191" s="624">
        <f t="shared" si="621"/>
        <v>0.58010852161537085</v>
      </c>
      <c r="EH191" s="588" t="e">
        <f t="shared" si="621"/>
        <v>#DIV/0!</v>
      </c>
      <c r="EI191" s="575" t="e">
        <f t="shared" si="621"/>
        <v>#DIV/0!</v>
      </c>
      <c r="EJ191" s="583">
        <f>EI192/EG192</f>
        <v>0</v>
      </c>
      <c r="EK191" s="178" t="e">
        <f>EK192/EK25</f>
        <v>#DIV/0!</v>
      </c>
      <c r="EL191" s="624">
        <f>EL192/EL25</f>
        <v>0.58499999999999985</v>
      </c>
      <c r="EM191" s="582">
        <f>EM192/EM25</f>
        <v>0.73152676179214515</v>
      </c>
      <c r="EN191" s="582" t="e">
        <f>EN192/EN25</f>
        <v>#DIV/0!</v>
      </c>
      <c r="EO191" s="583">
        <f>EN192/EL192</f>
        <v>0</v>
      </c>
      <c r="EP191" s="584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55">
        <v>945.4</v>
      </c>
      <c r="I192" s="358">
        <f>H192-G192</f>
        <v>0</v>
      </c>
      <c r="J192" s="355">
        <v>720</v>
      </c>
      <c r="K192" s="448">
        <v>1087</v>
      </c>
      <c r="L192" s="755">
        <v>1087</v>
      </c>
      <c r="M192" s="358">
        <f>L192-K192</f>
        <v>0</v>
      </c>
      <c r="N192" s="355">
        <v>790</v>
      </c>
      <c r="O192" s="448">
        <v>929.80799999999999</v>
      </c>
      <c r="P192" s="75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755">
        <v>1117.4670000000001</v>
      </c>
      <c r="AA192" s="755">
        <v>1117.4670000000001</v>
      </c>
      <c r="AB192" s="358">
        <f>AA192-Z192</f>
        <v>0</v>
      </c>
      <c r="AC192" s="355">
        <v>830</v>
      </c>
      <c r="AD192" s="448">
        <v>1274.7460000000001</v>
      </c>
      <c r="AE192" s="755">
        <v>1274.7460000000001</v>
      </c>
      <c r="AF192" s="358">
        <f>AE192-AD192</f>
        <v>0</v>
      </c>
      <c r="AG192" s="355">
        <v>785</v>
      </c>
      <c r="AH192" s="108"/>
      <c r="AI192" s="1110"/>
      <c r="AJ192" s="358">
        <f>AI192-AH192</f>
        <v>0</v>
      </c>
      <c r="AK192" s="111">
        <f>Y192+AC192+AG192</f>
        <v>2445</v>
      </c>
      <c r="AL192" s="361">
        <v>2445</v>
      </c>
      <c r="AM192" s="112">
        <f>Z192+AD192+AH192</f>
        <v>2392.2130000000002</v>
      </c>
      <c r="AN192" s="113">
        <f>AA192+AE192+AI192</f>
        <v>2392.2130000000002</v>
      </c>
      <c r="AO192" s="186">
        <f>AN192-AK192</f>
        <v>-52.786999999999807</v>
      </c>
      <c r="AP192" s="108">
        <f>AN192-AL192</f>
        <v>-52.786999999999807</v>
      </c>
      <c r="AQ192" s="117">
        <f>AN192-AM192</f>
        <v>0</v>
      </c>
      <c r="AR192" s="111">
        <f>SUM(R192,AK192)</f>
        <v>4675</v>
      </c>
      <c r="AS192" s="113">
        <f>S192+AL192</f>
        <v>4675</v>
      </c>
      <c r="AT192" s="589">
        <f>T192+AM192</f>
        <v>5354.4210000000003</v>
      </c>
      <c r="AU192" s="120">
        <f>SUM(U192,AN192)</f>
        <v>5354.4210000000003</v>
      </c>
      <c r="AV192" s="121">
        <f>AU192-AR192</f>
        <v>679.42100000000028</v>
      </c>
      <c r="AW192" s="110">
        <f>AU192-AS192</f>
        <v>679.42100000000028</v>
      </c>
      <c r="AX192" s="590">
        <f>AU192-AT192</f>
        <v>0</v>
      </c>
      <c r="AY192" s="96">
        <f>AR192/6</f>
        <v>779.16666666666663</v>
      </c>
      <c r="AZ192" s="97">
        <f>AS192/6</f>
        <v>779.16666666666663</v>
      </c>
      <c r="BA192" s="97">
        <f>AU192/6</f>
        <v>892.40350000000001</v>
      </c>
      <c r="BB192" s="123">
        <f>BA192/AY192</f>
        <v>1.1453306951871658</v>
      </c>
      <c r="BC192" s="98">
        <f>BA192-AY192</f>
        <v>113.23683333333338</v>
      </c>
      <c r="BD192" s="98">
        <f>BA192-AZ192</f>
        <v>113.23683333333338</v>
      </c>
      <c r="BE192" s="98">
        <f>AX192/6</f>
        <v>0</v>
      </c>
      <c r="BF192" s="1035"/>
      <c r="BG192" s="108"/>
      <c r="BH192" s="357"/>
      <c r="BI192" s="358">
        <f>BH192-BG192</f>
        <v>0</v>
      </c>
      <c r="BJ192" s="1035"/>
      <c r="BK192" s="108"/>
      <c r="BL192" s="1146"/>
      <c r="BM192" s="358">
        <f>BL192-BK192</f>
        <v>0</v>
      </c>
      <c r="BN192" s="1035"/>
      <c r="BO192" s="108"/>
      <c r="BP192" s="1146"/>
      <c r="BQ192" s="358">
        <f>BP192-BO192</f>
        <v>0</v>
      </c>
      <c r="BR192" s="111">
        <f>BF192+BJ192+BN192</f>
        <v>0</v>
      </c>
      <c r="BS192" s="112"/>
      <c r="BT192" s="186">
        <f>BG192+BK192+BO192</f>
        <v>0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0</v>
      </c>
      <c r="BY192" s="1035"/>
      <c r="BZ192" s="108"/>
      <c r="CA192" s="1146"/>
      <c r="CB192" s="358">
        <f>CA192-BZ192</f>
        <v>0</v>
      </c>
      <c r="CC192" s="1035"/>
      <c r="CD192" s="108"/>
      <c r="CE192" s="1146"/>
      <c r="CF192" s="358">
        <f>CE192-CD192</f>
        <v>0</v>
      </c>
      <c r="CG192" s="1035"/>
      <c r="CH192" s="108"/>
      <c r="CI192" s="1146"/>
      <c r="CJ192" s="358">
        <f>CI192-CH192</f>
        <v>0</v>
      </c>
      <c r="CK192" s="111">
        <f>BY192+CC192+CG192</f>
        <v>0</v>
      </c>
      <c r="CL192" s="112"/>
      <c r="CM192" s="112">
        <f>BZ192+CD192+CH192</f>
        <v>0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0</v>
      </c>
      <c r="CR192" s="111">
        <f>SUM(BR192,CK192)</f>
        <v>0</v>
      </c>
      <c r="CS192" s="950"/>
      <c r="CT192" s="589">
        <f>BT192+CM192</f>
        <v>0</v>
      </c>
      <c r="CU192" s="120">
        <f>SUM(BU192,CN192)</f>
        <v>0</v>
      </c>
      <c r="CV192" s="121">
        <f>CU192-CR192</f>
        <v>0</v>
      </c>
      <c r="CW192" s="121"/>
      <c r="CX192" s="590">
        <f>CU192-CT192</f>
        <v>0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0</v>
      </c>
      <c r="DD192" s="355">
        <v>958</v>
      </c>
      <c r="DE192" s="448">
        <v>1148</v>
      </c>
      <c r="DF192" s="755"/>
      <c r="DG192" s="358">
        <f>DF192-DE192</f>
        <v>-1148</v>
      </c>
      <c r="DH192" s="355">
        <v>871</v>
      </c>
      <c r="DI192" s="448">
        <v>846</v>
      </c>
      <c r="DJ192" s="755"/>
      <c r="DK192" s="358">
        <f>DJ192-DI192</f>
        <v>-846</v>
      </c>
      <c r="DL192" s="355">
        <v>930</v>
      </c>
      <c r="DM192" s="448">
        <v>930</v>
      </c>
      <c r="DN192" s="75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55"/>
      <c r="DX192" s="358">
        <f>DW192-DV192</f>
        <v>0</v>
      </c>
      <c r="DY192" s="355">
        <v>1020</v>
      </c>
      <c r="DZ192" s="448"/>
      <c r="EA192" s="755"/>
      <c r="EB192" s="358">
        <f>EA192-DZ192</f>
        <v>0</v>
      </c>
      <c r="EC192" s="355">
        <v>807</v>
      </c>
      <c r="ED192" s="448"/>
      <c r="EE192" s="75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3">
        <f>DQ192+EH192</f>
        <v>2924</v>
      </c>
      <c r="EN192" s="187">
        <f>SUM(DR192,EI192)</f>
        <v>0</v>
      </c>
      <c r="EO192" s="188">
        <f>EN192-EL192</f>
        <v>-5546</v>
      </c>
      <c r="EP192" s="590">
        <f>EN192-EM192</f>
        <v>-2924</v>
      </c>
      <c r="EQ192" s="96">
        <f>EL192/6</f>
        <v>924.33333333333337</v>
      </c>
      <c r="ER192" s="97">
        <f>EN192/6</f>
        <v>0</v>
      </c>
      <c r="ES192" s="1024">
        <f>ER192/EQ192</f>
        <v>0</v>
      </c>
      <c r="ET192" s="625">
        <f>ER192-EQ192</f>
        <v>-924.33333333333337</v>
      </c>
      <c r="EU192" s="625">
        <f>EP192/6</f>
        <v>-487.33333333333331</v>
      </c>
      <c r="EV192" s="625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1">
        <v>0.22700000000000001</v>
      </c>
      <c r="H193" s="774">
        <v>0.22700000000000001</v>
      </c>
      <c r="I193" s="334">
        <f>H194/G194</f>
        <v>1</v>
      </c>
      <c r="J193" s="491"/>
      <c r="K193" s="571">
        <f>K194/K27</f>
        <v>-1.7458739999999999</v>
      </c>
      <c r="L193" s="774">
        <f>L194/L27</f>
        <v>-1.7458739999999999</v>
      </c>
      <c r="M193" s="334">
        <f>L194/K194</f>
        <v>1</v>
      </c>
      <c r="N193" s="491"/>
      <c r="O193" s="571"/>
      <c r="P193" s="774"/>
      <c r="Q193" s="334" t="e">
        <f>P194/O194</f>
        <v>#DIV/0!</v>
      </c>
      <c r="R193" s="491" t="e">
        <f>R194/R27</f>
        <v>#DIV/0!</v>
      </c>
      <c r="S193" s="607"/>
      <c r="T193" s="578">
        <f>T194/T27</f>
        <v>3.6076709677419355E-2</v>
      </c>
      <c r="U193" s="575">
        <f>U194/U27</f>
        <v>3.6076709677419355E-2</v>
      </c>
      <c r="V193" s="575" t="e">
        <f>U194/R194</f>
        <v>#DIV/0!</v>
      </c>
      <c r="W193" s="576" t="e">
        <f>U194/S194</f>
        <v>#DIV/0!</v>
      </c>
      <c r="X193" s="177">
        <f>U194/T194</f>
        <v>1</v>
      </c>
      <c r="Y193" s="491"/>
      <c r="Z193" s="774"/>
      <c r="AA193" s="774"/>
      <c r="AB193" s="334" t="e">
        <f>AA194/Z194</f>
        <v>#DIV/0!</v>
      </c>
      <c r="AC193" s="491"/>
      <c r="AD193" s="571">
        <v>-2.6059999999999999</v>
      </c>
      <c r="AE193" s="774">
        <v>-2.6059999999999999</v>
      </c>
      <c r="AF193" s="334">
        <f>AE194/AD194</f>
        <v>1</v>
      </c>
      <c r="AG193" s="491"/>
      <c r="AH193" s="576" t="e">
        <f>AH194/AH27</f>
        <v>#DIV/0!</v>
      </c>
      <c r="AI193" s="1133" t="e">
        <f>AI194/AI27</f>
        <v>#DIV/0!</v>
      </c>
      <c r="AJ193" s="334" t="e">
        <f>AI194/AH194</f>
        <v>#DIV/0!</v>
      </c>
      <c r="AK193" s="624" t="e">
        <f>AK194/AK27</f>
        <v>#DIV/0!</v>
      </c>
      <c r="AL193" s="607"/>
      <c r="AM193" s="588">
        <f>AM194/AM27</f>
        <v>-2.6059999999999999</v>
      </c>
      <c r="AN193" s="575">
        <f>AN194/AN27</f>
        <v>-2.6059999999999999</v>
      </c>
      <c r="AO193" s="579" t="e">
        <f>AN194/AK194</f>
        <v>#DIV/0!</v>
      </c>
      <c r="AP193" s="340" t="e">
        <f>AN194/AL194</f>
        <v>#DIV/0!</v>
      </c>
      <c r="AQ193" s="178">
        <f>AN194/AM194</f>
        <v>1</v>
      </c>
      <c r="AR193" s="624" t="e">
        <f>AR194/AR27</f>
        <v>#DIV/0!</v>
      </c>
      <c r="AS193" s="575"/>
      <c r="AT193" s="582">
        <f>AT194/AT27</f>
        <v>-1.4840222191780821</v>
      </c>
      <c r="AU193" s="582">
        <f>AU194/AU27</f>
        <v>-1.4840222191780821</v>
      </c>
      <c r="AV193" s="579" t="e">
        <f>AU194/AR194</f>
        <v>#DIV/0!</v>
      </c>
      <c r="AW193" s="575" t="e">
        <f>AU194/AS194</f>
        <v>#DIV/0!</v>
      </c>
      <c r="AX193" s="584">
        <f>AU194/AT194</f>
        <v>1</v>
      </c>
      <c r="AY193" s="96"/>
      <c r="AZ193" s="97"/>
      <c r="BA193" s="97"/>
      <c r="BF193" s="1046"/>
      <c r="BG193" s="576"/>
      <c r="BH193" s="854"/>
      <c r="BI193" s="334" t="e">
        <f>BH194/BG194</f>
        <v>#DIV/0!</v>
      </c>
      <c r="BJ193" s="1046"/>
      <c r="BK193" s="576"/>
      <c r="BL193" s="1163"/>
      <c r="BM193" s="334" t="e">
        <f>BL194/BK194</f>
        <v>#DIV/0!</v>
      </c>
      <c r="BN193" s="1046"/>
      <c r="BO193" s="576"/>
      <c r="BP193" s="1163"/>
      <c r="BQ193" s="334" t="e">
        <f>BP194/BO194</f>
        <v>#DIV/0!</v>
      </c>
      <c r="BR193" s="624" t="e">
        <f>BR194/BR27</f>
        <v>#DIV/0!</v>
      </c>
      <c r="BS193" s="579"/>
      <c r="BT193" s="588" t="e">
        <f>BT194/BT27</f>
        <v>#DIV/0!</v>
      </c>
      <c r="BU193" s="575" t="e">
        <f>BU194/BU27</f>
        <v>#DIV/0!</v>
      </c>
      <c r="BV193" s="575" t="e">
        <f>BU194/BR194</f>
        <v>#DIV/0!</v>
      </c>
      <c r="BW193" s="576"/>
      <c r="BX193" s="177" t="e">
        <f>BU194/BT194</f>
        <v>#DIV/0!</v>
      </c>
      <c r="BY193" s="1046"/>
      <c r="BZ193" s="576"/>
      <c r="CA193" s="1163"/>
      <c r="CB193" s="334" t="e">
        <f>CA194/BZ194</f>
        <v>#DIV/0!</v>
      </c>
      <c r="CC193" s="1046"/>
      <c r="CD193" s="576"/>
      <c r="CE193" s="1163"/>
      <c r="CF193" s="334" t="e">
        <f>CE194/CD194</f>
        <v>#DIV/0!</v>
      </c>
      <c r="CG193" s="1046"/>
      <c r="CH193" s="576"/>
      <c r="CI193" s="1163"/>
      <c r="CJ193" s="334" t="e">
        <f>CI194/CH194</f>
        <v>#DIV/0!</v>
      </c>
      <c r="CK193" s="624" t="e">
        <f>CK194/CK27</f>
        <v>#DIV/0!</v>
      </c>
      <c r="CL193" s="579"/>
      <c r="CM193" s="588" t="e">
        <f>CM194/CM27</f>
        <v>#DIV/0!</v>
      </c>
      <c r="CN193" s="575" t="e">
        <f>CN194/CN27</f>
        <v>#DIV/0!</v>
      </c>
      <c r="CO193" s="583" t="e">
        <f>CN194/CK194</f>
        <v>#DIV/0!</v>
      </c>
      <c r="CP193" s="579"/>
      <c r="CQ193" s="178" t="e">
        <f>CN194/CM194</f>
        <v>#DIV/0!</v>
      </c>
      <c r="CR193" s="624" t="e">
        <f>CR194/CR27</f>
        <v>#DIV/0!</v>
      </c>
      <c r="CS193" s="681"/>
      <c r="CT193" s="582" t="e">
        <f>CT194/CT27</f>
        <v>#DIV/0!</v>
      </c>
      <c r="CU193" s="582" t="e">
        <f>CU194/CU27</f>
        <v>#DIV/0!</v>
      </c>
      <c r="CV193" s="583" t="e">
        <f>CU194/CR194</f>
        <v>#DIV/0!</v>
      </c>
      <c r="CW193" s="579"/>
      <c r="CX193" s="584" t="e">
        <f>CU194/CT194</f>
        <v>#DIV/0!</v>
      </c>
      <c r="CY193" s="96"/>
      <c r="CZ193" s="97"/>
      <c r="DD193" s="491"/>
      <c r="DE193" s="571"/>
      <c r="DF193" s="774"/>
      <c r="DG193" s="334" t="e">
        <f>DF194/DE194</f>
        <v>#DIV/0!</v>
      </c>
      <c r="DH193" s="491"/>
      <c r="DI193" s="571"/>
      <c r="DJ193" s="774"/>
      <c r="DK193" s="334" t="e">
        <f>DJ194/DI194</f>
        <v>#DIV/0!</v>
      </c>
      <c r="DL193" s="491"/>
      <c r="DM193" s="571"/>
      <c r="DN193" s="774"/>
      <c r="DO193" s="334" t="e">
        <f>DN194/DM194</f>
        <v>#DIV/0!</v>
      </c>
      <c r="DP193" s="624" t="e">
        <f>DP194/DP27</f>
        <v>#DIV/0!</v>
      </c>
      <c r="DQ193" s="588" t="e">
        <f>DQ194/DQ27</f>
        <v>#DIV/0!</v>
      </c>
      <c r="DR193" s="575" t="e">
        <f>DR194/DR27</f>
        <v>#DIV/0!</v>
      </c>
      <c r="DS193" s="575" t="e">
        <f>DR194/DP194</f>
        <v>#DIV/0!</v>
      </c>
      <c r="DT193" s="177" t="e">
        <f>DR194/DQ194</f>
        <v>#DIV/0!</v>
      </c>
      <c r="DU193" s="491"/>
      <c r="DV193" s="571"/>
      <c r="DW193" s="774"/>
      <c r="DX193" s="334" t="e">
        <f>DW194/DV194</f>
        <v>#DIV/0!</v>
      </c>
      <c r="DY193" s="491"/>
      <c r="DZ193" s="571"/>
      <c r="EA193" s="774"/>
      <c r="EB193" s="334" t="e">
        <f>EA194/DZ194</f>
        <v>#DIV/0!</v>
      </c>
      <c r="EC193" s="491"/>
      <c r="ED193" s="571"/>
      <c r="EE193" s="774"/>
      <c r="EF193" s="334" t="e">
        <f>EE194/ED194</f>
        <v>#DIV/0!</v>
      </c>
      <c r="EG193" s="624" t="e">
        <f>EG194/EG27</f>
        <v>#DIV/0!</v>
      </c>
      <c r="EH193" s="588" t="e">
        <f>EH194/EH27</f>
        <v>#DIV/0!</v>
      </c>
      <c r="EI193" s="575" t="e">
        <f>EI194/EI27</f>
        <v>#DIV/0!</v>
      </c>
      <c r="EJ193" s="583" t="e">
        <f>EI194/EG194</f>
        <v>#DIV/0!</v>
      </c>
      <c r="EK193" s="178" t="e">
        <f>EI194/EH194</f>
        <v>#DIV/0!</v>
      </c>
      <c r="EL193" s="624" t="e">
        <f>EL194/EL27</f>
        <v>#DIV/0!</v>
      </c>
      <c r="EM193" s="582" t="e">
        <f>EM194/EM27</f>
        <v>#DIV/0!</v>
      </c>
      <c r="EN193" s="582" t="e">
        <f>EN194/EN27</f>
        <v>#DIV/0!</v>
      </c>
      <c r="EO193" s="583" t="e">
        <f>EN194/EL194</f>
        <v>#DIV/0!</v>
      </c>
      <c r="EP193" s="584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5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5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5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755">
        <f>Z27*Z193</f>
        <v>0</v>
      </c>
      <c r="AA194" s="755">
        <f>AA27*AA193</f>
        <v>0</v>
      </c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755">
        <f>AE27*AE193</f>
        <v>-467.74358974358978</v>
      </c>
      <c r="AF194" s="358">
        <f>AE194-AD194</f>
        <v>0</v>
      </c>
      <c r="AG194" s="355">
        <f>AG193*AG27</f>
        <v>0</v>
      </c>
      <c r="AH194" s="108"/>
      <c r="AI194" s="1110"/>
      <c r="AJ194" s="358">
        <f>AI194-AH194</f>
        <v>0</v>
      </c>
      <c r="AK194" s="111">
        <f>Y194+AC194+AG194</f>
        <v>0</v>
      </c>
      <c r="AL194" s="361">
        <f>AL27*AL193</f>
        <v>0</v>
      </c>
      <c r="AM194" s="112">
        <f>Z194+AD194+AH194</f>
        <v>-467.74358974358978</v>
      </c>
      <c r="AN194" s="114">
        <f>AA194+AE194+AI194</f>
        <v>-467.74358974358978</v>
      </c>
      <c r="AO194" s="186">
        <f>AN194-AK194</f>
        <v>-467.74358974358978</v>
      </c>
      <c r="AP194" s="108">
        <f>AN194-AL194</f>
        <v>-467.74358974358978</v>
      </c>
      <c r="AQ194" s="117">
        <f>AN194-AM194</f>
        <v>0</v>
      </c>
      <c r="AR194" s="111">
        <f>SUM(R194,AK194)</f>
        <v>0</v>
      </c>
      <c r="AS194" s="113">
        <f>AS27*AS193</f>
        <v>0</v>
      </c>
      <c r="AT194" s="589">
        <f>T194+AM194</f>
        <v>-462.96419658119663</v>
      </c>
      <c r="AU194" s="120">
        <f>SUM(U194,AN194)</f>
        <v>-462.96419658119663</v>
      </c>
      <c r="AV194" s="121">
        <f>AU194-AR194</f>
        <v>-462.96419658119663</v>
      </c>
      <c r="AW194" s="110">
        <f>AU194-AS194</f>
        <v>-462.96419658119663</v>
      </c>
      <c r="AX194" s="590">
        <f>AU194-AT194</f>
        <v>0</v>
      </c>
      <c r="AY194" s="96">
        <f>AR194/6</f>
        <v>0</v>
      </c>
      <c r="AZ194" s="97">
        <f>AS194/6</f>
        <v>0</v>
      </c>
      <c r="BA194" s="97">
        <f>AU194/6</f>
        <v>-77.160699430199443</v>
      </c>
      <c r="BB194" s="123" t="e">
        <f>BA194/AY194</f>
        <v>#DIV/0!</v>
      </c>
      <c r="BC194" s="98">
        <f>BA194-AY194</f>
        <v>-77.160699430199443</v>
      </c>
      <c r="BD194" s="98">
        <f>BA194-AZ194</f>
        <v>-77.160699430199443</v>
      </c>
      <c r="BE194" s="98">
        <f>AX194/6</f>
        <v>0</v>
      </c>
      <c r="BF194" s="1035"/>
      <c r="BG194" s="108"/>
      <c r="BH194" s="357"/>
      <c r="BI194" s="358">
        <f>BH194-BG194</f>
        <v>0</v>
      </c>
      <c r="BJ194" s="1035"/>
      <c r="BK194" s="108"/>
      <c r="BL194" s="1146"/>
      <c r="BM194" s="358">
        <f>BL194-BK194</f>
        <v>0</v>
      </c>
      <c r="BN194" s="1035"/>
      <c r="BO194" s="108">
        <f>BO27*BO193</f>
        <v>0</v>
      </c>
      <c r="BP194" s="1146"/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5"/>
      <c r="BZ194" s="108">
        <f>BZ27*BZ193</f>
        <v>0</v>
      </c>
      <c r="CA194" s="1146"/>
      <c r="CB194" s="358">
        <f>CA194-BZ194</f>
        <v>0</v>
      </c>
      <c r="CC194" s="1035"/>
      <c r="CD194" s="108">
        <f>CD27*CD193</f>
        <v>0</v>
      </c>
      <c r="CE194" s="1146"/>
      <c r="CF194" s="358">
        <f>CE194-CD194</f>
        <v>0</v>
      </c>
      <c r="CG194" s="1035"/>
      <c r="CH194" s="108">
        <f>CH27*CH193</f>
        <v>0</v>
      </c>
      <c r="CI194" s="1146"/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0"/>
      <c r="CT194" s="589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0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5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5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5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5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5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5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3">
        <f>DQ194+EH194</f>
        <v>0</v>
      </c>
      <c r="EN194" s="187">
        <f>SUM(DR194,EI194)</f>
        <v>0</v>
      </c>
      <c r="EO194" s="188">
        <f>EN194-EL194</f>
        <v>0</v>
      </c>
      <c r="EP194" s="590">
        <f>EN194-EM194</f>
        <v>0</v>
      </c>
      <c r="EQ194" s="96">
        <f>EL194/6</f>
        <v>0</v>
      </c>
      <c r="ER194" s="97">
        <f>EN194/6</f>
        <v>0</v>
      </c>
      <c r="ES194" s="1024" t="e">
        <f>ER194/EQ194</f>
        <v>#DIV/0!</v>
      </c>
      <c r="ET194" s="625">
        <f>ER194-EQ194</f>
        <v>0</v>
      </c>
      <c r="EU194" s="625">
        <f>EP194/6</f>
        <v>0</v>
      </c>
      <c r="EV194" s="625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1">
        <v>0.34100000000000003</v>
      </c>
      <c r="H195" s="774">
        <v>0.34100000000000003</v>
      </c>
      <c r="I195" s="334">
        <f>H196/G196</f>
        <v>1</v>
      </c>
      <c r="J195" s="491">
        <v>0.2</v>
      </c>
      <c r="K195" s="571">
        <v>0.22700000000000001</v>
      </c>
      <c r="L195" s="774">
        <v>0.22700000000000001</v>
      </c>
      <c r="M195" s="334">
        <f>L196/K196</f>
        <v>1</v>
      </c>
      <c r="N195" s="491">
        <v>0.2</v>
      </c>
      <c r="O195" s="571">
        <v>0.16600000000000001</v>
      </c>
      <c r="P195" s="774">
        <v>0.16600000000000001</v>
      </c>
      <c r="Q195" s="334">
        <f>P196/O196</f>
        <v>1</v>
      </c>
      <c r="R195" s="491">
        <f>R196/R29</f>
        <v>0.20000000000000004</v>
      </c>
      <c r="S195" s="607">
        <f>S196/S29</f>
        <v>0.20000000000000004</v>
      </c>
      <c r="T195" s="578">
        <f>T196/T29</f>
        <v>0.23423163507109004</v>
      </c>
      <c r="U195" s="575">
        <f>U196/U29</f>
        <v>0.23423163507109004</v>
      </c>
      <c r="V195" s="575">
        <f>U196/R196</f>
        <v>3.3281397306397302</v>
      </c>
      <c r="W195" s="576">
        <f>U196/S196</f>
        <v>3.3281397306397302</v>
      </c>
      <c r="X195" s="177">
        <f>U196/T196</f>
        <v>1</v>
      </c>
      <c r="Y195" s="491">
        <v>0.3</v>
      </c>
      <c r="Z195" s="774"/>
      <c r="AA195" s="774"/>
      <c r="AB195" s="334" t="e">
        <f>AA196/Z196</f>
        <v>#DIV/0!</v>
      </c>
      <c r="AC195" s="491">
        <v>0.3</v>
      </c>
      <c r="AD195" s="571">
        <f>AD196/AD29</f>
        <v>0.24960097989949748</v>
      </c>
      <c r="AE195" s="774">
        <f>AE196/AE29</f>
        <v>0.24960097989949748</v>
      </c>
      <c r="AF195" s="334">
        <f>AE196/AD196</f>
        <v>1</v>
      </c>
      <c r="AG195" s="491">
        <v>0.3</v>
      </c>
      <c r="AH195" s="576"/>
      <c r="AI195" s="1133"/>
      <c r="AJ195" s="334" t="e">
        <f>AI196/AH196</f>
        <v>#DIV/0!</v>
      </c>
      <c r="AK195" s="624">
        <f>AK196/AK29</f>
        <v>0.3</v>
      </c>
      <c r="AL195" s="607">
        <f>AL196/AL29</f>
        <v>0.3</v>
      </c>
      <c r="AM195" s="588">
        <f>AM196/AM29</f>
        <v>0.24960097989949748</v>
      </c>
      <c r="AN195" s="575">
        <f>AN196/AN29</f>
        <v>0.24960097989949748</v>
      </c>
      <c r="AO195" s="579">
        <f>AN196/AK196</f>
        <v>1.4717213333333332</v>
      </c>
      <c r="AP195" s="340">
        <f>AN196/AL196</f>
        <v>1.4717213333333332</v>
      </c>
      <c r="AQ195" s="178">
        <f>AN196/AM196</f>
        <v>1</v>
      </c>
      <c r="AR195" s="624">
        <f>AR196/AR29</f>
        <v>0.26024096385542167</v>
      </c>
      <c r="AS195" s="575">
        <v>0.26024096385542167</v>
      </c>
      <c r="AT195" s="582">
        <f>AT196/AT29</f>
        <v>0.2416913902439024</v>
      </c>
      <c r="AU195" s="582">
        <f>AU196/AU29</f>
        <v>0.2416913902439024</v>
      </c>
      <c r="AV195" s="579">
        <f>AU196/AR196</f>
        <v>2.0389602880658435</v>
      </c>
      <c r="AW195" s="575">
        <f>AU196/AS196</f>
        <v>2.038960288065844</v>
      </c>
      <c r="AX195" s="584">
        <f>AU196/AT196</f>
        <v>1</v>
      </c>
      <c r="AY195" s="96"/>
      <c r="AZ195" s="97"/>
      <c r="BA195" s="97"/>
      <c r="BF195" s="1046"/>
      <c r="BG195" s="576"/>
      <c r="BH195" s="854"/>
      <c r="BI195" s="334" t="e">
        <f>BH196/BG196</f>
        <v>#DIV/0!</v>
      </c>
      <c r="BJ195" s="1046"/>
      <c r="BK195" s="576"/>
      <c r="BL195" s="1163"/>
      <c r="BM195" s="334" t="e">
        <f>BL196/BK196</f>
        <v>#DIV/0!</v>
      </c>
      <c r="BN195" s="1046"/>
      <c r="BO195" s="576"/>
      <c r="BP195" s="1163"/>
      <c r="BQ195" s="334" t="e">
        <f>BP196/BO196</f>
        <v>#DIV/0!</v>
      </c>
      <c r="BR195" s="624" t="e">
        <f>BR196/BR29</f>
        <v>#DIV/0!</v>
      </c>
      <c r="BS195" s="579"/>
      <c r="BT195" s="588" t="e">
        <f>BT196/BT29</f>
        <v>#DIV/0!</v>
      </c>
      <c r="BU195" s="575" t="e">
        <f>BU196/BU29</f>
        <v>#DIV/0!</v>
      </c>
      <c r="BV195" s="575" t="e">
        <f>BU196/BR196</f>
        <v>#DIV/0!</v>
      </c>
      <c r="BW195" s="576"/>
      <c r="BX195" s="177" t="e">
        <f>BU196/BT196</f>
        <v>#DIV/0!</v>
      </c>
      <c r="BY195" s="1046"/>
      <c r="BZ195" s="576"/>
      <c r="CA195" s="1163"/>
      <c r="CB195" s="334" t="e">
        <f>CA196/BZ196</f>
        <v>#DIV/0!</v>
      </c>
      <c r="CC195" s="1046"/>
      <c r="CD195" s="576"/>
      <c r="CE195" s="1163"/>
      <c r="CF195" s="334" t="e">
        <f>CE196/CD196</f>
        <v>#DIV/0!</v>
      </c>
      <c r="CG195" s="1046"/>
      <c r="CH195" s="576"/>
      <c r="CI195" s="1163"/>
      <c r="CJ195" s="334" t="e">
        <f>CI196/CH196</f>
        <v>#DIV/0!</v>
      </c>
      <c r="CK195" s="624" t="e">
        <f>CK196/CK29</f>
        <v>#DIV/0!</v>
      </c>
      <c r="CL195" s="579"/>
      <c r="CM195" s="588" t="e">
        <f>CM196/CM29</f>
        <v>#DIV/0!</v>
      </c>
      <c r="CN195" s="575" t="e">
        <f>CN196/CN29</f>
        <v>#DIV/0!</v>
      </c>
      <c r="CO195" s="583" t="e">
        <f>CN196/CK196</f>
        <v>#DIV/0!</v>
      </c>
      <c r="CP195" s="579"/>
      <c r="CQ195" s="178" t="e">
        <f>CN196/CM196</f>
        <v>#DIV/0!</v>
      </c>
      <c r="CR195" s="624" t="e">
        <f>CR196/CR29</f>
        <v>#DIV/0!</v>
      </c>
      <c r="CS195" s="681"/>
      <c r="CT195" s="582" t="e">
        <f>CT196/CT29</f>
        <v>#DIV/0!</v>
      </c>
      <c r="CU195" s="582" t="e">
        <f>CU196/CU29</f>
        <v>#DIV/0!</v>
      </c>
      <c r="CV195" s="583" t="e">
        <f>CU196/CR196</f>
        <v>#DIV/0!</v>
      </c>
      <c r="CW195" s="579"/>
      <c r="CX195" s="584" t="e">
        <f>CU196/CT196</f>
        <v>#DIV/0!</v>
      </c>
      <c r="CY195" s="96"/>
      <c r="CZ195" s="97"/>
      <c r="DD195" s="491">
        <f>DD196/DD29</f>
        <v>0.15524052631578947</v>
      </c>
      <c r="DE195" s="571">
        <v>0.15</v>
      </c>
      <c r="DF195" s="774"/>
      <c r="DG195" s="334">
        <f>DF196/DE196</f>
        <v>0</v>
      </c>
      <c r="DH195" s="491">
        <f>DH196/DH29</f>
        <v>0.15524052631578947</v>
      </c>
      <c r="DI195" s="571">
        <v>0.15</v>
      </c>
      <c r="DJ195" s="774"/>
      <c r="DK195" s="334">
        <f>DJ196/DI196</f>
        <v>0</v>
      </c>
      <c r="DL195" s="491">
        <f>DL196/DL29</f>
        <v>0.15524052631578947</v>
      </c>
      <c r="DM195" s="571">
        <v>0.15</v>
      </c>
      <c r="DN195" s="774"/>
      <c r="DO195" s="334">
        <f>DN196/DM196</f>
        <v>0</v>
      </c>
      <c r="DP195" s="624">
        <f>DP196/DP29</f>
        <v>0.15524052631578947</v>
      </c>
      <c r="DQ195" s="588">
        <f>DQ196/DQ29</f>
        <v>0.15000000000000002</v>
      </c>
      <c r="DR195" s="575" t="e">
        <f>DR196/DR29</f>
        <v>#DIV/0!</v>
      </c>
      <c r="DS195" s="575">
        <f>DR196/DP196</f>
        <v>0</v>
      </c>
      <c r="DT195" s="177">
        <f>DR196/DQ196</f>
        <v>0</v>
      </c>
      <c r="DU195" s="491">
        <f>DU196/DU29</f>
        <v>0.15517894736842106</v>
      </c>
      <c r="DV195" s="571"/>
      <c r="DW195" s="774"/>
      <c r="DX195" s="334" t="e">
        <f>DW196/DV196</f>
        <v>#DIV/0!</v>
      </c>
      <c r="DY195" s="491">
        <f>DY196/DY29</f>
        <v>0.15517894736842106</v>
      </c>
      <c r="DZ195" s="571"/>
      <c r="EA195" s="774"/>
      <c r="EB195" s="334" t="e">
        <f>EA196/DZ196</f>
        <v>#DIV/0!</v>
      </c>
      <c r="EC195" s="491">
        <f>EC196/EC29</f>
        <v>0.15548684210526315</v>
      </c>
      <c r="ED195" s="571"/>
      <c r="EE195" s="774"/>
      <c r="EF195" s="334" t="e">
        <f>EE196/ED196</f>
        <v>#DIV/0!</v>
      </c>
      <c r="EG195" s="624">
        <f>EG196/EG29</f>
        <v>0.15524052631578947</v>
      </c>
      <c r="EH195" s="588" t="e">
        <f>EH196/EH29</f>
        <v>#DIV/0!</v>
      </c>
      <c r="EI195" s="575" t="e">
        <f>EI196/EI29</f>
        <v>#DIV/0!</v>
      </c>
      <c r="EJ195" s="583">
        <f>EI196/EG196</f>
        <v>0</v>
      </c>
      <c r="EK195" s="178" t="e">
        <f>EI196/EH196</f>
        <v>#DIV/0!</v>
      </c>
      <c r="EL195" s="624">
        <f>EL196/EL29</f>
        <v>0.15524052631578947</v>
      </c>
      <c r="EM195" s="582">
        <f>EM196/EM29</f>
        <v>0.15000000000000002</v>
      </c>
      <c r="EN195" s="582" t="e">
        <f>EN196/EN29</f>
        <v>#DIV/0!</v>
      </c>
      <c r="EO195" s="583">
        <f>EN196/EL196</f>
        <v>0</v>
      </c>
      <c r="EP195" s="584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109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5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5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5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755">
        <f>Z29*Z195</f>
        <v>0</v>
      </c>
      <c r="AA196" s="755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755">
        <v>169.81399999999999</v>
      </c>
      <c r="AF196" s="358">
        <f>AE196-AD196</f>
        <v>0</v>
      </c>
      <c r="AG196" s="355">
        <f>AG195*AG29</f>
        <v>38.46153846153846</v>
      </c>
      <c r="AH196" s="108">
        <f>AH29*AH195</f>
        <v>0</v>
      </c>
      <c r="AI196" s="1110">
        <f>AI29*AI195</f>
        <v>0</v>
      </c>
      <c r="AJ196" s="358">
        <f>AI196-AH196</f>
        <v>0</v>
      </c>
      <c r="AK196" s="111">
        <f>Y196+AC196+AG196</f>
        <v>115.38461538461539</v>
      </c>
      <c r="AL196" s="361">
        <v>115.38461538461539</v>
      </c>
      <c r="AM196" s="112">
        <f>Z196+AD196+AH196</f>
        <v>169.81399999999999</v>
      </c>
      <c r="AN196" s="114">
        <f>AA196+AE196+AI196</f>
        <v>169.81399999999999</v>
      </c>
      <c r="AO196" s="186">
        <f>AN196-AK196</f>
        <v>54.429384615384606</v>
      </c>
      <c r="AP196" s="108">
        <f>AN196-AL196</f>
        <v>54.429384615384606</v>
      </c>
      <c r="AQ196" s="117">
        <f>AN196-AM196</f>
        <v>0</v>
      </c>
      <c r="AR196" s="111">
        <f>SUM(R196,AK196)</f>
        <v>166.15384615384616</v>
      </c>
      <c r="AS196" s="113">
        <f>AS29*AS195</f>
        <v>166.15384615384613</v>
      </c>
      <c r="AT196" s="589">
        <f>T196+AM196</f>
        <v>338.78109401709401</v>
      </c>
      <c r="AU196" s="120">
        <f>SUM(U196,AN196)</f>
        <v>338.78109401709401</v>
      </c>
      <c r="AV196" s="121">
        <f>AU196-AR196</f>
        <v>172.62724786324785</v>
      </c>
      <c r="AW196" s="110">
        <f>AU196-AS196</f>
        <v>172.62724786324787</v>
      </c>
      <c r="AX196" s="590">
        <f>AU196-AT196</f>
        <v>0</v>
      </c>
      <c r="AY196" s="96">
        <f>AR196/6</f>
        <v>27.692307692307693</v>
      </c>
      <c r="AZ196" s="97">
        <f>AS196/6</f>
        <v>27.69230769230769</v>
      </c>
      <c r="BA196" s="97">
        <f>AU196/6</f>
        <v>56.463515669515665</v>
      </c>
      <c r="BB196" s="123">
        <f>BA196/AY196</f>
        <v>2.0389602880658435</v>
      </c>
      <c r="BC196" s="98">
        <f>BA196-AY196</f>
        <v>28.771207977207972</v>
      </c>
      <c r="BD196" s="98">
        <f>BA196-AZ196</f>
        <v>28.771207977207975</v>
      </c>
      <c r="BE196" s="98">
        <f>AX196/6</f>
        <v>0</v>
      </c>
      <c r="BF196" s="1035"/>
      <c r="BG196" s="108"/>
      <c r="BH196" s="357"/>
      <c r="BI196" s="358">
        <f>BH196-BG196</f>
        <v>0</v>
      </c>
      <c r="BJ196" s="1035"/>
      <c r="BK196" s="108"/>
      <c r="BL196" s="1146"/>
      <c r="BM196" s="358">
        <f>BL196-BK196</f>
        <v>0</v>
      </c>
      <c r="BN196" s="1035"/>
      <c r="BO196" s="108"/>
      <c r="BP196" s="1146"/>
      <c r="BQ196" s="358">
        <f>BP196-BO196</f>
        <v>0</v>
      </c>
      <c r="BR196" s="111">
        <f>BF196+BJ196+BN196</f>
        <v>0</v>
      </c>
      <c r="BS196" s="112"/>
      <c r="BT196" s="186">
        <f>BG196+BK196+BO196</f>
        <v>0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0</v>
      </c>
      <c r="BY196" s="1035"/>
      <c r="BZ196" s="108">
        <f>BZ29*BZ195</f>
        <v>0</v>
      </c>
      <c r="CA196" s="1146">
        <f>CA29*CA195</f>
        <v>0</v>
      </c>
      <c r="CB196" s="358">
        <f>CA196-BZ196</f>
        <v>0</v>
      </c>
      <c r="CC196" s="1035"/>
      <c r="CD196" s="108">
        <f>CD29*CD195</f>
        <v>0</v>
      </c>
      <c r="CE196" s="1146">
        <f>CE29*CE195</f>
        <v>0</v>
      </c>
      <c r="CF196" s="358">
        <f>CE196-CD196</f>
        <v>0</v>
      </c>
      <c r="CG196" s="1035"/>
      <c r="CH196" s="108">
        <f>CH29*CH195</f>
        <v>0</v>
      </c>
      <c r="CI196" s="1146">
        <f>CI29*CI195</f>
        <v>0</v>
      </c>
      <c r="CJ196" s="358">
        <f>CI196-CH196</f>
        <v>0</v>
      </c>
      <c r="CK196" s="111">
        <f>BY196+CC196+CG196</f>
        <v>0</v>
      </c>
      <c r="CL196" s="112"/>
      <c r="CM196" s="112">
        <f>BZ196+CD196+CH196</f>
        <v>0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0</v>
      </c>
      <c r="CR196" s="111">
        <f>SUM(BR196,CK196)</f>
        <v>0</v>
      </c>
      <c r="CS196" s="950"/>
      <c r="CT196" s="589">
        <f>BT196+CM196</f>
        <v>0</v>
      </c>
      <c r="CU196" s="120">
        <f>SUM(BU196,CN196)</f>
        <v>0</v>
      </c>
      <c r="CV196" s="121">
        <f>CU196-CR196</f>
        <v>0</v>
      </c>
      <c r="CW196" s="121"/>
      <c r="CX196" s="590">
        <f>CU196-CT196</f>
        <v>0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0</v>
      </c>
      <c r="DD196" s="355">
        <v>2521</v>
      </c>
      <c r="DE196" s="448">
        <f>DE29*DE195</f>
        <v>2435.897435897436</v>
      </c>
      <c r="DF196" s="75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5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5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5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5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5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3">
        <f>DQ196+EH196</f>
        <v>7307.6923076923085</v>
      </c>
      <c r="EN196" s="187">
        <f>SUM(DR196,EI196)</f>
        <v>0</v>
      </c>
      <c r="EO196" s="188">
        <f>EN196-EL196</f>
        <v>-12605</v>
      </c>
      <c r="EP196" s="590">
        <f>EN196-EM196</f>
        <v>-7307.6923076923085</v>
      </c>
      <c r="EQ196" s="96">
        <f>EL196/6</f>
        <v>2100.8333333333335</v>
      </c>
      <c r="ER196" s="97">
        <f>EN196/6</f>
        <v>0</v>
      </c>
      <c r="ES196" s="1024">
        <f>ER196/EQ196</f>
        <v>0</v>
      </c>
      <c r="ET196" s="625">
        <f>ER196-EQ196</f>
        <v>-2100.8333333333335</v>
      </c>
      <c r="EU196" s="625">
        <f>EP196/6</f>
        <v>-1217.948717948718</v>
      </c>
      <c r="EV196" s="625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41">
        <f>F198/F31</f>
        <v>0.17241390905314791</v>
      </c>
      <c r="G197" s="642">
        <f>G198/G31</f>
        <v>0.17214069764636444</v>
      </c>
      <c r="H197" s="780">
        <f>H198/H31</f>
        <v>0.17214069764636444</v>
      </c>
      <c r="I197" s="334">
        <f>H198/G198</f>
        <v>1</v>
      </c>
      <c r="J197" s="641">
        <f>J198/J31</f>
        <v>0.17406441609328469</v>
      </c>
      <c r="K197" s="642">
        <f>K198/K31</f>
        <v>0.18559380842505419</v>
      </c>
      <c r="L197" s="780">
        <f>L198/L31</f>
        <v>0.18559380842505419</v>
      </c>
      <c r="M197" s="334">
        <f>L198/K198</f>
        <v>1</v>
      </c>
      <c r="N197" s="641">
        <f>N198/N31</f>
        <v>0.17397507493460374</v>
      </c>
      <c r="O197" s="642">
        <f>O198/O31</f>
        <v>0.20062535704450093</v>
      </c>
      <c r="P197" s="780">
        <f>P198/P31</f>
        <v>0.20062535704450093</v>
      </c>
      <c r="Q197" s="334">
        <f>P198/O198</f>
        <v>1</v>
      </c>
      <c r="R197" s="641">
        <f>R198/R31</f>
        <v>0.1735115548143942</v>
      </c>
      <c r="S197" s="64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5">
        <f>U198/R198</f>
        <v>1.597824515101639</v>
      </c>
      <c r="W197" s="576">
        <f>U198/S198</f>
        <v>1.3728257811291573</v>
      </c>
      <c r="X197" s="177">
        <f>U198/T198</f>
        <v>1</v>
      </c>
      <c r="Y197" s="641">
        <f>Y198/Y31</f>
        <v>0.17808304173524142</v>
      </c>
      <c r="Z197" s="780">
        <f>Z198/Z31</f>
        <v>0.1830761750855413</v>
      </c>
      <c r="AA197" s="780">
        <f>AA198/AA31</f>
        <v>0.1830761750855413</v>
      </c>
      <c r="AB197" s="334">
        <f>AA198/Z198</f>
        <v>1</v>
      </c>
      <c r="AC197" s="641">
        <f>AC198/AC31</f>
        <v>0.17590907453142751</v>
      </c>
      <c r="AD197" s="642">
        <f>AD198/AD31</f>
        <v>0.18103103039840984</v>
      </c>
      <c r="AE197" s="780">
        <f>AE198/AE31</f>
        <v>0.18103103039840984</v>
      </c>
      <c r="AF197" s="382">
        <f>AE198/AD198</f>
        <v>1</v>
      </c>
      <c r="AG197" s="641">
        <f>AG198/AG31</f>
        <v>0.17017182545728463</v>
      </c>
      <c r="AH197" s="340" t="e">
        <f>AH198/AH31</f>
        <v>#DIV/0!</v>
      </c>
      <c r="AI197" s="1139">
        <f>AI198/AI31</f>
        <v>0</v>
      </c>
      <c r="AJ197" s="382" t="e">
        <f>AI198/AH198</f>
        <v>#DIV/0!</v>
      </c>
      <c r="AK197" s="609">
        <f>AK198/AK31</f>
        <v>0.1748314563782698</v>
      </c>
      <c r="AL197" s="643">
        <f>AL198/AL31</f>
        <v>0.17022024420683257</v>
      </c>
      <c r="AM197" s="340">
        <f>AM198/AM31</f>
        <v>0.18215042672356069</v>
      </c>
      <c r="AN197" s="339">
        <f>AN198/AN31</f>
        <v>0.15578700900479808</v>
      </c>
      <c r="AO197" s="579">
        <f>AN198/AK198</f>
        <v>0.92484131519694712</v>
      </c>
      <c r="AP197" s="340">
        <f>AN198/AL198</f>
        <v>0.87873217029055772</v>
      </c>
      <c r="AQ197" s="89">
        <f>AN198/AM198</f>
        <v>1</v>
      </c>
      <c r="AR197" s="609">
        <f>AR198/AR31</f>
        <v>0.17415473839115028</v>
      </c>
      <c r="AS197" s="339">
        <f>AS198/AS31</f>
        <v>0.17329881427509933</v>
      </c>
      <c r="AT197" s="644">
        <f>AT198/AT31</f>
        <v>0.18495575565860739</v>
      </c>
      <c r="AU197" s="644">
        <f>AU198/AU31</f>
        <v>0.17427595523038364</v>
      </c>
      <c r="AV197" s="576">
        <f>AU198/AR198</f>
        <v>1.2686077782287286</v>
      </c>
      <c r="AW197" s="575">
        <f>AU198/AS198</f>
        <v>1.1435204360641307</v>
      </c>
      <c r="AX197" s="584">
        <f>AU198/AT198</f>
        <v>1</v>
      </c>
      <c r="AY197" s="96"/>
      <c r="AZ197" s="97"/>
      <c r="BA197" s="97"/>
      <c r="BF197" s="1051" t="e">
        <f t="shared" ref="BF197:BG197" si="622">BF198/BF31</f>
        <v>#DIV/0!</v>
      </c>
      <c r="BG197" s="340">
        <f>BG198/BG31</f>
        <v>0</v>
      </c>
      <c r="BH197" s="860">
        <f>BH198/BH31</f>
        <v>0</v>
      </c>
      <c r="BI197" s="334" t="e">
        <f>BH198/BG198</f>
        <v>#DIV/0!</v>
      </c>
      <c r="BJ197" s="1051" t="e">
        <f t="shared" ref="BJ197" si="623">BJ198/BJ31</f>
        <v>#DIV/0!</v>
      </c>
      <c r="BK197" s="340" t="e">
        <f>BK198/BK31</f>
        <v>#DIV/0!</v>
      </c>
      <c r="BL197" s="1169" t="e">
        <f>BL198/BL31</f>
        <v>#DIV/0!</v>
      </c>
      <c r="BM197" s="334" t="e">
        <f>BL198/BK198</f>
        <v>#DIV/0!</v>
      </c>
      <c r="BN197" s="1051" t="e">
        <f t="shared" ref="BN197" si="624">BN198/BN31</f>
        <v>#DIV/0!</v>
      </c>
      <c r="BO197" s="340" t="e">
        <f>BO198/BO31</f>
        <v>#DIV/0!</v>
      </c>
      <c r="BP197" s="1169" t="e">
        <f>BP198/BP31</f>
        <v>#DIV/0!</v>
      </c>
      <c r="BQ197" s="382" t="e">
        <f>BP198/BO198</f>
        <v>#DIV/0!</v>
      </c>
      <c r="BR197" s="609" t="e">
        <f>BR198/BR31</f>
        <v>#DIV/0!</v>
      </c>
      <c r="BS197" s="343"/>
      <c r="BT197" s="340">
        <f>BT198/BT31</f>
        <v>0</v>
      </c>
      <c r="BU197" s="339">
        <f>BU198/BU31</f>
        <v>0</v>
      </c>
      <c r="BV197" s="575" t="e">
        <f>BU198/BR198</f>
        <v>#DIV/0!</v>
      </c>
      <c r="BW197" s="576"/>
      <c r="BX197" s="177" t="e">
        <f>BU198/BT198</f>
        <v>#DIV/0!</v>
      </c>
      <c r="BY197" s="1051" t="e">
        <f t="shared" ref="BY197" si="625">BY198/BY31</f>
        <v>#DIV/0!</v>
      </c>
      <c r="BZ197" s="340" t="e">
        <f>BZ198/BZ31</f>
        <v>#DIV/0!</v>
      </c>
      <c r="CA197" s="1169" t="e">
        <f>CA198/CA31</f>
        <v>#DIV/0!</v>
      </c>
      <c r="CB197" s="382" t="e">
        <f>CA198/BZ198</f>
        <v>#DIV/0!</v>
      </c>
      <c r="CC197" s="1051" t="e">
        <f t="shared" ref="CC197" si="626">CC198/CC31</f>
        <v>#DIV/0!</v>
      </c>
      <c r="CD197" s="340" t="e">
        <f>CD198/CD31</f>
        <v>#DIV/0!</v>
      </c>
      <c r="CE197" s="1169" t="e">
        <f>CE198/CE31</f>
        <v>#DIV/0!</v>
      </c>
      <c r="CF197" s="382" t="e">
        <f>CE198/CD198</f>
        <v>#DIV/0!</v>
      </c>
      <c r="CG197" s="1051" t="e">
        <f t="shared" ref="CG197" si="627">CG198/CG31</f>
        <v>#DIV/0!</v>
      </c>
      <c r="CH197" s="340" t="e">
        <f>CH198/CH31</f>
        <v>#DIV/0!</v>
      </c>
      <c r="CI197" s="1169" t="e">
        <f>CI198/CI31</f>
        <v>#DIV/0!</v>
      </c>
      <c r="CJ197" s="382" t="e">
        <f>CI198/CH198</f>
        <v>#DIV/0!</v>
      </c>
      <c r="CK197" s="609" t="e">
        <f>CK198/CK31</f>
        <v>#DIV/0!</v>
      </c>
      <c r="CL197" s="343"/>
      <c r="CM197" s="340" t="e">
        <f>CM198/CM31</f>
        <v>#DIV/0!</v>
      </c>
      <c r="CN197" s="339" t="e">
        <f>CN198/CN31</f>
        <v>#DIV/0!</v>
      </c>
      <c r="CO197" s="583" t="e">
        <f>CN198/CK198</f>
        <v>#DIV/0!</v>
      </c>
      <c r="CP197" s="343"/>
      <c r="CQ197" s="89" t="e">
        <f>CN198/CM198</f>
        <v>#DIV/0!</v>
      </c>
      <c r="CR197" s="609" t="e">
        <f>CR198/CR31</f>
        <v>#DIV/0!</v>
      </c>
      <c r="CS197" s="343"/>
      <c r="CT197" s="644">
        <f>CT198/CT31</f>
        <v>0</v>
      </c>
      <c r="CU197" s="644">
        <f>CU198/CU31</f>
        <v>0</v>
      </c>
      <c r="CV197" s="575" t="e">
        <f>CU198/CR198</f>
        <v>#DIV/0!</v>
      </c>
      <c r="CW197" s="576"/>
      <c r="CX197" s="584" t="e">
        <f>CU198/CT198</f>
        <v>#DIV/0!</v>
      </c>
      <c r="CY197" s="96"/>
      <c r="CZ197" s="97"/>
      <c r="DD197" s="641">
        <f>DD198/DD31</f>
        <v>0.18590574224081149</v>
      </c>
      <c r="DE197" s="642">
        <f>DE198/DE31</f>
        <v>0.18247701414485504</v>
      </c>
      <c r="DF197" s="780" t="e">
        <f>DF198/DF31</f>
        <v>#DIV/0!</v>
      </c>
      <c r="DG197" s="334">
        <f>DF198/DE198</f>
        <v>0</v>
      </c>
      <c r="DH197" s="641">
        <f>DH198/DH31</f>
        <v>0.18173399848887947</v>
      </c>
      <c r="DI197" s="642">
        <f>DI198/DI31</f>
        <v>0.18325938644572343</v>
      </c>
      <c r="DJ197" s="780" t="e">
        <f>DJ198/DJ31</f>
        <v>#DIV/0!</v>
      </c>
      <c r="DK197" s="334">
        <f>DJ198/DI198</f>
        <v>0</v>
      </c>
      <c r="DL197" s="641">
        <f>DL198/DL31</f>
        <v>0.18638776549044514</v>
      </c>
      <c r="DM197" s="642">
        <f>DM198/DM31</f>
        <v>0.18630784673511164</v>
      </c>
      <c r="DN197" s="780" t="e">
        <f>DN198/DN31</f>
        <v>#DIV/0!</v>
      </c>
      <c r="DO197" s="382">
        <f>DN198/DM198</f>
        <v>0</v>
      </c>
      <c r="DP197" s="609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5">
        <f>DR198/DP198</f>
        <v>0</v>
      </c>
      <c r="DT197" s="177">
        <f>DR198/DQ198</f>
        <v>0</v>
      </c>
      <c r="DU197" s="641">
        <f>DU198/DU31</f>
        <v>0.18750622211413231</v>
      </c>
      <c r="DV197" s="642" t="e">
        <f>DV198/DV31</f>
        <v>#DIV/0!</v>
      </c>
      <c r="DW197" s="780" t="e">
        <f>DW198/DW31</f>
        <v>#DIV/0!</v>
      </c>
      <c r="DX197" s="382" t="e">
        <f>DW198/DV198</f>
        <v>#DIV/0!</v>
      </c>
      <c r="DY197" s="641">
        <f>DY198/DY31</f>
        <v>0.18662062283293696</v>
      </c>
      <c r="DZ197" s="642" t="e">
        <f>DZ198/DZ31</f>
        <v>#DIV/0!</v>
      </c>
      <c r="EA197" s="780" t="e">
        <f>EA198/EA31</f>
        <v>#DIV/0!</v>
      </c>
      <c r="EB197" s="382" t="e">
        <f>EA198/DZ198</f>
        <v>#DIV/0!</v>
      </c>
      <c r="EC197" s="641">
        <f>EC198/EC31</f>
        <v>0.18549264887740796</v>
      </c>
      <c r="ED197" s="642" t="e">
        <f>ED198/ED31</f>
        <v>#DIV/0!</v>
      </c>
      <c r="EE197" s="780" t="e">
        <f>EE198/EE31</f>
        <v>#DIV/0!</v>
      </c>
      <c r="EF197" s="382" t="e">
        <f>EE198/ED198</f>
        <v>#DIV/0!</v>
      </c>
      <c r="EG197" s="609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3">
        <f>EI198/EG198</f>
        <v>0</v>
      </c>
      <c r="EK197" s="89" t="e">
        <f>EI198/EH198</f>
        <v>#DIV/0!</v>
      </c>
      <c r="EL197" s="609">
        <f>EL198/EL31</f>
        <v>0.1862105281222827</v>
      </c>
      <c r="EM197" s="644">
        <f>EM198/EM31</f>
        <v>0.18407198812837575</v>
      </c>
      <c r="EN197" s="644" t="e">
        <f>EN198/EN31</f>
        <v>#DIV/0!</v>
      </c>
      <c r="EO197" s="575">
        <f>EN198/EL198</f>
        <v>0</v>
      </c>
      <c r="EP197" s="584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6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69">
        <f>L172+L178+L192+L184+L190+L194+L196</f>
        <v>88960.883311321246</v>
      </c>
      <c r="M198" s="495">
        <f>L198-K198</f>
        <v>0</v>
      </c>
      <c r="N198" s="492">
        <f t="shared" ref="N198:BA198" si="628">N172+N178+N192+N184+N190+N194+N196</f>
        <v>56901.299145299148</v>
      </c>
      <c r="O198" s="493">
        <f>O172+O178+O192+O184+O190+O194+O196</f>
        <v>98737.031859180104</v>
      </c>
      <c r="P198" s="769">
        <f t="shared" si="628"/>
        <v>98737.031859180104</v>
      </c>
      <c r="Q198" s="495">
        <f t="shared" si="628"/>
        <v>0</v>
      </c>
      <c r="R198" s="492">
        <f t="shared" si="628"/>
        <v>165854.05982905981</v>
      </c>
      <c r="S198" s="497">
        <f>S172+S178+S192+S184+S190+S194+S196</f>
        <v>193036.64482905981</v>
      </c>
      <c r="T198" s="645">
        <f t="shared" si="628"/>
        <v>265005.68272400572</v>
      </c>
      <c r="U198" s="213">
        <f t="shared" si="628"/>
        <v>265005.68272400572</v>
      </c>
      <c r="V198" s="213">
        <f t="shared" si="628"/>
        <v>99151.622894945889</v>
      </c>
      <c r="W198" s="211">
        <f>U198-S198</f>
        <v>71969.037894945912</v>
      </c>
      <c r="X198" s="216">
        <f t="shared" si="628"/>
        <v>0</v>
      </c>
      <c r="Y198" s="492">
        <f t="shared" si="628"/>
        <v>55421.421288470861</v>
      </c>
      <c r="Z198" s="769">
        <f>Z172+Z178+Z192+Z184+Z190+Z194+Z196</f>
        <v>80811.506961784617</v>
      </c>
      <c r="AA198" s="769">
        <f>AA172+AA178+AA192+AA184+AA190+AA194+AA196</f>
        <v>80811.506961784617</v>
      </c>
      <c r="AB198" s="495">
        <f t="shared" si="628"/>
        <v>0</v>
      </c>
      <c r="AC198" s="492">
        <f t="shared" si="628"/>
        <v>54307.040398396821</v>
      </c>
      <c r="AD198" s="493">
        <f>AD172+AD178+AD192+AD184+AD190+AD194+AD196</f>
        <v>66085.088196889192</v>
      </c>
      <c r="AE198" s="769">
        <f t="shared" si="628"/>
        <v>66085.088196889192</v>
      </c>
      <c r="AF198" s="495">
        <f t="shared" si="628"/>
        <v>0</v>
      </c>
      <c r="AG198" s="492">
        <f t="shared" si="628"/>
        <v>49105.916432790436</v>
      </c>
      <c r="AH198" s="211">
        <f t="shared" ref="AH198" si="629">AH172+AH178+AH192+AH184+AH190+AH194+AH196</f>
        <v>0</v>
      </c>
      <c r="AI198" s="1121">
        <f t="shared" si="628"/>
        <v>0</v>
      </c>
      <c r="AJ198" s="495">
        <f t="shared" si="628"/>
        <v>0</v>
      </c>
      <c r="AK198" s="210">
        <f t="shared" si="628"/>
        <v>158834.37811965813</v>
      </c>
      <c r="AL198" s="497">
        <f t="shared" si="628"/>
        <v>167168.79172649572</v>
      </c>
      <c r="AM198" s="646">
        <f t="shared" si="628"/>
        <v>146896.59515867382</v>
      </c>
      <c r="AN198" s="213">
        <f t="shared" si="628"/>
        <v>146896.59515867382</v>
      </c>
      <c r="AO198" s="215">
        <f t="shared" si="628"/>
        <v>-12089.378960984293</v>
      </c>
      <c r="AP198" s="211">
        <f>AN198-AL198</f>
        <v>-20272.196567821898</v>
      </c>
      <c r="AQ198" s="216">
        <f t="shared" si="628"/>
        <v>0</v>
      </c>
      <c r="AR198" s="214">
        <f t="shared" si="628"/>
        <v>324688.43794871797</v>
      </c>
      <c r="AS198" s="213">
        <f>AS172+AS178+AS192+AS184+AS190+AS194+AS196</f>
        <v>360205.43655555561</v>
      </c>
      <c r="AT198" s="647">
        <f t="shared" si="628"/>
        <v>411902.27788267948</v>
      </c>
      <c r="AU198" s="293">
        <f t="shared" si="628"/>
        <v>411902.27788267948</v>
      </c>
      <c r="AV198" s="217">
        <f t="shared" si="628"/>
        <v>87614.485933961609</v>
      </c>
      <c r="AW198" s="213">
        <f>AU198-AS198</f>
        <v>51696.841327123868</v>
      </c>
      <c r="AX198" s="218">
        <f t="shared" si="628"/>
        <v>0</v>
      </c>
      <c r="AY198" s="96">
        <f t="shared" si="628"/>
        <v>54114.739658119644</v>
      </c>
      <c r="AZ198" s="97">
        <f>AS198/6</f>
        <v>60034.239425925938</v>
      </c>
      <c r="BA198" s="97">
        <f t="shared" si="628"/>
        <v>68650.379647113252</v>
      </c>
      <c r="BB198" s="123">
        <f>BA198/AY198</f>
        <v>1.2686077782287291</v>
      </c>
      <c r="BC198" s="98">
        <f>BA198-AY198</f>
        <v>14535.639988993607</v>
      </c>
      <c r="BD198" s="98">
        <f>BA198-AZ198</f>
        <v>8616.1402211873137</v>
      </c>
      <c r="BE198" s="98">
        <f>AX198/6</f>
        <v>0</v>
      </c>
      <c r="BF198" s="1042">
        <f t="shared" ref="BF198:BG198" si="630">BF172+BF178+BF192+BF184+BF190+BF194+BF196</f>
        <v>0</v>
      </c>
      <c r="BG198" s="211">
        <f>BG172+BG178+BG192+BG184+BG190+BG194+BG196</f>
        <v>0</v>
      </c>
      <c r="BH198" s="494">
        <f>BH172+BH178+BH192+BH184+BH190+BH194+BH196</f>
        <v>0</v>
      </c>
      <c r="BI198" s="495">
        <f>BH198-BG198</f>
        <v>0</v>
      </c>
      <c r="BJ198" s="1042">
        <f t="shared" ref="BJ198" si="631">BJ172+BJ178+BJ192+BJ184+BJ190+BJ194+BJ196</f>
        <v>0</v>
      </c>
      <c r="BK198" s="211">
        <f>BK172+BK178+BK192+BK184+BK190+BK194+BK196</f>
        <v>0</v>
      </c>
      <c r="BL198" s="1158">
        <f>BL172+BL178+BL192+BL184+BL190+BL194+BL196</f>
        <v>0</v>
      </c>
      <c r="BM198" s="495">
        <f>BL198-BK198</f>
        <v>0</v>
      </c>
      <c r="BN198" s="1042">
        <f t="shared" ref="BN198:BO198" si="632">BN172+BN178+BN192+BN184+BN190+BN194+BN196</f>
        <v>0</v>
      </c>
      <c r="BO198" s="211">
        <f t="shared" si="632"/>
        <v>0</v>
      </c>
      <c r="BP198" s="1158">
        <f t="shared" ref="BP198:CZ198" si="633">BP172+BP178+BP192+BP184+BP190+BP194+BP196</f>
        <v>0</v>
      </c>
      <c r="BQ198" s="495">
        <f t="shared" si="633"/>
        <v>0</v>
      </c>
      <c r="BR198" s="210">
        <f t="shared" si="633"/>
        <v>0</v>
      </c>
      <c r="BS198" s="215"/>
      <c r="BT198" s="646">
        <f t="shared" si="633"/>
        <v>0</v>
      </c>
      <c r="BU198" s="213">
        <f t="shared" si="633"/>
        <v>0</v>
      </c>
      <c r="BV198" s="213">
        <f t="shared" si="633"/>
        <v>0</v>
      </c>
      <c r="BW198" s="211"/>
      <c r="BX198" s="216">
        <f t="shared" si="633"/>
        <v>0</v>
      </c>
      <c r="BY198" s="1042">
        <f t="shared" si="633"/>
        <v>0</v>
      </c>
      <c r="BZ198" s="211">
        <f t="shared" ref="BZ198" si="634">BZ172+BZ178+BZ192+BZ184+BZ190+BZ194+BZ196</f>
        <v>0</v>
      </c>
      <c r="CA198" s="1158">
        <f t="shared" si="633"/>
        <v>0</v>
      </c>
      <c r="CB198" s="495">
        <f t="shared" si="633"/>
        <v>0</v>
      </c>
      <c r="CC198" s="1042">
        <f t="shared" si="633"/>
        <v>0</v>
      </c>
      <c r="CD198" s="211">
        <f t="shared" ref="CD198" si="635">CD172+CD178+CD192+CD184+CD190+CD194+CD196</f>
        <v>0</v>
      </c>
      <c r="CE198" s="1158">
        <f t="shared" si="633"/>
        <v>0</v>
      </c>
      <c r="CF198" s="495">
        <f t="shared" si="633"/>
        <v>0</v>
      </c>
      <c r="CG198" s="1042">
        <f t="shared" si="633"/>
        <v>0</v>
      </c>
      <c r="CH198" s="211">
        <f t="shared" ref="CH198" si="636">CH172+CH178+CH192+CH184+CH190+CH194+CH196</f>
        <v>0</v>
      </c>
      <c r="CI198" s="1158">
        <f t="shared" si="633"/>
        <v>0</v>
      </c>
      <c r="CJ198" s="495">
        <f t="shared" si="633"/>
        <v>0</v>
      </c>
      <c r="CK198" s="210">
        <f>CK172+CK178+CK192+CK184+CK190+CK194+CK196</f>
        <v>0</v>
      </c>
      <c r="CL198" s="215"/>
      <c r="CM198" s="646">
        <f t="shared" si="633"/>
        <v>0</v>
      </c>
      <c r="CN198" s="213">
        <f t="shared" si="633"/>
        <v>0</v>
      </c>
      <c r="CO198" s="215">
        <f t="shared" si="633"/>
        <v>0</v>
      </c>
      <c r="CP198" s="215"/>
      <c r="CQ198" s="216">
        <f t="shared" si="633"/>
        <v>0</v>
      </c>
      <c r="CR198" s="214">
        <f t="shared" si="633"/>
        <v>0</v>
      </c>
      <c r="CS198" s="957"/>
      <c r="CT198" s="647">
        <f t="shared" si="633"/>
        <v>0</v>
      </c>
      <c r="CU198" s="293">
        <f>CU172+CU178+CU192+CU184+CU190+CU194+CU196</f>
        <v>0</v>
      </c>
      <c r="CV198" s="217">
        <f t="shared" si="633"/>
        <v>0</v>
      </c>
      <c r="CW198" s="217"/>
      <c r="CX198" s="218">
        <f t="shared" si="633"/>
        <v>0</v>
      </c>
      <c r="CY198" s="96">
        <f>CR198/6</f>
        <v>0</v>
      </c>
      <c r="CZ198" s="97">
        <f t="shared" si="633"/>
        <v>0</v>
      </c>
      <c r="DA198" s="123" t="e">
        <f>CZ198/CY198</f>
        <v>#DIV/0!</v>
      </c>
      <c r="DB198" s="98">
        <f>CZ198-CY198</f>
        <v>0</v>
      </c>
      <c r="DC198" s="98">
        <f>CX198/6</f>
        <v>0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6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69">
        <f>DJ172+DJ178+DJ192+DJ184+DJ190+DJ194+DJ196</f>
        <v>0</v>
      </c>
      <c r="DK198" s="495">
        <f>DJ198-DI198</f>
        <v>-61666.940170940172</v>
      </c>
      <c r="DL198" s="492">
        <f t="shared" ref="DL198:DT198" si="637">DL172+DL178+DL192+DL184+DL190+DL194+DL196</f>
        <v>68224.931623931625</v>
      </c>
      <c r="DM198" s="493">
        <f t="shared" si="637"/>
        <v>69000.341880341875</v>
      </c>
      <c r="DN198" s="769">
        <f t="shared" si="637"/>
        <v>0</v>
      </c>
      <c r="DO198" s="495">
        <f t="shared" si="637"/>
        <v>-69000.341880341875</v>
      </c>
      <c r="DP198" s="210">
        <f t="shared" si="637"/>
        <v>201542.24786324787</v>
      </c>
      <c r="DQ198" s="646">
        <f t="shared" si="637"/>
        <v>189271.25679487182</v>
      </c>
      <c r="DR198" s="213">
        <f t="shared" si="637"/>
        <v>0</v>
      </c>
      <c r="DS198" s="213">
        <f t="shared" si="637"/>
        <v>-201542.24786324787</v>
      </c>
      <c r="DT198" s="216">
        <f t="shared" si="637"/>
        <v>-189271.25679487182</v>
      </c>
      <c r="DU198" s="492">
        <f t="shared" ref="DU198:EG198" si="638">DU172+DU178+DU192+DU184+DU190+DU194+DU196</f>
        <v>70509.230769230766</v>
      </c>
      <c r="DV198" s="493">
        <f t="shared" si="638"/>
        <v>0</v>
      </c>
      <c r="DW198" s="769">
        <f t="shared" si="638"/>
        <v>0</v>
      </c>
      <c r="DX198" s="495">
        <f t="shared" si="638"/>
        <v>0</v>
      </c>
      <c r="DY198" s="492">
        <f t="shared" si="638"/>
        <v>59757.358974358984</v>
      </c>
      <c r="DZ198" s="493">
        <f t="shared" si="638"/>
        <v>0</v>
      </c>
      <c r="EA198" s="769">
        <f t="shared" si="638"/>
        <v>0</v>
      </c>
      <c r="EB198" s="495">
        <f t="shared" si="638"/>
        <v>0</v>
      </c>
      <c r="EC198" s="492">
        <f t="shared" si="638"/>
        <v>57691.38461538461</v>
      </c>
      <c r="ED198" s="493">
        <f t="shared" si="638"/>
        <v>0</v>
      </c>
      <c r="EE198" s="769">
        <f t="shared" si="638"/>
        <v>0</v>
      </c>
      <c r="EF198" s="495">
        <f t="shared" si="638"/>
        <v>0</v>
      </c>
      <c r="EG198" s="210">
        <f t="shared" si="638"/>
        <v>187957.97435897437</v>
      </c>
      <c r="EH198" s="646">
        <f t="shared" ref="EH198:EP198" si="639">EH172+EH178+EH192+EH184+EH190+EH194+EH196</f>
        <v>0</v>
      </c>
      <c r="EI198" s="213">
        <f t="shared" si="639"/>
        <v>0</v>
      </c>
      <c r="EJ198" s="215">
        <f t="shared" si="639"/>
        <v>-187957.97435897437</v>
      </c>
      <c r="EK198" s="216">
        <f t="shared" si="639"/>
        <v>0</v>
      </c>
      <c r="EL198" s="210">
        <f t="shared" si="639"/>
        <v>389500.22222222219</v>
      </c>
      <c r="EM198" s="647">
        <f t="shared" si="639"/>
        <v>189228.87179487181</v>
      </c>
      <c r="EN198" s="707">
        <f t="shared" si="639"/>
        <v>0</v>
      </c>
      <c r="EO198" s="1020">
        <f t="shared" si="639"/>
        <v>-389500.22222222219</v>
      </c>
      <c r="EP198" s="218">
        <f t="shared" si="639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4">
        <f>ER198/EQ198</f>
        <v>0</v>
      </c>
      <c r="ET198" s="625">
        <f>ER198-EQ198</f>
        <v>-64916.703703703701</v>
      </c>
      <c r="EU198" s="625">
        <f>EP198/6</f>
        <v>-31538.145299145301</v>
      </c>
      <c r="EV198" s="625"/>
    </row>
    <row r="199" spans="1:152" ht="20.100000000000001" customHeight="1">
      <c r="A199" s="126"/>
      <c r="B199" s="190"/>
      <c r="C199" s="190"/>
      <c r="D199" s="190"/>
      <c r="E199" s="190"/>
      <c r="F199" s="70"/>
      <c r="G199" s="648"/>
      <c r="H199" s="648"/>
      <c r="I199" s="648"/>
      <c r="J199" s="70"/>
      <c r="K199" s="648"/>
      <c r="L199" s="648"/>
      <c r="M199" s="648"/>
      <c r="N199" s="70"/>
      <c r="O199" s="648"/>
      <c r="P199" s="648"/>
      <c r="Q199" s="648"/>
      <c r="R199" s="70">
        <f>R198/3</f>
        <v>55284.686609686607</v>
      </c>
      <c r="S199" s="70"/>
      <c r="T199" s="70"/>
      <c r="U199" s="648"/>
      <c r="V199" s="70"/>
      <c r="W199" s="70"/>
      <c r="X199" s="70"/>
      <c r="Y199" s="70"/>
      <c r="Z199" s="648"/>
      <c r="AA199" s="648"/>
      <c r="AB199" s="648"/>
      <c r="AC199" s="70"/>
      <c r="AD199" s="70"/>
      <c r="AE199" s="648"/>
      <c r="AF199" s="648"/>
      <c r="AG199" s="70"/>
      <c r="AH199" s="70"/>
      <c r="AI199" s="648"/>
      <c r="AJ199" s="648"/>
      <c r="AK199" s="70">
        <f>AK198/3</f>
        <v>52944.792706552711</v>
      </c>
      <c r="AL199" s="70"/>
      <c r="AM199" s="70"/>
      <c r="AN199" s="648"/>
      <c r="AO199" s="70"/>
      <c r="AP199" s="70"/>
      <c r="AQ199" s="70"/>
      <c r="AR199" s="238"/>
      <c r="AS199" s="70"/>
      <c r="AT199" s="75"/>
      <c r="AU199" s="649"/>
      <c r="AV199" s="650"/>
      <c r="AW199" s="70"/>
      <c r="AX199" s="75"/>
      <c r="AY199" s="138"/>
      <c r="AZ199" s="138"/>
      <c r="BA199" s="138"/>
      <c r="BF199" s="70"/>
      <c r="BG199" s="648"/>
      <c r="BH199" s="648"/>
      <c r="BI199" s="648"/>
      <c r="BJ199" s="70"/>
      <c r="BK199" s="648"/>
      <c r="BL199" s="648"/>
      <c r="BM199" s="648"/>
      <c r="BN199" s="70"/>
      <c r="BO199" s="70"/>
      <c r="BP199" s="648"/>
      <c r="BQ199" s="648"/>
      <c r="BR199" s="70"/>
      <c r="BS199" s="70"/>
      <c r="BT199" s="70"/>
      <c r="BU199" s="648"/>
      <c r="BV199" s="70"/>
      <c r="BW199" s="70"/>
      <c r="BX199" s="70"/>
      <c r="BY199" s="70"/>
      <c r="BZ199" s="70"/>
      <c r="CA199" s="648"/>
      <c r="CB199" s="648"/>
      <c r="CC199" s="70"/>
      <c r="CD199" s="70"/>
      <c r="CE199" s="648"/>
      <c r="CF199" s="648"/>
      <c r="CG199" s="70"/>
      <c r="CH199" s="70"/>
      <c r="CI199" s="648"/>
      <c r="CJ199" s="648"/>
      <c r="CK199" s="70"/>
      <c r="CL199" s="70"/>
      <c r="CM199" s="70"/>
      <c r="CN199" s="648"/>
      <c r="CO199" s="70"/>
      <c r="CP199" s="70"/>
      <c r="CQ199" s="70"/>
      <c r="CR199" s="238"/>
      <c r="CS199" s="238"/>
      <c r="CT199" s="75"/>
      <c r="CU199" s="649"/>
      <c r="CV199" s="650"/>
      <c r="CW199" s="650"/>
      <c r="CX199" s="75"/>
      <c r="CY199" s="138"/>
      <c r="CZ199" s="138"/>
      <c r="DD199" s="70"/>
      <c r="DE199" s="648"/>
      <c r="DF199" s="648"/>
      <c r="DG199" s="648"/>
      <c r="DH199" s="70"/>
      <c r="DI199" s="648"/>
      <c r="DJ199" s="648"/>
      <c r="DK199" s="648"/>
      <c r="DL199" s="70"/>
      <c r="DM199" s="70"/>
      <c r="DN199" s="648"/>
      <c r="DO199" s="648"/>
      <c r="DP199" s="70"/>
      <c r="DQ199" s="70"/>
      <c r="DR199" s="648"/>
      <c r="DS199" s="70"/>
      <c r="DT199" s="70"/>
      <c r="DU199" s="70"/>
      <c r="DV199" s="70"/>
      <c r="DW199" s="648"/>
      <c r="DX199" s="648"/>
      <c r="DY199" s="70"/>
      <c r="DZ199" s="70"/>
      <c r="EA199" s="648"/>
      <c r="EB199" s="648"/>
      <c r="EC199" s="70"/>
      <c r="ED199" s="70"/>
      <c r="EE199" s="648"/>
      <c r="EF199" s="648"/>
      <c r="EG199" s="70"/>
      <c r="EH199" s="70"/>
      <c r="EI199" s="648"/>
      <c r="EJ199" s="70"/>
      <c r="EK199" s="70"/>
      <c r="EL199" s="70"/>
      <c r="EM199" s="75"/>
      <c r="EN199" s="1026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1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19"/>
      <c r="E201" s="17"/>
      <c r="F201" s="1056" t="str">
        <f>F3</f>
        <v>17/3</v>
      </c>
      <c r="G201" s="1054"/>
      <c r="H201" s="1054"/>
      <c r="I201" s="1055">
        <v>0</v>
      </c>
      <c r="J201" s="1056" t="str">
        <f>J3</f>
        <v>17/4</v>
      </c>
      <c r="K201" s="1053"/>
      <c r="L201" s="1054"/>
      <c r="M201" s="1055">
        <v>0</v>
      </c>
      <c r="N201" s="1056" t="str">
        <f>N3</f>
        <v>17/5</v>
      </c>
      <c r="O201" s="1053"/>
      <c r="P201" s="1054"/>
      <c r="Q201" s="1055">
        <v>0</v>
      </c>
      <c r="R201" s="1056" t="str">
        <f>R3</f>
        <v>17/3-17/5累計</v>
      </c>
      <c r="S201" s="1053"/>
      <c r="T201" s="1053"/>
      <c r="U201" s="1054"/>
      <c r="V201" s="1053"/>
      <c r="W201" s="1053"/>
      <c r="X201" s="1055"/>
      <c r="Y201" s="1056" t="str">
        <f>Y3</f>
        <v>17/6</v>
      </c>
      <c r="Z201" s="1053"/>
      <c r="AA201" s="1054"/>
      <c r="AB201" s="1055">
        <v>0</v>
      </c>
      <c r="AC201" s="1056" t="str">
        <f>AC3</f>
        <v>17/7</v>
      </c>
      <c r="AD201" s="1053"/>
      <c r="AE201" s="1054"/>
      <c r="AF201" s="1055">
        <v>0</v>
      </c>
      <c r="AG201" s="1056" t="str">
        <f>AG3</f>
        <v>17/8</v>
      </c>
      <c r="AH201" s="1053"/>
      <c r="AI201" s="1054"/>
      <c r="AJ201" s="1055">
        <v>0</v>
      </c>
      <c r="AK201" s="1056" t="str">
        <f>AK3</f>
        <v>17/6-17/8累計</v>
      </c>
      <c r="AL201" s="1053"/>
      <c r="AM201" s="1053"/>
      <c r="AN201" s="1054"/>
      <c r="AO201" s="1053"/>
      <c r="AP201" s="1053"/>
      <c r="AQ201" s="1055"/>
      <c r="AR201" s="1064" t="str">
        <f>AR3</f>
        <v>17/上(17/3-17/8)累計</v>
      </c>
      <c r="AS201" s="1065"/>
      <c r="AT201" s="1065"/>
      <c r="AU201" s="1065"/>
      <c r="AV201" s="1065"/>
      <c r="AW201" s="1065"/>
      <c r="AX201" s="1066"/>
      <c r="AY201" s="18"/>
      <c r="AZ201" s="744"/>
      <c r="BA201" s="19"/>
      <c r="BF201" s="1056" t="str">
        <f>BF3</f>
        <v>17/9</v>
      </c>
      <c r="BG201" s="1054"/>
      <c r="BH201" s="1054"/>
      <c r="BI201" s="1055">
        <v>0</v>
      </c>
      <c r="BJ201" s="1056" t="str">
        <f>BJ3</f>
        <v>17/10</v>
      </c>
      <c r="BK201" s="1053"/>
      <c r="BL201" s="1054"/>
      <c r="BM201" s="1055">
        <v>0</v>
      </c>
      <c r="BN201" s="1056" t="str">
        <f>BN3</f>
        <v>17/11</v>
      </c>
      <c r="BO201" s="1053"/>
      <c r="BP201" s="1054"/>
      <c r="BQ201" s="1055">
        <v>0</v>
      </c>
      <c r="BR201" s="1056" t="str">
        <f>BR3</f>
        <v>17/9-17/11累計</v>
      </c>
      <c r="BS201" s="1053"/>
      <c r="BT201" s="1053"/>
      <c r="BU201" s="1054"/>
      <c r="BV201" s="1053"/>
      <c r="BW201" s="1053"/>
      <c r="BX201" s="1055"/>
      <c r="BY201" s="1056" t="str">
        <f>BY3</f>
        <v>17/12</v>
      </c>
      <c r="BZ201" s="1053"/>
      <c r="CA201" s="1054"/>
      <c r="CB201" s="1055">
        <v>0</v>
      </c>
      <c r="CC201" s="1056" t="str">
        <f>CC3</f>
        <v>18/1</v>
      </c>
      <c r="CD201" s="1053"/>
      <c r="CE201" s="1054"/>
      <c r="CF201" s="1055">
        <v>0</v>
      </c>
      <c r="CG201" s="1056" t="str">
        <f>CG3</f>
        <v>18/2</v>
      </c>
      <c r="CH201" s="1053"/>
      <c r="CI201" s="1054"/>
      <c r="CJ201" s="1055">
        <v>0</v>
      </c>
      <c r="CK201" s="1056" t="str">
        <f>CK3</f>
        <v>17/12-18/2累計</v>
      </c>
      <c r="CL201" s="1053"/>
      <c r="CM201" s="1053"/>
      <c r="CN201" s="1054"/>
      <c r="CO201" s="1053"/>
      <c r="CP201" s="1053"/>
      <c r="CQ201" s="1055"/>
      <c r="CR201" s="1064" t="str">
        <f>CR3</f>
        <v>17/下(17/9-18/2)累計</v>
      </c>
      <c r="CS201" s="1065"/>
      <c r="CT201" s="1065"/>
      <c r="CU201" s="1065"/>
      <c r="CV201" s="1065"/>
      <c r="CW201" s="1065"/>
      <c r="CX201" s="1066"/>
      <c r="CY201" s="18"/>
      <c r="CZ201" s="19"/>
      <c r="DB201" s="997"/>
      <c r="DC201" s="906"/>
      <c r="DD201" s="1053" t="str">
        <f>DD3</f>
        <v>18/3</v>
      </c>
      <c r="DE201" s="1054"/>
      <c r="DF201" s="1054"/>
      <c r="DG201" s="1055">
        <v>0</v>
      </c>
      <c r="DH201" s="1056" t="str">
        <f>DH3</f>
        <v>18/4</v>
      </c>
      <c r="DI201" s="1053"/>
      <c r="DJ201" s="1054"/>
      <c r="DK201" s="1055">
        <v>0</v>
      </c>
      <c r="DL201" s="1056" t="str">
        <f>DL3</f>
        <v>18/5</v>
      </c>
      <c r="DM201" s="1053"/>
      <c r="DN201" s="1054"/>
      <c r="DO201" s="1055">
        <v>0</v>
      </c>
      <c r="DP201" s="1056" t="str">
        <f>DP3</f>
        <v>18/3-18/5累計</v>
      </c>
      <c r="DQ201" s="1053"/>
      <c r="DR201" s="1054"/>
      <c r="DS201" s="1053"/>
      <c r="DT201" s="1055"/>
      <c r="DU201" s="1056" t="str">
        <f>DU3</f>
        <v>18/6</v>
      </c>
      <c r="DV201" s="1053"/>
      <c r="DW201" s="1054"/>
      <c r="DX201" s="1055">
        <v>0</v>
      </c>
      <c r="DY201" s="1056" t="str">
        <f>DY3</f>
        <v>18/7</v>
      </c>
      <c r="DZ201" s="1053"/>
      <c r="EA201" s="1054"/>
      <c r="EB201" s="1055">
        <v>0</v>
      </c>
      <c r="EC201" s="1056" t="str">
        <f>EC3</f>
        <v>18/8</v>
      </c>
      <c r="ED201" s="1053"/>
      <c r="EE201" s="1054"/>
      <c r="EF201" s="1055">
        <v>0</v>
      </c>
      <c r="EG201" s="1056" t="str">
        <f>EG3</f>
        <v>18/6-18/8累計</v>
      </c>
      <c r="EH201" s="1053"/>
      <c r="EI201" s="1054"/>
      <c r="EJ201" s="1053"/>
      <c r="EK201" s="1055"/>
      <c r="EL201" s="1059" t="str">
        <f>EL3</f>
        <v>18/上(18/3-18/8)累計</v>
      </c>
      <c r="EM201" s="1060"/>
      <c r="EN201" s="1060"/>
      <c r="EO201" s="1060"/>
      <c r="EP201" s="1061"/>
      <c r="EQ201" s="18"/>
      <c r="ER201" s="19"/>
      <c r="ES201" s="19"/>
      <c r="ET201" s="19"/>
      <c r="EU201" s="19"/>
      <c r="EV201" s="1004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5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5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51" t="str">
        <f>P4</f>
        <v>実績</v>
      </c>
      <c r="Q202" s="505" t="s">
        <v>18</v>
      </c>
      <c r="R202" s="65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105</v>
      </c>
      <c r="X202" s="33" t="str">
        <f>X35</f>
        <v>計画差異</v>
      </c>
      <c r="Y202" s="503" t="s">
        <v>0</v>
      </c>
      <c r="Z202" s="751" t="str">
        <f>Z4</f>
        <v>実績</v>
      </c>
      <c r="AA202" s="751" t="str">
        <f>AA4</f>
        <v>実績</v>
      </c>
      <c r="AB202" s="505" t="s">
        <v>18</v>
      </c>
      <c r="AC202" s="503" t="s">
        <v>0</v>
      </c>
      <c r="AD202" s="305" t="str">
        <f>AD4</f>
        <v>今回計画</v>
      </c>
      <c r="AE202" s="751" t="str">
        <f>AE4</f>
        <v>実績</v>
      </c>
      <c r="AF202" s="505" t="s">
        <v>18</v>
      </c>
      <c r="AG202" s="503" t="s">
        <v>0</v>
      </c>
      <c r="AH202" s="221" t="str">
        <f>AH4</f>
        <v>実績</v>
      </c>
      <c r="AI202" s="1105" t="str">
        <f>AI4</f>
        <v>実績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105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5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105</v>
      </c>
      <c r="AX202" s="313" t="str">
        <f>AX35</f>
        <v>計画差異</v>
      </c>
      <c r="AY202" s="40" t="s">
        <v>20</v>
      </c>
      <c r="AZ202" s="74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3" t="s">
        <v>0</v>
      </c>
      <c r="BG202" s="221" t="str">
        <f>BG4</f>
        <v>前回計画</v>
      </c>
      <c r="BH202" s="306" t="str">
        <f>BH4</f>
        <v>実績</v>
      </c>
      <c r="BI202" s="505" t="s">
        <v>18</v>
      </c>
      <c r="BJ202" s="1043" t="s">
        <v>0</v>
      </c>
      <c r="BK202" s="221" t="str">
        <f>BK4</f>
        <v>前回計画</v>
      </c>
      <c r="BL202" s="1141" t="str">
        <f>BL4</f>
        <v>今回計画</v>
      </c>
      <c r="BM202" s="505" t="s">
        <v>18</v>
      </c>
      <c r="BN202" s="1043" t="s">
        <v>0</v>
      </c>
      <c r="BO202" s="221" t="str">
        <f>BO4</f>
        <v>前回計画</v>
      </c>
      <c r="BP202" s="1141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3" t="s">
        <v>0</v>
      </c>
      <c r="BZ202" s="221" t="str">
        <f>BZ4</f>
        <v>前回計画</v>
      </c>
      <c r="CA202" s="1141" t="str">
        <f>CA4</f>
        <v>今回計画</v>
      </c>
      <c r="CB202" s="505" t="s">
        <v>18</v>
      </c>
      <c r="CC202" s="1043" t="s">
        <v>0</v>
      </c>
      <c r="CD202" s="221" t="str">
        <f>CD4</f>
        <v>前回計画</v>
      </c>
      <c r="CE202" s="1141" t="str">
        <f>CE4</f>
        <v>今回計画</v>
      </c>
      <c r="CF202" s="505" t="s">
        <v>18</v>
      </c>
      <c r="CG202" s="1043" t="s">
        <v>0</v>
      </c>
      <c r="CH202" s="221" t="str">
        <f>CH4</f>
        <v>前回計画</v>
      </c>
      <c r="CI202" s="1141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69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138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5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5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5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5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5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5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45" t="str">
        <f>EM35</f>
        <v>前回見通</v>
      </c>
      <c r="EN202" s="1007" t="str">
        <f>EN4</f>
        <v>今回見通</v>
      </c>
      <c r="EO202" s="1008" t="str">
        <f>EO35</f>
        <v>予算差異</v>
      </c>
      <c r="EP202" s="313" t="str">
        <f>EP35</f>
        <v>計画差異</v>
      </c>
      <c r="EQ202" s="40" t="s">
        <v>138</v>
      </c>
      <c r="ER202" s="313" t="str">
        <f>ER4</f>
        <v>見通し平均</v>
      </c>
      <c r="ES202" s="1009"/>
      <c r="ET202" s="5" t="s">
        <v>74</v>
      </c>
      <c r="EU202" s="5" t="s">
        <v>75</v>
      </c>
      <c r="EV202" s="1009"/>
    </row>
    <row r="203" spans="1:152" s="561" customFormat="1" ht="20.100000000000001" customHeight="1">
      <c r="A203" s="545"/>
      <c r="B203" s="546"/>
      <c r="C203" s="1079" t="s">
        <v>27</v>
      </c>
      <c r="D203" s="1070"/>
      <c r="E203" s="789"/>
      <c r="F203" s="547">
        <f>F204/F36</f>
        <v>0.05</v>
      </c>
      <c r="G203" s="548">
        <f>G204/G36</f>
        <v>5.332195457162836E-2</v>
      </c>
      <c r="H203" s="773">
        <f>H204/H36</f>
        <v>5.332195457162836E-2</v>
      </c>
      <c r="I203" s="549"/>
      <c r="J203" s="547">
        <f>J204/J36</f>
        <v>0.05</v>
      </c>
      <c r="K203" s="548">
        <v>6.0859999999999997E-2</v>
      </c>
      <c r="L203" s="773">
        <v>6.0859999999999997E-2</v>
      </c>
      <c r="M203" s="549"/>
      <c r="N203" s="547">
        <f>N204/N36</f>
        <v>0.05</v>
      </c>
      <c r="O203" s="548">
        <v>0.10113471531701966</v>
      </c>
      <c r="P203" s="773">
        <v>0.10113471531701966</v>
      </c>
      <c r="Q203" s="549"/>
      <c r="R203" s="547">
        <f>R204/R36</f>
        <v>0.05</v>
      </c>
      <c r="S203" s="550">
        <v>0.05</v>
      </c>
      <c r="T203" s="555">
        <f>T204/T36</f>
        <v>7.5325020696401665E-2</v>
      </c>
      <c r="U203" s="552">
        <f>U204/U36</f>
        <v>7.5325020696401665E-2</v>
      </c>
      <c r="V203" s="552"/>
      <c r="W203" s="553"/>
      <c r="X203" s="277"/>
      <c r="Y203" s="547">
        <f>Y204/Y36</f>
        <v>0.05</v>
      </c>
      <c r="Z203" s="773">
        <v>6.8353019636629181E-2</v>
      </c>
      <c r="AA203" s="773">
        <v>6.8353019636629181E-2</v>
      </c>
      <c r="AB203" s="549"/>
      <c r="AC203" s="547">
        <f>AC204/AC36</f>
        <v>0.05</v>
      </c>
      <c r="AD203" s="548">
        <v>0.06</v>
      </c>
      <c r="AE203" s="773">
        <v>0.06</v>
      </c>
      <c r="AF203" s="549">
        <v>4.8000000000000001E-2</v>
      </c>
      <c r="AG203" s="547">
        <f>AG204/AG36</f>
        <v>0.05</v>
      </c>
      <c r="AH203" s="553"/>
      <c r="AI203" s="1132"/>
      <c r="AJ203" s="549"/>
      <c r="AK203" s="554">
        <f>AK204/AK36</f>
        <v>4.9999999999999996E-2</v>
      </c>
      <c r="AL203" s="550">
        <v>0.05</v>
      </c>
      <c r="AM203" s="555">
        <f>AM204/AM36</f>
        <v>6.4393747568584792E-2</v>
      </c>
      <c r="AN203" s="552">
        <f>AN204/AN36</f>
        <v>6.4393747568584792E-2</v>
      </c>
      <c r="AO203" s="555"/>
      <c r="AP203" s="553"/>
      <c r="AQ203" s="277"/>
      <c r="AR203" s="554">
        <f>AR204/AR36</f>
        <v>4.9999999999999996E-2</v>
      </c>
      <c r="AS203" s="552">
        <f>AS204/AS36</f>
        <v>0.05</v>
      </c>
      <c r="AT203" s="556">
        <f>AT204/AT36</f>
        <v>7.1118040618059708E-2</v>
      </c>
      <c r="AU203" s="557">
        <f>AU204/AU36</f>
        <v>7.1118040618059708E-2</v>
      </c>
      <c r="AV203" s="653"/>
      <c r="AW203" s="553"/>
      <c r="AX203" s="206"/>
      <c r="AY203" s="559"/>
      <c r="AZ203" s="560"/>
      <c r="BA203" s="560"/>
      <c r="BF203" s="1045" t="e">
        <f t="shared" ref="BF203:BG203" si="640">BF204/BF36</f>
        <v>#DIV/0!</v>
      </c>
      <c r="BG203" s="553" t="e">
        <f>BG204/BG36</f>
        <v>#DIV/0!</v>
      </c>
      <c r="BH203" s="853"/>
      <c r="BI203" s="549"/>
      <c r="BJ203" s="1045" t="e">
        <f t="shared" ref="BJ203" si="641">BJ204/BJ36</f>
        <v>#DIV/0!</v>
      </c>
      <c r="BK203" s="553" t="e">
        <f>BK204/BK36</f>
        <v>#DIV/0!</v>
      </c>
      <c r="BL203" s="1162"/>
      <c r="BM203" s="549"/>
      <c r="BN203" s="1045" t="e">
        <f t="shared" ref="BN203" si="642">BN204/BN36</f>
        <v>#DIV/0!</v>
      </c>
      <c r="BO203" s="553" t="e">
        <f>BO204/BO36</f>
        <v>#DIV/0!</v>
      </c>
      <c r="BP203" s="1162"/>
      <c r="BQ203" s="549"/>
      <c r="BR203" s="554" t="e">
        <f>BR204/BR36</f>
        <v>#DIV/0!</v>
      </c>
      <c r="BS203" s="555"/>
      <c r="BT203" s="562" t="e">
        <f>BT204/BT36</f>
        <v>#DIV/0!</v>
      </c>
      <c r="BU203" s="552" t="e">
        <f>BU204/BU36</f>
        <v>#DIV/0!</v>
      </c>
      <c r="BV203" s="552"/>
      <c r="BW203" s="553"/>
      <c r="BX203" s="277"/>
      <c r="BY203" s="1045" t="e">
        <f t="shared" ref="BY203" si="643">BY204/BY36</f>
        <v>#DIV/0!</v>
      </c>
      <c r="BZ203" s="553" t="e">
        <f>BZ204/BZ36</f>
        <v>#DIV/0!</v>
      </c>
      <c r="CA203" s="1162"/>
      <c r="CB203" s="549"/>
      <c r="CC203" s="1045" t="e">
        <f t="shared" ref="CC203" si="644">CC204/CC36</f>
        <v>#DIV/0!</v>
      </c>
      <c r="CD203" s="553" t="e">
        <f>CD204/CD36</f>
        <v>#DIV/0!</v>
      </c>
      <c r="CE203" s="1162"/>
      <c r="CF203" s="549">
        <v>4.8000000000000001E-2</v>
      </c>
      <c r="CG203" s="1045" t="e">
        <f t="shared" ref="CG203" si="645">CG204/CG36</f>
        <v>#DIV/0!</v>
      </c>
      <c r="CH203" s="553" t="e">
        <f>CH204/CH36</f>
        <v>#DIV/0!</v>
      </c>
      <c r="CI203" s="1162"/>
      <c r="CJ203" s="549"/>
      <c r="CK203" s="554" t="e">
        <f>CK204/CK36</f>
        <v>#DIV/0!</v>
      </c>
      <c r="CL203" s="555"/>
      <c r="CM203" s="562" t="e">
        <f>CM204/CM36</f>
        <v>#DIV/0!</v>
      </c>
      <c r="CN203" s="552" t="e">
        <f>CN204/CN36</f>
        <v>#DIV/0!</v>
      </c>
      <c r="CO203" s="562"/>
      <c r="CP203" s="555"/>
      <c r="CQ203" s="277"/>
      <c r="CR203" s="554" t="e">
        <f>CR204/CR36</f>
        <v>#DIV/0!</v>
      </c>
      <c r="CS203" s="555"/>
      <c r="CT203" s="556" t="e">
        <f>CT204/CT36</f>
        <v>#DIV/0!</v>
      </c>
      <c r="CU203" s="557" t="e">
        <f>CU204/CU36</f>
        <v>#DIV/0!</v>
      </c>
      <c r="CV203" s="653"/>
      <c r="CW203" s="653"/>
      <c r="CX203" s="206" t="e">
        <f>CU204/CT204</f>
        <v>#DIV/0!</v>
      </c>
      <c r="CY203" s="559"/>
      <c r="CZ203" s="560"/>
      <c r="DD203" s="547">
        <v>0.05</v>
      </c>
      <c r="DE203" s="548">
        <v>0.05</v>
      </c>
      <c r="DF203" s="773" t="e">
        <f>DF204/DF36</f>
        <v>#DIV/0!</v>
      </c>
      <c r="DG203" s="549"/>
      <c r="DH203" s="547">
        <f>DH204/DH36</f>
        <v>4.9500000000000002E-2</v>
      </c>
      <c r="DI203" s="548">
        <f>DI204/DI36</f>
        <v>4.9500000000000002E-2</v>
      </c>
      <c r="DJ203" s="773" t="e">
        <f>DJ204/DJ36</f>
        <v>#DIV/0!</v>
      </c>
      <c r="DK203" s="549"/>
      <c r="DL203" s="547">
        <f>DL204/DL36</f>
        <v>4.9585714285714282E-2</v>
      </c>
      <c r="DM203" s="548">
        <f>DM204/DM36</f>
        <v>4.9585714285714282E-2</v>
      </c>
      <c r="DN203" s="773">
        <f>DN204/DN36</f>
        <v>0</v>
      </c>
      <c r="DO203" s="549"/>
      <c r="DP203" s="554">
        <f>DP204/DP36</f>
        <v>4.9975714285714283E-2</v>
      </c>
      <c r="DQ203" s="562">
        <f>DQ204/DQ36</f>
        <v>4.9975714285714283E-2</v>
      </c>
      <c r="DR203" s="552">
        <f>DR204/DR36</f>
        <v>0</v>
      </c>
      <c r="DS203" s="552"/>
      <c r="DT203" s="277"/>
      <c r="DU203" s="547">
        <f>DU204/DU36</f>
        <v>4.9999999999999996E-2</v>
      </c>
      <c r="DV203" s="548" t="e">
        <f>DV204/DV36</f>
        <v>#DIV/0!</v>
      </c>
      <c r="DW203" s="773" t="e">
        <f>DW204/DW36</f>
        <v>#DIV/0!</v>
      </c>
      <c r="DX203" s="549"/>
      <c r="DY203" s="547">
        <f>DY204/DY36</f>
        <v>5.0909090909090918E-2</v>
      </c>
      <c r="DZ203" s="548" t="e">
        <f>DZ204/DZ36</f>
        <v>#DIV/0!</v>
      </c>
      <c r="EA203" s="773" t="e">
        <f>EA204/EA36</f>
        <v>#DIV/0!</v>
      </c>
      <c r="EB203" s="549">
        <v>4.8000000000000001E-2</v>
      </c>
      <c r="EC203" s="547">
        <f>EC204/EC36</f>
        <v>0.05</v>
      </c>
      <c r="ED203" s="548" t="e">
        <f>ED204/ED36</f>
        <v>#DIV/0!</v>
      </c>
      <c r="EE203" s="773" t="e">
        <f>EE204/EE36</f>
        <v>#DIV/0!</v>
      </c>
      <c r="EF203" s="549"/>
      <c r="EG203" s="554">
        <f>EG204/EG36</f>
        <v>5.0326797385620917E-2</v>
      </c>
      <c r="EH203" s="562" t="e">
        <f>EH204/EH36</f>
        <v>#DIV/0!</v>
      </c>
      <c r="EI203" s="552" t="e">
        <f>EI204/EI36</f>
        <v>#DIV/0!</v>
      </c>
      <c r="EJ203" s="562"/>
      <c r="EK203" s="277"/>
      <c r="EL203" s="554">
        <f>EL204/EL36</f>
        <v>5.0123691460055096E-2</v>
      </c>
      <c r="EM203" s="556">
        <f>EM204/EM36</f>
        <v>4.9975714285714283E-2</v>
      </c>
      <c r="EN203" s="557">
        <f>EN204/EN36</f>
        <v>0</v>
      </c>
      <c r="EO203" s="603"/>
      <c r="EP203" s="604">
        <f>EN204/EM204</f>
        <v>0</v>
      </c>
      <c r="EQ203" s="559"/>
      <c r="ER203" s="560"/>
    </row>
    <row r="204" spans="1:152" s="5" customFormat="1" ht="20.100000000000001" customHeight="1">
      <c r="A204" s="66"/>
      <c r="B204" s="67"/>
      <c r="C204" s="1071" t="s">
        <v>56</v>
      </c>
      <c r="D204" s="1072"/>
      <c r="E204" s="784"/>
      <c r="F204" s="374">
        <f>F36*5%</f>
        <v>299.14529914529919</v>
      </c>
      <c r="G204" s="461">
        <v>411.93736000000001</v>
      </c>
      <c r="H204" s="76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6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63">
        <f>P203*P36</f>
        <v>1086.6821432900617</v>
      </c>
      <c r="Q204" s="418">
        <f>P204-O204</f>
        <v>0</v>
      </c>
      <c r="R204" s="264">
        <f>F204+J204+N204</f>
        <v>987.1794871794873</v>
      </c>
      <c r="S204" s="563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46">U204-S204</f>
        <v>963.05470003416417</v>
      </c>
      <c r="X204" s="55">
        <f>U204-T204</f>
        <v>0</v>
      </c>
      <c r="Y204" s="374">
        <f>Y36*5%</f>
        <v>358.97435897435901</v>
      </c>
      <c r="Z204" s="763">
        <f>Z203*Z36</f>
        <v>582.39901779751438</v>
      </c>
      <c r="AA204" s="763">
        <f>AA203*AA36</f>
        <v>582.39901779751438</v>
      </c>
      <c r="AB204" s="418">
        <f>AA204-Z204</f>
        <v>0</v>
      </c>
      <c r="AC204" s="374">
        <f>AC36*5%</f>
        <v>358.97435897435901</v>
      </c>
      <c r="AD204" s="461">
        <f>AD203*AD36</f>
        <v>460.67476512820502</v>
      </c>
      <c r="AE204" s="763">
        <f>AE203*AE36</f>
        <v>460.67476512820502</v>
      </c>
      <c r="AF204" s="418">
        <f>AE204-AD204</f>
        <v>0</v>
      </c>
      <c r="AG204" s="374">
        <f>AG36*5%</f>
        <v>333.33333333333337</v>
      </c>
      <c r="AH204" s="240">
        <f>AH203*AH36</f>
        <v>0</v>
      </c>
      <c r="AI204" s="1108">
        <f>AI203*AI36</f>
        <v>0</v>
      </c>
      <c r="AJ204" s="418">
        <f>AI204-AH204</f>
        <v>0</v>
      </c>
      <c r="AK204" s="127">
        <f>Y204+AC204+AG204</f>
        <v>1051.2820512820513</v>
      </c>
      <c r="AL204" s="563">
        <f>AL203*AL36</f>
        <v>1051.2820512820515</v>
      </c>
      <c r="AM204" s="134">
        <f>Z204+AD204+AH204</f>
        <v>1043.0737829257193</v>
      </c>
      <c r="AN204" s="129">
        <f>AA204+AE204+AI204</f>
        <v>1043.0737829257193</v>
      </c>
      <c r="AO204" s="134">
        <f>AN204-AK204</f>
        <v>-8.2082683563319279</v>
      </c>
      <c r="AP204" s="128">
        <f t="shared" ref="AP204:AP250" si="647">AN204-AL204</f>
        <v>-8.2082683563321552</v>
      </c>
      <c r="AQ204" s="55">
        <f>AN204-AM204</f>
        <v>0</v>
      </c>
      <c r="AR204" s="69">
        <f>SUM(R204,AK204)</f>
        <v>2038.4615384615386</v>
      </c>
      <c r="AS204" s="129">
        <f>SUM(S204,AL204)</f>
        <v>2038.4615384615388</v>
      </c>
      <c r="AT204" s="510">
        <f>T204+AM204</f>
        <v>2993.3079701393708</v>
      </c>
      <c r="AU204" s="565">
        <f>SUM(U204,AN204)</f>
        <v>2993.3079701393708</v>
      </c>
      <c r="AV204" s="169">
        <f>AU204-AR204</f>
        <v>954.84643167783224</v>
      </c>
      <c r="AW204" s="128">
        <f t="shared" ref="AW204:AW250" si="648">AU204-AS204</f>
        <v>954.84643167783202</v>
      </c>
      <c r="AX204" s="362">
        <f>AU204-AT204</f>
        <v>0</v>
      </c>
      <c r="AY204" s="74"/>
      <c r="AZ204" s="75"/>
      <c r="BA204" s="75"/>
      <c r="BF204" s="1037"/>
      <c r="BG204" s="240"/>
      <c r="BH204" s="462"/>
      <c r="BI204" s="418">
        <f>BH204-BG204</f>
        <v>0</v>
      </c>
      <c r="BJ204" s="1037"/>
      <c r="BK204" s="240"/>
      <c r="BL204" s="1154"/>
      <c r="BM204" s="418">
        <f>BL204-BK204</f>
        <v>0</v>
      </c>
      <c r="BN204" s="1037"/>
      <c r="BO204" s="240"/>
      <c r="BP204" s="1154"/>
      <c r="BQ204" s="418">
        <f>BP204-BO204</f>
        <v>0</v>
      </c>
      <c r="BR204" s="127">
        <f>BF204+BJ204+BN204</f>
        <v>0</v>
      </c>
      <c r="BS204" s="134"/>
      <c r="BT204" s="134">
        <f>BG204+BK204+BO204</f>
        <v>0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0</v>
      </c>
      <c r="BY204" s="1037"/>
      <c r="BZ204" s="240"/>
      <c r="CA204" s="1154"/>
      <c r="CB204" s="418">
        <f>CA204-BZ204</f>
        <v>0</v>
      </c>
      <c r="CC204" s="1037"/>
      <c r="CD204" s="240"/>
      <c r="CE204" s="1154"/>
      <c r="CF204" s="418">
        <f>CE204-CD204</f>
        <v>0</v>
      </c>
      <c r="CG204" s="1037"/>
      <c r="CH204" s="240"/>
      <c r="CI204" s="1154"/>
      <c r="CJ204" s="418">
        <f>CI204-CH204</f>
        <v>0</v>
      </c>
      <c r="CK204" s="127">
        <f>BY204+CC204+CG204</f>
        <v>0</v>
      </c>
      <c r="CL204" s="134"/>
      <c r="CM204" s="134">
        <f>BZ204+CD204+CH204</f>
        <v>0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0</v>
      </c>
      <c r="CR204" s="69">
        <f>SUM(BR204,CK204)</f>
        <v>0</v>
      </c>
      <c r="CS204" s="966"/>
      <c r="CT204" s="510">
        <f>BT204+CM204</f>
        <v>0</v>
      </c>
      <c r="CU204" s="565">
        <f>SUM(BU204,CN204)</f>
        <v>0</v>
      </c>
      <c r="CV204" s="169">
        <f>CU204-CR204</f>
        <v>0</v>
      </c>
      <c r="CW204" s="169"/>
      <c r="CX204" s="362">
        <f>CU204-CT204</f>
        <v>0</v>
      </c>
      <c r="CY204" s="74"/>
      <c r="CZ204" s="75"/>
      <c r="DD204" s="374">
        <v>355</v>
      </c>
      <c r="DE204" s="461">
        <v>355</v>
      </c>
      <c r="DF204" s="763"/>
      <c r="DG204" s="418">
        <f>DF204-DE204</f>
        <v>-355</v>
      </c>
      <c r="DH204" s="374">
        <v>275</v>
      </c>
      <c r="DI204" s="461">
        <v>275</v>
      </c>
      <c r="DJ204" s="763"/>
      <c r="DK204" s="418">
        <f>DJ204-DI204</f>
        <v>-275</v>
      </c>
      <c r="DL204" s="374">
        <v>267</v>
      </c>
      <c r="DM204" s="461">
        <v>267</v>
      </c>
      <c r="DN204" s="76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63"/>
      <c r="DX204" s="418">
        <f>DW204-DV204</f>
        <v>0</v>
      </c>
      <c r="DY204" s="374">
        <v>239.31623931623938</v>
      </c>
      <c r="DZ204" s="461"/>
      <c r="EA204" s="763"/>
      <c r="EB204" s="418">
        <f>EA204-DZ204</f>
        <v>0</v>
      </c>
      <c r="EC204" s="374">
        <v>149.5726495726496</v>
      </c>
      <c r="ED204" s="461"/>
      <c r="EE204" s="76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76">
        <f>DQ204+EH204</f>
        <v>897</v>
      </c>
      <c r="EN204" s="565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1" customFormat="1" ht="20.100000000000001" customHeight="1">
      <c r="A205" s="545"/>
      <c r="B205" s="566"/>
      <c r="C205" s="654"/>
      <c r="D205" s="790" t="s">
        <v>27</v>
      </c>
      <c r="E205" s="789"/>
      <c r="F205" s="547">
        <f>F206/F37</f>
        <v>0.19</v>
      </c>
      <c r="G205" s="548">
        <f>G206/G37</f>
        <v>0.12006880046695224</v>
      </c>
      <c r="H205" s="773">
        <f>H206/H37</f>
        <v>0.12006880046695224</v>
      </c>
      <c r="I205" s="549"/>
      <c r="J205" s="547">
        <f>J206/J37</f>
        <v>0.19</v>
      </c>
      <c r="K205" s="548">
        <v>0.22731999999999999</v>
      </c>
      <c r="L205" s="773">
        <v>0.22731999999999999</v>
      </c>
      <c r="M205" s="549"/>
      <c r="N205" s="547">
        <f>N206/N37</f>
        <v>0.19</v>
      </c>
      <c r="O205" s="548">
        <v>0.11632479363464651</v>
      </c>
      <c r="P205" s="773">
        <v>0.11632479363464651</v>
      </c>
      <c r="Q205" s="549"/>
      <c r="R205" s="547">
        <f>R206/R37</f>
        <v>0.19</v>
      </c>
      <c r="S205" s="550">
        <v>0.18961</v>
      </c>
      <c r="T205" s="555">
        <f>T206/T37</f>
        <v>0.1345752181498002</v>
      </c>
      <c r="U205" s="552">
        <f>U206/U37</f>
        <v>0.1345752181498002</v>
      </c>
      <c r="V205" s="552"/>
      <c r="W205" s="553"/>
      <c r="X205" s="277"/>
      <c r="Y205" s="547">
        <f>Y206/Y37</f>
        <v>0.19</v>
      </c>
      <c r="Z205" s="773">
        <v>0.26156415871611494</v>
      </c>
      <c r="AA205" s="773">
        <v>0.26156415871611494</v>
      </c>
      <c r="AB205" s="549">
        <v>0.14599999999999999</v>
      </c>
      <c r="AC205" s="547">
        <f>AC206/AC37</f>
        <v>0.19</v>
      </c>
      <c r="AD205" s="548">
        <v>0.22974901485902804</v>
      </c>
      <c r="AE205" s="773">
        <v>0.22974901485902804</v>
      </c>
      <c r="AF205" s="549">
        <v>0.14599999999999999</v>
      </c>
      <c r="AG205" s="547">
        <f>AG206/AG37</f>
        <v>0.19</v>
      </c>
      <c r="AH205" s="553"/>
      <c r="AI205" s="1132"/>
      <c r="AJ205" s="549"/>
      <c r="AK205" s="554">
        <f>AK206/AK37</f>
        <v>0.19</v>
      </c>
      <c r="AL205" s="550">
        <v>0.18961</v>
      </c>
      <c r="AM205" s="555">
        <f>AM206/AM37</f>
        <v>0.24390358910049906</v>
      </c>
      <c r="AN205" s="552">
        <f>AN206/AN37</f>
        <v>0.24390358910049906</v>
      </c>
      <c r="AO205" s="555"/>
      <c r="AP205" s="553"/>
      <c r="AQ205" s="277"/>
      <c r="AR205" s="554">
        <f>AR206/AR37</f>
        <v>0.19</v>
      </c>
      <c r="AS205" s="552">
        <f>AS206/AS37</f>
        <v>0.18961</v>
      </c>
      <c r="AT205" s="556">
        <f>AT206/AT37</f>
        <v>0.17425669468083982</v>
      </c>
      <c r="AU205" s="557">
        <f>AU206/AU37</f>
        <v>0.17425669468083982</v>
      </c>
      <c r="AV205" s="653"/>
      <c r="AW205" s="553"/>
      <c r="AX205" s="206"/>
      <c r="AY205" s="559"/>
      <c r="AZ205" s="560"/>
      <c r="BA205" s="560"/>
      <c r="BF205" s="1045" t="e">
        <f t="shared" ref="BF205:BG205" si="649">BF206/BF37</f>
        <v>#DIV/0!</v>
      </c>
      <c r="BG205" s="553" t="e">
        <f>BG206/BG37</f>
        <v>#DIV/0!</v>
      </c>
      <c r="BH205" s="853"/>
      <c r="BI205" s="549"/>
      <c r="BJ205" s="1045" t="e">
        <f t="shared" ref="BJ205" si="650">BJ206/BJ37</f>
        <v>#DIV/0!</v>
      </c>
      <c r="BK205" s="553" t="e">
        <f>BK206/BK37</f>
        <v>#DIV/0!</v>
      </c>
      <c r="BL205" s="1162"/>
      <c r="BM205" s="549"/>
      <c r="BN205" s="1045" t="e">
        <f t="shared" ref="BN205" si="651">BN206/BN37</f>
        <v>#DIV/0!</v>
      </c>
      <c r="BO205" s="553" t="e">
        <f>BO206/BO37</f>
        <v>#DIV/0!</v>
      </c>
      <c r="BP205" s="1162"/>
      <c r="BQ205" s="549"/>
      <c r="BR205" s="554" t="e">
        <f>BR206/BR37</f>
        <v>#DIV/0!</v>
      </c>
      <c r="BS205" s="555"/>
      <c r="BT205" s="562" t="e">
        <f>BT206/BT37</f>
        <v>#DIV/0!</v>
      </c>
      <c r="BU205" s="552" t="e">
        <f>BU206/BU37</f>
        <v>#DIV/0!</v>
      </c>
      <c r="BV205" s="552"/>
      <c r="BW205" s="553"/>
      <c r="BX205" s="277"/>
      <c r="BY205" s="1045" t="e">
        <f t="shared" ref="BY205" si="652">BY206/BY37</f>
        <v>#DIV/0!</v>
      </c>
      <c r="BZ205" s="553" t="e">
        <f>BZ206/BZ37</f>
        <v>#DIV/0!</v>
      </c>
      <c r="CA205" s="1162"/>
      <c r="CB205" s="549">
        <v>0.14599999999999999</v>
      </c>
      <c r="CC205" s="1045" t="e">
        <f t="shared" ref="CC205" si="653">CC206/CC37</f>
        <v>#DIV/0!</v>
      </c>
      <c r="CD205" s="553" t="e">
        <f>CD206/CD37</f>
        <v>#DIV/0!</v>
      </c>
      <c r="CE205" s="1162"/>
      <c r="CF205" s="549">
        <v>0.14599999999999999</v>
      </c>
      <c r="CG205" s="1045" t="e">
        <f t="shared" ref="CG205" si="654">CG206/CG37</f>
        <v>#DIV/0!</v>
      </c>
      <c r="CH205" s="553" t="e">
        <f>CH206/CH37</f>
        <v>#DIV/0!</v>
      </c>
      <c r="CI205" s="1162"/>
      <c r="CJ205" s="549"/>
      <c r="CK205" s="554" t="e">
        <f>CK206/CK37</f>
        <v>#DIV/0!</v>
      </c>
      <c r="CL205" s="555"/>
      <c r="CM205" s="562" t="e">
        <f>CM206/CM37</f>
        <v>#DIV/0!</v>
      </c>
      <c r="CN205" s="552" t="e">
        <f>CN206/CN37</f>
        <v>#DIV/0!</v>
      </c>
      <c r="CO205" s="562"/>
      <c r="CP205" s="555"/>
      <c r="CQ205" s="277"/>
      <c r="CR205" s="554" t="e">
        <f>CR206/CR37</f>
        <v>#DIV/0!</v>
      </c>
      <c r="CS205" s="555"/>
      <c r="CT205" s="556" t="e">
        <f>CT206/CT37</f>
        <v>#DIV/0!</v>
      </c>
      <c r="CU205" s="557" t="e">
        <f>CU206/CU37</f>
        <v>#DIV/0!</v>
      </c>
      <c r="CV205" s="653"/>
      <c r="CW205" s="653"/>
      <c r="CX205" s="206" t="e">
        <f>CU206/CT206</f>
        <v>#DIV/0!</v>
      </c>
      <c r="CY205" s="559"/>
      <c r="CZ205" s="560"/>
      <c r="DD205" s="547">
        <f>DD206/DD37</f>
        <v>0.18953999999999999</v>
      </c>
      <c r="DE205" s="548">
        <f>DE206/DE37</f>
        <v>0.18953999999999999</v>
      </c>
      <c r="DF205" s="773" t="e">
        <f>DF206/DF37</f>
        <v>#DIV/0!</v>
      </c>
      <c r="DG205" s="549"/>
      <c r="DH205" s="547">
        <f>DH206/DH37</f>
        <v>0.19</v>
      </c>
      <c r="DI205" s="548">
        <f>DI206/DI37</f>
        <v>0.19</v>
      </c>
      <c r="DJ205" s="773" t="e">
        <f>DJ206/DJ37</f>
        <v>#DIV/0!</v>
      </c>
      <c r="DK205" s="549"/>
      <c r="DL205" s="547">
        <f>DL206/DL37</f>
        <v>0.19</v>
      </c>
      <c r="DM205" s="548">
        <f>DM206/DM37</f>
        <v>0.19</v>
      </c>
      <c r="DN205" s="773">
        <f>DN206/DN37</f>
        <v>0</v>
      </c>
      <c r="DO205" s="549"/>
      <c r="DP205" s="554">
        <f>DP206/DP37</f>
        <v>0.18984666666666666</v>
      </c>
      <c r="DQ205" s="562">
        <f>DQ206/DQ37</f>
        <v>0.18984666666666666</v>
      </c>
      <c r="DR205" s="552">
        <f>DR206/DR37</f>
        <v>0</v>
      </c>
      <c r="DS205" s="552"/>
      <c r="DT205" s="277"/>
      <c r="DU205" s="547">
        <f>DU206/DU37</f>
        <v>0.19012499999999999</v>
      </c>
      <c r="DV205" s="548" t="e">
        <f>DV206/DV37</f>
        <v>#DIV/0!</v>
      </c>
      <c r="DW205" s="773" t="e">
        <f>DW206/DW37</f>
        <v>#DIV/0!</v>
      </c>
      <c r="DX205" s="549">
        <v>0.14599999999999999</v>
      </c>
      <c r="DY205" s="547">
        <f>DY206/DY37</f>
        <v>0.19</v>
      </c>
      <c r="DZ205" s="548" t="e">
        <f>DZ206/DZ37</f>
        <v>#DIV/0!</v>
      </c>
      <c r="EA205" s="773" t="e">
        <f>EA206/EA37</f>
        <v>#DIV/0!</v>
      </c>
      <c r="EB205" s="549">
        <v>0.14599999999999999</v>
      </c>
      <c r="EC205" s="547">
        <f>EC206/EC37</f>
        <v>0.19</v>
      </c>
      <c r="ED205" s="548" t="e">
        <f>ED206/ED37</f>
        <v>#DIV/0!</v>
      </c>
      <c r="EE205" s="773" t="e">
        <f>EE206/EE37</f>
        <v>#DIV/0!</v>
      </c>
      <c r="EF205" s="549"/>
      <c r="EG205" s="554">
        <f>EG206/EG37</f>
        <v>0.19005555555555553</v>
      </c>
      <c r="EH205" s="562" t="e">
        <f>EH206/EH37</f>
        <v>#DIV/0!</v>
      </c>
      <c r="EI205" s="552" t="e">
        <f>EI206/EI37</f>
        <v>#DIV/0!</v>
      </c>
      <c r="EJ205" s="562"/>
      <c r="EK205" s="277"/>
      <c r="EL205" s="554">
        <f>EL206/EL37</f>
        <v>0.18993410852713177</v>
      </c>
      <c r="EM205" s="556">
        <f>EM206/EM37</f>
        <v>0.18984666666666666</v>
      </c>
      <c r="EN205" s="557">
        <f>EN206/EN37</f>
        <v>0</v>
      </c>
      <c r="EO205" s="603"/>
      <c r="EP205" s="604">
        <f>EN206/EM206</f>
        <v>0</v>
      </c>
      <c r="EQ205" s="559"/>
      <c r="ER205" s="560"/>
    </row>
    <row r="206" spans="1:152" s="5" customFormat="1" ht="20.100000000000001" customHeight="1">
      <c r="A206" s="66"/>
      <c r="B206" s="67"/>
      <c r="C206" s="66"/>
      <c r="D206" s="833" t="s">
        <v>24</v>
      </c>
      <c r="E206" s="535"/>
      <c r="F206" s="374">
        <f>F37*19%</f>
        <v>64.957264957264968</v>
      </c>
      <c r="G206" s="461">
        <v>51.866129999999998</v>
      </c>
      <c r="H206" s="76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6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63">
        <f>P205*P37</f>
        <v>30.385088985886416</v>
      </c>
      <c r="Q206" s="418">
        <f>P206-O206</f>
        <v>0</v>
      </c>
      <c r="R206" s="264">
        <f>F206+J206+N206</f>
        <v>194.87179487179492</v>
      </c>
      <c r="S206" s="563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46"/>
        <v>-85.177129563515308</v>
      </c>
      <c r="X206" s="55">
        <f>U206-T206</f>
        <v>0</v>
      </c>
      <c r="Y206" s="374">
        <f>Y37*19%</f>
        <v>81.196581196581207</v>
      </c>
      <c r="Z206" s="763">
        <f>Z205*Z37</f>
        <v>53.846948010323906</v>
      </c>
      <c r="AA206" s="763">
        <f>AA205*AA37</f>
        <v>53.846948010323906</v>
      </c>
      <c r="AB206" s="418">
        <f>AA206-Z206</f>
        <v>0</v>
      </c>
      <c r="AC206" s="374">
        <f>AC37*19%</f>
        <v>81.196581196581207</v>
      </c>
      <c r="AD206" s="461">
        <f>AD205*AD37</f>
        <v>59.012554344639653</v>
      </c>
      <c r="AE206" s="763">
        <f>AE205*AE37</f>
        <v>59.012554344639653</v>
      </c>
      <c r="AF206" s="418">
        <f>AE206-AD206</f>
        <v>0</v>
      </c>
      <c r="AG206" s="374">
        <f>AG37*19%</f>
        <v>81.196581196581207</v>
      </c>
      <c r="AH206" s="240">
        <f>AH205*AH37</f>
        <v>0</v>
      </c>
      <c r="AI206" s="1108">
        <f>AI205*AI37</f>
        <v>0</v>
      </c>
      <c r="AJ206" s="418">
        <f>AI206-AH206</f>
        <v>0</v>
      </c>
      <c r="AK206" s="127">
        <f>Y206+AC206+AG206</f>
        <v>243.58974358974362</v>
      </c>
      <c r="AL206" s="563">
        <f>AL205*AL37</f>
        <v>243.08974358974362</v>
      </c>
      <c r="AM206" s="134">
        <f>Z206+AD206+AH206</f>
        <v>112.85950235496355</v>
      </c>
      <c r="AN206" s="129">
        <f>AA206+AE206+AI206</f>
        <v>112.85950235496355</v>
      </c>
      <c r="AO206" s="134">
        <f>AN206-AK206</f>
        <v>-130.73024123478007</v>
      </c>
      <c r="AP206" s="128">
        <f t="shared" si="647"/>
        <v>-130.23024123478007</v>
      </c>
      <c r="AQ206" s="55">
        <f>AN206-AM206</f>
        <v>0</v>
      </c>
      <c r="AR206" s="69">
        <f>SUM(R206,AK206)</f>
        <v>438.46153846153857</v>
      </c>
      <c r="AS206" s="129">
        <f>SUM(S206,AL206)</f>
        <v>437.56153846153848</v>
      </c>
      <c r="AT206" s="510">
        <f>T206+AM206</f>
        <v>222.15416766324313</v>
      </c>
      <c r="AU206" s="565">
        <f>SUM(U206,AN206)</f>
        <v>222.15416766324313</v>
      </c>
      <c r="AV206" s="169">
        <f>AU206-AR206</f>
        <v>-216.30737079829544</v>
      </c>
      <c r="AW206" s="128">
        <f t="shared" si="648"/>
        <v>-215.40737079829535</v>
      </c>
      <c r="AX206" s="362">
        <f>AU206-AT206</f>
        <v>0</v>
      </c>
      <c r="AY206" s="74"/>
      <c r="AZ206" s="75"/>
      <c r="BA206" s="75"/>
      <c r="BF206" s="1037"/>
      <c r="BG206" s="240"/>
      <c r="BH206" s="462"/>
      <c r="BI206" s="418">
        <f>BH206-BG206</f>
        <v>0</v>
      </c>
      <c r="BJ206" s="1037"/>
      <c r="BK206" s="240"/>
      <c r="BL206" s="1154"/>
      <c r="BM206" s="418">
        <f>BL206-BK206</f>
        <v>0</v>
      </c>
      <c r="BN206" s="1037"/>
      <c r="BO206" s="240"/>
      <c r="BP206" s="1154"/>
      <c r="BQ206" s="418">
        <f>BP206-BO206</f>
        <v>0</v>
      </c>
      <c r="BR206" s="127">
        <f>BF206+BJ206+BN206</f>
        <v>0</v>
      </c>
      <c r="BS206" s="134"/>
      <c r="BT206" s="134">
        <f>BG206+BK206+BO206</f>
        <v>0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0</v>
      </c>
      <c r="BY206" s="1037"/>
      <c r="BZ206" s="240"/>
      <c r="CA206" s="1154"/>
      <c r="CB206" s="418">
        <f>CA206-BZ206</f>
        <v>0</v>
      </c>
      <c r="CC206" s="1037"/>
      <c r="CD206" s="240"/>
      <c r="CE206" s="1154"/>
      <c r="CF206" s="418">
        <f>CE206-CD206</f>
        <v>0</v>
      </c>
      <c r="CG206" s="1037"/>
      <c r="CH206" s="240"/>
      <c r="CI206" s="1154"/>
      <c r="CJ206" s="418">
        <f>CI206-CH206</f>
        <v>0</v>
      </c>
      <c r="CK206" s="127">
        <f>BY206+CC206+CG206</f>
        <v>0</v>
      </c>
      <c r="CL206" s="134"/>
      <c r="CM206" s="134">
        <f>BZ206+CD206+CH206</f>
        <v>0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0</v>
      </c>
      <c r="CR206" s="69">
        <f>SUM(BR206,CK206)</f>
        <v>0</v>
      </c>
      <c r="CS206" s="966"/>
      <c r="CT206" s="510">
        <f>BT206+CM206</f>
        <v>0</v>
      </c>
      <c r="CU206" s="565">
        <f>SUM(BU206,CN206)</f>
        <v>0</v>
      </c>
      <c r="CV206" s="169">
        <f>CU206-CR206</f>
        <v>0</v>
      </c>
      <c r="CW206" s="169"/>
      <c r="CX206" s="362">
        <f>CU206-CT206</f>
        <v>0</v>
      </c>
      <c r="CY206" s="74"/>
      <c r="CZ206" s="75"/>
      <c r="DD206" s="374">
        <v>40.5</v>
      </c>
      <c r="DE206" s="461">
        <v>40.5</v>
      </c>
      <c r="DF206" s="763"/>
      <c r="DG206" s="418">
        <f>DF206-DE206</f>
        <v>-40.5</v>
      </c>
      <c r="DH206" s="374">
        <v>40.598290598290603</v>
      </c>
      <c r="DI206" s="461">
        <v>40.598290598290603</v>
      </c>
      <c r="DJ206" s="763"/>
      <c r="DK206" s="418">
        <f>DJ206-DI206</f>
        <v>-40.598290598290603</v>
      </c>
      <c r="DL206" s="374">
        <v>40.598290598290603</v>
      </c>
      <c r="DM206" s="461">
        <v>40.598290598290603</v>
      </c>
      <c r="DN206" s="76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63"/>
      <c r="DX206" s="418">
        <f>DW206-DV206</f>
        <v>0</v>
      </c>
      <c r="DY206" s="374">
        <v>24.358974358974358</v>
      </c>
      <c r="DZ206" s="461"/>
      <c r="EA206" s="763"/>
      <c r="EB206" s="418">
        <f>EA206-DZ206</f>
        <v>0</v>
      </c>
      <c r="EC206" s="374">
        <v>24.358974358974358</v>
      </c>
      <c r="ED206" s="461"/>
      <c r="EE206" s="76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76">
        <f>DQ206+EH206</f>
        <v>121.69658119658121</v>
      </c>
      <c r="EN206" s="565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1" customFormat="1" ht="20.100000000000001" customHeight="1">
      <c r="A207" s="788"/>
      <c r="B207" s="566"/>
      <c r="C207" s="788"/>
      <c r="D207" s="546"/>
      <c r="E207" s="789" t="s">
        <v>27</v>
      </c>
      <c r="F207" s="547">
        <v>0.18</v>
      </c>
      <c r="G207" s="548" t="e">
        <f>G208/G38</f>
        <v>#VALUE!</v>
      </c>
      <c r="H207" s="773"/>
      <c r="I207" s="657"/>
      <c r="J207" s="547">
        <v>0.18</v>
      </c>
      <c r="K207" s="548">
        <v>0.13002983041305821</v>
      </c>
      <c r="L207" s="773">
        <v>0.13002983041305821</v>
      </c>
      <c r="M207" s="657"/>
      <c r="N207" s="547">
        <v>0.18</v>
      </c>
      <c r="O207" s="548">
        <v>0.14783042674779295</v>
      </c>
      <c r="P207" s="773">
        <v>0.14783042674779295</v>
      </c>
      <c r="Q207" s="657"/>
      <c r="R207" s="594">
        <f>R208/R38</f>
        <v>0.18</v>
      </c>
      <c r="S207" s="595">
        <v>0.18</v>
      </c>
      <c r="T207" s="597">
        <f>T208/T38</f>
        <v>0.14718476110052575</v>
      </c>
      <c r="U207" s="599">
        <f>U208/U38</f>
        <v>0.14718476110052575</v>
      </c>
      <c r="V207" s="599"/>
      <c r="W207" s="600"/>
      <c r="X207" s="253"/>
      <c r="Y207" s="547">
        <v>0.18</v>
      </c>
      <c r="Z207" s="773">
        <v>0.14002085214372895</v>
      </c>
      <c r="AA207" s="773">
        <v>0.14002085214372895</v>
      </c>
      <c r="AB207" s="657">
        <v>0.13200000000000001</v>
      </c>
      <c r="AC207" s="547">
        <v>0.18</v>
      </c>
      <c r="AD207" s="548">
        <v>0.14319401174916863</v>
      </c>
      <c r="AE207" s="773">
        <v>0.14319401174916863</v>
      </c>
      <c r="AF207" s="657"/>
      <c r="AG207" s="547">
        <v>0.18</v>
      </c>
      <c r="AH207" s="553"/>
      <c r="AI207" s="1132"/>
      <c r="AJ207" s="657"/>
      <c r="AK207" s="598">
        <f>AK208/AK38</f>
        <v>0.18</v>
      </c>
      <c r="AL207" s="595">
        <v>0.18</v>
      </c>
      <c r="AM207" s="597">
        <f>AM208/AM38</f>
        <v>0.14186755720464506</v>
      </c>
      <c r="AN207" s="599">
        <f>AN208/AN38</f>
        <v>0.14186755720464506</v>
      </c>
      <c r="AO207" s="597"/>
      <c r="AP207" s="600"/>
      <c r="AQ207" s="253"/>
      <c r="AR207" s="554">
        <f>AR208/AR38</f>
        <v>0.17999999999999997</v>
      </c>
      <c r="AS207" s="599">
        <f>AS208/AS38</f>
        <v>0.18000000000000002</v>
      </c>
      <c r="AT207" s="556">
        <f>AT208/AT38</f>
        <v>0.14258113899169833</v>
      </c>
      <c r="AU207" s="557">
        <f>AU208/AU38</f>
        <v>0.14258113899169833</v>
      </c>
      <c r="AV207" s="653"/>
      <c r="AW207" s="600"/>
      <c r="AX207" s="206"/>
      <c r="AY207" s="559"/>
      <c r="AZ207" s="560"/>
      <c r="BA207" s="560"/>
      <c r="BF207" s="1045" t="e">
        <f t="shared" ref="BF207:BG207" si="655">BF208/BF38</f>
        <v>#DIV/0!</v>
      </c>
      <c r="BG207" s="553" t="e">
        <f>BG208/BG38</f>
        <v>#DIV/0!</v>
      </c>
      <c r="BH207" s="853"/>
      <c r="BI207" s="657"/>
      <c r="BJ207" s="1045" t="e">
        <f t="shared" ref="BJ207" si="656">BJ208/BJ38</f>
        <v>#DIV/0!</v>
      </c>
      <c r="BK207" s="553" t="e">
        <f>BK208/BK38</f>
        <v>#DIV/0!</v>
      </c>
      <c r="BL207" s="1162"/>
      <c r="BM207" s="657"/>
      <c r="BN207" s="1045" t="e">
        <f t="shared" ref="BN207" si="657">BN208/BN38</f>
        <v>#DIV/0!</v>
      </c>
      <c r="BO207" s="553" t="e">
        <f>BO208/BO38</f>
        <v>#DIV/0!</v>
      </c>
      <c r="BP207" s="1162"/>
      <c r="BQ207" s="657"/>
      <c r="BR207" s="598" t="e">
        <f>BR208/BR38</f>
        <v>#DIV/0!</v>
      </c>
      <c r="BS207" s="597"/>
      <c r="BT207" s="597" t="e">
        <f>BT208/BT38</f>
        <v>#DIV/0!</v>
      </c>
      <c r="BU207" s="599" t="e">
        <f>BU208/BU38</f>
        <v>#DIV/0!</v>
      </c>
      <c r="BV207" s="599"/>
      <c r="BW207" s="600"/>
      <c r="BX207" s="253"/>
      <c r="BY207" s="1045" t="e">
        <f t="shared" ref="BY207" si="658">BY208/BY38</f>
        <v>#DIV/0!</v>
      </c>
      <c r="BZ207" s="553" t="e">
        <f>BZ208/BZ38</f>
        <v>#DIV/0!</v>
      </c>
      <c r="CA207" s="1162"/>
      <c r="CB207" s="549">
        <v>0.13200000000000001</v>
      </c>
      <c r="CC207" s="1045" t="e">
        <f t="shared" ref="CC207" si="659">CC208/CC38</f>
        <v>#DIV/0!</v>
      </c>
      <c r="CD207" s="553" t="e">
        <f>CD208/CD38</f>
        <v>#DIV/0!</v>
      </c>
      <c r="CE207" s="1162"/>
      <c r="CF207" s="549">
        <v>0.13200000000000001</v>
      </c>
      <c r="CG207" s="1045" t="e">
        <f t="shared" ref="CG207" si="660">CG208/CG38</f>
        <v>#DIV/0!</v>
      </c>
      <c r="CH207" s="553" t="e">
        <f>CH208/CH38</f>
        <v>#DIV/0!</v>
      </c>
      <c r="CI207" s="1162"/>
      <c r="CJ207" s="549"/>
      <c r="CK207" s="554" t="e">
        <f>CK208/CK38</f>
        <v>#DIV/0!</v>
      </c>
      <c r="CL207" s="555"/>
      <c r="CM207" s="883" t="e">
        <f>CM208/CM38</f>
        <v>#DIV/0!</v>
      </c>
      <c r="CN207" s="552" t="e">
        <f>CN208/CN38</f>
        <v>#DIV/0!</v>
      </c>
      <c r="CO207" s="883"/>
      <c r="CP207" s="555"/>
      <c r="CQ207" s="277"/>
      <c r="CR207" s="554" t="e">
        <f>CR208/CR38</f>
        <v>#DIV/0!</v>
      </c>
      <c r="CS207" s="555"/>
      <c r="CT207" s="900" t="e">
        <f>CT208/CT38</f>
        <v>#DIV/0!</v>
      </c>
      <c r="CU207" s="557" t="e">
        <f>CU208/CU38</f>
        <v>#DIV/0!</v>
      </c>
      <c r="CV207" s="653"/>
      <c r="CW207" s="653"/>
      <c r="CX207" s="206" t="e">
        <f>CU208/CT208</f>
        <v>#DIV/0!</v>
      </c>
      <c r="CY207" s="559"/>
      <c r="CZ207" s="560"/>
      <c r="DD207" s="547">
        <v>0.247</v>
      </c>
      <c r="DE207" s="548">
        <f>DE208/DE38</f>
        <v>0.19306643785729563</v>
      </c>
      <c r="DF207" s="773" t="e">
        <f>DF208/DF38</f>
        <v>#DIV/0!</v>
      </c>
      <c r="DG207" s="657"/>
      <c r="DH207" s="547">
        <v>0.247</v>
      </c>
      <c r="DI207" s="548">
        <f>DI208/DI38</f>
        <v>0.254</v>
      </c>
      <c r="DJ207" s="773" t="e">
        <f>DJ208/DJ38</f>
        <v>#DIV/0!</v>
      </c>
      <c r="DK207" s="657"/>
      <c r="DL207" s="547">
        <v>0.247</v>
      </c>
      <c r="DM207" s="548">
        <f>DM208/DM38</f>
        <v>0.252</v>
      </c>
      <c r="DN207" s="773">
        <f>DN208/DN38</f>
        <v>0</v>
      </c>
      <c r="DO207" s="657"/>
      <c r="DP207" s="598">
        <f>DP208/DP38</f>
        <v>0.247</v>
      </c>
      <c r="DQ207" s="597">
        <f>DQ208/DQ38</f>
        <v>0.23498659802385538</v>
      </c>
      <c r="DR207" s="599">
        <f>DR208/DR38</f>
        <v>0</v>
      </c>
      <c r="DS207" s="599"/>
      <c r="DT207" s="253"/>
      <c r="DU207" s="547">
        <v>0.251</v>
      </c>
      <c r="DV207" s="548" t="e">
        <f>DV208/DV38</f>
        <v>#DIV/0!</v>
      </c>
      <c r="DW207" s="773" t="e">
        <f>DW208/DW38</f>
        <v>#DIV/0!</v>
      </c>
      <c r="DX207" s="657">
        <v>0.13200000000000001</v>
      </c>
      <c r="DY207" s="547">
        <v>0.251</v>
      </c>
      <c r="DZ207" s="548" t="e">
        <f>DZ208/DZ38</f>
        <v>#DIV/0!</v>
      </c>
      <c r="EA207" s="773" t="e">
        <f>EA208/EA38</f>
        <v>#DIV/0!</v>
      </c>
      <c r="EB207" s="657">
        <v>0.13200000000000001</v>
      </c>
      <c r="EC207" s="547">
        <v>0.251</v>
      </c>
      <c r="ED207" s="548" t="e">
        <f>ED208/ED38</f>
        <v>#DIV/0!</v>
      </c>
      <c r="EE207" s="773" t="e">
        <f>EE208/EE38</f>
        <v>#DIV/0!</v>
      </c>
      <c r="EF207" s="657"/>
      <c r="EG207" s="598">
        <f>EG208/EG38</f>
        <v>0.251</v>
      </c>
      <c r="EH207" s="597" t="e">
        <f>EH208/EH38</f>
        <v>#DIV/0!</v>
      </c>
      <c r="EI207" s="599" t="e">
        <f>EI208/EI38</f>
        <v>#DIV/0!</v>
      </c>
      <c r="EJ207" s="597"/>
      <c r="EK207" s="253"/>
      <c r="EL207" s="554">
        <f>EL208/EL38</f>
        <v>0.24877777777777774</v>
      </c>
      <c r="EM207" s="556">
        <f>EM208/EM38</f>
        <v>0.23498659802385538</v>
      </c>
      <c r="EN207" s="557">
        <f>EN208/EN38</f>
        <v>0</v>
      </c>
      <c r="EO207" s="603"/>
      <c r="EP207" s="604">
        <f>EN208/EM208</f>
        <v>0</v>
      </c>
      <c r="EQ207" s="559"/>
      <c r="ER207" s="560"/>
    </row>
    <row r="208" spans="1:152" s="5" customFormat="1" ht="20.100000000000001" customHeight="1">
      <c r="A208" s="66"/>
      <c r="B208" s="67"/>
      <c r="C208" s="67"/>
      <c r="D208" s="67"/>
      <c r="E208" s="535" t="s">
        <v>116</v>
      </c>
      <c r="F208" s="374">
        <f>F38*F207</f>
        <v>846.15384615384619</v>
      </c>
      <c r="G208" s="461" t="e">
        <f>G210-G202</f>
        <v>#VALUE!</v>
      </c>
      <c r="H208" s="76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6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6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763">
        <f>Z207*Z38</f>
        <v>563.65860766631897</v>
      </c>
      <c r="AA208" s="763">
        <f>AA207*AA38</f>
        <v>563.65860766631897</v>
      </c>
      <c r="AB208" s="457">
        <f>AA208-Z208</f>
        <v>0</v>
      </c>
      <c r="AC208" s="374">
        <f>AC38*AC207</f>
        <v>3200</v>
      </c>
      <c r="AD208" s="461">
        <f>AD207*AD38</f>
        <v>802.5155403426869</v>
      </c>
      <c r="AE208" s="763">
        <f>AE207*AE38</f>
        <v>802.5155403426869</v>
      </c>
      <c r="AF208" s="457">
        <f>AE208-AD208</f>
        <v>0</v>
      </c>
      <c r="AG208" s="374">
        <f>AG38*AG207</f>
        <v>3646.1538461538462</v>
      </c>
      <c r="AH208" s="240">
        <f>AH207*AH38</f>
        <v>0</v>
      </c>
      <c r="AI208" s="1108">
        <f>AI207*AI38</f>
        <v>0</v>
      </c>
      <c r="AJ208" s="457">
        <f>AI208-AH208</f>
        <v>0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1366.1741480090059</v>
      </c>
      <c r="AN208" s="239">
        <f>AA208+AE208+AI208</f>
        <v>1366.1741480090059</v>
      </c>
      <c r="AO208" s="70">
        <f>AN208-AK208</f>
        <v>-8264.5950827602246</v>
      </c>
      <c r="AP208" s="240">
        <f>AN208-AL208</f>
        <v>-10018.441236606379</v>
      </c>
      <c r="AQ208" s="241">
        <f>AN208-AM208</f>
        <v>0</v>
      </c>
      <c r="AR208" s="69">
        <f>SUM(R208,AK208)</f>
        <v>13261.538461538461</v>
      </c>
      <c r="AS208" s="239">
        <f>SUM(S208,AL208)</f>
        <v>16255.384615384617</v>
      </c>
      <c r="AT208" s="519">
        <f>T208+AM208</f>
        <v>1585.8740733270563</v>
      </c>
      <c r="AU208" s="565">
        <f>SUM(U208,AN208)</f>
        <v>1585.8740733270563</v>
      </c>
      <c r="AV208" s="328">
        <f>AU208-AR208</f>
        <v>-11675.664388211404</v>
      </c>
      <c r="AW208" s="240">
        <f>AU208-AS208</f>
        <v>-14669.51054205756</v>
      </c>
      <c r="AX208" s="605">
        <f>AU208-AT208</f>
        <v>0</v>
      </c>
      <c r="AY208" s="74"/>
      <c r="AZ208" s="75"/>
      <c r="BA208" s="75"/>
      <c r="BF208" s="1037"/>
      <c r="BG208" s="240"/>
      <c r="BH208" s="415"/>
      <c r="BI208" s="418">
        <f>BH208-BG208</f>
        <v>0</v>
      </c>
      <c r="BJ208" s="1037"/>
      <c r="BK208" s="128"/>
      <c r="BL208" s="1152"/>
      <c r="BM208" s="418">
        <f>BL208-BK208</f>
        <v>0</v>
      </c>
      <c r="BN208" s="1037"/>
      <c r="BO208" s="128"/>
      <c r="BP208" s="1152"/>
      <c r="BQ208" s="418">
        <f>BP208-BO208</f>
        <v>0</v>
      </c>
      <c r="BR208" s="127">
        <f>BF208+BJ208+BN208</f>
        <v>0</v>
      </c>
      <c r="BS208" s="134"/>
      <c r="BT208" s="134">
        <f>BG208+BK208+BO208</f>
        <v>0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0</v>
      </c>
      <c r="BY208" s="1037"/>
      <c r="BZ208" s="128"/>
      <c r="CA208" s="1152"/>
      <c r="CB208" s="418">
        <f>CA208-BZ208</f>
        <v>0</v>
      </c>
      <c r="CC208" s="1037"/>
      <c r="CD208" s="128"/>
      <c r="CE208" s="1152"/>
      <c r="CF208" s="418">
        <f>CE208-CD208</f>
        <v>0</v>
      </c>
      <c r="CG208" s="1037"/>
      <c r="CH208" s="128"/>
      <c r="CI208" s="1152"/>
      <c r="CJ208" s="418">
        <f>CI208-CH208</f>
        <v>0</v>
      </c>
      <c r="CK208" s="127">
        <f>BY208+CC208+CG208</f>
        <v>0</v>
      </c>
      <c r="CL208" s="134"/>
      <c r="CM208" s="134">
        <f>BZ208+CD208+CH208</f>
        <v>0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0</v>
      </c>
      <c r="CR208" s="127">
        <f>SUM(BR208,CK208)</f>
        <v>0</v>
      </c>
      <c r="CS208" s="564"/>
      <c r="CT208" s="510">
        <f>BT208+CM208</f>
        <v>0</v>
      </c>
      <c r="CU208" s="421">
        <f>SUM(BU208,CN208)</f>
        <v>0</v>
      </c>
      <c r="CV208" s="169">
        <f>CU208-CR208</f>
        <v>0</v>
      </c>
      <c r="CW208" s="328"/>
      <c r="CX208" s="605">
        <f>CU208-CT208</f>
        <v>0</v>
      </c>
      <c r="CY208" s="74"/>
      <c r="CZ208" s="75"/>
      <c r="DD208" s="374">
        <f>DD207*DD38</f>
        <v>3800</v>
      </c>
      <c r="DE208" s="461">
        <v>2970.2528901122405</v>
      </c>
      <c r="DF208" s="76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6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6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61"/>
      <c r="DX208" s="418">
        <f>DW208-DV208</f>
        <v>0</v>
      </c>
      <c r="DY208" s="264">
        <f>DY207*DY38</f>
        <v>3432.4786324786328</v>
      </c>
      <c r="DZ208" s="414"/>
      <c r="EA208" s="761"/>
      <c r="EB208" s="418">
        <f>EA208-DZ208</f>
        <v>0</v>
      </c>
      <c r="EC208" s="264">
        <f>EC207*EC38</f>
        <v>2145.2991452991455</v>
      </c>
      <c r="ED208" s="414"/>
      <c r="EE208" s="76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7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05">
        <f>EN208-EM208</f>
        <v>-12050.594770454121</v>
      </c>
      <c r="EQ208" s="74"/>
      <c r="ER208" s="75"/>
    </row>
    <row r="209" spans="1:152" s="561" customFormat="1" ht="20.100000000000001" customHeight="1">
      <c r="A209" s="788"/>
      <c r="B209" s="566"/>
      <c r="C209" s="788"/>
      <c r="D209" s="566"/>
      <c r="E209" s="789" t="s">
        <v>27</v>
      </c>
      <c r="F209" s="547">
        <v>0.17899999999999999</v>
      </c>
      <c r="G209" s="548"/>
      <c r="H209" s="773"/>
      <c r="I209" s="549"/>
      <c r="J209" s="547">
        <v>0.17899999999999999</v>
      </c>
      <c r="K209" s="548"/>
      <c r="L209" s="773"/>
      <c r="M209" s="549"/>
      <c r="N209" s="547">
        <v>0.17899999999999999</v>
      </c>
      <c r="O209" s="548">
        <v>0.2201646245332263</v>
      </c>
      <c r="P209" s="773">
        <v>0.2201646245332263</v>
      </c>
      <c r="Q209" s="549"/>
      <c r="R209" s="547">
        <f>R210/R39</f>
        <v>0.17900000000000002</v>
      </c>
      <c r="S209" s="550">
        <v>0.17899999999999999</v>
      </c>
      <c r="T209" s="555">
        <f>T210/T38</f>
        <v>4.9014081824032812E-3</v>
      </c>
      <c r="U209" s="552">
        <f>U210/U39</f>
        <v>0.2201646245332263</v>
      </c>
      <c r="V209" s="552"/>
      <c r="W209" s="553"/>
      <c r="X209" s="277"/>
      <c r="Y209" s="547">
        <v>0.17899999999999999</v>
      </c>
      <c r="Z209" s="773">
        <v>0.20748098783200355</v>
      </c>
      <c r="AA209" s="773">
        <v>0.20748098783200355</v>
      </c>
      <c r="AB209" s="549">
        <v>0.13200000000000001</v>
      </c>
      <c r="AC209" s="547">
        <v>0.17899999999999999</v>
      </c>
      <c r="AD209" s="548">
        <v>0.21441985023445162</v>
      </c>
      <c r="AE209" s="773">
        <v>0.21441985023445162</v>
      </c>
      <c r="AF209" s="549"/>
      <c r="AG209" s="547">
        <v>0.17899999999999999</v>
      </c>
      <c r="AH209" s="553"/>
      <c r="AI209" s="1132"/>
      <c r="AJ209" s="549"/>
      <c r="AK209" s="554">
        <f>AK210/AK39</f>
        <v>0.17899999999999999</v>
      </c>
      <c r="AL209" s="550">
        <v>0.17899999999999999</v>
      </c>
      <c r="AM209" s="555">
        <f>AM210/AM39</f>
        <v>0.21068243990911276</v>
      </c>
      <c r="AN209" s="552">
        <f>AN210/AN39</f>
        <v>0.21068243990911276</v>
      </c>
      <c r="AO209" s="555"/>
      <c r="AP209" s="553"/>
      <c r="AQ209" s="277"/>
      <c r="AR209" s="554">
        <f>AR210/AR39</f>
        <v>0.17899999999999999</v>
      </c>
      <c r="AS209" s="552">
        <f>AS210/AS39</f>
        <v>0.17899999999999996</v>
      </c>
      <c r="AT209" s="849">
        <f>AT210/AT39</f>
        <v>0.21099986472450058</v>
      </c>
      <c r="AU209" s="557">
        <f>AU210/AU39</f>
        <v>0.21099986472450058</v>
      </c>
      <c r="AV209" s="653"/>
      <c r="AW209" s="553"/>
      <c r="AX209" s="206"/>
      <c r="AY209" s="559"/>
      <c r="AZ209" s="560"/>
      <c r="BA209" s="560"/>
      <c r="BF209" s="1045" t="e">
        <f t="shared" ref="BF209:BG209" si="661">BF210/BF39</f>
        <v>#DIV/0!</v>
      </c>
      <c r="BG209" s="553" t="e">
        <f>BG210/BG39</f>
        <v>#DIV/0!</v>
      </c>
      <c r="BH209" s="855"/>
      <c r="BI209" s="657"/>
      <c r="BJ209" s="1045" t="e">
        <f t="shared" ref="BJ209" si="662">BJ210/BJ39</f>
        <v>#DIV/0!</v>
      </c>
      <c r="BK209" s="600" t="e">
        <f>BK210/BK39</f>
        <v>#DIV/0!</v>
      </c>
      <c r="BL209" s="1164"/>
      <c r="BM209" s="657"/>
      <c r="BN209" s="1045" t="e">
        <f t="shared" ref="BN209" si="663">BN210/BN39</f>
        <v>#DIV/0!</v>
      </c>
      <c r="BO209" s="600" t="e">
        <f>BO210/BO39</f>
        <v>#DIV/0!</v>
      </c>
      <c r="BP209" s="1164"/>
      <c r="BQ209" s="657"/>
      <c r="BR209" s="598" t="e">
        <f>BR210/BR39</f>
        <v>#DIV/0!</v>
      </c>
      <c r="BS209" s="597"/>
      <c r="BT209" s="597" t="e">
        <f>BT210/BT38</f>
        <v>#DIV/0!</v>
      </c>
      <c r="BU209" s="599" t="e">
        <f>BU210/BU39</f>
        <v>#DIV/0!</v>
      </c>
      <c r="BV209" s="599"/>
      <c r="BW209" s="600"/>
      <c r="BX209" s="253"/>
      <c r="BY209" s="1045" t="e">
        <f t="shared" ref="BY209" si="664">BY210/BY39</f>
        <v>#DIV/0!</v>
      </c>
      <c r="BZ209" s="600" t="e">
        <f>BZ210/BZ39</f>
        <v>#DIV/0!</v>
      </c>
      <c r="CA209" s="1164"/>
      <c r="CB209" s="657">
        <v>0.13200000000000001</v>
      </c>
      <c r="CC209" s="1045" t="e">
        <f t="shared" ref="CC209" si="665">CC210/CC39</f>
        <v>#DIV/0!</v>
      </c>
      <c r="CD209" s="600" t="e">
        <f>CD210/CD39</f>
        <v>#DIV/0!</v>
      </c>
      <c r="CE209" s="1164"/>
      <c r="CF209" s="657">
        <v>0.13200000000000001</v>
      </c>
      <c r="CG209" s="1045" t="e">
        <f t="shared" ref="CG209" si="666">CG210/CG39</f>
        <v>#DIV/0!</v>
      </c>
      <c r="CH209" s="600" t="e">
        <f>CH210/CH39</f>
        <v>#DIV/0!</v>
      </c>
      <c r="CI209" s="1164"/>
      <c r="CJ209" s="657"/>
      <c r="CK209" s="598" t="e">
        <f>CK210/CK39</f>
        <v>#DIV/0!</v>
      </c>
      <c r="CL209" s="597"/>
      <c r="CM209" s="597" t="e">
        <f>CM210/CM39</f>
        <v>#DIV/0!</v>
      </c>
      <c r="CN209" s="599" t="e">
        <f>CN210/CN39</f>
        <v>#DIV/0!</v>
      </c>
      <c r="CO209" s="597"/>
      <c r="CP209" s="597"/>
      <c r="CQ209" s="253"/>
      <c r="CR209" s="598" t="e">
        <f>CR210/CR39</f>
        <v>#DIV/0!</v>
      </c>
      <c r="CS209" s="596"/>
      <c r="CT209" s="601" t="e">
        <f>CT210/CT39</f>
        <v>#DIV/0!</v>
      </c>
      <c r="CU209" s="602" t="e">
        <f>CU210/CU39</f>
        <v>#DIV/0!</v>
      </c>
      <c r="CV209" s="653"/>
      <c r="CW209" s="653"/>
      <c r="CX209" s="206" t="e">
        <f>CU210/CT210</f>
        <v>#DIV/0!</v>
      </c>
      <c r="CY209" s="559"/>
      <c r="CZ209" s="560"/>
      <c r="DD209" s="547">
        <f>DD210/DD39</f>
        <v>0.18051428571428571</v>
      </c>
      <c r="DE209" s="548">
        <f>DE210/DE39</f>
        <v>0.18187317138664777</v>
      </c>
      <c r="DF209" s="775" t="e">
        <f>DF210/DF39</f>
        <v>#DIV/0!</v>
      </c>
      <c r="DG209" s="657"/>
      <c r="DH209" s="594">
        <f>DH210/DH39</f>
        <v>0.18</v>
      </c>
      <c r="DI209" s="591">
        <f>DI210/DI39</f>
        <v>0.178021978021978</v>
      </c>
      <c r="DJ209" s="775" t="e">
        <f>DJ210/DJ39</f>
        <v>#DIV/0!</v>
      </c>
      <c r="DK209" s="657"/>
      <c r="DL209" s="594">
        <f>DL210/DL39</f>
        <v>0.18</v>
      </c>
      <c r="DM209" s="591">
        <f>DM210/DM39</f>
        <v>0.178021978021978</v>
      </c>
      <c r="DN209" s="775">
        <f>DN210/DN39</f>
        <v>0</v>
      </c>
      <c r="DO209" s="657"/>
      <c r="DP209" s="598">
        <f>DP210/DP39</f>
        <v>0.18014285714285713</v>
      </c>
      <c r="DQ209" s="597">
        <f>DQ210/DQ38</f>
        <v>7.5218536661775567E-2</v>
      </c>
      <c r="DR209" s="599">
        <f>DR210/DR39</f>
        <v>0</v>
      </c>
      <c r="DS209" s="599"/>
      <c r="DT209" s="253"/>
      <c r="DU209" s="594">
        <f>DU210/DU39</f>
        <v>0.18</v>
      </c>
      <c r="DV209" s="548" t="e">
        <f>DV210/DV38</f>
        <v>#DIV/0!</v>
      </c>
      <c r="DW209" s="775" t="e">
        <f>DW210/DW38</f>
        <v>#DIV/0!</v>
      </c>
      <c r="DX209" s="657">
        <v>0.13200000000000001</v>
      </c>
      <c r="DY209" s="594">
        <f>DY210/DY39</f>
        <v>0.18</v>
      </c>
      <c r="DZ209" s="591" t="e">
        <f>DZ210/DZ38</f>
        <v>#DIV/0!</v>
      </c>
      <c r="EA209" s="775" t="e">
        <f>EA210/EA38</f>
        <v>#DIV/0!</v>
      </c>
      <c r="EB209" s="657">
        <v>0.13200000000000001</v>
      </c>
      <c r="EC209" s="594">
        <f>EC210/EC39</f>
        <v>0.17948863636363635</v>
      </c>
      <c r="ED209" s="591" t="e">
        <f>ED210/ED38</f>
        <v>#DIV/0!</v>
      </c>
      <c r="EE209" s="775" t="e">
        <f>EE210/EE38</f>
        <v>#DIV/0!</v>
      </c>
      <c r="EF209" s="657"/>
      <c r="EG209" s="598">
        <f>EG210/EG39</f>
        <v>0.17988970588235292</v>
      </c>
      <c r="EH209" s="597" t="e">
        <f>EH210/EH38</f>
        <v>#DIV/0!</v>
      </c>
      <c r="EI209" s="599" t="e">
        <f>EI210/EI38</f>
        <v>#DIV/0!</v>
      </c>
      <c r="EJ209" s="597"/>
      <c r="EK209" s="253"/>
      <c r="EL209" s="598">
        <f>EL210/EL39</f>
        <v>0.18002960526315787</v>
      </c>
      <c r="EM209" s="560">
        <f>EM210/EM38</f>
        <v>7.5218536661775567E-2</v>
      </c>
      <c r="EN209" s="602">
        <f>EN210/EN38</f>
        <v>0</v>
      </c>
      <c r="EO209" s="1027"/>
      <c r="EP209" s="604">
        <f>EN210/EM210</f>
        <v>0</v>
      </c>
      <c r="EQ209" s="559"/>
      <c r="ER209" s="560"/>
    </row>
    <row r="210" spans="1:152" s="5" customFormat="1" ht="20.100000000000001" customHeight="1">
      <c r="A210" s="66"/>
      <c r="B210" s="67"/>
      <c r="C210" s="67"/>
      <c r="D210" s="67"/>
      <c r="E210" s="535" t="s">
        <v>120</v>
      </c>
      <c r="F210" s="264">
        <f>F209*F7</f>
        <v>590.54700854700855</v>
      </c>
      <c r="G210" s="414">
        <f>G209*G7</f>
        <v>0</v>
      </c>
      <c r="H210" s="76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6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61">
        <f>P209*P39</f>
        <v>7.3162398306425978</v>
      </c>
      <c r="Q210" s="418">
        <f>Q209*Q7</f>
        <v>0</v>
      </c>
      <c r="R210" s="264">
        <f>F210+J210+N210</f>
        <v>2013.3675213675215</v>
      </c>
      <c r="S210" s="563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761">
        <f>Z39*Z209</f>
        <v>107.22138648878332</v>
      </c>
      <c r="AA210" s="761">
        <f>AA39*AA209</f>
        <v>107.22138648878332</v>
      </c>
      <c r="AB210" s="418">
        <f>AA210-Z210</f>
        <v>0</v>
      </c>
      <c r="AC210" s="264">
        <f>AC39*AC209</f>
        <v>1407.5213675213674</v>
      </c>
      <c r="AD210" s="414">
        <f>AD39*AD209</f>
        <v>94.917070164938366</v>
      </c>
      <c r="AE210" s="761">
        <f>AE39*AE209</f>
        <v>94.917070164938366</v>
      </c>
      <c r="AF210" s="418">
        <f>AE210-AD210</f>
        <v>0</v>
      </c>
      <c r="AG210" s="264">
        <f>AG39*AG209</f>
        <v>1649.2478632478633</v>
      </c>
      <c r="AH210" s="128">
        <f>AH39*AH209</f>
        <v>0</v>
      </c>
      <c r="AI210" s="1116">
        <f>AI39*AI209</f>
        <v>0</v>
      </c>
      <c r="AJ210" s="418">
        <f>AI210-AH210</f>
        <v>0</v>
      </c>
      <c r="AK210" s="127">
        <f>Y210+AC210+AG210</f>
        <v>4219.5042735042734</v>
      </c>
      <c r="AL210" s="563">
        <f>AL39*AL209</f>
        <v>6119.6581196581192</v>
      </c>
      <c r="AM210" s="134">
        <f>Z210+AD210+AH210</f>
        <v>202.13845665372168</v>
      </c>
      <c r="AN210" s="129">
        <f>AA210+AE210+AI210</f>
        <v>202.13845665372168</v>
      </c>
      <c r="AO210" s="134">
        <f>AN210-AK210</f>
        <v>-4017.3658168505517</v>
      </c>
      <c r="AP210" s="128">
        <f>AN210-AL210</f>
        <v>-5917.5196630043974</v>
      </c>
      <c r="AQ210" s="55">
        <f>AN210-AM210</f>
        <v>0</v>
      </c>
      <c r="AR210" s="127">
        <f>SUM(R210,AK210)</f>
        <v>6232.8717948717949</v>
      </c>
      <c r="AS210" s="129">
        <f>SUM(S210,AL210)</f>
        <v>8751.1111111111095</v>
      </c>
      <c r="AT210" s="510">
        <f>T210+AM210</f>
        <v>209.45469648436426</v>
      </c>
      <c r="AU210" s="421">
        <f>SUM(U210,AN210)</f>
        <v>209.45469648436426</v>
      </c>
      <c r="AV210" s="169">
        <f>AU210-AR210</f>
        <v>-6023.417098387431</v>
      </c>
      <c r="AW210" s="128">
        <f>AU210-AS210</f>
        <v>-8541.6564146267447</v>
      </c>
      <c r="AX210" s="362">
        <f>AU210-AT210</f>
        <v>0</v>
      </c>
      <c r="AY210" s="74"/>
      <c r="AZ210" s="75"/>
      <c r="BA210" s="75"/>
      <c r="BF210" s="1037"/>
      <c r="BG210" s="128"/>
      <c r="BH210" s="415"/>
      <c r="BI210" s="418">
        <f>BH210-BG210</f>
        <v>0</v>
      </c>
      <c r="BJ210" s="1037"/>
      <c r="BK210" s="128"/>
      <c r="BL210" s="1152"/>
      <c r="BM210" s="418">
        <f>BL210-BK210</f>
        <v>0</v>
      </c>
      <c r="BN210" s="1037"/>
      <c r="BO210" s="128"/>
      <c r="BP210" s="1152"/>
      <c r="BQ210" s="418">
        <f>BP210-BO210</f>
        <v>0</v>
      </c>
      <c r="BR210" s="127">
        <f>BF210+BJ210+BN210</f>
        <v>0</v>
      </c>
      <c r="BS210" s="134"/>
      <c r="BT210" s="134">
        <f>BG210+BK210+BO210</f>
        <v>0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0</v>
      </c>
      <c r="BY210" s="1037"/>
      <c r="BZ210" s="128"/>
      <c r="CA210" s="1152"/>
      <c r="CB210" s="418">
        <f>CA210-BZ210</f>
        <v>0</v>
      </c>
      <c r="CC210" s="1037"/>
      <c r="CD210" s="128"/>
      <c r="CE210" s="1152"/>
      <c r="CF210" s="418">
        <f>CE210-CD210</f>
        <v>0</v>
      </c>
      <c r="CG210" s="1037"/>
      <c r="CH210" s="128"/>
      <c r="CI210" s="1152"/>
      <c r="CJ210" s="418">
        <f>CI210-CH210</f>
        <v>0</v>
      </c>
      <c r="CK210" s="127">
        <f>BY210+CC210+CG210</f>
        <v>0</v>
      </c>
      <c r="CL210" s="134"/>
      <c r="CM210" s="134">
        <f>BZ210+CD210+CH210</f>
        <v>0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0</v>
      </c>
      <c r="CR210" s="127">
        <f>SUM(BR210,CK210)</f>
        <v>0</v>
      </c>
      <c r="CS210" s="564"/>
      <c r="CT210" s="510">
        <f>BT210+CM210</f>
        <v>0</v>
      </c>
      <c r="CU210" s="565">
        <f>SUM(BU210,CN210)</f>
        <v>0</v>
      </c>
      <c r="CV210" s="169">
        <f>CU210-CR210</f>
        <v>0</v>
      </c>
      <c r="CW210" s="328"/>
      <c r="CX210" s="605">
        <f>CU210-CT210</f>
        <v>0</v>
      </c>
      <c r="CY210" s="74"/>
      <c r="CZ210" s="75"/>
      <c r="DD210" s="374">
        <v>1080</v>
      </c>
      <c r="DE210" s="414">
        <v>1088.1300852192603</v>
      </c>
      <c r="DF210" s="761"/>
      <c r="DG210" s="418">
        <f>DF210-DE210</f>
        <v>-1088.1300852192603</v>
      </c>
      <c r="DH210" s="264">
        <v>1400</v>
      </c>
      <c r="DI210" s="414">
        <v>1384.6153846153845</v>
      </c>
      <c r="DJ210" s="761"/>
      <c r="DK210" s="418">
        <f>DJ210-DI210</f>
        <v>-1384.6153846153845</v>
      </c>
      <c r="DL210" s="264">
        <v>1400</v>
      </c>
      <c r="DM210" s="414">
        <v>1384.6153846153845</v>
      </c>
      <c r="DN210" s="76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63"/>
      <c r="DX210" s="899">
        <f>DW210-DV210</f>
        <v>0</v>
      </c>
      <c r="DY210" s="264">
        <v>1076.9230769230769</v>
      </c>
      <c r="DZ210" s="414"/>
      <c r="EA210" s="761"/>
      <c r="EB210" s="418">
        <f>EA210-DZ210</f>
        <v>0</v>
      </c>
      <c r="EC210" s="264">
        <v>675</v>
      </c>
      <c r="ED210" s="414"/>
      <c r="EE210" s="76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76">
        <f>DQ210+EH210</f>
        <v>3857.3608544500294</v>
      </c>
      <c r="EN210" s="565">
        <f>SUM(DR210,EI210)</f>
        <v>0</v>
      </c>
      <c r="EO210" s="169">
        <f>EN210-EL210</f>
        <v>-7016.538461538461</v>
      </c>
      <c r="EP210" s="605">
        <f>EN210-EM210</f>
        <v>-3857.3608544500294</v>
      </c>
      <c r="EQ210" s="74"/>
      <c r="ER210" s="75"/>
    </row>
    <row r="211" spans="1:152" s="561" customFormat="1" ht="20.100000000000001" customHeight="1">
      <c r="A211" s="545"/>
      <c r="B211" s="566"/>
      <c r="C211" s="545"/>
      <c r="D211" s="788" t="s">
        <v>27</v>
      </c>
      <c r="E211" s="789"/>
      <c r="F211" s="594">
        <f>F212/F40</f>
        <v>0.13800000000000001</v>
      </c>
      <c r="G211" s="591">
        <f>G212/G40</f>
        <v>0.12005504593522769</v>
      </c>
      <c r="H211" s="775">
        <f>H212/H40</f>
        <v>0.12005504593522769</v>
      </c>
      <c r="I211" s="657"/>
      <c r="J211" s="594">
        <f>J212/J40</f>
        <v>0.13800000000000001</v>
      </c>
      <c r="K211" s="591">
        <v>0.1215</v>
      </c>
      <c r="L211" s="775">
        <v>0.1215</v>
      </c>
      <c r="M211" s="657"/>
      <c r="N211" s="594">
        <f>N212/N40</f>
        <v>0.13800000000000001</v>
      </c>
      <c r="O211" s="591">
        <v>0.11859431142108387</v>
      </c>
      <c r="P211" s="775">
        <v>0.11859431142108387</v>
      </c>
      <c r="Q211" s="657"/>
      <c r="R211" s="594">
        <f>R212/R40</f>
        <v>0.13800000000000001</v>
      </c>
      <c r="S211" s="595">
        <v>0.1441636</v>
      </c>
      <c r="T211" s="597">
        <f>T212/T40</f>
        <v>0.12004745885446001</v>
      </c>
      <c r="U211" s="599">
        <f>U212/U40</f>
        <v>0.12004745885446001</v>
      </c>
      <c r="V211" s="599"/>
      <c r="W211" s="600"/>
      <c r="X211" s="253"/>
      <c r="Y211" s="594">
        <f>Y212/Y40</f>
        <v>0.14400000000000002</v>
      </c>
      <c r="Z211" s="775">
        <v>0.12244170695247025</v>
      </c>
      <c r="AA211" s="775">
        <v>0.12244170695247025</v>
      </c>
      <c r="AB211" s="657">
        <v>0.13200000000000001</v>
      </c>
      <c r="AC211" s="594">
        <f>AC212/AC40</f>
        <v>0.14400000000000002</v>
      </c>
      <c r="AD211" s="591">
        <v>0.12475043424694061</v>
      </c>
      <c r="AE211" s="775">
        <v>0.12475043424694061</v>
      </c>
      <c r="AF211" s="657">
        <v>0.13200000000000001</v>
      </c>
      <c r="AG211" s="594">
        <f>AG212/AG40</f>
        <v>0.14400000000000002</v>
      </c>
      <c r="AH211" s="600"/>
      <c r="AI211" s="1134"/>
      <c r="AJ211" s="657"/>
      <c r="AK211" s="598">
        <f>AK212/AK40</f>
        <v>0.14399999999999999</v>
      </c>
      <c r="AL211" s="595">
        <v>0.1441636</v>
      </c>
      <c r="AM211" s="597">
        <f>AM212/AM40</f>
        <v>0.12348781032720722</v>
      </c>
      <c r="AN211" s="599">
        <f>AN212/AN40</f>
        <v>0.12348781032720722</v>
      </c>
      <c r="AO211" s="597"/>
      <c r="AP211" s="600"/>
      <c r="AQ211" s="253"/>
      <c r="AR211" s="598">
        <f>AR212/AR40</f>
        <v>0.14119341563786009</v>
      </c>
      <c r="AS211" s="599">
        <f>AS212/AS40</f>
        <v>0.1441636</v>
      </c>
      <c r="AT211" s="560">
        <f>AT212/AT40</f>
        <v>0.12144413386174335</v>
      </c>
      <c r="AU211" s="602">
        <f>AU212/AU40</f>
        <v>0.12144413386174335</v>
      </c>
      <c r="AV211" s="848"/>
      <c r="AW211" s="600"/>
      <c r="AX211" s="384"/>
      <c r="AY211" s="559"/>
      <c r="AZ211" s="560"/>
      <c r="BA211" s="560"/>
      <c r="BF211" s="1045" t="e">
        <f t="shared" ref="BF211:BG211" si="667">BF212/BF40</f>
        <v>#DIV/0!</v>
      </c>
      <c r="BG211" s="600" t="e">
        <f>BG212/BG40</f>
        <v>#DIV/0!</v>
      </c>
      <c r="BH211" s="855"/>
      <c r="BI211" s="657"/>
      <c r="BJ211" s="1045" t="e">
        <f t="shared" ref="BJ211" si="668">BJ212/BJ40</f>
        <v>#DIV/0!</v>
      </c>
      <c r="BK211" s="600" t="e">
        <f>BK212/BK40</f>
        <v>#DIV/0!</v>
      </c>
      <c r="BL211" s="1164"/>
      <c r="BM211" s="657"/>
      <c r="BN211" s="1045" t="e">
        <f t="shared" ref="BN211" si="669">BN212/BN40</f>
        <v>#DIV/0!</v>
      </c>
      <c r="BO211" s="600" t="e">
        <f>BO212/BO40</f>
        <v>#DIV/0!</v>
      </c>
      <c r="BP211" s="1164"/>
      <c r="BQ211" s="657"/>
      <c r="BR211" s="598" t="e">
        <f>BR212/BR40</f>
        <v>#DIV/0!</v>
      </c>
      <c r="BS211" s="597"/>
      <c r="BT211" s="597" t="e">
        <f>BT212/BT40</f>
        <v>#DIV/0!</v>
      </c>
      <c r="BU211" s="599" t="e">
        <f>BU212/BU40</f>
        <v>#DIV/0!</v>
      </c>
      <c r="BV211" s="599"/>
      <c r="BW211" s="600"/>
      <c r="BX211" s="253"/>
      <c r="BY211" s="1045" t="e">
        <f t="shared" ref="BY211" si="670">BY212/BY40</f>
        <v>#DIV/0!</v>
      </c>
      <c r="BZ211" s="600" t="e">
        <f>BZ212/BZ40</f>
        <v>#DIV/0!</v>
      </c>
      <c r="CA211" s="1164"/>
      <c r="CB211" s="657">
        <v>0.13200000000000001</v>
      </c>
      <c r="CC211" s="1045" t="e">
        <f t="shared" ref="CC211" si="671">CC212/CC40</f>
        <v>#DIV/0!</v>
      </c>
      <c r="CD211" s="600" t="e">
        <f>CD212/CD40</f>
        <v>#DIV/0!</v>
      </c>
      <c r="CE211" s="1164"/>
      <c r="CF211" s="657">
        <v>0.13200000000000001</v>
      </c>
      <c r="CG211" s="1045" t="e">
        <f t="shared" ref="CG211" si="672">CG212/CG40</f>
        <v>#DIV/0!</v>
      </c>
      <c r="CH211" s="600" t="e">
        <f>CH212/CH40</f>
        <v>#DIV/0!</v>
      </c>
      <c r="CI211" s="1164"/>
      <c r="CJ211" s="657"/>
      <c r="CK211" s="598" t="e">
        <f>CK212/CK40</f>
        <v>#DIV/0!</v>
      </c>
      <c r="CL211" s="597"/>
      <c r="CM211" s="597" t="e">
        <f>CM212/CM40</f>
        <v>#DIV/0!</v>
      </c>
      <c r="CN211" s="599" t="e">
        <f>CN212/CN40</f>
        <v>#DIV/0!</v>
      </c>
      <c r="CO211" s="597"/>
      <c r="CP211" s="597"/>
      <c r="CQ211" s="253"/>
      <c r="CR211" s="598" t="e">
        <f>CR212/CR40</f>
        <v>#DIV/0!</v>
      </c>
      <c r="CS211" s="597"/>
      <c r="CT211" s="560" t="e">
        <f>CT212/CT40</f>
        <v>#DIV/0!</v>
      </c>
      <c r="CU211" s="557" t="e">
        <f>CU212/CU40</f>
        <v>#DIV/0!</v>
      </c>
      <c r="CV211" s="653"/>
      <c r="CW211" s="653"/>
      <c r="CX211" s="206" t="e">
        <f>CU212/CT212</f>
        <v>#DIV/0!</v>
      </c>
      <c r="CY211" s="559"/>
      <c r="CZ211" s="560"/>
      <c r="DD211" s="547">
        <f>DD212/DD40</f>
        <v>0.14486078431372548</v>
      </c>
      <c r="DE211" s="591">
        <f>DE212/DE40</f>
        <v>0.14493972752043596</v>
      </c>
      <c r="DF211" s="775" t="e">
        <f>DF212/DF40</f>
        <v>#DIV/0!</v>
      </c>
      <c r="DG211" s="657"/>
      <c r="DH211" s="594">
        <f>DH212/DH40</f>
        <v>0.16636527545909849</v>
      </c>
      <c r="DI211" s="591">
        <f>DI212/DI40</f>
        <v>0.16655064066852365</v>
      </c>
      <c r="DJ211" s="775" t="e">
        <f>DJ212/DJ40</f>
        <v>#DIV/0!</v>
      </c>
      <c r="DK211" s="657"/>
      <c r="DL211" s="594">
        <f>DL212/DL40</f>
        <v>0.1694041450777202</v>
      </c>
      <c r="DM211" s="591">
        <f>DM212/DM40</f>
        <v>0.1695994236311239</v>
      </c>
      <c r="DN211" s="775">
        <f>DN212/DN40</f>
        <v>0</v>
      </c>
      <c r="DO211" s="657"/>
      <c r="DP211" s="598">
        <f>DP212/DP40</f>
        <v>0.15999586592178769</v>
      </c>
      <c r="DQ211" s="597">
        <f>DQ212/DQ40</f>
        <v>0.16014497670083877</v>
      </c>
      <c r="DR211" s="599">
        <f>DR212/DR40</f>
        <v>0</v>
      </c>
      <c r="DS211" s="599"/>
      <c r="DT211" s="253"/>
      <c r="DU211" s="594">
        <f>DU212/DU40</f>
        <v>0.16847459584295613</v>
      </c>
      <c r="DV211" s="548" t="e">
        <f>DV212/DV40</f>
        <v>#DIV/0!</v>
      </c>
      <c r="DW211" s="773" t="e">
        <f>DW212/DW40</f>
        <v>#DIV/0!</v>
      </c>
      <c r="DX211" s="657">
        <v>0.13200000000000001</v>
      </c>
      <c r="DY211" s="594">
        <f>DY212/DY40</f>
        <v>0.16433035714285713</v>
      </c>
      <c r="DZ211" s="591" t="e">
        <f>DZ212/DZ40</f>
        <v>#DIV/0!</v>
      </c>
      <c r="EA211" s="775" t="e">
        <f>EA212/EA40</f>
        <v>#DIV/0!</v>
      </c>
      <c r="EB211" s="657">
        <v>0.13200000000000001</v>
      </c>
      <c r="EC211" s="594">
        <f>EC212/EC40</f>
        <v>0.16874278074866308</v>
      </c>
      <c r="ED211" s="591" t="e">
        <f>ED212/ED40</f>
        <v>#DIV/0!</v>
      </c>
      <c r="EE211" s="775" t="e">
        <f>EE212/EE40</f>
        <v>#DIV/0!</v>
      </c>
      <c r="EF211" s="657"/>
      <c r="EG211" s="598">
        <f>EG212/EG40</f>
        <v>0.16699253048780485</v>
      </c>
      <c r="EH211" s="597" t="e">
        <f>EH212/EH40</f>
        <v>#DIV/0!</v>
      </c>
      <c r="EI211" s="599" t="e">
        <f>EI212/EI40</f>
        <v>#DIV/0!</v>
      </c>
      <c r="EJ211" s="597"/>
      <c r="EK211" s="253"/>
      <c r="EL211" s="598">
        <f>EL212/EL40</f>
        <v>0.16295512572533846</v>
      </c>
      <c r="EM211" s="560">
        <f>EM212/EM40</f>
        <v>0.16014497670083877</v>
      </c>
      <c r="EN211" s="557">
        <f>EN212/EN40</f>
        <v>0</v>
      </c>
      <c r="EO211" s="603"/>
      <c r="EP211" s="604">
        <f>EN212/EM212</f>
        <v>0</v>
      </c>
      <c r="EQ211" s="559"/>
      <c r="ER211" s="560"/>
    </row>
    <row r="212" spans="1:152" s="5" customFormat="1" ht="20.100000000000001" customHeight="1">
      <c r="A212" s="66"/>
      <c r="B212" s="67"/>
      <c r="C212" s="67"/>
      <c r="D212" s="833" t="s">
        <v>31</v>
      </c>
      <c r="E212" s="535"/>
      <c r="F212" s="374">
        <f>F40*13.8%</f>
        <v>7477.9487179487196</v>
      </c>
      <c r="G212" s="461">
        <f>G214-G206</f>
        <v>7446.7474599999996</v>
      </c>
      <c r="H212" s="76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6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6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46"/>
        <v>-2873.8251119630404</v>
      </c>
      <c r="X212" s="241">
        <f>U212-T212</f>
        <v>0</v>
      </c>
      <c r="Y212" s="374">
        <f>Y40*14.4%</f>
        <v>8676.923076923078</v>
      </c>
      <c r="Z212" s="763">
        <f>Z211*Z40</f>
        <v>8672.5937657092909</v>
      </c>
      <c r="AA212" s="763">
        <f>AA211*AA40</f>
        <v>8672.5937657092909</v>
      </c>
      <c r="AB212" s="457">
        <f>AA212-Z212</f>
        <v>0</v>
      </c>
      <c r="AC212" s="374">
        <f>AC40*14.4%</f>
        <v>9550.7692307692323</v>
      </c>
      <c r="AD212" s="461">
        <v>8563</v>
      </c>
      <c r="AE212" s="763">
        <v>8563</v>
      </c>
      <c r="AF212" s="457">
        <f>AE212-AD212</f>
        <v>0</v>
      </c>
      <c r="AG212" s="374">
        <f>AG40*14.4%</f>
        <v>10424.615384615385</v>
      </c>
      <c r="AH212" s="240">
        <f>AH211*AH40</f>
        <v>0</v>
      </c>
      <c r="AI212" s="1108">
        <f>AI211*AI40</f>
        <v>0</v>
      </c>
      <c r="AJ212" s="457">
        <f>AI212-AH212</f>
        <v>0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17235.593765709291</v>
      </c>
      <c r="AN212" s="239">
        <f>AA212+AE212+AI212</f>
        <v>17235.593765709291</v>
      </c>
      <c r="AO212" s="70">
        <f>AN212-AK212</f>
        <v>-11416.713926598404</v>
      </c>
      <c r="AP212" s="240">
        <f t="shared" si="647"/>
        <v>-12595.181926598405</v>
      </c>
      <c r="AQ212" s="241">
        <f>AN212-AM212</f>
        <v>0</v>
      </c>
      <c r="AR212" s="69">
        <f>SUM(R212,AK212)</f>
        <v>52784.61538461539</v>
      </c>
      <c r="AS212" s="239">
        <f>SUM(S212,AL212)</f>
        <v>57221.859692307698</v>
      </c>
      <c r="AT212" s="510">
        <f>T212+AM212</f>
        <v>41752.852653746246</v>
      </c>
      <c r="AU212" s="565">
        <f>SUM(U212,AN212)</f>
        <v>41752.852653746246</v>
      </c>
      <c r="AV212" s="169">
        <f>AU212-AR212</f>
        <v>-11031.762730869144</v>
      </c>
      <c r="AW212" s="240">
        <f t="shared" si="648"/>
        <v>-15469.007038561453</v>
      </c>
      <c r="AX212" s="605">
        <f>AU212-AT212</f>
        <v>0</v>
      </c>
      <c r="AY212" s="74"/>
      <c r="AZ212" s="75"/>
      <c r="BA212" s="75"/>
      <c r="BF212" s="1037"/>
      <c r="BG212" s="240"/>
      <c r="BH212" s="462"/>
      <c r="BI212" s="457">
        <f>BH212-BG212</f>
        <v>0</v>
      </c>
      <c r="BJ212" s="1037"/>
      <c r="BK212" s="240"/>
      <c r="BL212" s="1154"/>
      <c r="BM212" s="457">
        <f>BL212-BK212</f>
        <v>0</v>
      </c>
      <c r="BN212" s="1037"/>
      <c r="BO212" s="240"/>
      <c r="BP212" s="1154"/>
      <c r="BQ212" s="457">
        <f>BP212-BO212</f>
        <v>0</v>
      </c>
      <c r="BR212" s="69">
        <f>BF212+BJ212+BN212</f>
        <v>0</v>
      </c>
      <c r="BS212" s="70"/>
      <c r="BT212" s="134">
        <f>BG212+BK212+BO212</f>
        <v>0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0</v>
      </c>
      <c r="BY212" s="1037"/>
      <c r="BZ212" s="240"/>
      <c r="CA212" s="1154"/>
      <c r="CB212" s="457">
        <f>CA212-BZ212</f>
        <v>0</v>
      </c>
      <c r="CC212" s="1037"/>
      <c r="CD212" s="240"/>
      <c r="CE212" s="1154"/>
      <c r="CF212" s="457">
        <f>CE212-CD212</f>
        <v>0</v>
      </c>
      <c r="CG212" s="1037"/>
      <c r="CH212" s="240"/>
      <c r="CI212" s="1154"/>
      <c r="CJ212" s="457">
        <f>CI212-CH212</f>
        <v>0</v>
      </c>
      <c r="CK212" s="69">
        <f>BY212+CC212+CG212</f>
        <v>0</v>
      </c>
      <c r="CL212" s="70"/>
      <c r="CM212" s="134">
        <f>BZ212+CD212+CH212</f>
        <v>0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0</v>
      </c>
      <c r="CR212" s="69">
        <f>SUM(BR212,CK212)</f>
        <v>0</v>
      </c>
      <c r="CS212" s="966"/>
      <c r="CT212" s="510">
        <f>BT212+CM212</f>
        <v>0</v>
      </c>
      <c r="CU212" s="565">
        <f>SUM(BU212,CN212)</f>
        <v>0</v>
      </c>
      <c r="CV212" s="169">
        <f>CU212-CR212</f>
        <v>0</v>
      </c>
      <c r="CW212" s="328"/>
      <c r="CX212" s="605">
        <f>CU212-CT212</f>
        <v>0</v>
      </c>
      <c r="CY212" s="74"/>
      <c r="CZ212" s="75"/>
      <c r="DD212" s="374">
        <v>11366</v>
      </c>
      <c r="DE212" s="461">
        <v>11366</v>
      </c>
      <c r="DF212" s="763"/>
      <c r="DG212" s="457">
        <f>DF212-DE212</f>
        <v>-11366</v>
      </c>
      <c r="DH212" s="374">
        <v>12776</v>
      </c>
      <c r="DI212" s="461">
        <v>12776</v>
      </c>
      <c r="DJ212" s="763"/>
      <c r="DK212" s="457">
        <f>DJ212-DI212</f>
        <v>-12776</v>
      </c>
      <c r="DL212" s="374">
        <v>12575</v>
      </c>
      <c r="DM212" s="461">
        <v>12575</v>
      </c>
      <c r="DN212" s="76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63"/>
      <c r="DX212" s="457">
        <f>DW212-DV212</f>
        <v>0</v>
      </c>
      <c r="DY212" s="374">
        <v>10225</v>
      </c>
      <c r="DZ212" s="461"/>
      <c r="EA212" s="763"/>
      <c r="EB212" s="457">
        <f>EA212-DZ212</f>
        <v>0</v>
      </c>
      <c r="EC212" s="374">
        <v>5394</v>
      </c>
      <c r="ED212" s="461"/>
      <c r="EE212" s="76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76">
        <f>DQ212+EH212</f>
        <v>36717</v>
      </c>
      <c r="EN212" s="565">
        <f>SUM(DR212,EI212)</f>
        <v>0</v>
      </c>
      <c r="EO212" s="169">
        <f>EN212-EL212</f>
        <v>-64806</v>
      </c>
      <c r="EP212" s="605">
        <f>EN212-EM212</f>
        <v>-36717</v>
      </c>
      <c r="EQ212" s="74"/>
      <c r="ER212" s="75"/>
    </row>
    <row r="213" spans="1:152" s="561" customFormat="1" ht="20.100000000000001" customHeight="1">
      <c r="A213" s="545"/>
      <c r="B213" s="566"/>
      <c r="C213" s="1069" t="s">
        <v>27</v>
      </c>
      <c r="D213" s="1070"/>
      <c r="E213" s="789"/>
      <c r="F213" s="547">
        <f>F214/F41</f>
        <v>0.13832601880877746</v>
      </c>
      <c r="G213" s="548">
        <f>G214/G41</f>
        <v>0.12005514106123517</v>
      </c>
      <c r="H213" s="773">
        <f>H214/H41</f>
        <v>0.12005514106123517</v>
      </c>
      <c r="I213" s="549"/>
      <c r="J213" s="547">
        <f>J214/J41</f>
        <v>0.1382929577464789</v>
      </c>
      <c r="K213" s="548">
        <f>K214/K41</f>
        <v>0.12167712858098741</v>
      </c>
      <c r="L213" s="773">
        <f>L214/L41</f>
        <v>0.12167712858098741</v>
      </c>
      <c r="M213" s="549"/>
      <c r="N213" s="547">
        <f>N214/N41</f>
        <v>0.1382929577464789</v>
      </c>
      <c r="O213" s="548">
        <f>O214/O41</f>
        <v>0.11858602133112985</v>
      </c>
      <c r="P213" s="773">
        <f>P214/P41</f>
        <v>0.11858602133112985</v>
      </c>
      <c r="Q213" s="549"/>
      <c r="R213" s="547">
        <f>R214/R41</f>
        <v>0.13830320699708457</v>
      </c>
      <c r="S213" s="550">
        <f>S214/S41</f>
        <v>0.1444076075167785</v>
      </c>
      <c r="T213" s="555">
        <f>T214/T41</f>
        <v>0.12010500151835335</v>
      </c>
      <c r="U213" s="552">
        <f>U214/U41</f>
        <v>0.12010500151835335</v>
      </c>
      <c r="V213" s="552"/>
      <c r="W213" s="553"/>
      <c r="X213" s="277"/>
      <c r="Y213" s="547">
        <f>Y214/Y41</f>
        <v>0.14432394366197185</v>
      </c>
      <c r="Z213" s="773">
        <f>Z214/Z41</f>
        <v>0.12284488792471798</v>
      </c>
      <c r="AA213" s="773">
        <f>AA214/AA41</f>
        <v>0.12284488792471798</v>
      </c>
      <c r="AB213" s="549"/>
      <c r="AC213" s="547">
        <f>AC214/AC41</f>
        <v>0.14429449423815624</v>
      </c>
      <c r="AD213" s="548">
        <f>AD214/AD41</f>
        <v>0.12495723399208679</v>
      </c>
      <c r="AE213" s="773">
        <f>AE214/AE41</f>
        <v>0.12495723399208679</v>
      </c>
      <c r="AF213" s="549"/>
      <c r="AG213" s="547">
        <f>AG214/AG41</f>
        <v>0.1442699530516432</v>
      </c>
      <c r="AH213" s="553" t="e">
        <f>AH214/AH41</f>
        <v>#DIV/0!</v>
      </c>
      <c r="AI213" s="1132" t="e">
        <f>AI214/AI41</f>
        <v>#DIV/0!</v>
      </c>
      <c r="AJ213" s="549"/>
      <c r="AK213" s="554">
        <f>AK214/AK41</f>
        <v>0.14429449423815627</v>
      </c>
      <c r="AL213" s="550">
        <f>AL214/AL41</f>
        <v>0.14444344236453202</v>
      </c>
      <c r="AM213" s="555">
        <f>AM214/AM41</f>
        <v>0.12388570100179197</v>
      </c>
      <c r="AN213" s="552">
        <f>AN214/AN41</f>
        <v>0.123885701001792</v>
      </c>
      <c r="AO213" s="555"/>
      <c r="AP213" s="553"/>
      <c r="AQ213" s="277"/>
      <c r="AR213" s="554">
        <f>AR214/AR41</f>
        <v>0.14149284253578737</v>
      </c>
      <c r="AS213" s="552">
        <f>AS214/AS41</f>
        <v>0.14442629595375722</v>
      </c>
      <c r="AT213" s="556">
        <f>AT214/AT41</f>
        <v>0.12163924639379624</v>
      </c>
      <c r="AU213" s="557">
        <f>AU214/AU41</f>
        <v>0.12163924639379624</v>
      </c>
      <c r="AV213" s="653"/>
      <c r="AW213" s="553"/>
      <c r="AX213" s="206"/>
      <c r="AY213" s="559"/>
      <c r="AZ213" s="560"/>
      <c r="BA213" s="560"/>
      <c r="BF213" s="1045" t="e">
        <f t="shared" ref="BF213:BG213" si="673">BF214/BF41</f>
        <v>#DIV/0!</v>
      </c>
      <c r="BG213" s="553" t="e">
        <f>BG214/BG41</f>
        <v>#DIV/0!</v>
      </c>
      <c r="BH213" s="853" t="e">
        <f>BH214/BH41</f>
        <v>#DIV/0!</v>
      </c>
      <c r="BI213" s="549"/>
      <c r="BJ213" s="1045" t="e">
        <f t="shared" ref="BJ213" si="674">BJ214/BJ41</f>
        <v>#DIV/0!</v>
      </c>
      <c r="BK213" s="553" t="e">
        <f>BK214/BK41</f>
        <v>#DIV/0!</v>
      </c>
      <c r="BL213" s="1162" t="e">
        <f>BL214/BL41</f>
        <v>#DIV/0!</v>
      </c>
      <c r="BM213" s="549"/>
      <c r="BN213" s="1045" t="e">
        <f t="shared" ref="BN213" si="675">BN214/BN41</f>
        <v>#DIV/0!</v>
      </c>
      <c r="BO213" s="553" t="e">
        <f>BO214/BO41</f>
        <v>#DIV/0!</v>
      </c>
      <c r="BP213" s="1162" t="e">
        <f>BP214/BP41</f>
        <v>#DIV/0!</v>
      </c>
      <c r="BQ213" s="549"/>
      <c r="BR213" s="554" t="e">
        <f>BR214/BR41</f>
        <v>#DIV/0!</v>
      </c>
      <c r="BS213" s="555"/>
      <c r="BT213" s="562" t="e">
        <f>BT214/BT41</f>
        <v>#DIV/0!</v>
      </c>
      <c r="BU213" s="552" t="e">
        <f>BU214/BU41</f>
        <v>#DIV/0!</v>
      </c>
      <c r="BV213" s="552"/>
      <c r="BW213" s="553"/>
      <c r="BX213" s="277"/>
      <c r="BY213" s="1045" t="e">
        <f t="shared" ref="BY213" si="676">BY214/BY41</f>
        <v>#DIV/0!</v>
      </c>
      <c r="BZ213" s="553" t="e">
        <f>BZ214/BZ41</f>
        <v>#DIV/0!</v>
      </c>
      <c r="CA213" s="1162" t="e">
        <f>CA214/CA41</f>
        <v>#DIV/0!</v>
      </c>
      <c r="CB213" s="549"/>
      <c r="CC213" s="1045" t="e">
        <f t="shared" ref="CC213" si="677">CC214/CC41</f>
        <v>#DIV/0!</v>
      </c>
      <c r="CD213" s="553" t="e">
        <f>CD214/CD41</f>
        <v>#DIV/0!</v>
      </c>
      <c r="CE213" s="1162" t="e">
        <f>CE214/CE41</f>
        <v>#DIV/0!</v>
      </c>
      <c r="CF213" s="549"/>
      <c r="CG213" s="1045" t="e">
        <f t="shared" ref="CG213" si="678">CG214/CG41</f>
        <v>#DIV/0!</v>
      </c>
      <c r="CH213" s="553" t="e">
        <f>CH214/CH41</f>
        <v>#DIV/0!</v>
      </c>
      <c r="CI213" s="1162" t="e">
        <f>CI214/CI41</f>
        <v>#DIV/0!</v>
      </c>
      <c r="CJ213" s="549"/>
      <c r="CK213" s="554" t="e">
        <f>CK214/CK41</f>
        <v>#DIV/0!</v>
      </c>
      <c r="CL213" s="555"/>
      <c r="CM213" s="562" t="e">
        <f>CM214/CM41</f>
        <v>#DIV/0!</v>
      </c>
      <c r="CN213" s="552" t="e">
        <f>CN214/CN41</f>
        <v>#DIV/0!</v>
      </c>
      <c r="CO213" s="562"/>
      <c r="CP213" s="555"/>
      <c r="CQ213" s="277"/>
      <c r="CR213" s="554" t="e">
        <f>CR214/CR41</f>
        <v>#DIV/0!</v>
      </c>
      <c r="CS213" s="555"/>
      <c r="CT213" s="556" t="e">
        <f>CT214/CT41</f>
        <v>#DIV/0!</v>
      </c>
      <c r="CU213" s="557" t="e">
        <f>CU214/CU41</f>
        <v>#DIV/0!</v>
      </c>
      <c r="CV213" s="653"/>
      <c r="CW213" s="653"/>
      <c r="CX213" s="206" t="e">
        <f>CU214/CT214</f>
        <v>#DIV/0!</v>
      </c>
      <c r="CY213" s="559"/>
      <c r="CZ213" s="560"/>
      <c r="DD213" s="547">
        <f>DD214/DD41</f>
        <v>0.14498212927756651</v>
      </c>
      <c r="DE213" s="548">
        <f>DE214/DE41</f>
        <v>0.14506092391304345</v>
      </c>
      <c r="DF213" s="773" t="e">
        <f>DF214/DF41</f>
        <v>#DIV/0!</v>
      </c>
      <c r="DG213" s="549"/>
      <c r="DH213" s="547">
        <f>DH214/DH41</f>
        <v>0.16643085460599333</v>
      </c>
      <c r="DI213" s="548">
        <f>DI214/DI41</f>
        <v>0.16661577777777778</v>
      </c>
      <c r="DJ213" s="773" t="e">
        <f>DJ214/DJ41</f>
        <v>#DIV/0!</v>
      </c>
      <c r="DK213" s="549"/>
      <c r="DL213" s="547">
        <f>DL214/DL41</f>
        <v>0.16946326061997702</v>
      </c>
      <c r="DM213" s="548">
        <f>DM214/DM41</f>
        <v>0.16965804597701151</v>
      </c>
      <c r="DN213" s="773">
        <f>DN214/DN41</f>
        <v>0</v>
      </c>
      <c r="DO213" s="549"/>
      <c r="DP213" s="554">
        <f>DP214/DP41</f>
        <v>0.1600790157845868</v>
      </c>
      <c r="DQ213" s="562">
        <f>DQ214/DQ41</f>
        <v>0.16022778810408919</v>
      </c>
      <c r="DR213" s="552">
        <f>DR214/DR41</f>
        <v>0</v>
      </c>
      <c r="DS213" s="552"/>
      <c r="DT213" s="277"/>
      <c r="DU213" s="547">
        <f>DU214/DU41</f>
        <v>0.16853443113772454</v>
      </c>
      <c r="DV213" s="548" t="e">
        <f>DV214/DV41</f>
        <v>#DIV/0!</v>
      </c>
      <c r="DW213" s="773" t="e">
        <f>DW214/DW41</f>
        <v>#DIV/0!</v>
      </c>
      <c r="DX213" s="549"/>
      <c r="DY213" s="547">
        <f>DY214/DY41</f>
        <v>0.1643831391363948</v>
      </c>
      <c r="DZ213" s="548" t="e">
        <f>DZ214/DZ41</f>
        <v>#DIV/0!</v>
      </c>
      <c r="EA213" s="773" t="e">
        <f>EA214/EA41</f>
        <v>#DIV/0!</v>
      </c>
      <c r="EB213" s="549"/>
      <c r="EC213" s="547">
        <f>EC214/EC41</f>
        <v>0.16882769640479359</v>
      </c>
      <c r="ED213" s="548" t="e">
        <f>ED214/ED41</f>
        <v>#DIV/0!</v>
      </c>
      <c r="EE213" s="773" t="e">
        <f>EE214/EE41</f>
        <v>#DIV/0!</v>
      </c>
      <c r="EF213" s="549"/>
      <c r="EG213" s="554">
        <f>EG214/EG41</f>
        <v>0.16705564001216175</v>
      </c>
      <c r="EH213" s="562" t="e">
        <f>EH214/EH41</f>
        <v>#DIV/0!</v>
      </c>
      <c r="EI213" s="552" t="e">
        <f>EI214/EI41</f>
        <v>#DIV/0!</v>
      </c>
      <c r="EJ213" s="562"/>
      <c r="EK213" s="277"/>
      <c r="EL213" s="554">
        <f>EL214/EL41</f>
        <v>0.16302971559613363</v>
      </c>
      <c r="EM213" s="556">
        <f>EM214/EM41</f>
        <v>0.16022778810408919</v>
      </c>
      <c r="EN213" s="557">
        <f>EN214/EN41</f>
        <v>0</v>
      </c>
      <c r="EO213" s="603"/>
      <c r="EP213" s="604">
        <f>EN214/EM214</f>
        <v>0</v>
      </c>
      <c r="EQ213" s="559"/>
      <c r="ER213" s="560"/>
    </row>
    <row r="214" spans="1:152" s="5" customFormat="1" ht="20.100000000000001" customHeight="1">
      <c r="A214" s="66"/>
      <c r="B214" s="67"/>
      <c r="C214" s="1071" t="s">
        <v>54</v>
      </c>
      <c r="D214" s="1072"/>
      <c r="E214" s="782"/>
      <c r="F214" s="374">
        <f>F212+F206</f>
        <v>7542.9059829059843</v>
      </c>
      <c r="G214" s="461">
        <v>7498.6135899999999</v>
      </c>
      <c r="H214" s="76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6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63">
        <f>P212+P206</f>
        <v>8480.0042093305365</v>
      </c>
      <c r="Q214" s="418">
        <f>P214-O214</f>
        <v>0</v>
      </c>
      <c r="R214" s="264">
        <f>F214+J214+N214</f>
        <v>24327.179487179492</v>
      </c>
      <c r="S214" s="563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46"/>
        <v>-2959.0022415265594</v>
      </c>
      <c r="X214" s="55">
        <f>U214-T214</f>
        <v>0</v>
      </c>
      <c r="Y214" s="374">
        <f>Y212+Y206</f>
        <v>8758.11965811966</v>
      </c>
      <c r="Z214" s="763">
        <f>Z212+Z206</f>
        <v>8726.440713719614</v>
      </c>
      <c r="AA214" s="763">
        <f>AA212+AA206</f>
        <v>8726.440713719614</v>
      </c>
      <c r="AB214" s="418">
        <f>AA214-Z214</f>
        <v>0</v>
      </c>
      <c r="AC214" s="374">
        <f>AC212+AC206</f>
        <v>9631.9658119658143</v>
      </c>
      <c r="AD214" s="461">
        <f>AD212+AD206</f>
        <v>8622.0125543446393</v>
      </c>
      <c r="AE214" s="763">
        <f>AE212+AE206</f>
        <v>8622.0125543446393</v>
      </c>
      <c r="AF214" s="418">
        <f>AE214-AD214</f>
        <v>0</v>
      </c>
      <c r="AG214" s="374">
        <f>AG212+AG206</f>
        <v>10505.811965811967</v>
      </c>
      <c r="AH214" s="240">
        <f>AH212+AH206</f>
        <v>0</v>
      </c>
      <c r="AI214" s="1108">
        <f>AI212+AI206</f>
        <v>0</v>
      </c>
      <c r="AJ214" s="418">
        <f>AI214-AH214</f>
        <v>0</v>
      </c>
      <c r="AK214" s="127">
        <f>Y214+AC214+AG214</f>
        <v>28895.897435897445</v>
      </c>
      <c r="AL214" s="563">
        <f>AL212+AL206</f>
        <v>30073.865435897438</v>
      </c>
      <c r="AM214" s="134">
        <f>Z214+AD214+AH214</f>
        <v>17348.453268064251</v>
      </c>
      <c r="AN214" s="129">
        <f>AA214+AE214+AI214</f>
        <v>17348.453268064251</v>
      </c>
      <c r="AO214" s="134">
        <f>AN214-AK214</f>
        <v>-11547.444167833193</v>
      </c>
      <c r="AP214" s="128">
        <f t="shared" si="647"/>
        <v>-12725.412167833187</v>
      </c>
      <c r="AQ214" s="55">
        <f>AN214-AM214</f>
        <v>0</v>
      </c>
      <c r="AR214" s="69">
        <f>SUM(R214,AK214)</f>
        <v>53223.076923076937</v>
      </c>
      <c r="AS214" s="129">
        <f>AS212+AS206</f>
        <v>57659.421230769236</v>
      </c>
      <c r="AT214" s="510">
        <f>T214+AM214</f>
        <v>41975.006821409486</v>
      </c>
      <c r="AU214" s="565">
        <f>SUM(U214,AN214)</f>
        <v>41975.006821409486</v>
      </c>
      <c r="AV214" s="169">
        <f>AU214-AR214</f>
        <v>-11248.07010166745</v>
      </c>
      <c r="AW214" s="128">
        <f t="shared" si="648"/>
        <v>-15684.41440935975</v>
      </c>
      <c r="AX214" s="362">
        <f>AU214-AT214</f>
        <v>0</v>
      </c>
      <c r="AY214" s="74"/>
      <c r="AZ214" s="75"/>
      <c r="BA214" s="75"/>
      <c r="BF214" s="1037">
        <f t="shared" ref="BF214:BG214" si="679">BF212+BF206</f>
        <v>0</v>
      </c>
      <c r="BG214" s="240">
        <f>BG212+BG206</f>
        <v>0</v>
      </c>
      <c r="BH214" s="462">
        <f>BH212+BH206</f>
        <v>0</v>
      </c>
      <c r="BI214" s="418">
        <f>BH214-BG214</f>
        <v>0</v>
      </c>
      <c r="BJ214" s="1037">
        <f t="shared" ref="BJ214" si="680">BJ212+BJ206</f>
        <v>0</v>
      </c>
      <c r="BK214" s="240">
        <f>BK212+BK206</f>
        <v>0</v>
      </c>
      <c r="BL214" s="1154">
        <f>BL212+BL206</f>
        <v>0</v>
      </c>
      <c r="BM214" s="418">
        <f>BL214-BK214</f>
        <v>0</v>
      </c>
      <c r="BN214" s="1037">
        <f t="shared" ref="BN214" si="681">BN212+BN206</f>
        <v>0</v>
      </c>
      <c r="BO214" s="240">
        <f>BO212+BO206</f>
        <v>0</v>
      </c>
      <c r="BP214" s="1154">
        <f>BP212+BP206</f>
        <v>0</v>
      </c>
      <c r="BQ214" s="418">
        <f>BP214-BO214</f>
        <v>0</v>
      </c>
      <c r="BR214" s="127">
        <f>BF214+BJ214+BN214</f>
        <v>0</v>
      </c>
      <c r="BS214" s="134"/>
      <c r="BT214" s="134">
        <f>BG214+BK214+BO214</f>
        <v>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0</v>
      </c>
      <c r="BY214" s="1037">
        <f t="shared" ref="BY214" si="682">BY212+BY206</f>
        <v>0</v>
      </c>
      <c r="BZ214" s="240">
        <f>BZ212+BZ206</f>
        <v>0</v>
      </c>
      <c r="CA214" s="1154">
        <f>CA212+CA206</f>
        <v>0</v>
      </c>
      <c r="CB214" s="418">
        <f>CA214-BZ214</f>
        <v>0</v>
      </c>
      <c r="CC214" s="1037">
        <f t="shared" ref="CC214" si="683">CC212+CC206</f>
        <v>0</v>
      </c>
      <c r="CD214" s="240">
        <f>CD212+CD206</f>
        <v>0</v>
      </c>
      <c r="CE214" s="1154">
        <f>CE212+CE206</f>
        <v>0</v>
      </c>
      <c r="CF214" s="418">
        <f>CE214-CD214</f>
        <v>0</v>
      </c>
      <c r="CG214" s="1037">
        <f t="shared" ref="CG214" si="684">CG212+CG206</f>
        <v>0</v>
      </c>
      <c r="CH214" s="240">
        <f>CH212+CH206</f>
        <v>0</v>
      </c>
      <c r="CI214" s="1154">
        <f>CI212+CI206</f>
        <v>0</v>
      </c>
      <c r="CJ214" s="418">
        <f>CI214-CH214</f>
        <v>0</v>
      </c>
      <c r="CK214" s="127">
        <f>BY214+CC214+CG214</f>
        <v>0</v>
      </c>
      <c r="CL214" s="134"/>
      <c r="CM214" s="134">
        <f>BZ214+CD214+CH214</f>
        <v>0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0</v>
      </c>
      <c r="CR214" s="69">
        <f>SUM(BR214,CK214)</f>
        <v>0</v>
      </c>
      <c r="CS214" s="966"/>
      <c r="CT214" s="510">
        <f>BT214+CM214</f>
        <v>0</v>
      </c>
      <c r="CU214" s="565">
        <f>SUM(BU214,CN214)</f>
        <v>0</v>
      </c>
      <c r="CV214" s="169">
        <f>CU214-CR214</f>
        <v>0</v>
      </c>
      <c r="CW214" s="169"/>
      <c r="CX214" s="362">
        <f>CU214-CT214</f>
        <v>0</v>
      </c>
      <c r="CY214" s="74"/>
      <c r="CZ214" s="75"/>
      <c r="DD214" s="374">
        <f>DD212+DD206</f>
        <v>11406.5</v>
      </c>
      <c r="DE214" s="461">
        <f>DE212+DE206</f>
        <v>11406.5</v>
      </c>
      <c r="DF214" s="76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6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6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6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6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6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76">
        <f>DQ214+EH214</f>
        <v>36838.696581196578</v>
      </c>
      <c r="EN214" s="565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87" customFormat="1" ht="20.100000000000001" customHeight="1">
      <c r="A215" s="568"/>
      <c r="B215" s="568" t="s">
        <v>27</v>
      </c>
      <c r="C215" s="569"/>
      <c r="D215" s="569"/>
      <c r="E215" s="570"/>
      <c r="F215" s="491">
        <f>F216/F43</f>
        <v>0.12959322033898307</v>
      </c>
      <c r="G215" s="571">
        <f>G216/G43</f>
        <v>0.11270964177281903</v>
      </c>
      <c r="H215" s="774">
        <f>H216/H43</f>
        <v>0.11270964177281903</v>
      </c>
      <c r="I215" s="334">
        <f>H216/G216</f>
        <v>1</v>
      </c>
      <c r="J215" s="491">
        <f>J216/J43</f>
        <v>0.12965438373570523</v>
      </c>
      <c r="K215" s="571">
        <f>K216/K43</f>
        <v>0.11592764176345068</v>
      </c>
      <c r="L215" s="774">
        <f>L216/L43</f>
        <v>0.11592764176345068</v>
      </c>
      <c r="M215" s="334">
        <f>L216/K216</f>
        <v>1</v>
      </c>
      <c r="N215" s="491">
        <f>N216/N43</f>
        <v>0.12895214105793451</v>
      </c>
      <c r="O215" s="571">
        <f>O216/O43</f>
        <v>0.11630635071183318</v>
      </c>
      <c r="P215" s="774">
        <f>P216/P43</f>
        <v>0.11630635071183318</v>
      </c>
      <c r="Q215" s="334">
        <f>P216/O216</f>
        <v>1</v>
      </c>
      <c r="R215" s="491">
        <f>R216/R43</f>
        <v>0.12939187418086504</v>
      </c>
      <c r="S215" s="607">
        <f>S216/S43</f>
        <v>0.13556407250608271</v>
      </c>
      <c r="T215" s="579">
        <f>T216/T43</f>
        <v>0.11508451491588215</v>
      </c>
      <c r="U215" s="575">
        <f>U216/U43</f>
        <v>0.11508451491588215</v>
      </c>
      <c r="V215" s="575">
        <f>U216/R216</f>
        <v>1.0498700665293808</v>
      </c>
      <c r="W215" s="576">
        <f>U216/S216</f>
        <v>0.93014503085582423</v>
      </c>
      <c r="X215" s="177">
        <f>U216/T216</f>
        <v>1</v>
      </c>
      <c r="Y215" s="491">
        <f>Y216/Y43</f>
        <v>0.13434508816120908</v>
      </c>
      <c r="Z215" s="774">
        <f>Z216/Z43</f>
        <v>0.11700885410542498</v>
      </c>
      <c r="AA215" s="774">
        <f>AA216/AA43</f>
        <v>0.11700885410542498</v>
      </c>
      <c r="AB215" s="334">
        <f>AA216/Z216</f>
        <v>1</v>
      </c>
      <c r="AC215" s="491">
        <f>AC216/AC43</f>
        <v>0.13513757225433529</v>
      </c>
      <c r="AD215" s="571">
        <f>AD216/AD43</f>
        <v>0.11845291140471766</v>
      </c>
      <c r="AE215" s="774">
        <f>AE216/AE43</f>
        <v>0.11845291140471766</v>
      </c>
      <c r="AF215" s="341">
        <f>AE216/AD216</f>
        <v>1</v>
      </c>
      <c r="AG215" s="491">
        <f>AG216/AG43</f>
        <v>0.13636344086021504</v>
      </c>
      <c r="AH215" s="576" t="e">
        <f>AH216/AH43</f>
        <v>#DIV/0!</v>
      </c>
      <c r="AI215" s="1133" t="e">
        <f>AI216/AI43</f>
        <v>#DIV/0!</v>
      </c>
      <c r="AJ215" s="341" t="e">
        <f>AI216/AH216</f>
        <v>#DIV/0!</v>
      </c>
      <c r="AK215" s="624">
        <f>AK216/AK43</f>
        <v>0.13533487833140212</v>
      </c>
      <c r="AL215" s="607">
        <f>AL216/AL43</f>
        <v>0.13578084474272931</v>
      </c>
      <c r="AM215" s="579">
        <f>AM216/AM43</f>
        <v>0.11771757718334262</v>
      </c>
      <c r="AN215" s="575">
        <f>AN216/AN43</f>
        <v>0.11771757718334262</v>
      </c>
      <c r="AO215" s="579">
        <f>AN216/AK216</f>
        <v>0.61413219428104926</v>
      </c>
      <c r="AP215" s="340">
        <f>AN216/AL216</f>
        <v>0.59088963541668282</v>
      </c>
      <c r="AQ215" s="178">
        <f>AN216/AM216</f>
        <v>1</v>
      </c>
      <c r="AR215" s="624">
        <f>AR216/AR43</f>
        <v>0.13254612546125463</v>
      </c>
      <c r="AS215" s="575">
        <f>AS216/AS43</f>
        <v>0.1356770062937063</v>
      </c>
      <c r="AT215" s="658">
        <f>AT216/AT43</f>
        <v>0.11614703986894999</v>
      </c>
      <c r="AU215" s="582">
        <f>AU216/AU43</f>
        <v>0.11614703986894999</v>
      </c>
      <c r="AV215" s="583">
        <f>AU216/AR216</f>
        <v>0.81373620864439733</v>
      </c>
      <c r="AW215" s="575">
        <f>AU216/AS216</f>
        <v>0.75326481787267396</v>
      </c>
      <c r="AX215" s="584">
        <f>AU216/AT216</f>
        <v>1</v>
      </c>
      <c r="AY215" s="585"/>
      <c r="AZ215" s="586"/>
      <c r="BA215" s="586"/>
      <c r="BB215" s="659">
        <f>AU215/ AR215</f>
        <v>0.87627638653912698</v>
      </c>
      <c r="BF215" s="1046" t="e">
        <f t="shared" ref="BF215:BG215" si="685">BF216/BF43</f>
        <v>#DIV/0!</v>
      </c>
      <c r="BG215" s="576" t="e">
        <f>BG216/BG43</f>
        <v>#DIV/0!</v>
      </c>
      <c r="BH215" s="854" t="e">
        <f>BH216/BH43</f>
        <v>#DIV/0!</v>
      </c>
      <c r="BI215" s="334" t="e">
        <f>BH216/BG216</f>
        <v>#DIV/0!</v>
      </c>
      <c r="BJ215" s="1046" t="e">
        <f t="shared" ref="BJ215" si="686">BJ216/BJ43</f>
        <v>#DIV/0!</v>
      </c>
      <c r="BK215" s="576" t="e">
        <f>BK216/BK43</f>
        <v>#DIV/0!</v>
      </c>
      <c r="BL215" s="1163" t="e">
        <f>BL216/BL43</f>
        <v>#DIV/0!</v>
      </c>
      <c r="BM215" s="334" t="e">
        <f>BL216/BK216</f>
        <v>#DIV/0!</v>
      </c>
      <c r="BN215" s="1046" t="e">
        <f t="shared" ref="BN215" si="687">BN216/BN43</f>
        <v>#DIV/0!</v>
      </c>
      <c r="BO215" s="576" t="e">
        <f>BO216/BO43</f>
        <v>#DIV/0!</v>
      </c>
      <c r="BP215" s="1163" t="e">
        <f>BP216/BP43</f>
        <v>#DIV/0!</v>
      </c>
      <c r="BQ215" s="341" t="e">
        <f>BP216/BO216</f>
        <v>#DIV/0!</v>
      </c>
      <c r="BR215" s="624" t="e">
        <f>BR216/BR43</f>
        <v>#DIV/0!</v>
      </c>
      <c r="BS215" s="579"/>
      <c r="BT215" s="583" t="e">
        <f>BT216/BT43</f>
        <v>#DIV/0!</v>
      </c>
      <c r="BU215" s="575" t="e">
        <f>BU216/BU43</f>
        <v>#DIV/0!</v>
      </c>
      <c r="BV215" s="575" t="e">
        <f>BU216/BR216</f>
        <v>#DIV/0!</v>
      </c>
      <c r="BW215" s="576"/>
      <c r="BX215" s="177" t="e">
        <f>BU216/BT216</f>
        <v>#DIV/0!</v>
      </c>
      <c r="BY215" s="1046" t="e">
        <f t="shared" ref="BY215" si="688">BY216/BY43</f>
        <v>#DIV/0!</v>
      </c>
      <c r="BZ215" s="576" t="e">
        <f>BZ216/BZ43</f>
        <v>#DIV/0!</v>
      </c>
      <c r="CA215" s="1163" t="e">
        <f>CA216/CA43</f>
        <v>#DIV/0!</v>
      </c>
      <c r="CB215" s="341" t="e">
        <f>CA216/BZ216</f>
        <v>#DIV/0!</v>
      </c>
      <c r="CC215" s="1046" t="e">
        <f t="shared" ref="CC215" si="689">CC216/CC43</f>
        <v>#DIV/0!</v>
      </c>
      <c r="CD215" s="576" t="e">
        <f>CD216/CD43</f>
        <v>#DIV/0!</v>
      </c>
      <c r="CE215" s="1163" t="e">
        <f>CE216/CE43</f>
        <v>#DIV/0!</v>
      </c>
      <c r="CF215" s="341" t="e">
        <f>CE216/CD216</f>
        <v>#DIV/0!</v>
      </c>
      <c r="CG215" s="1046" t="e">
        <f t="shared" ref="CG215" si="690">CG216/CG43</f>
        <v>#DIV/0!</v>
      </c>
      <c r="CH215" s="576" t="e">
        <f>CH216/CH43</f>
        <v>#DIV/0!</v>
      </c>
      <c r="CI215" s="1163" t="e">
        <f>CI216/CI43</f>
        <v>#DIV/0!</v>
      </c>
      <c r="CJ215" s="341" t="e">
        <f>CI216/CH216</f>
        <v>#DIV/0!</v>
      </c>
      <c r="CK215" s="624" t="e">
        <f>CK216/CK43</f>
        <v>#DIV/0!</v>
      </c>
      <c r="CL215" s="579"/>
      <c r="CM215" s="583" t="e">
        <f>CM216/CM43</f>
        <v>#DIV/0!</v>
      </c>
      <c r="CN215" s="575" t="e">
        <f>CN216/CN43</f>
        <v>#DIV/0!</v>
      </c>
      <c r="CO215" s="583" t="e">
        <f>CN216/CK216</f>
        <v>#DIV/0!</v>
      </c>
      <c r="CP215" s="579"/>
      <c r="CQ215" s="178" t="e">
        <f>CN216/CM216</f>
        <v>#DIV/0!</v>
      </c>
      <c r="CR215" s="624" t="e">
        <f>CR216/CR43</f>
        <v>#DIV/0!</v>
      </c>
      <c r="CS215" s="579"/>
      <c r="CT215" s="658" t="e">
        <f>CT216/CT43</f>
        <v>#DIV/0!</v>
      </c>
      <c r="CU215" s="582" t="e">
        <f>CU216/CU43</f>
        <v>#DIV/0!</v>
      </c>
      <c r="CV215" s="583" t="e">
        <f>CU216/CR216</f>
        <v>#DIV/0!</v>
      </c>
      <c r="CW215" s="579"/>
      <c r="CX215" s="584" t="e">
        <f>CU216/CT216</f>
        <v>#DIV/0!</v>
      </c>
      <c r="CY215" s="585"/>
      <c r="CZ215" s="586"/>
      <c r="DA215" s="659" t="e">
        <f>CU215/ CR215</f>
        <v>#DIV/0!</v>
      </c>
      <c r="DD215" s="491">
        <f>DD216/DD43</f>
        <v>0.13726638403990024</v>
      </c>
      <c r="DE215" s="571">
        <f>DE216/DE43</f>
        <v>0.13733488023952095</v>
      </c>
      <c r="DF215" s="774" t="e">
        <f>DF216/DF43</f>
        <v>#DIV/0!</v>
      </c>
      <c r="DG215" s="334">
        <f>DF216/DE216</f>
        <v>0</v>
      </c>
      <c r="DH215" s="491">
        <f>DH216/DH43</f>
        <v>0.15856283643892341</v>
      </c>
      <c r="DI215" s="571">
        <f>DI216/DI43</f>
        <v>0.15872715025906736</v>
      </c>
      <c r="DJ215" s="774" t="e">
        <f>DJ216/DJ43</f>
        <v>#DIV/0!</v>
      </c>
      <c r="DK215" s="334">
        <f>DJ216/DI216</f>
        <v>0</v>
      </c>
      <c r="DL215" s="491">
        <f>DL216/DL43</f>
        <v>0.16137730192719488</v>
      </c>
      <c r="DM215" s="571">
        <f>DM216/DM43</f>
        <v>0.1615502679528403</v>
      </c>
      <c r="DN215" s="774">
        <f>DN216/DN43</f>
        <v>0</v>
      </c>
      <c r="DO215" s="341">
        <f>DN216/DM216</f>
        <v>0</v>
      </c>
      <c r="DP215" s="624">
        <f>DP216/DP43</f>
        <v>0.15211288544358312</v>
      </c>
      <c r="DQ215" s="583">
        <f>DQ216/DQ43</f>
        <v>0.15224401724137929</v>
      </c>
      <c r="DR215" s="575">
        <f>DR216/DR43</f>
        <v>0</v>
      </c>
      <c r="DS215" s="575">
        <f>DR216/DP216</f>
        <v>0</v>
      </c>
      <c r="DT215" s="177">
        <f>DR216/DQ216</f>
        <v>0</v>
      </c>
      <c r="DU215" s="491">
        <f>DU216/DU43</f>
        <v>0.16051674898003007</v>
      </c>
      <c r="DV215" s="571" t="e">
        <f>DV216/DV43</f>
        <v>#DIV/0!</v>
      </c>
      <c r="DW215" s="77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1" t="e">
        <f>DZ216/DZ43</f>
        <v>#DIV/0!</v>
      </c>
      <c r="EA215" s="77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1" t="e">
        <f>ED216/ED43</f>
        <v>#DIV/0!</v>
      </c>
      <c r="EE215" s="774" t="e">
        <f>EE216/EE43</f>
        <v>#DIV/0!</v>
      </c>
      <c r="EF215" s="341" t="e">
        <f>EE216/ED216</f>
        <v>#DIV/0!</v>
      </c>
      <c r="EG215" s="624">
        <f>EG216/EG43</f>
        <v>0.15865669676448454</v>
      </c>
      <c r="EH215" s="583" t="e">
        <f>EH216/EH43</f>
        <v>#DIV/0!</v>
      </c>
      <c r="EI215" s="575" t="e">
        <f>EI216/EI43</f>
        <v>#DIV/0!</v>
      </c>
      <c r="EJ215" s="583">
        <f>EI216/EG216</f>
        <v>0</v>
      </c>
      <c r="EK215" s="178" t="e">
        <f>EI216/EH216</f>
        <v>#DIV/0!</v>
      </c>
      <c r="EL215" s="624">
        <f>EL216/EL43</f>
        <v>0.15487984449879694</v>
      </c>
      <c r="EM215" s="658">
        <f>EM216/EM43</f>
        <v>0.15224401724137929</v>
      </c>
      <c r="EN215" s="582">
        <f>EN216/EN43</f>
        <v>0</v>
      </c>
      <c r="EO215" s="583">
        <f>EN216/EL216</f>
        <v>0</v>
      </c>
      <c r="EP215" s="584">
        <f>EN216/EM216</f>
        <v>0</v>
      </c>
      <c r="EQ215" s="585"/>
      <c r="ER215" s="586"/>
      <c r="ES215" s="65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5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5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5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46"/>
        <v>-1995.9475414923945</v>
      </c>
      <c r="X216" s="117">
        <f>U216-T216</f>
        <v>0</v>
      </c>
      <c r="Y216" s="355">
        <f>Y214+Y204</f>
        <v>9117.0940170940194</v>
      </c>
      <c r="Z216" s="755">
        <f>Z214+Z204</f>
        <v>9308.8397315171278</v>
      </c>
      <c r="AA216" s="755">
        <f>AA214+AA204</f>
        <v>9308.8397315171278</v>
      </c>
      <c r="AB216" s="358">
        <f>AA216-Z216</f>
        <v>0</v>
      </c>
      <c r="AC216" s="355">
        <f>AC214+AC204</f>
        <v>9990.9401709401736</v>
      </c>
      <c r="AD216" s="448">
        <f>AD214+AD204</f>
        <v>9082.687319472845</v>
      </c>
      <c r="AE216" s="755">
        <f>AE214+AE204</f>
        <v>9082.687319472845</v>
      </c>
      <c r="AF216" s="358">
        <f>AE216-AD216</f>
        <v>0</v>
      </c>
      <c r="AG216" s="355">
        <f>AG214+AG204</f>
        <v>10839.145299145301</v>
      </c>
      <c r="AH216" s="108">
        <f>AH214+AH204</f>
        <v>0</v>
      </c>
      <c r="AI216" s="1110">
        <f>AI214+AI204</f>
        <v>0</v>
      </c>
      <c r="AJ216" s="358">
        <f>AI216-AH216</f>
        <v>0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18391.527050989971</v>
      </c>
      <c r="AN216" s="113">
        <f>AA216+AE216+AI216</f>
        <v>18391.527050989971</v>
      </c>
      <c r="AO216" s="186">
        <f>AN216-AK216</f>
        <v>-11555.652436189524</v>
      </c>
      <c r="AP216" s="108">
        <f t="shared" si="647"/>
        <v>-12733.620436189518</v>
      </c>
      <c r="AQ216" s="117">
        <f>AN216-AM216</f>
        <v>0</v>
      </c>
      <c r="AR216" s="111">
        <f>SUM(R216,AK216)</f>
        <v>55261.538461538476</v>
      </c>
      <c r="AS216" s="113">
        <f>AS214+AS204</f>
        <v>59697.882769230775</v>
      </c>
      <c r="AT216" s="589">
        <f>T216+AM216</f>
        <v>44968.314791548859</v>
      </c>
      <c r="AU216" s="187">
        <f>SUM(U216,AN216)</f>
        <v>44968.314791548859</v>
      </c>
      <c r="AV216" s="188">
        <f>AU216-AR216</f>
        <v>-10293.223669989617</v>
      </c>
      <c r="AW216" s="108">
        <f t="shared" si="648"/>
        <v>-14729.567977681916</v>
      </c>
      <c r="AX216" s="590">
        <f>AU216-AT216</f>
        <v>0</v>
      </c>
      <c r="AY216" s="96">
        <f>AR216/6</f>
        <v>9210.256410256412</v>
      </c>
      <c r="AZ216" s="97">
        <f>AS216/6</f>
        <v>9949.6471282051298</v>
      </c>
      <c r="BA216" s="97">
        <f>AU216/6</f>
        <v>7494.7191319248095</v>
      </c>
      <c r="BB216" s="363">
        <f>BA216/AY216</f>
        <v>0.81373620864439733</v>
      </c>
      <c r="BC216" s="98">
        <f>BA216-AY216</f>
        <v>-1715.5372783316025</v>
      </c>
      <c r="BD216" s="98">
        <f>BA216-AZ216</f>
        <v>-2454.9279962803203</v>
      </c>
      <c r="BE216" s="98">
        <f>AX216/6</f>
        <v>0</v>
      </c>
      <c r="BF216" s="1035">
        <f t="shared" ref="BF216:BG216" si="691">BF214+BF204</f>
        <v>0</v>
      </c>
      <c r="BG216" s="108">
        <f>BG214+BG204</f>
        <v>0</v>
      </c>
      <c r="BH216" s="357">
        <f>BH214+BH204</f>
        <v>0</v>
      </c>
      <c r="BI216" s="358">
        <f>BH216-BG216</f>
        <v>0</v>
      </c>
      <c r="BJ216" s="1035">
        <f t="shared" ref="BJ216" si="692">BJ214+BJ204</f>
        <v>0</v>
      </c>
      <c r="BK216" s="108">
        <f>BK214+BK204</f>
        <v>0</v>
      </c>
      <c r="BL216" s="1146">
        <f>BL214+BL204</f>
        <v>0</v>
      </c>
      <c r="BM216" s="358">
        <f>BL216-BK216</f>
        <v>0</v>
      </c>
      <c r="BN216" s="1035">
        <f t="shared" ref="BN216" si="693">BN214+BN204</f>
        <v>0</v>
      </c>
      <c r="BO216" s="108">
        <f>BO214+BO204</f>
        <v>0</v>
      </c>
      <c r="BP216" s="1146">
        <f>BP214+BP204</f>
        <v>0</v>
      </c>
      <c r="BQ216" s="358">
        <f>BP216-BO216</f>
        <v>0</v>
      </c>
      <c r="BR216" s="111">
        <f>BF216+BJ216+BN216</f>
        <v>0</v>
      </c>
      <c r="BS216" s="112"/>
      <c r="BT216" s="186">
        <f>BG216+BK216+BO216</f>
        <v>0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0</v>
      </c>
      <c r="BY216" s="1035">
        <f t="shared" ref="BY216" si="694">BY214+BY204</f>
        <v>0</v>
      </c>
      <c r="BZ216" s="108">
        <f>BZ214+BZ204</f>
        <v>0</v>
      </c>
      <c r="CA216" s="1146">
        <f>CA214+CA204</f>
        <v>0</v>
      </c>
      <c r="CB216" s="358">
        <f>CA216-BZ216</f>
        <v>0</v>
      </c>
      <c r="CC216" s="1035">
        <f t="shared" ref="CC216" si="695">CC214+CC204</f>
        <v>0</v>
      </c>
      <c r="CD216" s="108">
        <f>CD214+CD204</f>
        <v>0</v>
      </c>
      <c r="CE216" s="1146">
        <f>CE214+CE204</f>
        <v>0</v>
      </c>
      <c r="CF216" s="358">
        <f>CE216-CD216</f>
        <v>0</v>
      </c>
      <c r="CG216" s="1035">
        <f t="shared" ref="CG216" si="696">CG214+CG204</f>
        <v>0</v>
      </c>
      <c r="CH216" s="108">
        <f>CH214+CH204</f>
        <v>0</v>
      </c>
      <c r="CI216" s="1146">
        <f>CI214+CI204</f>
        <v>0</v>
      </c>
      <c r="CJ216" s="358">
        <f>CI216-CH216</f>
        <v>0</v>
      </c>
      <c r="CK216" s="111">
        <f>BY216+CC216+CG216</f>
        <v>0</v>
      </c>
      <c r="CL216" s="112"/>
      <c r="CM216" s="186">
        <f>BZ216+CD216+CH216</f>
        <v>0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0</v>
      </c>
      <c r="CR216" s="111">
        <f>SUM(BR216,CK216)</f>
        <v>0</v>
      </c>
      <c r="CS216" s="950"/>
      <c r="CT216" s="589">
        <f>BT216+CM216</f>
        <v>0</v>
      </c>
      <c r="CU216" s="187">
        <f>SUM(BU216,CN216)</f>
        <v>0</v>
      </c>
      <c r="CV216" s="188">
        <f>CU216-CR216</f>
        <v>0</v>
      </c>
      <c r="CW216" s="188"/>
      <c r="CX216" s="590">
        <f>CU216-CT216</f>
        <v>0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0</v>
      </c>
      <c r="DD216" s="355">
        <f>DD214+DD204</f>
        <v>11761.5</v>
      </c>
      <c r="DE216" s="448">
        <f>DE214+DE204</f>
        <v>11761.5</v>
      </c>
      <c r="DF216" s="75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5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5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5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5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5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3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0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25">
        <f>ER216-EQ216</f>
        <v>-11095.089031339032</v>
      </c>
      <c r="EU216" s="625">
        <f>EP216/6</f>
        <v>-6289.2827635327631</v>
      </c>
    </row>
    <row r="217" spans="1:152" s="488" customFormat="1" ht="20.100000000000001" customHeight="1">
      <c r="A217" s="545"/>
      <c r="B217" s="545"/>
      <c r="C217" s="655" t="s">
        <v>27</v>
      </c>
      <c r="D217" s="790"/>
      <c r="E217" s="789"/>
      <c r="F217" s="547">
        <v>8.6499999999999994E-2</v>
      </c>
      <c r="G217" s="548">
        <v>8.1942779980162334E-2</v>
      </c>
      <c r="H217" s="773">
        <v>8.1942779980162334E-2</v>
      </c>
      <c r="I217" s="562"/>
      <c r="J217" s="547">
        <f>F217</f>
        <v>8.6499999999999994E-2</v>
      </c>
      <c r="K217" s="548">
        <v>8.3599999999999994E-2</v>
      </c>
      <c r="L217" s="773">
        <v>8.3599999999999994E-2</v>
      </c>
      <c r="M217" s="562"/>
      <c r="N217" s="547">
        <f>F217</f>
        <v>8.6499999999999994E-2</v>
      </c>
      <c r="O217" s="548">
        <v>4.3837130519455099E-2</v>
      </c>
      <c r="P217" s="773">
        <v>4.3837130519455099E-2</v>
      </c>
      <c r="Q217" s="562"/>
      <c r="R217" s="660">
        <f>R218/R44</f>
        <v>8.6499999999999994E-2</v>
      </c>
      <c r="S217" s="661">
        <v>0.11619833333333332</v>
      </c>
      <c r="T217" s="662">
        <f>T218/T44</f>
        <v>7.1403260712711386E-2</v>
      </c>
      <c r="U217" s="663">
        <f>U218/U44</f>
        <v>7.1403260712711386E-2</v>
      </c>
      <c r="V217" s="552"/>
      <c r="W217" s="553"/>
      <c r="X217" s="277"/>
      <c r="Y217" s="547">
        <v>8.6499999999999994E-2</v>
      </c>
      <c r="Z217" s="773">
        <v>8.5730000000000001E-2</v>
      </c>
      <c r="AA217" s="773">
        <v>8.5730000000000001E-2</v>
      </c>
      <c r="AB217" s="562">
        <v>0.13</v>
      </c>
      <c r="AC217" s="547">
        <f>Y217</f>
        <v>8.6499999999999994E-2</v>
      </c>
      <c r="AD217" s="548">
        <v>4.9196527722766059E-2</v>
      </c>
      <c r="AE217" s="773">
        <v>4.9196527722766059E-2</v>
      </c>
      <c r="AF217" s="664">
        <v>0.13</v>
      </c>
      <c r="AG217" s="547">
        <f>Y217</f>
        <v>8.6499999999999994E-2</v>
      </c>
      <c r="AH217" s="553"/>
      <c r="AI217" s="1132"/>
      <c r="AJ217" s="549"/>
      <c r="AK217" s="665">
        <f>AK218/AK44</f>
        <v>8.6499999999999994E-2</v>
      </c>
      <c r="AL217" s="661">
        <v>6.7236216216216213E-2</v>
      </c>
      <c r="AM217" s="666">
        <f>AM218/AM44</f>
        <v>7.3844387256847208E-2</v>
      </c>
      <c r="AN217" s="663">
        <f>AN218/AN44</f>
        <v>7.3844387256847208E-2</v>
      </c>
      <c r="AO217" s="562"/>
      <c r="AP217" s="553"/>
      <c r="AQ217" s="277"/>
      <c r="AR217" s="665">
        <f>AR218/AR44</f>
        <v>8.6499999999999994E-2</v>
      </c>
      <c r="AS217" s="667">
        <f>AS218/AS44</f>
        <v>8.6499999999999994E-2</v>
      </c>
      <c r="AT217" s="668">
        <f>AT218/AT44</f>
        <v>7.244458005946304E-2</v>
      </c>
      <c r="AU217" s="669">
        <f>AU218/AU44</f>
        <v>7.244458005946304E-2</v>
      </c>
      <c r="AV217" s="653"/>
      <c r="AW217" s="553"/>
      <c r="AX217" s="206"/>
      <c r="AY217" s="670"/>
      <c r="AZ217" s="561"/>
      <c r="BA217" s="561"/>
      <c r="BF217" s="1045"/>
      <c r="BG217" s="553"/>
      <c r="BH217" s="853"/>
      <c r="BI217" s="883"/>
      <c r="BJ217" s="1045"/>
      <c r="BK217" s="553"/>
      <c r="BL217" s="1162"/>
      <c r="BM217" s="883"/>
      <c r="BN217" s="1045"/>
      <c r="BO217" s="553"/>
      <c r="BP217" s="1162"/>
      <c r="BQ217" s="549"/>
      <c r="BR217" s="665" t="e">
        <f>BR218/BR44</f>
        <v>#DIV/0!</v>
      </c>
      <c r="BS217" s="662"/>
      <c r="BT217" s="666" t="e">
        <f>BT218/BT44</f>
        <v>#DIV/0!</v>
      </c>
      <c r="BU217" s="663" t="e">
        <f>BU218/BU44</f>
        <v>#DIV/0!</v>
      </c>
      <c r="BV217" s="552"/>
      <c r="BW217" s="553"/>
      <c r="BX217" s="277"/>
      <c r="BY217" s="1045"/>
      <c r="BZ217" s="553"/>
      <c r="CA217" s="1162"/>
      <c r="CB217" s="549"/>
      <c r="CC217" s="1045"/>
      <c r="CD217" s="553"/>
      <c r="CE217" s="1162"/>
      <c r="CF217" s="549"/>
      <c r="CG217" s="1045"/>
      <c r="CH217" s="553"/>
      <c r="CI217" s="1162"/>
      <c r="CJ217" s="549"/>
      <c r="CK217" s="665" t="e">
        <f>CK218/CK44</f>
        <v>#DIV/0!</v>
      </c>
      <c r="CL217" s="662"/>
      <c r="CM217" s="666" t="e">
        <f>CM218/CM44</f>
        <v>#DIV/0!</v>
      </c>
      <c r="CN217" s="663" t="e">
        <f>CN218/CN44</f>
        <v>#DIV/0!</v>
      </c>
      <c r="CO217" s="562"/>
      <c r="CP217" s="555"/>
      <c r="CQ217" s="277"/>
      <c r="CR217" s="665" t="e">
        <f>CR218/CR44</f>
        <v>#DIV/0!</v>
      </c>
      <c r="CS217" s="662"/>
      <c r="CT217" s="668" t="e">
        <f>CT218/CT44</f>
        <v>#DIV/0!</v>
      </c>
      <c r="CU217" s="669" t="e">
        <f>CU218/CU44</f>
        <v>#DIV/0!</v>
      </c>
      <c r="CV217" s="653"/>
      <c r="CW217" s="653"/>
      <c r="CX217" s="206" t="e">
        <f>CU218/CT218</f>
        <v>#DIV/0!</v>
      </c>
      <c r="CY217" s="670"/>
      <c r="CZ217" s="561"/>
      <c r="DD217" s="547">
        <v>6.3600000000000004E-2</v>
      </c>
      <c r="DE217" s="548">
        <v>6.5000000000000002E-2</v>
      </c>
      <c r="DF217" s="773"/>
      <c r="DG217" s="883"/>
      <c r="DH217" s="547">
        <v>6.2799999999999995E-2</v>
      </c>
      <c r="DI217" s="548">
        <v>6.4000000000000001E-2</v>
      </c>
      <c r="DJ217" s="773"/>
      <c r="DK217" s="883"/>
      <c r="DL217" s="547">
        <v>6.2600000000000003E-2</v>
      </c>
      <c r="DM217" s="548">
        <v>6.3E-2</v>
      </c>
      <c r="DN217" s="773"/>
      <c r="DO217" s="549"/>
      <c r="DP217" s="665">
        <f>DP218/DP44</f>
        <v>6.308777727478497E-2</v>
      </c>
      <c r="DQ217" s="666">
        <f>DQ218/DQ44</f>
        <v>6.4122906292440024E-2</v>
      </c>
      <c r="DR217" s="667">
        <f>DR218/DR44</f>
        <v>0</v>
      </c>
      <c r="DS217" s="552"/>
      <c r="DT217" s="277"/>
      <c r="DU217" s="547">
        <v>6.3500000000000001E-2</v>
      </c>
      <c r="DV217" s="548"/>
      <c r="DW217" s="773"/>
      <c r="DX217" s="549"/>
      <c r="DY217" s="547">
        <v>6.3E-2</v>
      </c>
      <c r="DZ217" s="548"/>
      <c r="EA217" s="773"/>
      <c r="EB217" s="664"/>
      <c r="EC217" s="547">
        <v>6.3E-2</v>
      </c>
      <c r="ED217" s="548"/>
      <c r="EE217" s="773"/>
      <c r="EF217" s="549"/>
      <c r="EG217" s="665">
        <f>EG218/EG44</f>
        <v>6.3183641491695391E-2</v>
      </c>
      <c r="EH217" s="666" t="e">
        <f>EH218/EH44</f>
        <v>#DIV/0!</v>
      </c>
      <c r="EI217" s="667" t="e">
        <f>EI218/EI44</f>
        <v>#DIV/0!</v>
      </c>
      <c r="EJ217" s="562"/>
      <c r="EK217" s="277"/>
      <c r="EL217" s="665">
        <f>EL218/EL44</f>
        <v>6.3127980023656202E-2</v>
      </c>
      <c r="EM217" s="668">
        <f>EM218/EM44</f>
        <v>6.4122906292440024E-2</v>
      </c>
      <c r="EN217" s="1028">
        <f>EN218/EN44</f>
        <v>0</v>
      </c>
      <c r="EO217" s="603"/>
      <c r="EP217" s="604">
        <f>EN218/EM218</f>
        <v>0</v>
      </c>
      <c r="EQ217" s="670"/>
      <c r="ER217" s="561"/>
      <c r="ES217" s="561"/>
      <c r="ET217" s="561"/>
      <c r="EU217" s="561"/>
      <c r="EV217" s="561"/>
    </row>
    <row r="218" spans="1:152" s="266" customFormat="1" ht="20.100000000000001" customHeight="1">
      <c r="A218" s="66"/>
      <c r="B218" s="66"/>
      <c r="C218" s="456" t="s">
        <v>24</v>
      </c>
      <c r="D218" s="833"/>
      <c r="E218" s="826"/>
      <c r="F218" s="264">
        <f>F217*F44</f>
        <v>938.9316239316239</v>
      </c>
      <c r="G218" s="414">
        <f>G217*G44</f>
        <v>1296.3936100000003</v>
      </c>
      <c r="H218" s="76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6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6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4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46"/>
        <v>-337.36372050758473</v>
      </c>
      <c r="X218" s="48">
        <f>U218-T218</f>
        <v>0</v>
      </c>
      <c r="Y218" s="264">
        <f t="shared" ref="Y218:AI218" si="697">Y217*Y44</f>
        <v>946.32478632478637</v>
      </c>
      <c r="Z218" s="761">
        <f t="shared" si="697"/>
        <v>1592.0798131452993</v>
      </c>
      <c r="AA218" s="761">
        <f t="shared" si="697"/>
        <v>1592.0798131452993</v>
      </c>
      <c r="AB218" s="418">
        <f t="shared" si="697"/>
        <v>0</v>
      </c>
      <c r="AC218" s="264">
        <f t="shared" si="697"/>
        <v>905.66239316239319</v>
      </c>
      <c r="AD218" s="414">
        <f t="shared" si="697"/>
        <v>440.56382000000019</v>
      </c>
      <c r="AE218" s="761">
        <f t="shared" si="697"/>
        <v>440.56382000000019</v>
      </c>
      <c r="AF218" s="671">
        <f t="shared" si="697"/>
        <v>0</v>
      </c>
      <c r="AG218" s="264">
        <f t="shared" si="697"/>
        <v>805.85470085470081</v>
      </c>
      <c r="AH218" s="128">
        <f t="shared" ref="AH218" si="698">AH217*AH44</f>
        <v>0</v>
      </c>
      <c r="AI218" s="1116">
        <f t="shared" si="697"/>
        <v>0</v>
      </c>
      <c r="AJ218" s="418">
        <f>AI218-AH218</f>
        <v>0</v>
      </c>
      <c r="AK218" s="130">
        <f>Y218+AC218+AG218</f>
        <v>2657.8418803418804</v>
      </c>
      <c r="AL218" s="420">
        <v>2657.8418803418804</v>
      </c>
      <c r="AM218" s="134">
        <f>Z218+AD218+AH218</f>
        <v>2032.6436331452996</v>
      </c>
      <c r="AN218" s="133">
        <f>AA218+AE218+AI218</f>
        <v>2032.6436331452996</v>
      </c>
      <c r="AO218" s="134">
        <f>AN218-AK218</f>
        <v>-625.19824719658072</v>
      </c>
      <c r="AP218" s="128">
        <f t="shared" si="647"/>
        <v>-625.19824719658072</v>
      </c>
      <c r="AQ218" s="48">
        <f>AN218-AM218</f>
        <v>0</v>
      </c>
      <c r="AR218" s="130">
        <f>SUM(R218,AK218)</f>
        <v>5637.2863247863243</v>
      </c>
      <c r="AS218" s="132">
        <f>SUM(S218,AL218)</f>
        <v>5637.2863247863243</v>
      </c>
      <c r="AT218" s="510">
        <f>T218+AM218</f>
        <v>4674.7243570821593</v>
      </c>
      <c r="AU218" s="59">
        <f>SUM(U218,AN218)</f>
        <v>4674.7243570821593</v>
      </c>
      <c r="AV218" s="169">
        <f>AU218-AR218</f>
        <v>-962.561967704165</v>
      </c>
      <c r="AW218" s="128">
        <f t="shared" si="648"/>
        <v>-962.561967704165</v>
      </c>
      <c r="AX218" s="362">
        <f>AU218-AT218</f>
        <v>0</v>
      </c>
      <c r="AY218" s="137"/>
      <c r="AZ218" s="138"/>
      <c r="BA218" s="138"/>
      <c r="BF218" s="1039">
        <f t="shared" ref="BF218:BG218" si="699">BF217*BF44</f>
        <v>0</v>
      </c>
      <c r="BG218" s="128">
        <f>BG217*BG44</f>
        <v>0</v>
      </c>
      <c r="BH218" s="415">
        <f>BH217*BH44</f>
        <v>0</v>
      </c>
      <c r="BI218" s="134">
        <f>BH218-BG218</f>
        <v>0</v>
      </c>
      <c r="BJ218" s="1039">
        <f t="shared" ref="BJ218" si="700">BJ217*BJ44</f>
        <v>0</v>
      </c>
      <c r="BK218" s="128">
        <f>BK217*BK44</f>
        <v>0</v>
      </c>
      <c r="BL218" s="1152">
        <f>BL217*BL44</f>
        <v>0</v>
      </c>
      <c r="BM218" s="134">
        <f>BL218-BK218</f>
        <v>0</v>
      </c>
      <c r="BN218" s="1039">
        <f t="shared" ref="BN218" si="701">BN217*BN44</f>
        <v>0</v>
      </c>
      <c r="BO218" s="128">
        <f>BO217*BO44</f>
        <v>0</v>
      </c>
      <c r="BP218" s="1152">
        <f>BP217*BP44</f>
        <v>0</v>
      </c>
      <c r="BQ218" s="416">
        <f>BP218-BO218</f>
        <v>0</v>
      </c>
      <c r="BR218" s="419">
        <f>BF218+BJ218+BN218</f>
        <v>0</v>
      </c>
      <c r="BS218" s="131"/>
      <c r="BT218" s="129">
        <f>BG218+BK218+BO218</f>
        <v>0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0</v>
      </c>
      <c r="BY218" s="1039">
        <f t="shared" ref="BY218" si="702">BY217*BY44</f>
        <v>0</v>
      </c>
      <c r="BZ218" s="128">
        <f>BZ217*BZ44</f>
        <v>0</v>
      </c>
      <c r="CA218" s="1152">
        <f>CA217*CA44</f>
        <v>0</v>
      </c>
      <c r="CB218" s="418">
        <f>CA218-BZ218</f>
        <v>0</v>
      </c>
      <c r="CC218" s="1039">
        <f t="shared" ref="CC218" si="703">CC217*CC44</f>
        <v>0</v>
      </c>
      <c r="CD218" s="128">
        <f>CD217*CD44</f>
        <v>0</v>
      </c>
      <c r="CE218" s="1152">
        <f>CE217*CE44</f>
        <v>0</v>
      </c>
      <c r="CF218" s="418">
        <f>CE218-CD218</f>
        <v>0</v>
      </c>
      <c r="CG218" s="1039">
        <f t="shared" ref="CG218" si="704">CG217*CG44</f>
        <v>0</v>
      </c>
      <c r="CH218" s="128">
        <f>CH217*CH44</f>
        <v>0</v>
      </c>
      <c r="CI218" s="1152">
        <f>CI217*CI44</f>
        <v>0</v>
      </c>
      <c r="CJ218" s="418">
        <f>CI218-CH218</f>
        <v>0</v>
      </c>
      <c r="CK218" s="130">
        <f>BY218+CC218+CG218</f>
        <v>0</v>
      </c>
      <c r="CL218" s="131"/>
      <c r="CM218" s="134">
        <f>BZ218+CD218+CH218</f>
        <v>0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0</v>
      </c>
      <c r="CR218" s="130">
        <f>SUM(BR218,CK218)</f>
        <v>0</v>
      </c>
      <c r="CS218" s="538"/>
      <c r="CT218" s="510">
        <f>BT218+CM218</f>
        <v>0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0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6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6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6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6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61">
        <f>EA217*EA44</f>
        <v>0</v>
      </c>
      <c r="EB218" s="671">
        <f>EA218-DZ218</f>
        <v>0</v>
      </c>
      <c r="EC218" s="264">
        <f>EC217*EC44</f>
        <v>561.07692307692309</v>
      </c>
      <c r="ED218" s="414">
        <f>ED217*ED44</f>
        <v>0</v>
      </c>
      <c r="EE218" s="76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7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5"/>
      <c r="B219" s="545"/>
      <c r="C219" s="656" t="s">
        <v>27</v>
      </c>
      <c r="D219" s="788"/>
      <c r="E219" s="839"/>
      <c r="F219" s="547">
        <v>0.22839999999999999</v>
      </c>
      <c r="G219" s="548">
        <v>0.22556966504958467</v>
      </c>
      <c r="H219" s="773">
        <v>0.22556966504958467</v>
      </c>
      <c r="I219" s="562"/>
      <c r="J219" s="547">
        <f>F219</f>
        <v>0.22839999999999999</v>
      </c>
      <c r="K219" s="548">
        <v>0.24483461781291962</v>
      </c>
      <c r="L219" s="773">
        <v>0.24483461781291962</v>
      </c>
      <c r="M219" s="562"/>
      <c r="N219" s="547">
        <f>J219</f>
        <v>0.22839999999999999</v>
      </c>
      <c r="O219" s="548">
        <v>0.24640935028139013</v>
      </c>
      <c r="P219" s="773">
        <v>0.24640935028139013</v>
      </c>
      <c r="Q219" s="562"/>
      <c r="R219" s="629">
        <f>R220/R45</f>
        <v>0.22840000000000002</v>
      </c>
      <c r="S219" s="630">
        <v>0.227435</v>
      </c>
      <c r="T219" s="672">
        <f>T220/T45</f>
        <v>0.23851245323231787</v>
      </c>
      <c r="U219" s="673">
        <f>U220/U45</f>
        <v>0.23851245323231787</v>
      </c>
      <c r="V219" s="552"/>
      <c r="W219" s="553"/>
      <c r="X219" s="277"/>
      <c r="Y219" s="547">
        <v>0.24112705199858506</v>
      </c>
      <c r="Z219" s="773">
        <v>0.24063672147399487</v>
      </c>
      <c r="AA219" s="773">
        <v>0.24063672147399487</v>
      </c>
      <c r="AB219" s="562">
        <v>0.22</v>
      </c>
      <c r="AC219" s="547">
        <f>Y219</f>
        <v>0.24112705199858506</v>
      </c>
      <c r="AD219" s="548">
        <v>0.24499218860973168</v>
      </c>
      <c r="AE219" s="773">
        <v>0.24499218860973168</v>
      </c>
      <c r="AF219" s="664">
        <v>0.22</v>
      </c>
      <c r="AG219" s="547">
        <f>Y219</f>
        <v>0.24112705199858506</v>
      </c>
      <c r="AH219" s="553"/>
      <c r="AI219" s="1132"/>
      <c r="AJ219" s="549"/>
      <c r="AK219" s="633">
        <f>AK220/AK45</f>
        <v>0.24112705199858506</v>
      </c>
      <c r="AL219" s="630">
        <v>0.24122496829971182</v>
      </c>
      <c r="AM219" s="631">
        <f>AM220/AM45</f>
        <v>0.24294078716578585</v>
      </c>
      <c r="AN219" s="673">
        <f>AN220/AN45</f>
        <v>0.24294078716578585</v>
      </c>
      <c r="AO219" s="562"/>
      <c r="AP219" s="553"/>
      <c r="AQ219" s="277"/>
      <c r="AR219" s="633">
        <f>AR220/AR45</f>
        <v>0.23399990287937744</v>
      </c>
      <c r="AS219" s="634">
        <f>AS220/AS45</f>
        <v>0.23318772781918731</v>
      </c>
      <c r="AT219" s="674">
        <f>AT220/AT45</f>
        <v>0.24020365547632402</v>
      </c>
      <c r="AU219" s="669">
        <f>AU220/AU45</f>
        <v>0.24020365547632402</v>
      </c>
      <c r="AV219" s="653"/>
      <c r="AW219" s="553"/>
      <c r="AX219" s="604"/>
      <c r="AY219" s="670"/>
      <c r="AZ219" s="561"/>
      <c r="BA219" s="561"/>
      <c r="BF219" s="1045"/>
      <c r="BG219" s="553"/>
      <c r="BH219" s="853"/>
      <c r="BI219" s="883"/>
      <c r="BJ219" s="1045"/>
      <c r="BK219" s="553"/>
      <c r="BL219" s="1162"/>
      <c r="BM219" s="883"/>
      <c r="BN219" s="1045"/>
      <c r="BO219" s="553"/>
      <c r="BP219" s="1162"/>
      <c r="BQ219" s="549"/>
      <c r="BR219" s="629" t="e">
        <f>BR220/BR45</f>
        <v>#DIV/0!</v>
      </c>
      <c r="BS219" s="631"/>
      <c r="BT219" s="634" t="e">
        <f>BT220/BT45</f>
        <v>#DIV/0!</v>
      </c>
      <c r="BU219" s="673" t="e">
        <f>BU220/BU45</f>
        <v>#DIV/0!</v>
      </c>
      <c r="BV219" s="552"/>
      <c r="BW219" s="553"/>
      <c r="BX219" s="277"/>
      <c r="BY219" s="1045"/>
      <c r="BZ219" s="553"/>
      <c r="CA219" s="1162"/>
      <c r="CB219" s="549"/>
      <c r="CC219" s="1045"/>
      <c r="CD219" s="553"/>
      <c r="CE219" s="1162"/>
      <c r="CF219" s="549"/>
      <c r="CG219" s="1045"/>
      <c r="CH219" s="553"/>
      <c r="CI219" s="1162"/>
      <c r="CJ219" s="549"/>
      <c r="CK219" s="633" t="e">
        <f>CK220/CK45</f>
        <v>#DIV/0!</v>
      </c>
      <c r="CL219" s="631"/>
      <c r="CM219" s="631" t="e">
        <f>CM220/CM45</f>
        <v>#DIV/0!</v>
      </c>
      <c r="CN219" s="673" t="e">
        <f>CN220/CN45</f>
        <v>#DIV/0!</v>
      </c>
      <c r="CO219" s="562"/>
      <c r="CP219" s="555"/>
      <c r="CQ219" s="277"/>
      <c r="CR219" s="633" t="e">
        <f>CR220/CR45</f>
        <v>#DIV/0!</v>
      </c>
      <c r="CS219" s="631"/>
      <c r="CT219" s="674" t="e">
        <f>CT220/CT45</f>
        <v>#DIV/0!</v>
      </c>
      <c r="CU219" s="669" t="e">
        <f>CU220/CU45</f>
        <v>#DIV/0!</v>
      </c>
      <c r="CV219" s="653"/>
      <c r="CW219" s="653"/>
      <c r="CX219" s="604" t="e">
        <f>CU220/CT220</f>
        <v>#DIV/0!</v>
      </c>
      <c r="CY219" s="670"/>
      <c r="CZ219" s="561"/>
      <c r="DD219" s="547">
        <v>0.24798999999999999</v>
      </c>
      <c r="DE219" s="548">
        <v>0.25</v>
      </c>
      <c r="DF219" s="773"/>
      <c r="DG219" s="883"/>
      <c r="DH219" s="547">
        <v>0.24704999999999999</v>
      </c>
      <c r="DI219" s="548">
        <v>0.249</v>
      </c>
      <c r="DJ219" s="773"/>
      <c r="DK219" s="883"/>
      <c r="DL219" s="547">
        <v>0.24660000000000001</v>
      </c>
      <c r="DM219" s="548">
        <v>0.248</v>
      </c>
      <c r="DN219" s="773"/>
      <c r="DO219" s="549"/>
      <c r="DP219" s="629">
        <f>DP220/DP45</f>
        <v>0.24732016906926324</v>
      </c>
      <c r="DQ219" s="634">
        <f>DQ220/DQ45</f>
        <v>0.24912279867635312</v>
      </c>
      <c r="DR219" s="634">
        <f>DR220/DR45</f>
        <v>0</v>
      </c>
      <c r="DS219" s="552"/>
      <c r="DT219" s="277"/>
      <c r="DU219" s="547">
        <v>0.24759999999999999</v>
      </c>
      <c r="DV219" s="548" t="e">
        <f>DV220/DV45</f>
        <v>#DIV/0!</v>
      </c>
      <c r="DW219" s="773" t="e">
        <f>DW220/DW45</f>
        <v>#DIV/0!</v>
      </c>
      <c r="DX219" s="549"/>
      <c r="DY219" s="547">
        <v>0.24759999999999999</v>
      </c>
      <c r="DZ219" s="548" t="e">
        <f>DZ220/DZ45</f>
        <v>#DIV/0!</v>
      </c>
      <c r="EA219" s="773" t="e">
        <f>EA220/EA45</f>
        <v>#DIV/0!</v>
      </c>
      <c r="EB219" s="664"/>
      <c r="EC219" s="547">
        <v>0.2475</v>
      </c>
      <c r="ED219" s="548" t="e">
        <f>ED220/ED45</f>
        <v>#DIV/0!</v>
      </c>
      <c r="EE219" s="773" t="e">
        <f>EE220/EE45</f>
        <v>#DIV/0!</v>
      </c>
      <c r="EF219" s="549"/>
      <c r="EG219" s="633">
        <f>EG220/EG45</f>
        <v>0.24756734702787661</v>
      </c>
      <c r="EH219" s="631" t="e">
        <f>EH220/EH45</f>
        <v>#DIV/0!</v>
      </c>
      <c r="EI219" s="634" t="e">
        <f>EI220/EI45</f>
        <v>#DIV/0!</v>
      </c>
      <c r="EJ219" s="562"/>
      <c r="EK219" s="277"/>
      <c r="EL219" s="633">
        <f>EL220/EL45</f>
        <v>0.24743525048022685</v>
      </c>
      <c r="EM219" s="674">
        <f>EM220/EM45</f>
        <v>0.24912279867635312</v>
      </c>
      <c r="EN219" s="1028">
        <f>EN220/EN45</f>
        <v>0</v>
      </c>
      <c r="EO219" s="603"/>
      <c r="EP219" s="604">
        <f>EN220/EM220</f>
        <v>0</v>
      </c>
      <c r="EQ219" s="670"/>
      <c r="ER219" s="561"/>
      <c r="ES219" s="561"/>
      <c r="ET219" s="561"/>
      <c r="EU219" s="561"/>
      <c r="EV219" s="561"/>
    </row>
    <row r="220" spans="1:152" s="266" customFormat="1" ht="20.100000000000001" customHeight="1">
      <c r="A220" s="66"/>
      <c r="B220" s="66"/>
      <c r="C220" s="456" t="s">
        <v>25</v>
      </c>
      <c r="D220" s="833"/>
      <c r="E220" s="826"/>
      <c r="F220" s="264">
        <f>F219*F45</f>
        <v>32659.247863247863</v>
      </c>
      <c r="G220" s="414">
        <f>G219*G45</f>
        <v>46310.402229999847</v>
      </c>
      <c r="H220" s="76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6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6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4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46"/>
        <v>21919.689293280724</v>
      </c>
      <c r="X220" s="48">
        <f>U220-T220</f>
        <v>0</v>
      </c>
      <c r="Y220" s="264">
        <f>Y219*Y45</f>
        <v>32397.583396732971</v>
      </c>
      <c r="Z220" s="761">
        <f>Z219*Z45</f>
        <v>40922.026609926535</v>
      </c>
      <c r="AA220" s="761">
        <f>AA219*AA45</f>
        <v>40922.026609926535</v>
      </c>
      <c r="AB220" s="418">
        <f>AB219*AB45</f>
        <v>0</v>
      </c>
      <c r="AC220" s="264">
        <f>AC219*AC45</f>
        <v>30450.018745975169</v>
      </c>
      <c r="AD220" s="414">
        <v>47009.741000000002</v>
      </c>
      <c r="AE220" s="761">
        <v>47009.741000000002</v>
      </c>
      <c r="AF220" s="671">
        <f>AF219*AF45</f>
        <v>0</v>
      </c>
      <c r="AG220" s="264">
        <f>AG219*AG45</f>
        <v>24545.497344471351</v>
      </c>
      <c r="AH220" s="128">
        <f>AH219*AH45</f>
        <v>0</v>
      </c>
      <c r="AI220" s="1116">
        <f>AI219*AI45</f>
        <v>0</v>
      </c>
      <c r="AJ220" s="418">
        <f>AI220-AH220</f>
        <v>0</v>
      </c>
      <c r="AK220" s="419">
        <f>Y220+AC220+AG220</f>
        <v>87393.099487179497</v>
      </c>
      <c r="AL220" s="420">
        <v>89428.487179487187</v>
      </c>
      <c r="AM220" s="128">
        <f>Z220+AD220+AH220</f>
        <v>87931.767609926537</v>
      </c>
      <c r="AN220" s="133">
        <f>AA220+AE220+AI220</f>
        <v>87931.767609926537</v>
      </c>
      <c r="AO220" s="134">
        <f>AN220-AK220</f>
        <v>538.66812274703989</v>
      </c>
      <c r="AP220" s="128">
        <f t="shared" si="647"/>
        <v>-1496.7195695606497</v>
      </c>
      <c r="AQ220" s="48">
        <f>AN220-AM220</f>
        <v>0</v>
      </c>
      <c r="AR220" s="130">
        <f>SUM(R220,AK220)</f>
        <v>192749.92</v>
      </c>
      <c r="AS220" s="132">
        <f>SUM(S220,AL220)</f>
        <v>207228.15384615387</v>
      </c>
      <c r="AT220" s="510">
        <f>T220+AM220</f>
        <v>227651.12356987392</v>
      </c>
      <c r="AU220" s="59">
        <f>SUM(U220,AN220)</f>
        <v>227651.12356987392</v>
      </c>
      <c r="AV220" s="60">
        <f>AU220-AR220</f>
        <v>34901.203569873906</v>
      </c>
      <c r="AW220" s="128">
        <f t="shared" si="648"/>
        <v>20422.969723720045</v>
      </c>
      <c r="AX220" s="136">
        <f>AU220-AT220</f>
        <v>0</v>
      </c>
      <c r="AY220" s="137"/>
      <c r="AZ220" s="138"/>
      <c r="BA220" s="75"/>
      <c r="BF220" s="1039">
        <f t="shared" ref="BF220:BG220" si="705">BF219*BF45</f>
        <v>0</v>
      </c>
      <c r="BG220" s="128">
        <f>BG219*BG45</f>
        <v>0</v>
      </c>
      <c r="BH220" s="415">
        <f>BH219*BH45</f>
        <v>0</v>
      </c>
      <c r="BI220" s="134">
        <f>BH220-BG220</f>
        <v>0</v>
      </c>
      <c r="BJ220" s="1039">
        <f t="shared" ref="BJ220" si="706">BJ219*BJ45</f>
        <v>0</v>
      </c>
      <c r="BK220" s="128">
        <f>BK219*BK45</f>
        <v>0</v>
      </c>
      <c r="BL220" s="1152">
        <f>BL219*BL45</f>
        <v>0</v>
      </c>
      <c r="BM220" s="134">
        <f>BL220-BK220</f>
        <v>0</v>
      </c>
      <c r="BN220" s="1039">
        <f t="shared" ref="BN220" si="707">BN219*BN45</f>
        <v>0</v>
      </c>
      <c r="BO220" s="128">
        <f>BO219*BO45</f>
        <v>0</v>
      </c>
      <c r="BP220" s="1152">
        <f>BP219*BP45</f>
        <v>0</v>
      </c>
      <c r="BQ220" s="416">
        <f>BP220-BO220</f>
        <v>0</v>
      </c>
      <c r="BR220" s="419">
        <f>BF220+BJ220+BN220</f>
        <v>0</v>
      </c>
      <c r="BS220" s="131"/>
      <c r="BT220" s="129">
        <f>BG220+BK220+BO220</f>
        <v>0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0</v>
      </c>
      <c r="BY220" s="1039">
        <f t="shared" ref="BY220" si="708">BY219*BY45</f>
        <v>0</v>
      </c>
      <c r="BZ220" s="128">
        <f>BZ219*BZ45</f>
        <v>0</v>
      </c>
      <c r="CA220" s="1152">
        <f>CA219*CA45</f>
        <v>0</v>
      </c>
      <c r="CB220" s="418">
        <f>CA220-BZ220</f>
        <v>0</v>
      </c>
      <c r="CC220" s="1039">
        <f t="shared" ref="CC220" si="709">CC219*CC45</f>
        <v>0</v>
      </c>
      <c r="CD220" s="128">
        <f>CD219*CD45</f>
        <v>0</v>
      </c>
      <c r="CE220" s="1152">
        <f>CE219*CE45</f>
        <v>0</v>
      </c>
      <c r="CF220" s="418">
        <f>CE220-CD220</f>
        <v>0</v>
      </c>
      <c r="CG220" s="1039">
        <f t="shared" ref="CG220" si="710">CG219*CG45</f>
        <v>0</v>
      </c>
      <c r="CH220" s="128">
        <f>CH219*CH45</f>
        <v>0</v>
      </c>
      <c r="CI220" s="1152">
        <f>CI219*CI45</f>
        <v>0</v>
      </c>
      <c r="CJ220" s="418">
        <f>CI220-CH220</f>
        <v>0</v>
      </c>
      <c r="CK220" s="419">
        <f>BY220+CC220+CG220</f>
        <v>0</v>
      </c>
      <c r="CL220" s="131"/>
      <c r="CM220" s="128">
        <f>BZ220+CD220+CH220</f>
        <v>0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0</v>
      </c>
      <c r="CR220" s="130">
        <f>SUM(BR220,CK220)</f>
        <v>0</v>
      </c>
      <c r="CS220" s="538"/>
      <c r="CT220" s="510">
        <f>BT220+CM220</f>
        <v>0</v>
      </c>
      <c r="CU220" s="59">
        <f>SUM(BU220,CN220)</f>
        <v>0</v>
      </c>
      <c r="CV220" s="60">
        <f>CU220-CR220</f>
        <v>0</v>
      </c>
      <c r="CW220" s="60"/>
      <c r="CX220" s="136">
        <f>CU220-CT220</f>
        <v>0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6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6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6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61"/>
      <c r="DX220" s="418">
        <f>DW220-DV220</f>
        <v>0</v>
      </c>
      <c r="DY220" s="264">
        <f>DY219*DY45</f>
        <v>29676.023931623931</v>
      </c>
      <c r="DZ220" s="414"/>
      <c r="EA220" s="761"/>
      <c r="EB220" s="671">
        <f>EA220-DZ220</f>
        <v>0</v>
      </c>
      <c r="EC220" s="264">
        <f>EC219*EC45</f>
        <v>31641.923076923078</v>
      </c>
      <c r="ED220" s="414"/>
      <c r="EE220" s="76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7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5"/>
      <c r="B221" s="545"/>
      <c r="C221" s="655" t="s">
        <v>27</v>
      </c>
      <c r="D221" s="790"/>
      <c r="E221" s="789"/>
      <c r="F221" s="547"/>
      <c r="G221" s="548"/>
      <c r="H221" s="773"/>
      <c r="I221" s="549"/>
      <c r="J221" s="547"/>
      <c r="K221" s="548"/>
      <c r="L221" s="773"/>
      <c r="M221" s="549"/>
      <c r="N221" s="547"/>
      <c r="O221" s="548"/>
      <c r="P221" s="773"/>
      <c r="Q221" s="549"/>
      <c r="R221" s="629" t="e">
        <f>R222/R46</f>
        <v>#DIV/0!</v>
      </c>
      <c r="S221" s="630"/>
      <c r="T221" s="672" t="e">
        <f>T222/T46</f>
        <v>#DIV/0!</v>
      </c>
      <c r="U221" s="673" t="e">
        <f>U222/U46</f>
        <v>#DIV/0!</v>
      </c>
      <c r="V221" s="552"/>
      <c r="W221" s="553" t="e">
        <f t="shared" si="646"/>
        <v>#DIV/0!</v>
      </c>
      <c r="X221" s="277"/>
      <c r="Y221" s="547"/>
      <c r="Z221" s="773"/>
      <c r="AA221" s="773"/>
      <c r="AB221" s="549"/>
      <c r="AC221" s="547"/>
      <c r="AD221" s="548"/>
      <c r="AE221" s="773"/>
      <c r="AF221" s="549"/>
      <c r="AG221" s="547"/>
      <c r="AH221" s="553"/>
      <c r="AI221" s="1132"/>
      <c r="AJ221" s="549"/>
      <c r="AK221" s="629" t="e">
        <f>AK222/AK46</f>
        <v>#DIV/0!</v>
      </c>
      <c r="AL221" s="630"/>
      <c r="AM221" s="675" t="e">
        <f>AM222/AM46</f>
        <v>#DIV/0!</v>
      </c>
      <c r="AN221" s="673" t="e">
        <f>AN222/AN46</f>
        <v>#DIV/0!</v>
      </c>
      <c r="AO221" s="562"/>
      <c r="AP221" s="553" t="e">
        <f t="shared" si="647"/>
        <v>#DIV/0!</v>
      </c>
      <c r="AQ221" s="277"/>
      <c r="AR221" s="633"/>
      <c r="AS221" s="634"/>
      <c r="AT221" s="674" t="e">
        <f>AT222/AT46</f>
        <v>#DIV/0!</v>
      </c>
      <c r="AU221" s="669" t="e">
        <f>AU222/AU46</f>
        <v>#DIV/0!</v>
      </c>
      <c r="AV221" s="653" t="e">
        <f>AU222/AR222</f>
        <v>#DIV/0!</v>
      </c>
      <c r="AW221" s="553" t="e">
        <f t="shared" si="648"/>
        <v>#DIV/0!</v>
      </c>
      <c r="AX221" s="206" t="e">
        <f>AU222/AT222</f>
        <v>#DIV/0!</v>
      </c>
      <c r="AY221" s="670"/>
      <c r="AZ221" s="561"/>
      <c r="BA221" s="561"/>
      <c r="BF221" s="1045">
        <v>-0.09</v>
      </c>
      <c r="BG221" s="553">
        <v>-0.09</v>
      </c>
      <c r="BH221" s="853"/>
      <c r="BI221" s="549"/>
      <c r="BJ221" s="1045">
        <v>-0.09</v>
      </c>
      <c r="BK221" s="553">
        <v>-0.09</v>
      </c>
      <c r="BL221" s="1162"/>
      <c r="BM221" s="549"/>
      <c r="BN221" s="1045">
        <v>-0.09</v>
      </c>
      <c r="BO221" s="553">
        <v>-0.09</v>
      </c>
      <c r="BP221" s="1162"/>
      <c r="BQ221" s="549"/>
      <c r="BR221" s="629" t="e">
        <f>BR222/BR46</f>
        <v>#DIV/0!</v>
      </c>
      <c r="BS221" s="631"/>
      <c r="BT221" s="634" t="e">
        <f>BT222/BT46</f>
        <v>#DIV/0!</v>
      </c>
      <c r="BU221" s="673" t="e">
        <f>BU222/BU46</f>
        <v>#DIV/0!</v>
      </c>
      <c r="BV221" s="552"/>
      <c r="BW221" s="553"/>
      <c r="BX221" s="277"/>
      <c r="BY221" s="1045">
        <v>-0.09</v>
      </c>
      <c r="BZ221" s="553">
        <v>-0.09</v>
      </c>
      <c r="CA221" s="1162"/>
      <c r="CB221" s="549"/>
      <c r="CC221" s="1045">
        <v>-0.09</v>
      </c>
      <c r="CD221" s="553">
        <v>-0.09</v>
      </c>
      <c r="CE221" s="1162"/>
      <c r="CF221" s="549"/>
      <c r="CG221" s="1045">
        <v>-0.09</v>
      </c>
      <c r="CH221" s="553">
        <v>-0.09</v>
      </c>
      <c r="CI221" s="1162"/>
      <c r="CJ221" s="549"/>
      <c r="CK221" s="629" t="e">
        <f>CK222/CK46</f>
        <v>#DIV/0!</v>
      </c>
      <c r="CL221" s="631"/>
      <c r="CM221" s="675" t="e">
        <f>CM222/CM46</f>
        <v>#DIV/0!</v>
      </c>
      <c r="CN221" s="673" t="e">
        <f>CN222/CN46</f>
        <v>#DIV/0!</v>
      </c>
      <c r="CO221" s="562"/>
      <c r="CP221" s="555"/>
      <c r="CQ221" s="277"/>
      <c r="CR221" s="633"/>
      <c r="CS221" s="631"/>
      <c r="CT221" s="674" t="e">
        <f>CT222/CT46</f>
        <v>#DIV/0!</v>
      </c>
      <c r="CU221" s="669" t="e">
        <f>CU222/CU46</f>
        <v>#DIV/0!</v>
      </c>
      <c r="CV221" s="653" t="e">
        <f>CU222/CR222</f>
        <v>#DIV/0!</v>
      </c>
      <c r="CW221" s="653"/>
      <c r="CX221" s="206" t="e">
        <f>CU222/CT222</f>
        <v>#DIV/0!</v>
      </c>
      <c r="CY221" s="670"/>
      <c r="CZ221" s="561"/>
      <c r="DD221" s="547"/>
      <c r="DE221" s="548">
        <v>-0.09</v>
      </c>
      <c r="DF221" s="773">
        <v>-0.09</v>
      </c>
      <c r="DG221" s="549"/>
      <c r="DH221" s="547"/>
      <c r="DI221" s="548">
        <v>-0.09</v>
      </c>
      <c r="DJ221" s="773">
        <v>-0.09</v>
      </c>
      <c r="DK221" s="549"/>
      <c r="DL221" s="547"/>
      <c r="DM221" s="548">
        <v>-0.09</v>
      </c>
      <c r="DN221" s="773">
        <v>-0.09</v>
      </c>
      <c r="DO221" s="549"/>
      <c r="DP221" s="629" t="e">
        <f>DP222/DP46</f>
        <v>#DIV/0!</v>
      </c>
      <c r="DQ221" s="634" t="e">
        <f>DQ222/DQ46</f>
        <v>#DIV/0!</v>
      </c>
      <c r="DR221" s="634" t="e">
        <f>DR222/DR46</f>
        <v>#DIV/0!</v>
      </c>
      <c r="DS221" s="552"/>
      <c r="DT221" s="277"/>
      <c r="DU221" s="547"/>
      <c r="DV221" s="548">
        <v>-0.09</v>
      </c>
      <c r="DW221" s="773">
        <v>-0.09</v>
      </c>
      <c r="DX221" s="549"/>
      <c r="DY221" s="547"/>
      <c r="DZ221" s="548">
        <v>-0.09</v>
      </c>
      <c r="EA221" s="773">
        <v>-0.09</v>
      </c>
      <c r="EB221" s="549"/>
      <c r="EC221" s="547"/>
      <c r="ED221" s="548">
        <v>-0.09</v>
      </c>
      <c r="EE221" s="773">
        <v>-0.09</v>
      </c>
      <c r="EF221" s="549"/>
      <c r="EG221" s="629" t="e">
        <f>EG222/EG46</f>
        <v>#DIV/0!</v>
      </c>
      <c r="EH221" s="675" t="e">
        <f>EH222/EH46</f>
        <v>#DIV/0!</v>
      </c>
      <c r="EI221" s="634" t="e">
        <f>EI222/EI46</f>
        <v>#DIV/0!</v>
      </c>
      <c r="EJ221" s="562"/>
      <c r="EK221" s="277"/>
      <c r="EL221" s="633"/>
      <c r="EM221" s="674" t="e">
        <f>EM222/EM46</f>
        <v>#DIV/0!</v>
      </c>
      <c r="EN221" s="1028" t="e">
        <f>EN222/EN46</f>
        <v>#DIV/0!</v>
      </c>
      <c r="EO221" s="603" t="e">
        <f>EN222/EL222</f>
        <v>#DIV/0!</v>
      </c>
      <c r="EP221" s="604" t="e">
        <f>EN222/EM222</f>
        <v>#DIV/0!</v>
      </c>
      <c r="EQ221" s="670"/>
      <c r="ER221" s="561"/>
      <c r="ES221" s="561"/>
      <c r="ET221" s="561"/>
      <c r="EU221" s="561"/>
      <c r="EV221" s="561"/>
    </row>
    <row r="222" spans="1:152" s="266" customFormat="1" ht="20.100000000000001" hidden="1" customHeight="1">
      <c r="A222" s="66"/>
      <c r="B222" s="66"/>
      <c r="C222" s="456" t="s">
        <v>26</v>
      </c>
      <c r="D222" s="833"/>
      <c r="E222" s="826"/>
      <c r="F222" s="264"/>
      <c r="G222" s="414"/>
      <c r="H222" s="761"/>
      <c r="I222" s="418"/>
      <c r="J222" s="264"/>
      <c r="K222" s="414"/>
      <c r="L222" s="761"/>
      <c r="M222" s="416"/>
      <c r="N222" s="264"/>
      <c r="O222" s="414"/>
      <c r="P222" s="761"/>
      <c r="Q222" s="416"/>
      <c r="R222" s="419">
        <f>F222+J222+N222</f>
        <v>0</v>
      </c>
      <c r="S222" s="420"/>
      <c r="T222" s="564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46"/>
        <v>0</v>
      </c>
      <c r="X222" s="48">
        <f>U222-T222</f>
        <v>0</v>
      </c>
      <c r="Y222" s="264"/>
      <c r="Z222" s="761"/>
      <c r="AA222" s="761"/>
      <c r="AB222" s="418"/>
      <c r="AC222" s="264"/>
      <c r="AD222" s="414"/>
      <c r="AE222" s="761"/>
      <c r="AF222" s="418"/>
      <c r="AG222" s="264"/>
      <c r="AH222" s="128"/>
      <c r="AI222" s="111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47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7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48"/>
        <v>0</v>
      </c>
      <c r="AX222" s="362">
        <f>AU222-AT222</f>
        <v>0</v>
      </c>
      <c r="AY222" s="137"/>
      <c r="AZ222" s="138"/>
      <c r="BA222" s="138"/>
      <c r="BF222" s="1039">
        <f t="shared" ref="BF222:BG222" si="711">BF221*BF46</f>
        <v>0</v>
      </c>
      <c r="BG222" s="128">
        <f>BG221*BG46</f>
        <v>0</v>
      </c>
      <c r="BH222" s="415"/>
      <c r="BI222" s="418"/>
      <c r="BJ222" s="1039">
        <f t="shared" ref="BJ222" si="712">BJ221*BJ46</f>
        <v>0</v>
      </c>
      <c r="BK222" s="128">
        <f>BK221*BK46</f>
        <v>0</v>
      </c>
      <c r="BL222" s="1152"/>
      <c r="BM222" s="418"/>
      <c r="BN222" s="1039">
        <f t="shared" ref="BN222" si="713">BN221*BN46</f>
        <v>0</v>
      </c>
      <c r="BO222" s="128">
        <f>BO221*BO46</f>
        <v>0</v>
      </c>
      <c r="BP222" s="1152"/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39">
        <f t="shared" ref="BY222" si="714">BY221*BY46</f>
        <v>0</v>
      </c>
      <c r="BZ222" s="128">
        <f>BZ221*BZ46</f>
        <v>0</v>
      </c>
      <c r="CA222" s="1152"/>
      <c r="CB222" s="418"/>
      <c r="CC222" s="1039">
        <f t="shared" ref="CC222" si="715">CC221*CC46</f>
        <v>0</v>
      </c>
      <c r="CD222" s="128">
        <f>CD221*CD46</f>
        <v>0</v>
      </c>
      <c r="CE222" s="1152"/>
      <c r="CF222" s="418"/>
      <c r="CG222" s="1039">
        <f t="shared" ref="CG222" si="716">CG221*CG46</f>
        <v>0</v>
      </c>
      <c r="CH222" s="128">
        <f>CH221*CH46</f>
        <v>0</v>
      </c>
      <c r="CI222" s="1152"/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38"/>
      <c r="CT222" s="67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61">
        <f>DF221*DF46</f>
        <v>0</v>
      </c>
      <c r="DG222" s="416"/>
      <c r="DH222" s="264"/>
      <c r="DI222" s="414">
        <f>DI221*DI46</f>
        <v>0</v>
      </c>
      <c r="DJ222" s="761">
        <f>DJ221*DJ46</f>
        <v>0</v>
      </c>
      <c r="DK222" s="418"/>
      <c r="DL222" s="264"/>
      <c r="DM222" s="414">
        <f>DM221*DM46</f>
        <v>0</v>
      </c>
      <c r="DN222" s="76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61">
        <f>DW221*DW46</f>
        <v>0</v>
      </c>
      <c r="DX222" s="418"/>
      <c r="DY222" s="264"/>
      <c r="DZ222" s="414">
        <f>DZ221*DZ46</f>
        <v>0</v>
      </c>
      <c r="EA222" s="761">
        <f>EA221*EA46</f>
        <v>0</v>
      </c>
      <c r="EB222" s="418"/>
      <c r="EC222" s="264"/>
      <c r="ED222" s="414">
        <f>ED221*ED46</f>
        <v>0</v>
      </c>
      <c r="EE222" s="76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7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4"/>
      <c r="D223" s="832" t="s">
        <v>35</v>
      </c>
      <c r="E223" s="837"/>
      <c r="F223" s="547">
        <v>0.191</v>
      </c>
      <c r="G223" s="591">
        <v>0.20911341740014899</v>
      </c>
      <c r="H223" s="775">
        <v>0.20911341740014899</v>
      </c>
      <c r="I223" s="742"/>
      <c r="J223" s="547">
        <f>F223</f>
        <v>0.191</v>
      </c>
      <c r="K223" s="591">
        <v>0.19059999999999999</v>
      </c>
      <c r="L223" s="775">
        <v>0.19059999999999999</v>
      </c>
      <c r="M223" s="742"/>
      <c r="N223" s="547">
        <f>J223</f>
        <v>0.191</v>
      </c>
      <c r="O223" s="591">
        <v>0.19940902046002301</v>
      </c>
      <c r="P223" s="775">
        <v>0.19940902046002301</v>
      </c>
      <c r="Q223" s="742"/>
      <c r="R223" s="629">
        <f>R224/R47</f>
        <v>0.191</v>
      </c>
      <c r="S223" s="630">
        <v>0.17887401315789475</v>
      </c>
      <c r="T223" s="677">
        <f>T224/T47</f>
        <v>0.19943974083384108</v>
      </c>
      <c r="U223" s="673">
        <f>U224/U47</f>
        <v>0.19943974083384108</v>
      </c>
      <c r="V223" s="239"/>
      <c r="W223" s="240">
        <f t="shared" si="646"/>
        <v>2.0565727675946333E-2</v>
      </c>
      <c r="X223" s="241"/>
      <c r="Y223" s="547">
        <v>0.191</v>
      </c>
      <c r="Z223" s="775">
        <v>0.18760722562509646</v>
      </c>
      <c r="AA223" s="775">
        <v>0.18760722562509646</v>
      </c>
      <c r="AB223" s="742">
        <v>0.20799999999999999</v>
      </c>
      <c r="AC223" s="547">
        <f>Y223</f>
        <v>0.191</v>
      </c>
      <c r="AD223" s="591">
        <v>0.18519708738174309</v>
      </c>
      <c r="AE223" s="775">
        <v>0.18519708738174309</v>
      </c>
      <c r="AF223" s="657">
        <v>0.20799999999999999</v>
      </c>
      <c r="AG223" s="547">
        <f>Y223</f>
        <v>0.191</v>
      </c>
      <c r="AH223" s="600"/>
      <c r="AI223" s="1134"/>
      <c r="AJ223" s="657"/>
      <c r="AK223" s="633">
        <f>AK224/AK47</f>
        <v>0.19100000000000003</v>
      </c>
      <c r="AL223" s="630">
        <v>0.20902591687041566</v>
      </c>
      <c r="AM223" s="600">
        <f>AM224/AM47</f>
        <v>0.1864488463326795</v>
      </c>
      <c r="AN223" s="673">
        <f>AN224/AN47</f>
        <v>0.1864488463326795</v>
      </c>
      <c r="AO223" s="70"/>
      <c r="AP223" s="240">
        <f t="shared" si="647"/>
        <v>-2.2577070537736166E-2</v>
      </c>
      <c r="AQ223" s="241"/>
      <c r="AR223" s="633">
        <f>AR224/AR47</f>
        <v>0.191</v>
      </c>
      <c r="AS223" s="634">
        <f>AS224/AS47</f>
        <v>0.19100000000000003</v>
      </c>
      <c r="AT223" s="674">
        <f>AT224/AT47</f>
        <v>0.19409648121796674</v>
      </c>
      <c r="AU223" s="678">
        <f>AU224/AU47</f>
        <v>0.19409648121796674</v>
      </c>
      <c r="AV223" s="653"/>
      <c r="AW223" s="240"/>
      <c r="AX223" s="206"/>
      <c r="AY223" s="137"/>
      <c r="AZ223" s="138"/>
      <c r="BA223" s="138"/>
      <c r="BF223" s="1045"/>
      <c r="BG223" s="600"/>
      <c r="BH223" s="855"/>
      <c r="BI223" s="657"/>
      <c r="BJ223" s="1045"/>
      <c r="BK223" s="600"/>
      <c r="BL223" s="1164"/>
      <c r="BM223" s="657"/>
      <c r="BN223" s="1045"/>
      <c r="BO223" s="600"/>
      <c r="BP223" s="1164"/>
      <c r="BQ223" s="657"/>
      <c r="BR223" s="629" t="e">
        <f>BR224/BR47</f>
        <v>#DIV/0!</v>
      </c>
      <c r="BS223" s="631"/>
      <c r="BT223" s="673" t="e">
        <f>BT224/BT47</f>
        <v>#DIV/0!</v>
      </c>
      <c r="BU223" s="673" t="e">
        <f>BU224/BU47</f>
        <v>#DIV/0!</v>
      </c>
      <c r="BV223" s="239"/>
      <c r="BW223" s="240"/>
      <c r="BX223" s="241"/>
      <c r="BY223" s="1045"/>
      <c r="BZ223" s="600"/>
      <c r="CA223" s="1164"/>
      <c r="CB223" s="657"/>
      <c r="CC223" s="1045"/>
      <c r="CD223" s="600"/>
      <c r="CE223" s="1164"/>
      <c r="CF223" s="657"/>
      <c r="CG223" s="1045"/>
      <c r="CH223" s="600"/>
      <c r="CI223" s="1164"/>
      <c r="CJ223" s="657"/>
      <c r="CK223" s="633" t="e">
        <f>CK224/CK47</f>
        <v>#DIV/0!</v>
      </c>
      <c r="CL223" s="631"/>
      <c r="CM223" s="600" t="e">
        <f>CM224/CM47</f>
        <v>#DIV/0!</v>
      </c>
      <c r="CN223" s="673" t="e">
        <f>CN224/CN47</f>
        <v>#DIV/0!</v>
      </c>
      <c r="CO223" s="70"/>
      <c r="CP223" s="70"/>
      <c r="CQ223" s="241"/>
      <c r="CR223" s="633" t="e">
        <f>CR224/CR47</f>
        <v>#DIV/0!</v>
      </c>
      <c r="CS223" s="631"/>
      <c r="CT223" s="674" t="e">
        <f>CT224/CT47</f>
        <v>#DIV/0!</v>
      </c>
      <c r="CU223" s="678" t="e">
        <f>CU224/CU47</f>
        <v>#DIV/0!</v>
      </c>
      <c r="CV223" s="653"/>
      <c r="CW223" s="653"/>
      <c r="CX223" s="206" t="e">
        <f>CU224/CT224</f>
        <v>#DIV/0!</v>
      </c>
      <c r="CY223" s="137"/>
      <c r="CZ223" s="138"/>
      <c r="DD223" s="547">
        <f>DD224/DD47</f>
        <v>0.19595570216776625</v>
      </c>
      <c r="DE223" s="591">
        <f>DE173</f>
        <v>0.19600000000000001</v>
      </c>
      <c r="DF223" s="775"/>
      <c r="DG223" s="657"/>
      <c r="DH223" s="547">
        <f>DH224/DH47</f>
        <v>0.19600000000000001</v>
      </c>
      <c r="DI223" s="591">
        <f>DI173</f>
        <v>0.19600000000000001</v>
      </c>
      <c r="DJ223" s="775"/>
      <c r="DK223" s="657"/>
      <c r="DL223" s="547">
        <f>DL224/DL47</f>
        <v>0.19525557011795547</v>
      </c>
      <c r="DM223" s="591">
        <v>0.19500000000000001</v>
      </c>
      <c r="DN223" s="775"/>
      <c r="DO223" s="657"/>
      <c r="DP223" s="629">
        <f>DP224/DP47</f>
        <v>0.19574565756823825</v>
      </c>
      <c r="DQ223" s="634">
        <f>DQ224/DQ47</f>
        <v>0.19568444995864356</v>
      </c>
      <c r="DR223" s="634">
        <f>DR224/DR47</f>
        <v>0</v>
      </c>
      <c r="DS223" s="239"/>
      <c r="DT223" s="241"/>
      <c r="DU223" s="547">
        <f>DU224/DU47</f>
        <v>0.1984308131241084</v>
      </c>
      <c r="DV223" s="591"/>
      <c r="DW223" s="775"/>
      <c r="DX223" s="657"/>
      <c r="DY223" s="547">
        <f>DY224/DY47</f>
        <v>0.18544935805991442</v>
      </c>
      <c r="DZ223" s="591"/>
      <c r="EA223" s="775"/>
      <c r="EB223" s="657"/>
      <c r="EC223" s="547">
        <f>EC224/EC47</f>
        <v>0.20399429386590584</v>
      </c>
      <c r="ED223" s="591"/>
      <c r="EE223" s="775"/>
      <c r="EF223" s="657"/>
      <c r="EG223" s="633">
        <f>EG224/EG47</f>
        <v>0.19595815501664288</v>
      </c>
      <c r="EH223" s="600" t="e">
        <f>EH224/EH47</f>
        <v>#DIV/0!</v>
      </c>
      <c r="EI223" s="634" t="e">
        <f>EI224/EI47</f>
        <v>#DIV/0!</v>
      </c>
      <c r="EJ223" s="70"/>
      <c r="EK223" s="241"/>
      <c r="EL223" s="633">
        <f>EL224/EL47</f>
        <v>0.19583895886978914</v>
      </c>
      <c r="EM223" s="674">
        <f>EM224/EM47</f>
        <v>0.19568444995864356</v>
      </c>
      <c r="EN223" s="1029">
        <f>EN224/EN47</f>
        <v>0</v>
      </c>
      <c r="EO223" s="603"/>
      <c r="EP223" s="604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4"/>
      <c r="D224" s="833" t="s">
        <v>61</v>
      </c>
      <c r="E224" s="826"/>
      <c r="F224" s="264">
        <f>F223*F47</f>
        <v>1465.965811965812</v>
      </c>
      <c r="G224" s="414">
        <f>G223*G47</f>
        <v>1541.0246899999991</v>
      </c>
      <c r="H224" s="76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6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6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4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46"/>
        <v>-175.76146547008557</v>
      </c>
      <c r="X224" s="55">
        <f>U224-T224</f>
        <v>0</v>
      </c>
      <c r="Y224" s="264">
        <f t="shared" ref="Y224:AI224" si="717">Y223*Y47</f>
        <v>1354.9572649572651</v>
      </c>
      <c r="Z224" s="761">
        <f t="shared" si="717"/>
        <v>1526.4701999999995</v>
      </c>
      <c r="AA224" s="761">
        <f t="shared" si="717"/>
        <v>1526.4701999999995</v>
      </c>
      <c r="AB224" s="418">
        <f t="shared" si="717"/>
        <v>0</v>
      </c>
      <c r="AC224" s="264">
        <f t="shared" si="717"/>
        <v>1257.0085470085471</v>
      </c>
      <c r="AD224" s="414">
        <f t="shared" si="717"/>
        <v>1394.4501752868227</v>
      </c>
      <c r="AE224" s="761">
        <f t="shared" si="717"/>
        <v>1394.4501752868227</v>
      </c>
      <c r="AF224" s="418">
        <f t="shared" si="717"/>
        <v>0</v>
      </c>
      <c r="AG224" s="264">
        <f t="shared" si="717"/>
        <v>1041.5213675213677</v>
      </c>
      <c r="AH224" s="128">
        <f t="shared" ref="AH224" si="718">AH223*AH47</f>
        <v>0</v>
      </c>
      <c r="AI224" s="1116">
        <f t="shared" si="717"/>
        <v>0</v>
      </c>
      <c r="AJ224" s="418">
        <f>AI224-AH224</f>
        <v>0</v>
      </c>
      <c r="AK224" s="419">
        <f>Y224+AC224+AG224</f>
        <v>3653.4871794871801</v>
      </c>
      <c r="AL224" s="420">
        <v>3653.4871794871801</v>
      </c>
      <c r="AM224" s="128">
        <f>Z224+AD224+AH224</f>
        <v>2920.9203752868225</v>
      </c>
      <c r="AN224" s="133">
        <f>AA224+AE224+AI224</f>
        <v>2920.9203752868225</v>
      </c>
      <c r="AO224" s="134">
        <f>AN224-AK224</f>
        <v>-732.56680420035764</v>
      </c>
      <c r="AP224" s="128">
        <f t="shared" si="647"/>
        <v>-732.56680420035764</v>
      </c>
      <c r="AQ224" s="48">
        <f>AN224-AM224</f>
        <v>0</v>
      </c>
      <c r="AR224" s="130">
        <f>SUM(R224,AK224)</f>
        <v>8301.1538461538476</v>
      </c>
      <c r="AS224" s="132">
        <f>SUM(S224,AL224)</f>
        <v>8301.1538461538476</v>
      </c>
      <c r="AT224" s="679">
        <f>T224+AM224</f>
        <v>7392.8255764834039</v>
      </c>
      <c r="AU224" s="59">
        <f>SUM(U224,AN224)</f>
        <v>7392.8255764834039</v>
      </c>
      <c r="AV224" s="169">
        <f>AU224-AR224</f>
        <v>-908.32826967044366</v>
      </c>
      <c r="AW224" s="128">
        <f t="shared" si="648"/>
        <v>-908.32826967044366</v>
      </c>
      <c r="AX224" s="362">
        <f>AU224-AT224</f>
        <v>0</v>
      </c>
      <c r="AY224" s="137"/>
      <c r="AZ224" s="138"/>
      <c r="BA224" s="138"/>
      <c r="BF224" s="1039">
        <f t="shared" ref="BF224:BG224" si="719">BF223*BF47</f>
        <v>0</v>
      </c>
      <c r="BG224" s="128">
        <f>BG223*BG47</f>
        <v>0</v>
      </c>
      <c r="BH224" s="415">
        <f>BH223*BH47</f>
        <v>0</v>
      </c>
      <c r="BI224" s="418">
        <f>BH224-BG224</f>
        <v>0</v>
      </c>
      <c r="BJ224" s="1039">
        <f t="shared" ref="BJ224" si="720">BJ223*BJ47</f>
        <v>0</v>
      </c>
      <c r="BK224" s="128">
        <f>BK223*BK47</f>
        <v>0</v>
      </c>
      <c r="BL224" s="1152">
        <f>BL223*BL47</f>
        <v>0</v>
      </c>
      <c r="BM224" s="418">
        <f>BL224-BK224</f>
        <v>0</v>
      </c>
      <c r="BN224" s="1039">
        <f t="shared" ref="BN224" si="721">BN223*BN47</f>
        <v>0</v>
      </c>
      <c r="BO224" s="128">
        <f>BO223*BO47</f>
        <v>0</v>
      </c>
      <c r="BP224" s="1152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39">
        <f t="shared" ref="BY224" si="722">BY223*BY47</f>
        <v>0</v>
      </c>
      <c r="BZ224" s="128">
        <f>BZ223*BZ47</f>
        <v>0</v>
      </c>
      <c r="CA224" s="1152">
        <f>CA223*CA47</f>
        <v>0</v>
      </c>
      <c r="CB224" s="418"/>
      <c r="CC224" s="1039">
        <f t="shared" ref="CC224" si="723">CC223*CC47</f>
        <v>0</v>
      </c>
      <c r="CD224" s="128">
        <f>CD223*CD47</f>
        <v>0</v>
      </c>
      <c r="CE224" s="1152">
        <f>CE223*CE47</f>
        <v>0</v>
      </c>
      <c r="CF224" s="418"/>
      <c r="CG224" s="1039">
        <f t="shared" ref="CG224" si="724">CG223*CG47</f>
        <v>0</v>
      </c>
      <c r="CH224" s="128">
        <f>CH223*CH47</f>
        <v>0</v>
      </c>
      <c r="CI224" s="1152">
        <f>CI223*CI47</f>
        <v>0</v>
      </c>
      <c r="CJ224" s="418">
        <f>CI224-CH224</f>
        <v>0</v>
      </c>
      <c r="CK224" s="419">
        <f>BY224+CC224+CG224</f>
        <v>0</v>
      </c>
      <c r="CL224" s="131"/>
      <c r="CM224" s="128">
        <f>BZ224+CD224+CH224</f>
        <v>0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0</v>
      </c>
      <c r="CR224" s="130">
        <f>SUM(BR224,CK224)</f>
        <v>0</v>
      </c>
      <c r="CS224" s="131"/>
      <c r="CT224" s="679">
        <f>BT224+CM224</f>
        <v>0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0</v>
      </c>
      <c r="CY224" s="137"/>
      <c r="CZ224" s="138"/>
      <c r="DD224" s="264">
        <v>1777</v>
      </c>
      <c r="DE224" s="414">
        <f>DE223*DE47</f>
        <v>1777.4017094017095</v>
      </c>
      <c r="DF224" s="76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6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6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61"/>
      <c r="DX224" s="418"/>
      <c r="DY224" s="264">
        <v>1000</v>
      </c>
      <c r="DZ224" s="414"/>
      <c r="EA224" s="761"/>
      <c r="EB224" s="418"/>
      <c r="EC224" s="264">
        <v>1100</v>
      </c>
      <c r="ED224" s="414">
        <f>ED223*ED47</f>
        <v>0</v>
      </c>
      <c r="EE224" s="76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7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4"/>
      <c r="D225" s="66" t="s">
        <v>35</v>
      </c>
      <c r="E225" s="535"/>
      <c r="F225" s="547">
        <v>0.23</v>
      </c>
      <c r="G225" s="591">
        <v>0.22528429256817356</v>
      </c>
      <c r="H225" s="775">
        <v>0.22528429256817356</v>
      </c>
      <c r="I225" s="657"/>
      <c r="J225" s="547">
        <f>F225</f>
        <v>0.23</v>
      </c>
      <c r="K225" s="591">
        <v>0.24779999999999999</v>
      </c>
      <c r="L225" s="775">
        <v>0.24779999999999999</v>
      </c>
      <c r="M225" s="657"/>
      <c r="N225" s="547">
        <f>J225</f>
        <v>0.23</v>
      </c>
      <c r="O225" s="591">
        <v>0.24841834323234804</v>
      </c>
      <c r="P225" s="775">
        <v>0.24841834323234804</v>
      </c>
      <c r="Q225" s="657"/>
      <c r="R225" s="629">
        <f>R226/R48</f>
        <v>0.22999999999999998</v>
      </c>
      <c r="S225" s="630">
        <v>0.22999972202918692</v>
      </c>
      <c r="T225" s="677">
        <f>T226/T48</f>
        <v>0.24002681716907326</v>
      </c>
      <c r="U225" s="673">
        <f>U226/U48</f>
        <v>0.24002681716907326</v>
      </c>
      <c r="V225" s="239"/>
      <c r="W225" s="240">
        <f t="shared" si="646"/>
        <v>1.0027095139886338E-2</v>
      </c>
      <c r="X225" s="241"/>
      <c r="Y225" s="547">
        <v>0.24399999999999999</v>
      </c>
      <c r="Z225" s="775">
        <v>0.24167803011484942</v>
      </c>
      <c r="AA225" s="775">
        <v>0.24167803011484942</v>
      </c>
      <c r="AB225" s="657">
        <v>0.22</v>
      </c>
      <c r="AC225" s="547">
        <f>Y225</f>
        <v>0.24399999999999999</v>
      </c>
      <c r="AD225" s="591">
        <v>0.24621988092333144</v>
      </c>
      <c r="AE225" s="775">
        <v>0.24621988092333144</v>
      </c>
      <c r="AF225" s="657">
        <v>0.22</v>
      </c>
      <c r="AG225" s="547">
        <f>Y225</f>
        <v>0.24399999999999999</v>
      </c>
      <c r="AH225" s="600"/>
      <c r="AI225" s="1134"/>
      <c r="AJ225" s="657"/>
      <c r="AK225" s="633">
        <f>AK226/AK48</f>
        <v>0.24399999999999999</v>
      </c>
      <c r="AL225" s="630">
        <v>0.24281817082022744</v>
      </c>
      <c r="AM225" s="600">
        <f>AM226/AM48</f>
        <v>0.24409698799227017</v>
      </c>
      <c r="AN225" s="673">
        <f>AN226/AN48</f>
        <v>0.24409698799227017</v>
      </c>
      <c r="AO225" s="70"/>
      <c r="AP225" s="240">
        <f t="shared" si="647"/>
        <v>1.2788171720427288E-3</v>
      </c>
      <c r="AQ225" s="241"/>
      <c r="AR225" s="633">
        <f>AR226/AR48</f>
        <v>0.23746033936081298</v>
      </c>
      <c r="AS225" s="634">
        <f>AS226/AS48</f>
        <v>0.23535705329153603</v>
      </c>
      <c r="AT225" s="674">
        <f>AT226/AT48</f>
        <v>0.24158094034491584</v>
      </c>
      <c r="AU225" s="678">
        <f>AU226/AU48</f>
        <v>0.24158094034491584</v>
      </c>
      <c r="AV225" s="653"/>
      <c r="AW225" s="240"/>
      <c r="AX225" s="206"/>
      <c r="AY225" s="137"/>
      <c r="AZ225" s="138"/>
      <c r="BA225" s="138"/>
      <c r="BF225" s="1045"/>
      <c r="BG225" s="600"/>
      <c r="BH225" s="855"/>
      <c r="BI225" s="657"/>
      <c r="BJ225" s="1045"/>
      <c r="BK225" s="600"/>
      <c r="BL225" s="1164"/>
      <c r="BM225" s="657"/>
      <c r="BN225" s="1045"/>
      <c r="BO225" s="600"/>
      <c r="BP225" s="1164"/>
      <c r="BQ225" s="657"/>
      <c r="BR225" s="629" t="e">
        <f>BR226/BR48</f>
        <v>#DIV/0!</v>
      </c>
      <c r="BS225" s="631"/>
      <c r="BT225" s="673" t="e">
        <f>BT226/BT48</f>
        <v>#DIV/0!</v>
      </c>
      <c r="BU225" s="673" t="e">
        <f>BU226/BU48</f>
        <v>#DIV/0!</v>
      </c>
      <c r="BV225" s="239"/>
      <c r="BW225" s="240"/>
      <c r="BX225" s="241"/>
      <c r="BY225" s="1045"/>
      <c r="BZ225" s="600"/>
      <c r="CA225" s="1164"/>
      <c r="CB225" s="657"/>
      <c r="CC225" s="1045"/>
      <c r="CD225" s="600"/>
      <c r="CE225" s="1164"/>
      <c r="CF225" s="657"/>
      <c r="CG225" s="1045"/>
      <c r="CH225" s="600"/>
      <c r="CI225" s="1164"/>
      <c r="CJ225" s="657"/>
      <c r="CK225" s="633" t="e">
        <f>CK226/CK48</f>
        <v>#DIV/0!</v>
      </c>
      <c r="CL225" s="631"/>
      <c r="CM225" s="600" t="e">
        <f>CM226/CM48</f>
        <v>#DIV/0!</v>
      </c>
      <c r="CN225" s="673" t="e">
        <f>CN226/CN48</f>
        <v>#DIV/0!</v>
      </c>
      <c r="CO225" s="70"/>
      <c r="CP225" s="70"/>
      <c r="CQ225" s="241"/>
      <c r="CR225" s="633" t="e">
        <f>CR226/CR48</f>
        <v>#DIV/0!</v>
      </c>
      <c r="CS225" s="631"/>
      <c r="CT225" s="674" t="e">
        <f>CT226/CT48</f>
        <v>#DIV/0!</v>
      </c>
      <c r="CU225" s="678" t="e">
        <f>CU226/CU48</f>
        <v>#DIV/0!</v>
      </c>
      <c r="CV225" s="653"/>
      <c r="CW225" s="653"/>
      <c r="CX225" s="206" t="e">
        <f>CU226/CT226</f>
        <v>#DIV/0!</v>
      </c>
      <c r="CY225" s="137"/>
      <c r="CZ225" s="138"/>
      <c r="DD225" s="547">
        <f>DD226/DD48</f>
        <v>0.24993395145895828</v>
      </c>
      <c r="DE225" s="591">
        <f>DE175</f>
        <v>0.25</v>
      </c>
      <c r="DF225" s="775"/>
      <c r="DG225" s="657"/>
      <c r="DH225" s="547">
        <f>DH226/DH48</f>
        <v>0.24974813732651571</v>
      </c>
      <c r="DI225" s="591">
        <f>DI175</f>
        <v>0.25</v>
      </c>
      <c r="DJ225" s="775"/>
      <c r="DK225" s="657"/>
      <c r="DL225" s="547">
        <f>DL226/DL48</f>
        <v>0.24964628495675778</v>
      </c>
      <c r="DM225" s="591">
        <v>0.25</v>
      </c>
      <c r="DN225" s="775"/>
      <c r="DO225" s="657"/>
      <c r="DP225" s="629">
        <f>DP226/DP48</f>
        <v>0.24979747229088592</v>
      </c>
      <c r="DQ225" s="634">
        <f>DQ226/DQ48</f>
        <v>0.25</v>
      </c>
      <c r="DR225" s="634">
        <f>DR226/DR48</f>
        <v>0</v>
      </c>
      <c r="DS225" s="239"/>
      <c r="DT225" s="241"/>
      <c r="DU225" s="547">
        <v>0.24959999999999999</v>
      </c>
      <c r="DV225" s="591"/>
      <c r="DW225" s="775"/>
      <c r="DX225" s="657"/>
      <c r="DY225" s="547">
        <v>0.24979999999999999</v>
      </c>
      <c r="DZ225" s="591"/>
      <c r="EA225" s="775"/>
      <c r="EB225" s="657"/>
      <c r="EC225" s="547">
        <v>0.25002000000000002</v>
      </c>
      <c r="ED225" s="591"/>
      <c r="EE225" s="775"/>
      <c r="EF225" s="657"/>
      <c r="EG225" s="633">
        <f>EG226/EG48</f>
        <v>0.24980252026596231</v>
      </c>
      <c r="EH225" s="600" t="e">
        <f>EH226/EH48</f>
        <v>#DIV/0!</v>
      </c>
      <c r="EI225" s="634" t="e">
        <f>EI226/EI48</f>
        <v>#DIV/0!</v>
      </c>
      <c r="EJ225" s="70"/>
      <c r="EK225" s="241"/>
      <c r="EL225" s="633">
        <f>EL226/EL48</f>
        <v>0.24979982865646261</v>
      </c>
      <c r="EM225" s="674">
        <f>EM226/EM48</f>
        <v>0.25</v>
      </c>
      <c r="EN225" s="1029">
        <f>EN226/EN48</f>
        <v>0</v>
      </c>
      <c r="EO225" s="603"/>
      <c r="EP225" s="604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4"/>
      <c r="D226" s="833" t="s">
        <v>64</v>
      </c>
      <c r="E226" s="826"/>
      <c r="F226" s="264">
        <f>F225*F48</f>
        <v>0</v>
      </c>
      <c r="G226" s="461">
        <f>G225*G48</f>
        <v>44561.052649999998</v>
      </c>
      <c r="H226" s="76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6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6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4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46"/>
        <v>21472.295560512866</v>
      </c>
      <c r="X226" s="241">
        <f>U226-T226</f>
        <v>0</v>
      </c>
      <c r="Y226" s="264">
        <f t="shared" ref="Y226:AI226" si="725">Y225*Y48</f>
        <v>30864.957264957266</v>
      </c>
      <c r="Z226" s="763">
        <f t="shared" si="725"/>
        <v>39134.757960000024</v>
      </c>
      <c r="AA226" s="763">
        <f t="shared" si="725"/>
        <v>39134.757960000024</v>
      </c>
      <c r="AB226" s="418">
        <f t="shared" si="725"/>
        <v>0</v>
      </c>
      <c r="AC226" s="264">
        <f t="shared" si="725"/>
        <v>29196.581196581199</v>
      </c>
      <c r="AD226" s="461">
        <f t="shared" si="725"/>
        <v>45430.635467093409</v>
      </c>
      <c r="AE226" s="763">
        <f t="shared" si="725"/>
        <v>45430.635467093409</v>
      </c>
      <c r="AF226" s="457">
        <f t="shared" si="725"/>
        <v>0</v>
      </c>
      <c r="AG226" s="264">
        <f t="shared" si="725"/>
        <v>23705.538461538461</v>
      </c>
      <c r="AH226" s="240">
        <f t="shared" ref="AH226" si="726">AH225*AH48</f>
        <v>0</v>
      </c>
      <c r="AI226" s="1108">
        <f t="shared" si="725"/>
        <v>0</v>
      </c>
      <c r="AJ226" s="457">
        <f>AI226-AH226</f>
        <v>0</v>
      </c>
      <c r="AK226" s="379">
        <f>Y226+AC226+AG226</f>
        <v>83767.076923076937</v>
      </c>
      <c r="AL226" s="380">
        <v>85775</v>
      </c>
      <c r="AM226" s="240">
        <f>Z226+AD226+AH226</f>
        <v>84565.393427093426</v>
      </c>
      <c r="AN226" s="273">
        <f>AA226+AE226+AI226</f>
        <v>84565.393427093426</v>
      </c>
      <c r="AO226" s="70">
        <f>AN226-AK226</f>
        <v>798.31650401648949</v>
      </c>
      <c r="AP226" s="129">
        <f t="shared" si="647"/>
        <v>-1209.606572906574</v>
      </c>
      <c r="AQ226" s="241">
        <f>AN226-AM226</f>
        <v>0</v>
      </c>
      <c r="AR226" s="287">
        <f>SUM(R226,AK226)</f>
        <v>152983.31623931625</v>
      </c>
      <c r="AS226" s="383">
        <f>SUM(S226,AL226)</f>
        <v>198927</v>
      </c>
      <c r="AT226" s="680">
        <f>T226+AM226</f>
        <v>219189.68898760629</v>
      </c>
      <c r="AU226" s="205">
        <f>SUM(U226,AN226)</f>
        <v>219189.68898760629</v>
      </c>
      <c r="AV226" s="328">
        <f>AU226-AR226</f>
        <v>66206.372748290043</v>
      </c>
      <c r="AW226" s="240">
        <f t="shared" si="648"/>
        <v>20262.688987606292</v>
      </c>
      <c r="AX226" s="605">
        <f>AU226-AT226</f>
        <v>0</v>
      </c>
      <c r="AY226" s="137"/>
      <c r="AZ226" s="138"/>
      <c r="BA226" s="138"/>
      <c r="BF226" s="1039">
        <f t="shared" ref="BF226:BG226" si="727">BF225*BF48</f>
        <v>0</v>
      </c>
      <c r="BG226" s="240">
        <f>BG225*BG48</f>
        <v>0</v>
      </c>
      <c r="BH226" s="462">
        <f>BH225*BH48</f>
        <v>0</v>
      </c>
      <c r="BI226" s="457">
        <f>BH226-BG226</f>
        <v>0</v>
      </c>
      <c r="BJ226" s="1039">
        <f t="shared" ref="BJ226" si="728">BJ225*BJ48</f>
        <v>0</v>
      </c>
      <c r="BK226" s="240">
        <f>BK225*BK48</f>
        <v>0</v>
      </c>
      <c r="BL226" s="1154">
        <f>BL225*BL48</f>
        <v>0</v>
      </c>
      <c r="BM226" s="457">
        <f>BL226-BK226</f>
        <v>0</v>
      </c>
      <c r="BN226" s="1039">
        <f t="shared" ref="BN226" si="729">BN225*BN48</f>
        <v>0</v>
      </c>
      <c r="BO226" s="240">
        <f>BO225*BO48</f>
        <v>0</v>
      </c>
      <c r="BP226" s="1154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39">
        <f t="shared" ref="BY226" si="730">BY225*BY48</f>
        <v>0</v>
      </c>
      <c r="BZ226" s="240">
        <f>BZ225*BZ48</f>
        <v>0</v>
      </c>
      <c r="CA226" s="1154">
        <f>CA225*CA48</f>
        <v>0</v>
      </c>
      <c r="CB226" s="457">
        <f>CA226-BZ226</f>
        <v>0</v>
      </c>
      <c r="CC226" s="1039">
        <f t="shared" ref="CC226" si="731">CC225*CC48</f>
        <v>0</v>
      </c>
      <c r="CD226" s="240">
        <f>CD225*CD48</f>
        <v>0</v>
      </c>
      <c r="CE226" s="1154">
        <f>CE225*CE48</f>
        <v>0</v>
      </c>
      <c r="CF226" s="457">
        <f>CE226-CD226</f>
        <v>0</v>
      </c>
      <c r="CG226" s="1039">
        <f t="shared" ref="CG226" si="732">CG225*CG48</f>
        <v>0</v>
      </c>
      <c r="CH226" s="240">
        <f>CH225*CH48</f>
        <v>0</v>
      </c>
      <c r="CI226" s="1154">
        <f>CI225*CI48</f>
        <v>0</v>
      </c>
      <c r="CJ226" s="457">
        <f>CI226-CH226</f>
        <v>0</v>
      </c>
      <c r="CK226" s="379">
        <f>BY226+CC226+CG226</f>
        <v>0</v>
      </c>
      <c r="CL226" s="381"/>
      <c r="CM226" s="240">
        <f>BZ226+CD226+CH226</f>
        <v>0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0</v>
      </c>
      <c r="CR226" s="287">
        <f>SUM(BR226,CK226)</f>
        <v>0</v>
      </c>
      <c r="CS226" s="381"/>
      <c r="CT226" s="680">
        <f>BT226+CM226</f>
        <v>0</v>
      </c>
      <c r="CU226" s="205">
        <f>SUM(BU226,CN226)</f>
        <v>0</v>
      </c>
      <c r="CV226" s="328">
        <f>CU226-CR226</f>
        <v>0</v>
      </c>
      <c r="CW226" s="328"/>
      <c r="CX226" s="605">
        <f>CU226-CT226</f>
        <v>0</v>
      </c>
      <c r="CY226" s="137"/>
      <c r="CZ226" s="138"/>
      <c r="DD226" s="264">
        <v>47000.4</v>
      </c>
      <c r="DE226" s="461">
        <f>DE225*DE48</f>
        <v>47012.820512820515</v>
      </c>
      <c r="DF226" s="76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6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6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6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6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6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8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05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0" customFormat="1" ht="20.100000000000001" customHeight="1">
      <c r="A227" s="567"/>
      <c r="B227" s="568" t="str">
        <f>B215</f>
        <v>%=粗利率</v>
      </c>
      <c r="C227" s="569"/>
      <c r="D227" s="569"/>
      <c r="E227" s="570"/>
      <c r="F227" s="491">
        <f>F228/F50</f>
        <v>0.21838816666666666</v>
      </c>
      <c r="G227" s="606">
        <f>G228/G50</f>
        <v>0.21529366205070974</v>
      </c>
      <c r="H227" s="776">
        <f>H228/H50</f>
        <v>0.21529366205070974</v>
      </c>
      <c r="I227" s="334">
        <f>H228/G228</f>
        <v>1</v>
      </c>
      <c r="J227" s="491">
        <f>J228/J50</f>
        <v>0.21860889999999999</v>
      </c>
      <c r="K227" s="606">
        <f>K228/K50</f>
        <v>0.2375169903816719</v>
      </c>
      <c r="L227" s="776">
        <f>L228/L50</f>
        <v>0.2375169903816719</v>
      </c>
      <c r="M227" s="334">
        <f>L228/K228</f>
        <v>1</v>
      </c>
      <c r="N227" s="491">
        <f>N228/N50</f>
        <v>0.21860889999999999</v>
      </c>
      <c r="O227" s="606">
        <f>O228/O50</f>
        <v>0.23370910440778958</v>
      </c>
      <c r="P227" s="776">
        <f>P228/P50</f>
        <v>0.23370910440778958</v>
      </c>
      <c r="Q227" s="334">
        <f>P228/O228</f>
        <v>1</v>
      </c>
      <c r="R227" s="491">
        <f>R228/R50</f>
        <v>0.21854039655172414</v>
      </c>
      <c r="S227" s="607">
        <v>0.22218798742138363</v>
      </c>
      <c r="T227" s="681">
        <f>T228/T50</f>
        <v>0.22858399452175954</v>
      </c>
      <c r="U227" s="608">
        <f>U228/U50</f>
        <v>0.22858399452175954</v>
      </c>
      <c r="V227" s="575">
        <f>U228/R228</f>
        <v>1.3140700091519779</v>
      </c>
      <c r="W227" s="576">
        <f>U228/S228</f>
        <v>1.1786925352755613</v>
      </c>
      <c r="X227" s="177">
        <f>U228/T228</f>
        <v>1</v>
      </c>
      <c r="Y227" s="491">
        <f t="shared" ref="Y227:AI227" si="733">Y228/Y50</f>
        <v>0.2294845445539857</v>
      </c>
      <c r="Z227" s="776">
        <f t="shared" si="733"/>
        <v>0.22538581036693092</v>
      </c>
      <c r="AA227" s="776">
        <f t="shared" si="733"/>
        <v>0.22538581036693092</v>
      </c>
      <c r="AB227" s="334" t="e">
        <f t="shared" si="733"/>
        <v>#DIV/0!</v>
      </c>
      <c r="AC227" s="491">
        <f t="shared" si="733"/>
        <v>0.22928841832994343</v>
      </c>
      <c r="AD227" s="606">
        <f t="shared" si="733"/>
        <v>0.23625309113554119</v>
      </c>
      <c r="AE227" s="776">
        <f t="shared" si="733"/>
        <v>0.23625309113554119</v>
      </c>
      <c r="AF227" s="341" t="e">
        <f t="shared" si="733"/>
        <v>#DIV/0!</v>
      </c>
      <c r="AG227" s="491">
        <f t="shared" si="733"/>
        <v>0.22816216840793443</v>
      </c>
      <c r="AH227" s="1128" t="e">
        <f t="shared" ref="AH227" si="734">AH228/AH50</f>
        <v>#DIV/0!</v>
      </c>
      <c r="AI227" s="1135" t="e">
        <f t="shared" si="733"/>
        <v>#DIV/0!</v>
      </c>
      <c r="AJ227" s="341" t="e">
        <f>AI228/AH228</f>
        <v>#DIV/0!</v>
      </c>
      <c r="AK227" s="491">
        <f>AK228/AK50</f>
        <v>0.2290426117391304</v>
      </c>
      <c r="AL227" s="607">
        <v>0.2244604270833333</v>
      </c>
      <c r="AM227" s="576">
        <f>AM228/AM50</f>
        <v>0.23098989432237718</v>
      </c>
      <c r="AN227" s="608">
        <f>AN228/AN50</f>
        <v>0.23098989432237718</v>
      </c>
      <c r="AO227" s="583">
        <f>AN228/AK228</f>
        <v>0.99903909805788293</v>
      </c>
      <c r="AP227" s="340">
        <f>AN228/AL228</f>
        <v>0.97695729823936617</v>
      </c>
      <c r="AQ227" s="178">
        <f>AN228/AM228</f>
        <v>1</v>
      </c>
      <c r="AR227" s="624">
        <f>AR228/AR50</f>
        <v>0.2231856071153846</v>
      </c>
      <c r="AS227" s="575">
        <f>AS228/AS50</f>
        <v>0.22316538082437276</v>
      </c>
      <c r="AT227" s="658">
        <f>AT228/AT50</f>
        <v>0.22950966999278752</v>
      </c>
      <c r="AU227" s="582">
        <f>AU228/AU50</f>
        <v>0.22950966999278752</v>
      </c>
      <c r="AV227" s="583">
        <f>AU228/AR228</f>
        <v>1.1710727331207422</v>
      </c>
      <c r="AW227" s="575">
        <f>AU228/AS228</f>
        <v>1.0914211707658528</v>
      </c>
      <c r="AX227" s="584">
        <f>AU228/AT228</f>
        <v>1</v>
      </c>
      <c r="AY227" s="585"/>
      <c r="AZ227" s="586"/>
      <c r="BA227" s="586"/>
      <c r="BB227" s="659">
        <f>AU227/ AR227</f>
        <v>1.0283354422318705</v>
      </c>
      <c r="BF227" s="1046" t="e">
        <f t="shared" ref="BF227:BG227" si="735">BF228/BF50</f>
        <v>#DIV/0!</v>
      </c>
      <c r="BG227" s="1128" t="e">
        <f>BG228/BG50</f>
        <v>#DIV/0!</v>
      </c>
      <c r="BH227" s="856" t="e">
        <f>BH228/BH50</f>
        <v>#DIV/0!</v>
      </c>
      <c r="BI227" s="334" t="e">
        <f>BH228/BG228</f>
        <v>#DIV/0!</v>
      </c>
      <c r="BJ227" s="1046" t="e">
        <f t="shared" ref="BJ227" si="736">BJ228/BJ50</f>
        <v>#DIV/0!</v>
      </c>
      <c r="BK227" s="1128" t="e">
        <f>BK228/BK50</f>
        <v>#DIV/0!</v>
      </c>
      <c r="BL227" s="1165" t="e">
        <f>BL228/BL50</f>
        <v>#DIV/0!</v>
      </c>
      <c r="BM227" s="334" t="e">
        <f>BL228/BK228</f>
        <v>#DIV/0!</v>
      </c>
      <c r="BN227" s="1046" t="e">
        <f t="shared" ref="BN227" si="737">BN228/BN50</f>
        <v>#DIV/0!</v>
      </c>
      <c r="BO227" s="1128" t="e">
        <f>BO228/BO50</f>
        <v>#DIV/0!</v>
      </c>
      <c r="BP227" s="1165" t="e">
        <f>BP228/BP50</f>
        <v>#DIV/0!</v>
      </c>
      <c r="BQ227" s="341" t="e">
        <f>BP228/BO228</f>
        <v>#DIV/0!</v>
      </c>
      <c r="BR227" s="491" t="e">
        <f>BR228/BR50</f>
        <v>#DIV/0!</v>
      </c>
      <c r="BS227" s="579"/>
      <c r="BT227" s="575" t="e">
        <f>BT228/BT50</f>
        <v>#DIV/0!</v>
      </c>
      <c r="BU227" s="608" t="e">
        <f>BU228/BU50</f>
        <v>#DIV/0!</v>
      </c>
      <c r="BV227" s="575" t="e">
        <f>BU228/BR228</f>
        <v>#DIV/0!</v>
      </c>
      <c r="BW227" s="576"/>
      <c r="BX227" s="177" t="e">
        <f>BU228/BT228</f>
        <v>#DIV/0!</v>
      </c>
      <c r="BY227" s="1046" t="e">
        <f t="shared" ref="BY227" si="738">BY228/BY50</f>
        <v>#DIV/0!</v>
      </c>
      <c r="BZ227" s="1128" t="e">
        <f>BZ228/BZ50</f>
        <v>#DIV/0!</v>
      </c>
      <c r="CA227" s="1165" t="e">
        <f>CA228/CA50</f>
        <v>#DIV/0!</v>
      </c>
      <c r="CB227" s="341" t="e">
        <f>CA228/BZ228</f>
        <v>#DIV/0!</v>
      </c>
      <c r="CC227" s="1046" t="e">
        <f t="shared" ref="CC227" si="739">CC228/CC50</f>
        <v>#DIV/0!</v>
      </c>
      <c r="CD227" s="1128" t="e">
        <f>CD228/CD50</f>
        <v>#DIV/0!</v>
      </c>
      <c r="CE227" s="1165" t="e">
        <f>CE228/CE50</f>
        <v>#DIV/0!</v>
      </c>
      <c r="CF227" s="341" t="e">
        <f>CE228/CD228</f>
        <v>#DIV/0!</v>
      </c>
      <c r="CG227" s="1046" t="e">
        <f t="shared" ref="CG227" si="740">CG228/CG50</f>
        <v>#DIV/0!</v>
      </c>
      <c r="CH227" s="1128" t="e">
        <f>CH228/CH50</f>
        <v>#DIV/0!</v>
      </c>
      <c r="CI227" s="1165" t="e">
        <f>CI228/CI50</f>
        <v>#DIV/0!</v>
      </c>
      <c r="CJ227" s="341" t="e">
        <f>CI228/CH228</f>
        <v>#DIV/0!</v>
      </c>
      <c r="CK227" s="491" t="e">
        <f>CK228/CK50</f>
        <v>#DIV/0!</v>
      </c>
      <c r="CL227" s="579"/>
      <c r="CM227" s="576" t="e">
        <f>CM228/CM50</f>
        <v>#DIV/0!</v>
      </c>
      <c r="CN227" s="608" t="e">
        <f>CN228/CN50</f>
        <v>#DIV/0!</v>
      </c>
      <c r="CO227" s="583" t="e">
        <f>CN228/CK228</f>
        <v>#DIV/0!</v>
      </c>
      <c r="CP227" s="579"/>
      <c r="CQ227" s="178" t="e">
        <f>CN228/CM228</f>
        <v>#DIV/0!</v>
      </c>
      <c r="CR227" s="624" t="e">
        <f>CR228/CR50</f>
        <v>#DIV/0!</v>
      </c>
      <c r="CS227" s="579"/>
      <c r="CT227" s="658" t="e">
        <f>CT228/CT50</f>
        <v>#DIV/0!</v>
      </c>
      <c r="CU227" s="582" t="e">
        <f>CU228/CU50</f>
        <v>#DIV/0!</v>
      </c>
      <c r="CV227" s="583" t="e">
        <f>CU228/CR228</f>
        <v>#DIV/0!</v>
      </c>
      <c r="CW227" s="579"/>
      <c r="CX227" s="584" t="e">
        <f>CU228/CT228</f>
        <v>#DIV/0!</v>
      </c>
      <c r="CY227" s="585"/>
      <c r="CZ227" s="586"/>
      <c r="DA227" s="659" t="e">
        <f>CU227/ CR227</f>
        <v>#DIV/0!</v>
      </c>
      <c r="DD227" s="491">
        <f>DD228/DD50</f>
        <v>0.23369608719999999</v>
      </c>
      <c r="DE227" s="606">
        <f>DE228/DE50</f>
        <v>0.2356588</v>
      </c>
      <c r="DF227" s="776" t="e">
        <f>DF228/DF50</f>
        <v>#DIV/0!</v>
      </c>
      <c r="DG227" s="334">
        <f>DF228/DE228</f>
        <v>0</v>
      </c>
      <c r="DH227" s="491">
        <f>DH228/DH50</f>
        <v>0.23277062499999995</v>
      </c>
      <c r="DI227" s="606">
        <f>DI228/DI50</f>
        <v>0.23466249999999997</v>
      </c>
      <c r="DJ227" s="776" t="e">
        <f>DJ228/DJ50</f>
        <v>#DIV/0!</v>
      </c>
      <c r="DK227" s="334">
        <f>DJ228/DI228</f>
        <v>0</v>
      </c>
      <c r="DL227" s="491">
        <f>DL228/DL50</f>
        <v>0.23234000000000005</v>
      </c>
      <c r="DM227" s="606">
        <f>DM228/DM50</f>
        <v>0.2336625</v>
      </c>
      <c r="DN227" s="776">
        <f>DN228/DN50</f>
        <v>0</v>
      </c>
      <c r="DO227" s="341">
        <f>DN228/DM228</f>
        <v>0</v>
      </c>
      <c r="DP227" s="491">
        <f>DP228/DP50</f>
        <v>0.23304054263157892</v>
      </c>
      <c r="DQ227" s="575">
        <f>DQ228/DQ50</f>
        <v>0.23478368421052628</v>
      </c>
      <c r="DR227" s="575">
        <f>DR228/DR50</f>
        <v>0</v>
      </c>
      <c r="DS227" s="575">
        <f>DR228/DP228</f>
        <v>0</v>
      </c>
      <c r="DT227" s="177">
        <f>DR228/DQ228</f>
        <v>0</v>
      </c>
      <c r="DU227" s="491">
        <f>DU228/DU50</f>
        <v>0.23561304444444442</v>
      </c>
      <c r="DV227" s="606" t="e">
        <f>DV228/DV50</f>
        <v>#DIV/0!</v>
      </c>
      <c r="DW227" s="77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06" t="e">
        <f>DZ228/DZ50</f>
        <v>#DIV/0!</v>
      </c>
      <c r="EA227" s="77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06" t="e">
        <f>ED228/ED50</f>
        <v>#DIV/0!</v>
      </c>
      <c r="EE227" s="77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76" t="e">
        <f>EH228/EH50</f>
        <v>#DIV/0!</v>
      </c>
      <c r="EI227" s="575" t="e">
        <f>EI228/EI50</f>
        <v>#DIV/0!</v>
      </c>
      <c r="EJ227" s="583">
        <f>EI228/EG228</f>
        <v>0</v>
      </c>
      <c r="EK227" s="178" t="e">
        <f>EI228/EH228</f>
        <v>#DIV/0!</v>
      </c>
      <c r="EL227" s="624">
        <f>EL228/EL50</f>
        <v>0.23420511820754716</v>
      </c>
      <c r="EM227" s="658">
        <f>EM228/EM50</f>
        <v>0.23478368421052628</v>
      </c>
      <c r="EN227" s="582">
        <f>EN228/EN50</f>
        <v>0</v>
      </c>
      <c r="EO227" s="583">
        <f>EN228/EL228</f>
        <v>0</v>
      </c>
      <c r="EP227" s="584">
        <f>EN228/EM228</f>
        <v>0</v>
      </c>
      <c r="EQ227" s="585"/>
      <c r="ER227" s="586"/>
      <c r="ES227" s="659">
        <f>EN227/ EL227</f>
        <v>0</v>
      </c>
      <c r="ET227" s="587"/>
      <c r="EU227" s="587"/>
      <c r="EV227" s="587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26">
        <f>F218+F220+F222</f>
        <v>33598.179487179485</v>
      </c>
      <c r="G228" s="385">
        <f>G218+G220+G222</f>
        <v>47606.795839999846</v>
      </c>
      <c r="H228" s="758">
        <f t="shared" ref="H228:O228" si="741">H218+H220+H222</f>
        <v>47606.795839999846</v>
      </c>
      <c r="I228" s="358">
        <f>H228-G228</f>
        <v>0</v>
      </c>
      <c r="J228" s="626">
        <f t="shared" si="741"/>
        <v>37369.042735042734</v>
      </c>
      <c r="K228" s="385">
        <f>K218+K220+K222</f>
        <v>54903.12825838929</v>
      </c>
      <c r="L228" s="758">
        <f t="shared" si="741"/>
        <v>54903.12825838929</v>
      </c>
      <c r="M228" s="358">
        <f>L228-K228</f>
        <v>0</v>
      </c>
      <c r="N228" s="626">
        <f t="shared" si="741"/>
        <v>37369.042735042734</v>
      </c>
      <c r="O228" s="385">
        <f t="shared" si="741"/>
        <v>39851.512585495133</v>
      </c>
      <c r="P228" s="75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1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46"/>
        <v>21582.325572773159</v>
      </c>
      <c r="X228" s="117">
        <f>U228-T228</f>
        <v>0</v>
      </c>
      <c r="Y228" s="626">
        <f t="shared" ref="Y228:AI228" si="742">Y218+Y220+Y222</f>
        <v>33343.908183057756</v>
      </c>
      <c r="Z228" s="758">
        <f t="shared" si="742"/>
        <v>42514.106423071833</v>
      </c>
      <c r="AA228" s="758">
        <f t="shared" si="742"/>
        <v>42514.106423071833</v>
      </c>
      <c r="AB228" s="358">
        <f t="shared" si="742"/>
        <v>0</v>
      </c>
      <c r="AC228" s="626">
        <f t="shared" si="742"/>
        <v>31355.681139137563</v>
      </c>
      <c r="AD228" s="385">
        <f t="shared" si="742"/>
        <v>47450.304820000005</v>
      </c>
      <c r="AE228" s="758">
        <f t="shared" si="742"/>
        <v>47450.304820000005</v>
      </c>
      <c r="AF228" s="358">
        <f t="shared" si="742"/>
        <v>0</v>
      </c>
      <c r="AG228" s="626">
        <f t="shared" si="742"/>
        <v>25351.35204532605</v>
      </c>
      <c r="AH228" s="1103">
        <f t="shared" ref="AH228" si="743">AH218+AH220+AH222</f>
        <v>0</v>
      </c>
      <c r="AI228" s="1113">
        <f t="shared" si="742"/>
        <v>0</v>
      </c>
      <c r="AJ228" s="358">
        <f>AI228-AH228</f>
        <v>0</v>
      </c>
      <c r="AK228" s="360">
        <f>Y228+AC228+AG228</f>
        <v>90050.941367521358</v>
      </c>
      <c r="AL228" s="361">
        <v>92086.329059829062</v>
      </c>
      <c r="AM228" s="108">
        <f>Z228+AD228+AH228</f>
        <v>89964.411243071838</v>
      </c>
      <c r="AN228" s="114">
        <f>AA228+AE228+AI228</f>
        <v>89964.411243071838</v>
      </c>
      <c r="AO228" s="186">
        <f>AN228-AK228</f>
        <v>-86.530124449520372</v>
      </c>
      <c r="AP228" s="108">
        <f t="shared" si="647"/>
        <v>-2121.9178167572245</v>
      </c>
      <c r="AQ228" s="117">
        <f>AN228-AM228</f>
        <v>0</v>
      </c>
      <c r="AR228" s="111">
        <f>SUM(R228,AK228)</f>
        <v>198387.2063247863</v>
      </c>
      <c r="AS228" s="113">
        <f>SUM(S228,AL228)</f>
        <v>212865.44017094019</v>
      </c>
      <c r="AT228" s="682">
        <f>T228+AM228</f>
        <v>232325.84792695611</v>
      </c>
      <c r="AU228" s="187">
        <f>SUM(U228,AN228)</f>
        <v>232325.84792695611</v>
      </c>
      <c r="AV228" s="188">
        <f>AU228-AR228</f>
        <v>33938.64160216981</v>
      </c>
      <c r="AW228" s="108">
        <f t="shared" si="648"/>
        <v>19460.40775601592</v>
      </c>
      <c r="AX228" s="590">
        <f>AU228-AT228</f>
        <v>0</v>
      </c>
      <c r="AY228" s="96">
        <f>AR228/6</f>
        <v>33064.53438746438</v>
      </c>
      <c r="AZ228" s="97">
        <f>AS228/6</f>
        <v>35477.573361823364</v>
      </c>
      <c r="BA228" s="97">
        <f>AU228/6</f>
        <v>38720.974654492682</v>
      </c>
      <c r="BB228" s="363">
        <f>BA228/AY228</f>
        <v>1.1710727331207422</v>
      </c>
      <c r="BC228" s="98">
        <f>BA228-AY228</f>
        <v>5656.4402670283016</v>
      </c>
      <c r="BD228" s="98">
        <f>BA228-AZ228</f>
        <v>3243.4012926693176</v>
      </c>
      <c r="BE228" s="98">
        <f>AX228/6</f>
        <v>0</v>
      </c>
      <c r="BF228" s="1050">
        <f t="shared" ref="BF228:BG228" si="744">BF218+BF220+BF222</f>
        <v>0</v>
      </c>
      <c r="BG228" s="1103">
        <f>BG218+BG220+BG222</f>
        <v>0</v>
      </c>
      <c r="BH228" s="386">
        <f>BH218+BH220+BH222</f>
        <v>0</v>
      </c>
      <c r="BI228" s="358">
        <f>BH228-BG228</f>
        <v>0</v>
      </c>
      <c r="BJ228" s="1050">
        <f t="shared" ref="BJ228" si="745">BJ218+BJ220+BJ222</f>
        <v>0</v>
      </c>
      <c r="BK228" s="1103">
        <f>BK218+BK220+BK222</f>
        <v>0</v>
      </c>
      <c r="BL228" s="1149">
        <f>BL218+BL220+BL222</f>
        <v>0</v>
      </c>
      <c r="BM228" s="358">
        <f>BL228-BK228</f>
        <v>0</v>
      </c>
      <c r="BN228" s="1050">
        <f t="shared" ref="BN228" si="746">BN218+BN220+BN222</f>
        <v>0</v>
      </c>
      <c r="BO228" s="1103">
        <f>BO218+BO220+BO222</f>
        <v>0</v>
      </c>
      <c r="BP228" s="1149">
        <f>BP218+BP220+BP222</f>
        <v>0</v>
      </c>
      <c r="BQ228" s="358">
        <f>BP228-BO228</f>
        <v>0</v>
      </c>
      <c r="BR228" s="360">
        <f>BF228+BJ228+BN228</f>
        <v>0</v>
      </c>
      <c r="BS228" s="112"/>
      <c r="BT228" s="110">
        <f>BG228+BK228+BO228</f>
        <v>0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0</v>
      </c>
      <c r="BY228" s="1050">
        <f t="shared" ref="BY228" si="747">BY218+BY220+BY222</f>
        <v>0</v>
      </c>
      <c r="BZ228" s="1103">
        <f>BZ218+BZ220+BZ222</f>
        <v>0</v>
      </c>
      <c r="CA228" s="1149">
        <f>CA218+CA220+CA222</f>
        <v>0</v>
      </c>
      <c r="CB228" s="358">
        <f>CA228-BZ228</f>
        <v>0</v>
      </c>
      <c r="CC228" s="1050">
        <f t="shared" ref="CC228" si="748">CC218+CC220+CC222</f>
        <v>0</v>
      </c>
      <c r="CD228" s="1103">
        <f>CD218+CD220+CD222</f>
        <v>0</v>
      </c>
      <c r="CE228" s="1149">
        <f>CE218+CE220+CE222</f>
        <v>0</v>
      </c>
      <c r="CF228" s="358">
        <f>CE228-CD228</f>
        <v>0</v>
      </c>
      <c r="CG228" s="1050">
        <f t="shared" ref="CG228" si="749">CG218+CG220+CG222</f>
        <v>0</v>
      </c>
      <c r="CH228" s="1103">
        <f>CH218+CH220+CH222</f>
        <v>0</v>
      </c>
      <c r="CI228" s="1149">
        <f>CI218+CI220+CI222</f>
        <v>0</v>
      </c>
      <c r="CJ228" s="358">
        <f>CI228-CH228</f>
        <v>0</v>
      </c>
      <c r="CK228" s="360">
        <f>BY228+CC228+CG228</f>
        <v>0</v>
      </c>
      <c r="CL228" s="112"/>
      <c r="CM228" s="108">
        <f>BZ228+CD228+CH228</f>
        <v>0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0</v>
      </c>
      <c r="CR228" s="111">
        <f>SUM(BR228,CK228)</f>
        <v>0</v>
      </c>
      <c r="CS228" s="112"/>
      <c r="CT228" s="682">
        <f>BT228+CM228</f>
        <v>0</v>
      </c>
      <c r="CU228" s="187">
        <f>SUM(BU228,CN228)</f>
        <v>0</v>
      </c>
      <c r="CV228" s="188">
        <f>CU228-CR228</f>
        <v>0</v>
      </c>
      <c r="CW228" s="188"/>
      <c r="CX228" s="590">
        <f>CU228-CT228</f>
        <v>0</v>
      </c>
      <c r="CY228" s="96">
        <f t="shared" ref="CY228:CY250" si="750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0</v>
      </c>
      <c r="DD228" s="626">
        <f>DD218+DD220+DD222</f>
        <v>49935.061367521368</v>
      </c>
      <c r="DE228" s="385">
        <f>DE218+DE220+DE222</f>
        <v>50354.444444444445</v>
      </c>
      <c r="DF228" s="758">
        <f>DF218+DF220+DF222</f>
        <v>0</v>
      </c>
      <c r="DG228" s="358">
        <f>DF228-DE228</f>
        <v>-50354.444444444445</v>
      </c>
      <c r="DH228" s="626">
        <f>DH218+DH220+DH222</f>
        <v>27852.895299145297</v>
      </c>
      <c r="DI228" s="385">
        <f>DI218+DI220+DI222</f>
        <v>28079.273504273504</v>
      </c>
      <c r="DJ228" s="758">
        <f>DJ218+DJ220+DJ222</f>
        <v>0</v>
      </c>
      <c r="DK228" s="358">
        <f>DJ228-DI228</f>
        <v>-28079.273504273504</v>
      </c>
      <c r="DL228" s="626">
        <f>DL218+DL220+DL222</f>
        <v>35744.61538461539</v>
      </c>
      <c r="DM228" s="385">
        <f>DM218+DM220+DM222</f>
        <v>35948.076923076922</v>
      </c>
      <c r="DN228" s="75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26">
        <f>DU218+DU220+DU222</f>
        <v>36248.160683760681</v>
      </c>
      <c r="DV228" s="385">
        <f>DV218+DV220+DV222</f>
        <v>0</v>
      </c>
      <c r="DW228" s="758">
        <f>DW218+DW220+DW222</f>
        <v>0</v>
      </c>
      <c r="DX228" s="358">
        <f>DW228-DV228</f>
        <v>0</v>
      </c>
      <c r="DY228" s="626">
        <f>DY218+DY220+DY222</f>
        <v>30202.100854700853</v>
      </c>
      <c r="DZ228" s="385">
        <f>DZ218+DZ220+DZ222</f>
        <v>0</v>
      </c>
      <c r="EA228" s="758">
        <f>EA218+EA220+EA222</f>
        <v>0</v>
      </c>
      <c r="EB228" s="358">
        <f>EA228-DZ228</f>
        <v>0</v>
      </c>
      <c r="EC228" s="626">
        <f>EC218+EC220+EC222</f>
        <v>32203</v>
      </c>
      <c r="ED228" s="385">
        <f>ED218+ED220+ED222</f>
        <v>0</v>
      </c>
      <c r="EE228" s="75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8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0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25">
        <f>ER228-EQ228</f>
        <v>-35364.305598290601</v>
      </c>
      <c r="EU228" s="625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5"/>
      <c r="F229" s="594">
        <f>F230/F51</f>
        <v>0.10334566987416727</v>
      </c>
      <c r="G229" s="591">
        <f>G230/G51</f>
        <v>0.10766413651010469</v>
      </c>
      <c r="H229" s="775">
        <f>H230/H51</f>
        <v>0.10766413651010469</v>
      </c>
      <c r="I229" s="470"/>
      <c r="J229" s="594">
        <f>J230/J51</f>
        <v>0.10334566987416727</v>
      </c>
      <c r="K229" s="591">
        <f>K230/K51</f>
        <v>0.10725558881599898</v>
      </c>
      <c r="L229" s="775">
        <f>L230/L51</f>
        <v>0.10725558881599898</v>
      </c>
      <c r="M229" s="470"/>
      <c r="N229" s="594">
        <f>N230/N51</f>
        <v>0.10334566987416727</v>
      </c>
      <c r="O229" s="591">
        <f>O230/O51</f>
        <v>0.12986759618592725</v>
      </c>
      <c r="P229" s="775">
        <f>P230/P51</f>
        <v>0.12986759618592725</v>
      </c>
      <c r="Q229" s="470"/>
      <c r="R229" s="547">
        <f>R230/R51</f>
        <v>0.10334566987416728</v>
      </c>
      <c r="S229" s="550">
        <f>S230/S51</f>
        <v>0.10783325482807347</v>
      </c>
      <c r="T229" s="551">
        <f>T230/T51</f>
        <v>0.11509788626172353</v>
      </c>
      <c r="U229" s="552">
        <f>U230/U51</f>
        <v>0.11509788626172353</v>
      </c>
      <c r="V229" s="611"/>
      <c r="W229" s="683"/>
      <c r="X229" s="202"/>
      <c r="Y229" s="594">
        <f>Y230/Y51</f>
        <v>0.11229459659511472</v>
      </c>
      <c r="Z229" s="775">
        <f>Z230/Z51</f>
        <v>0.12644441560151412</v>
      </c>
      <c r="AA229" s="775">
        <f>AA230/AA51</f>
        <v>0.12644441560151412</v>
      </c>
      <c r="AB229" s="470"/>
      <c r="AC229" s="594">
        <f>AC230/AC51</f>
        <v>0.11229459659511472</v>
      </c>
      <c r="AD229" s="591">
        <f>AD230/AD51</f>
        <v>0.11010352504543175</v>
      </c>
      <c r="AE229" s="775">
        <f>AE230/AE51</f>
        <v>0.11010352504543175</v>
      </c>
      <c r="AF229" s="470"/>
      <c r="AG229" s="594">
        <f>AG230/AG51</f>
        <v>0.11229459659511472</v>
      </c>
      <c r="AH229" s="600" t="e">
        <f>AH230/AH51</f>
        <v>#DIV/0!</v>
      </c>
      <c r="AI229" s="1134" t="e">
        <f>AI230/AI51</f>
        <v>#DIV/0!</v>
      </c>
      <c r="AJ229" s="470"/>
      <c r="AK229" s="547">
        <f>AK230/AK51</f>
        <v>0.11229459659511472</v>
      </c>
      <c r="AL229" s="550">
        <f>AL230/AL51</f>
        <v>0.10783325482807347</v>
      </c>
      <c r="AM229" s="553">
        <f>AM230/AM51</f>
        <v>0.11761850139999171</v>
      </c>
      <c r="AN229" s="552">
        <f>AN230/AN51</f>
        <v>0.11761850139999171</v>
      </c>
      <c r="AO229" s="617"/>
      <c r="AP229" s="683"/>
      <c r="AQ229" s="202"/>
      <c r="AR229" s="547">
        <f>AR230/AR51</f>
        <v>0.107820133234641</v>
      </c>
      <c r="AS229" s="552">
        <f>AS230/AS51</f>
        <v>0.10783325482807347</v>
      </c>
      <c r="AT229" s="615">
        <f>AT230/AT51</f>
        <v>0.11611984346694003</v>
      </c>
      <c r="AU229" s="557">
        <f>AU230/AU51</f>
        <v>0.11611984346694003</v>
      </c>
      <c r="AV229" s="616"/>
      <c r="AW229" s="683"/>
      <c r="AX229" s="206"/>
      <c r="AY229" s="137"/>
      <c r="BF229" s="1047" t="e">
        <f t="shared" ref="BF229:BG229" si="751">BF230/BF51</f>
        <v>#DIV/0!</v>
      </c>
      <c r="BG229" s="600" t="e">
        <f>BG230/BG51</f>
        <v>#DIV/0!</v>
      </c>
      <c r="BH229" s="855" t="e">
        <f>BH230/BH51</f>
        <v>#DIV/0!</v>
      </c>
      <c r="BI229" s="470"/>
      <c r="BJ229" s="1047" t="e">
        <f t="shared" ref="BJ229" si="752">BJ230/BJ51</f>
        <v>#DIV/0!</v>
      </c>
      <c r="BK229" s="600" t="e">
        <f>BK230/BK51</f>
        <v>#DIV/0!</v>
      </c>
      <c r="BL229" s="1164" t="e">
        <f>BL230/BL51</f>
        <v>#DIV/0!</v>
      </c>
      <c r="BM229" s="470"/>
      <c r="BN229" s="1047" t="e">
        <f t="shared" ref="BN229" si="753">BN230/BN51</f>
        <v>#DIV/0!</v>
      </c>
      <c r="BO229" s="600" t="e">
        <f>BO230/BO51</f>
        <v>#DIV/0!</v>
      </c>
      <c r="BP229" s="1164" t="e">
        <f>BP230/BP51</f>
        <v>#DIV/0!</v>
      </c>
      <c r="BQ229" s="470"/>
      <c r="BR229" s="547" t="e">
        <f>BR230/BR51</f>
        <v>#DIV/0!</v>
      </c>
      <c r="BS229" s="555"/>
      <c r="BT229" s="552" t="e">
        <f>BT230/BT51</f>
        <v>#DIV/0!</v>
      </c>
      <c r="BU229" s="552" t="e">
        <f>BU230/BU51</f>
        <v>#DIV/0!</v>
      </c>
      <c r="BV229" s="611"/>
      <c r="BW229" s="683"/>
      <c r="BX229" s="202"/>
      <c r="BY229" s="1047" t="e">
        <f t="shared" ref="BY229" si="754">BY230/BY51</f>
        <v>#DIV/0!</v>
      </c>
      <c r="BZ229" s="600" t="e">
        <f>BZ230/BZ51</f>
        <v>#DIV/0!</v>
      </c>
      <c r="CA229" s="1164" t="e">
        <f>CA230/CA51</f>
        <v>#DIV/0!</v>
      </c>
      <c r="CB229" s="470"/>
      <c r="CC229" s="1047" t="e">
        <f t="shared" ref="CC229" si="755">CC230/CC51</f>
        <v>#DIV/0!</v>
      </c>
      <c r="CD229" s="600" t="e">
        <f>CD230/CD51</f>
        <v>#DIV/0!</v>
      </c>
      <c r="CE229" s="1164" t="e">
        <f>CE230/CE51</f>
        <v>#DIV/0!</v>
      </c>
      <c r="CF229" s="470"/>
      <c r="CG229" s="1047" t="e">
        <f t="shared" ref="CG229" si="756">CG230/CG51</f>
        <v>#DIV/0!</v>
      </c>
      <c r="CH229" s="600" t="e">
        <f>CH230/CH51</f>
        <v>#DIV/0!</v>
      </c>
      <c r="CI229" s="1164" t="e">
        <f>CI230/CI51</f>
        <v>#DIV/0!</v>
      </c>
      <c r="CJ229" s="470"/>
      <c r="CK229" s="547" t="e">
        <f>CK230/CK51</f>
        <v>#DIV/0!</v>
      </c>
      <c r="CL229" s="555"/>
      <c r="CM229" s="553" t="e">
        <f>CM230/CM51</f>
        <v>#DIV/0!</v>
      </c>
      <c r="CN229" s="552" t="e">
        <f>CN230/CN51</f>
        <v>#DIV/0!</v>
      </c>
      <c r="CO229" s="617"/>
      <c r="CP229" s="613"/>
      <c r="CQ229" s="202"/>
      <c r="CR229" s="547" t="e">
        <f>CR230/CR51</f>
        <v>#DIV/0!</v>
      </c>
      <c r="CS229" s="555"/>
      <c r="CT229" s="615" t="e">
        <f>CT230/CT51</f>
        <v>#DIV/0!</v>
      </c>
      <c r="CU229" s="557" t="e">
        <f>CU230/CU51</f>
        <v>#DIV/0!</v>
      </c>
      <c r="CV229" s="616"/>
      <c r="CW229" s="616"/>
      <c r="CX229" s="206" t="e">
        <f>CU230/CT230</f>
        <v>#DIV/0!</v>
      </c>
      <c r="CY229" s="137"/>
      <c r="DD229" s="594">
        <f>DD230/DD51</f>
        <v>0.12589681903234429</v>
      </c>
      <c r="DE229" s="591">
        <f>DE230/DE51</f>
        <v>0.12535714285714283</v>
      </c>
      <c r="DF229" s="775" t="e">
        <f>DF230/DF51</f>
        <v>#DIV/0!</v>
      </c>
      <c r="DG229" s="470"/>
      <c r="DH229" s="594">
        <f>DH230/DH51</f>
        <v>0.12589681903234429</v>
      </c>
      <c r="DI229" s="591">
        <f>DI230/DI51</f>
        <v>0.12666055045871558</v>
      </c>
      <c r="DJ229" s="775" t="e">
        <f>DJ230/DJ51</f>
        <v>#DIV/0!</v>
      </c>
      <c r="DK229" s="470"/>
      <c r="DL229" s="594">
        <f>DL230/DL51</f>
        <v>0.12589681903234429</v>
      </c>
      <c r="DM229" s="591">
        <f>DM230/DM51</f>
        <v>0.12547241379310345</v>
      </c>
      <c r="DN229" s="775">
        <f>DN230/DN51</f>
        <v>0</v>
      </c>
      <c r="DO229" s="470"/>
      <c r="DP229" s="547">
        <f>DP230/DP51</f>
        <v>0.12589681903234429</v>
      </c>
      <c r="DQ229" s="552">
        <f>DQ230/DQ51</f>
        <v>0.12581839762611274</v>
      </c>
      <c r="DR229" s="552">
        <f>DR230/DR51</f>
        <v>0</v>
      </c>
      <c r="DS229" s="611"/>
      <c r="DT229" s="202"/>
      <c r="DU229" s="594">
        <f>DU230/DU51</f>
        <v>0.12580026631158456</v>
      </c>
      <c r="DV229" s="591" t="e">
        <f>DV230/DV51</f>
        <v>#DIV/0!</v>
      </c>
      <c r="DW229" s="775" t="e">
        <f>DW230/DW51</f>
        <v>#DIV/0!</v>
      </c>
      <c r="DX229" s="470"/>
      <c r="DY229" s="594">
        <f>DY230/DY51</f>
        <v>0.12580026631158456</v>
      </c>
      <c r="DZ229" s="591" t="e">
        <f>DZ230/DZ51</f>
        <v>#DIV/0!</v>
      </c>
      <c r="EA229" s="775" t="e">
        <f>EA230/EA51</f>
        <v>#DIV/0!</v>
      </c>
      <c r="EB229" s="470"/>
      <c r="EC229" s="594">
        <f>EC230/EC51</f>
        <v>0.12580026631158456</v>
      </c>
      <c r="ED229" s="591" t="e">
        <f>ED230/ED51</f>
        <v>#DIV/0!</v>
      </c>
      <c r="EE229" s="775" t="e">
        <f>EE230/EE51</f>
        <v>#DIV/0!</v>
      </c>
      <c r="EF229" s="470"/>
      <c r="EG229" s="547">
        <f>EG230/EG51</f>
        <v>0.12580026631158456</v>
      </c>
      <c r="EH229" s="553" t="e">
        <f>EH230/EH51</f>
        <v>#DIV/0!</v>
      </c>
      <c r="EI229" s="552" t="e">
        <f>EI230/EI51</f>
        <v>#DIV/0!</v>
      </c>
      <c r="EJ229" s="617"/>
      <c r="EK229" s="202"/>
      <c r="EL229" s="547">
        <f>EL230/EL51</f>
        <v>0.12584845250800425</v>
      </c>
      <c r="EM229" s="615">
        <f>EM230/EM51</f>
        <v>0.12581839762611274</v>
      </c>
      <c r="EN229" s="557">
        <f>EN230/EN51</f>
        <v>0</v>
      </c>
      <c r="EO229" s="616"/>
      <c r="EP229" s="604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3" t="s">
        <v>51</v>
      </c>
      <c r="E230" s="535"/>
      <c r="F230" s="374">
        <v>3938</v>
      </c>
      <c r="G230" s="461">
        <v>5839</v>
      </c>
      <c r="H230" s="763">
        <v>5839</v>
      </c>
      <c r="I230" s="418">
        <f>H230-G230</f>
        <v>0</v>
      </c>
      <c r="J230" s="374">
        <v>3938</v>
      </c>
      <c r="K230" s="461">
        <v>4318</v>
      </c>
      <c r="L230" s="763">
        <v>4318</v>
      </c>
      <c r="M230" s="418">
        <f>L230-K230</f>
        <v>0</v>
      </c>
      <c r="N230" s="374">
        <v>3938</v>
      </c>
      <c r="O230" s="461">
        <v>6321</v>
      </c>
      <c r="P230" s="76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4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46"/>
        <v>4151</v>
      </c>
      <c r="X230" s="55">
        <f>U230-T230</f>
        <v>0</v>
      </c>
      <c r="Y230" s="374">
        <v>4279</v>
      </c>
      <c r="Z230" s="763">
        <v>5677</v>
      </c>
      <c r="AA230" s="763">
        <v>5677</v>
      </c>
      <c r="AB230" s="418">
        <f>AA230-Z230</f>
        <v>0</v>
      </c>
      <c r="AC230" s="374">
        <v>4279</v>
      </c>
      <c r="AD230" s="461">
        <v>5805.6726799999997</v>
      </c>
      <c r="AE230" s="763">
        <v>5805.6726799999997</v>
      </c>
      <c r="AF230" s="418">
        <f>AE230-AD230</f>
        <v>0</v>
      </c>
      <c r="AG230" s="374">
        <v>4279</v>
      </c>
      <c r="AH230" s="240"/>
      <c r="AI230" s="1108"/>
      <c r="AJ230" s="418">
        <f>AI230-AH230</f>
        <v>0</v>
      </c>
      <c r="AK230" s="419">
        <f>Y230+AC230+AG230</f>
        <v>12837</v>
      </c>
      <c r="AL230" s="420">
        <f>4109*3</f>
        <v>12327</v>
      </c>
      <c r="AM230" s="128">
        <f>Z230+AD230+AH230</f>
        <v>11482.67268</v>
      </c>
      <c r="AN230" s="133">
        <f>AA230+AE230+AI230</f>
        <v>11482.67268</v>
      </c>
      <c r="AO230" s="134">
        <f>AN230-AK230</f>
        <v>-1354.3273200000003</v>
      </c>
      <c r="AP230" s="128">
        <f t="shared" si="647"/>
        <v>-844.32732000000033</v>
      </c>
      <c r="AQ230" s="55">
        <f>AN230-AM230</f>
        <v>0</v>
      </c>
      <c r="AR230" s="419">
        <f>SUM(R230,AK230)</f>
        <v>24651</v>
      </c>
      <c r="AS230" s="132">
        <f>S230+AL230</f>
        <v>24654</v>
      </c>
      <c r="AT230" s="618">
        <f>T230+AM230</f>
        <v>27960.67268</v>
      </c>
      <c r="AU230" s="59">
        <f>SUM(U230,AN230)</f>
        <v>27960.67268</v>
      </c>
      <c r="AV230" s="60">
        <f>AU230-AR230</f>
        <v>3309.6726799999997</v>
      </c>
      <c r="AW230" s="128">
        <f t="shared" si="648"/>
        <v>3306.6726799999997</v>
      </c>
      <c r="AX230" s="136">
        <f>AU230-AT230</f>
        <v>0</v>
      </c>
      <c r="AY230" s="137"/>
      <c r="BF230" s="1037"/>
      <c r="BG230" s="240"/>
      <c r="BH230" s="462"/>
      <c r="BI230" s="418">
        <f>BH230-BG230</f>
        <v>0</v>
      </c>
      <c r="BJ230" s="1037"/>
      <c r="BK230" s="240"/>
      <c r="BL230" s="1154"/>
      <c r="BM230" s="418">
        <f>BL230-BK230</f>
        <v>0</v>
      </c>
      <c r="BN230" s="1037"/>
      <c r="BO230" s="240"/>
      <c r="BP230" s="1154"/>
      <c r="BQ230" s="418">
        <f>BP230-BO230</f>
        <v>0</v>
      </c>
      <c r="BR230" s="419">
        <f>BF230+BJ230+BN230</f>
        <v>0</v>
      </c>
      <c r="BS230" s="131"/>
      <c r="BT230" s="129">
        <f>BG230+BK230+BO230</f>
        <v>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0</v>
      </c>
      <c r="BY230" s="1037"/>
      <c r="BZ230" s="240"/>
      <c r="CA230" s="1154"/>
      <c r="CB230" s="418">
        <f>CA230-BZ230</f>
        <v>0</v>
      </c>
      <c r="CC230" s="1037"/>
      <c r="CD230" s="240"/>
      <c r="CE230" s="1154"/>
      <c r="CF230" s="418">
        <f>CE230-CD230</f>
        <v>0</v>
      </c>
      <c r="CG230" s="1037"/>
      <c r="CH230" s="240"/>
      <c r="CI230" s="1154"/>
      <c r="CJ230" s="418">
        <f>CI230-CH230</f>
        <v>0</v>
      </c>
      <c r="CK230" s="419">
        <f>BY230+CC230+CG230</f>
        <v>0</v>
      </c>
      <c r="CL230" s="131"/>
      <c r="CM230" s="128">
        <f>BZ230+CD230+CH230</f>
        <v>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0</v>
      </c>
      <c r="CR230" s="419">
        <f>SUM(BR230,CK230)</f>
        <v>0</v>
      </c>
      <c r="CS230" s="131"/>
      <c r="CT230" s="618">
        <f>BT230+CM230</f>
        <v>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0</v>
      </c>
      <c r="CY230" s="137"/>
      <c r="DD230" s="374">
        <v>6038.2051282051279</v>
      </c>
      <c r="DE230" s="461">
        <v>6000</v>
      </c>
      <c r="DF230" s="763"/>
      <c r="DG230" s="418">
        <f>DF230-DE230</f>
        <v>-6000</v>
      </c>
      <c r="DH230" s="374">
        <v>6038.2051282051279</v>
      </c>
      <c r="DI230" s="461">
        <v>5900</v>
      </c>
      <c r="DJ230" s="763"/>
      <c r="DK230" s="418">
        <f>DJ230-DI230</f>
        <v>-5900</v>
      </c>
      <c r="DL230" s="374">
        <v>6038.2051282051279</v>
      </c>
      <c r="DM230" s="461">
        <v>6220</v>
      </c>
      <c r="DN230" s="76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63"/>
      <c r="DX230" s="418">
        <f>DW230-DV230</f>
        <v>0</v>
      </c>
      <c r="DY230" s="374">
        <v>6056.1538461538457</v>
      </c>
      <c r="DZ230" s="461"/>
      <c r="EA230" s="763"/>
      <c r="EB230" s="418">
        <f>EA230-DZ230</f>
        <v>0</v>
      </c>
      <c r="EC230" s="374">
        <v>6056.1538461538457</v>
      </c>
      <c r="ED230" s="461"/>
      <c r="EE230" s="76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1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2" t="s">
        <v>35</v>
      </c>
      <c r="E231" s="837"/>
      <c r="F231" s="619">
        <f>F232/F52</f>
        <v>0.13540194174757281</v>
      </c>
      <c r="G231" s="620">
        <f>G232/G52</f>
        <v>0.15438072773362152</v>
      </c>
      <c r="H231" s="777">
        <f>H232/H52</f>
        <v>0.15438072773362152</v>
      </c>
      <c r="I231" s="513"/>
      <c r="J231" s="619">
        <f>J232/J52</f>
        <v>0.13540194174757281</v>
      </c>
      <c r="K231" s="620">
        <f>K232/K52</f>
        <v>0.15205187311928883</v>
      </c>
      <c r="L231" s="777">
        <f>L232/L52</f>
        <v>0.15205187311928883</v>
      </c>
      <c r="M231" s="513"/>
      <c r="N231" s="619">
        <f>N232/N52</f>
        <v>0.13540194174757281</v>
      </c>
      <c r="O231" s="620">
        <f>O232/O52</f>
        <v>0.18380846135788584</v>
      </c>
      <c r="P231" s="777">
        <f>P232/P52</f>
        <v>0.18380846135788584</v>
      </c>
      <c r="Q231" s="513"/>
      <c r="R231" s="547">
        <f>R232/R52</f>
        <v>0.13540194174757281</v>
      </c>
      <c r="S231" s="550">
        <f>S232/S52</f>
        <v>0.13013700369490966</v>
      </c>
      <c r="T231" s="555">
        <f>T232/T52</f>
        <v>0.16230822679912202</v>
      </c>
      <c r="U231" s="552">
        <f>U232/U52</f>
        <v>0.16230822679912202</v>
      </c>
      <c r="V231" s="611"/>
      <c r="W231" s="683"/>
      <c r="X231" s="202"/>
      <c r="Y231" s="619">
        <f>Y232/Y52</f>
        <v>0.13144732030392914</v>
      </c>
      <c r="Z231" s="777">
        <f>Z232/Z52</f>
        <v>0.16667874404051172</v>
      </c>
      <c r="AA231" s="777">
        <f>AA232/AA52</f>
        <v>0.16667874404051172</v>
      </c>
      <c r="AB231" s="513"/>
      <c r="AC231" s="619">
        <f>AC232/AC52</f>
        <v>0.13144732030392914</v>
      </c>
      <c r="AD231" s="620">
        <f>AD232/AD52</f>
        <v>0.16689637775963365</v>
      </c>
      <c r="AE231" s="777">
        <f>AE232/AE52</f>
        <v>0.16689637775963365</v>
      </c>
      <c r="AF231" s="513"/>
      <c r="AG231" s="619">
        <f>AG232/AG52</f>
        <v>0.13144732030392914</v>
      </c>
      <c r="AH231" s="1129" t="e">
        <f>AH232/AH52</f>
        <v>#DIV/0!</v>
      </c>
      <c r="AI231" s="1136">
        <f>AI232/AI52</f>
        <v>0</v>
      </c>
      <c r="AJ231" s="513"/>
      <c r="AK231" s="547">
        <f>AK232/AK52</f>
        <v>0.13144732030392914</v>
      </c>
      <c r="AL231" s="550">
        <f>AL232/AL52</f>
        <v>0.13013700369490966</v>
      </c>
      <c r="AM231" s="553">
        <f>AM232/AM52</f>
        <v>0.16680007464360588</v>
      </c>
      <c r="AN231" s="552">
        <f>AN232/AN52</f>
        <v>0.10696570797516167</v>
      </c>
      <c r="AO231" s="617"/>
      <c r="AP231" s="683"/>
      <c r="AQ231" s="202"/>
      <c r="AR231" s="547">
        <f>AR232/AR52</f>
        <v>0.13307229540504095</v>
      </c>
      <c r="AS231" s="552">
        <f>AS232/AS52</f>
        <v>0.13013700369490966</v>
      </c>
      <c r="AT231" s="615">
        <f>AT232/AT52</f>
        <v>0.16410615693266731</v>
      </c>
      <c r="AU231" s="557">
        <f>AU232/AU52</f>
        <v>0.13408462300591706</v>
      </c>
      <c r="AV231" s="616"/>
      <c r="AW231" s="683"/>
      <c r="AX231" s="604"/>
      <c r="AY231" s="137"/>
      <c r="BF231" s="1048" t="e">
        <f t="shared" ref="BF231:BG231" si="757">BF232/BF52</f>
        <v>#DIV/0!</v>
      </c>
      <c r="BG231" s="1129">
        <f>BG232/BG52</f>
        <v>0</v>
      </c>
      <c r="BH231" s="857">
        <f>BH232/BH52</f>
        <v>0</v>
      </c>
      <c r="BI231" s="513"/>
      <c r="BJ231" s="1048" t="e">
        <f t="shared" ref="BJ231" si="758">BJ232/BJ52</f>
        <v>#DIV/0!</v>
      </c>
      <c r="BK231" s="1129" t="e">
        <f>BK232/BK52</f>
        <v>#DIV/0!</v>
      </c>
      <c r="BL231" s="1166" t="e">
        <f>BL232/BL52</f>
        <v>#DIV/0!</v>
      </c>
      <c r="BM231" s="513"/>
      <c r="BN231" s="1048" t="e">
        <f t="shared" ref="BN231" si="759">BN232/BN52</f>
        <v>#DIV/0!</v>
      </c>
      <c r="BO231" s="1129" t="e">
        <f>BO232/BO52</f>
        <v>#DIV/0!</v>
      </c>
      <c r="BP231" s="1166" t="e">
        <f>BP232/BP52</f>
        <v>#DIV/0!</v>
      </c>
      <c r="BQ231" s="513"/>
      <c r="BR231" s="547" t="e">
        <f>BR232/BR52</f>
        <v>#DIV/0!</v>
      </c>
      <c r="BS231" s="555"/>
      <c r="BT231" s="553">
        <f>BT232/BT52</f>
        <v>0</v>
      </c>
      <c r="BU231" s="552">
        <f>BU232/BU52</f>
        <v>0</v>
      </c>
      <c r="BV231" s="611"/>
      <c r="BW231" s="683"/>
      <c r="BX231" s="202"/>
      <c r="BY231" s="1048" t="e">
        <f t="shared" ref="BY231" si="760">BY232/BY52</f>
        <v>#DIV/0!</v>
      </c>
      <c r="BZ231" s="1129" t="e">
        <f>BZ232/BZ52</f>
        <v>#DIV/0!</v>
      </c>
      <c r="CA231" s="1166" t="e">
        <f>CA232/CA52</f>
        <v>#DIV/0!</v>
      </c>
      <c r="CB231" s="513"/>
      <c r="CC231" s="1048" t="e">
        <f t="shared" ref="CC231" si="761">CC232/CC52</f>
        <v>#DIV/0!</v>
      </c>
      <c r="CD231" s="1129" t="e">
        <f>CD232/CD52</f>
        <v>#DIV/0!</v>
      </c>
      <c r="CE231" s="1166" t="e">
        <f>CE232/CE52</f>
        <v>#DIV/0!</v>
      </c>
      <c r="CF231" s="513"/>
      <c r="CG231" s="1048" t="e">
        <f t="shared" ref="CG231" si="762">CG232/CG52</f>
        <v>#DIV/0!</v>
      </c>
      <c r="CH231" s="1129" t="e">
        <f>CH232/CH52</f>
        <v>#DIV/0!</v>
      </c>
      <c r="CI231" s="1166" t="e">
        <f>CI232/CI52</f>
        <v>#DIV/0!</v>
      </c>
      <c r="CJ231" s="513"/>
      <c r="CK231" s="547" t="e">
        <f>CK232/CK52</f>
        <v>#DIV/0!</v>
      </c>
      <c r="CL231" s="555"/>
      <c r="CM231" s="553" t="e">
        <f>CM232/CM52</f>
        <v>#DIV/0!</v>
      </c>
      <c r="CN231" s="552" t="e">
        <f>CN232/CN52</f>
        <v>#DIV/0!</v>
      </c>
      <c r="CO231" s="617"/>
      <c r="CP231" s="613"/>
      <c r="CQ231" s="202"/>
      <c r="CR231" s="547" t="e">
        <f>CR232/CR52</f>
        <v>#DIV/0!</v>
      </c>
      <c r="CS231" s="555"/>
      <c r="CT231" s="615">
        <f>CT232/CT52</f>
        <v>0</v>
      </c>
      <c r="CU231" s="557">
        <f>CU232/CU52</f>
        <v>0</v>
      </c>
      <c r="CV231" s="616"/>
      <c r="CW231" s="616"/>
      <c r="CX231" s="604" t="e">
        <f>CU232/CT232</f>
        <v>#DIV/0!</v>
      </c>
      <c r="CY231" s="137"/>
      <c r="DD231" s="619">
        <f>DD232/DD52</f>
        <v>0.16953703703703704</v>
      </c>
      <c r="DE231" s="620">
        <f>DE232/DE52</f>
        <v>0.16137931034482758</v>
      </c>
      <c r="DF231" s="777" t="e">
        <f>DF232/DF52</f>
        <v>#DIV/0!</v>
      </c>
      <c r="DG231" s="513"/>
      <c r="DH231" s="619">
        <f>DH232/DH52</f>
        <v>0.16953703703703704</v>
      </c>
      <c r="DI231" s="620">
        <f>DI232/DI52</f>
        <v>0.17236097560975611</v>
      </c>
      <c r="DJ231" s="777" t="e">
        <f>DJ232/DJ52</f>
        <v>#DIV/0!</v>
      </c>
      <c r="DK231" s="513"/>
      <c r="DL231" s="619">
        <f>DL232/DL52</f>
        <v>0.16953703703703704</v>
      </c>
      <c r="DM231" s="620">
        <f>DM232/DM52</f>
        <v>0.17418217433888344</v>
      </c>
      <c r="DN231" s="777">
        <f>DN232/DN52</f>
        <v>0</v>
      </c>
      <c r="DO231" s="513"/>
      <c r="DP231" s="547">
        <f>DP232/DP52</f>
        <v>0.16953703703703704</v>
      </c>
      <c r="DQ231" s="553">
        <f>DQ232/DQ52</f>
        <v>0.16972222222222222</v>
      </c>
      <c r="DR231" s="552">
        <f>DR232/DR52</f>
        <v>0</v>
      </c>
      <c r="DS231" s="611"/>
      <c r="DT231" s="202"/>
      <c r="DU231" s="619">
        <f>DU232/DU52</f>
        <v>0.15196698113207546</v>
      </c>
      <c r="DV231" s="620" t="e">
        <f>DV232/DV52</f>
        <v>#DIV/0!</v>
      </c>
      <c r="DW231" s="777" t="e">
        <f>DW232/DW52</f>
        <v>#DIV/0!</v>
      </c>
      <c r="DX231" s="513"/>
      <c r="DY231" s="619">
        <f>DY232/DY52</f>
        <v>0.15196698113207546</v>
      </c>
      <c r="DZ231" s="620" t="e">
        <f>DZ232/DZ52</f>
        <v>#DIV/0!</v>
      </c>
      <c r="EA231" s="777" t="e">
        <f>EA232/EA52</f>
        <v>#DIV/0!</v>
      </c>
      <c r="EB231" s="513"/>
      <c r="EC231" s="619">
        <f>EC232/EC52</f>
        <v>0.15196698113207546</v>
      </c>
      <c r="ED231" s="620" t="e">
        <f>ED232/ED52</f>
        <v>#DIV/0!</v>
      </c>
      <c r="EE231" s="777" t="e">
        <f>EE232/EE52</f>
        <v>#DIV/0!</v>
      </c>
      <c r="EF231" s="513"/>
      <c r="EG231" s="547">
        <f>EG232/EG52</f>
        <v>0.15196698113207546</v>
      </c>
      <c r="EH231" s="553" t="e">
        <f>EH232/EH52</f>
        <v>#DIV/0!</v>
      </c>
      <c r="EI231" s="552" t="e">
        <f>EI232/EI52</f>
        <v>#DIV/0!</v>
      </c>
      <c r="EJ231" s="617"/>
      <c r="EK231" s="202"/>
      <c r="EL231" s="547">
        <f>EL232/EL52</f>
        <v>0.16037155511811024</v>
      </c>
      <c r="EM231" s="615">
        <f>EM232/EM52</f>
        <v>0.16972222222222222</v>
      </c>
      <c r="EN231" s="557">
        <f>EN232/EN52</f>
        <v>0</v>
      </c>
      <c r="EO231" s="616"/>
      <c r="EP231" s="604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3" t="s">
        <v>32</v>
      </c>
      <c r="E232" s="826"/>
      <c r="F232" s="264">
        <v>5960</v>
      </c>
      <c r="G232" s="414">
        <f>16384-G230</f>
        <v>10545</v>
      </c>
      <c r="H232" s="76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6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6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4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46"/>
        <v>3738.5645700000023</v>
      </c>
      <c r="X232" s="55">
        <f>U232-T232</f>
        <v>0</v>
      </c>
      <c r="Y232" s="264">
        <v>8295</v>
      </c>
      <c r="Z232" s="761">
        <v>9104</v>
      </c>
      <c r="AA232" s="761">
        <v>9104</v>
      </c>
      <c r="AB232" s="418">
        <f>AA232-Z232</f>
        <v>0</v>
      </c>
      <c r="AC232" s="264">
        <v>8295</v>
      </c>
      <c r="AD232" s="414">
        <v>11484.946</v>
      </c>
      <c r="AE232" s="761">
        <v>11484.946</v>
      </c>
      <c r="AF232" s="418">
        <f>AE232-AD232</f>
        <v>0</v>
      </c>
      <c r="AG232" s="264">
        <v>8295</v>
      </c>
      <c r="AH232" s="128"/>
      <c r="AI232" s="1116"/>
      <c r="AJ232" s="418">
        <f>AI232-AH232</f>
        <v>0</v>
      </c>
      <c r="AK232" s="419">
        <f>Y232+AC232+AG232</f>
        <v>24885</v>
      </c>
      <c r="AL232" s="420">
        <f>8760*3</f>
        <v>26280</v>
      </c>
      <c r="AM232" s="128">
        <f>Z232+AD232+AH232</f>
        <v>20588.946</v>
      </c>
      <c r="AN232" s="133">
        <f>AA232+AE232+AI232</f>
        <v>20588.946</v>
      </c>
      <c r="AO232" s="134">
        <f>AN232-AK232</f>
        <v>-4296.0540000000001</v>
      </c>
      <c r="AP232" s="128">
        <f t="shared" si="647"/>
        <v>-5691.0540000000001</v>
      </c>
      <c r="AQ232" s="55">
        <f>AN232-AM232</f>
        <v>0</v>
      </c>
      <c r="AR232" s="419">
        <f>SUM(R232,AK232)</f>
        <v>42765</v>
      </c>
      <c r="AS232" s="132">
        <f>S232+AL232</f>
        <v>52560</v>
      </c>
      <c r="AT232" s="621">
        <f>T232+AM232</f>
        <v>50607.510569999999</v>
      </c>
      <c r="AU232" s="168">
        <f>SUM(U232,AN232)</f>
        <v>50607.510569999999</v>
      </c>
      <c r="AV232" s="169">
        <f>AU232-AR232</f>
        <v>7842.5105699999986</v>
      </c>
      <c r="AW232" s="128">
        <f t="shared" si="648"/>
        <v>-1952.4894300000014</v>
      </c>
      <c r="AX232" s="362">
        <f>AU232-AT232</f>
        <v>0</v>
      </c>
      <c r="AY232" s="137"/>
      <c r="BF232" s="1039"/>
      <c r="BG232" s="128"/>
      <c r="BH232" s="415"/>
      <c r="BI232" s="418">
        <f>BH232-BG232</f>
        <v>0</v>
      </c>
      <c r="BJ232" s="1039"/>
      <c r="BK232" s="128"/>
      <c r="BL232" s="1152"/>
      <c r="BM232" s="418">
        <f>BL232-BK232</f>
        <v>0</v>
      </c>
      <c r="BN232" s="1039"/>
      <c r="BO232" s="128"/>
      <c r="BP232" s="1152"/>
      <c r="BQ232" s="418">
        <f>BP232-BO232</f>
        <v>0</v>
      </c>
      <c r="BR232" s="419">
        <f>BF232+BJ232+BN232</f>
        <v>0</v>
      </c>
      <c r="BS232" s="131"/>
      <c r="BT232" s="129">
        <f>BG232+BK232+BO232</f>
        <v>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0</v>
      </c>
      <c r="BY232" s="1039"/>
      <c r="BZ232" s="128"/>
      <c r="CA232" s="1152"/>
      <c r="CB232" s="418">
        <f>CA232-BZ232</f>
        <v>0</v>
      </c>
      <c r="CC232" s="1039"/>
      <c r="CD232" s="128"/>
      <c r="CE232" s="1152"/>
      <c r="CF232" s="418">
        <f>CE232-CD232</f>
        <v>0</v>
      </c>
      <c r="CG232" s="1039"/>
      <c r="CH232" s="128"/>
      <c r="CI232" s="1152"/>
      <c r="CJ232" s="418">
        <f>CI232-CH232</f>
        <v>0</v>
      </c>
      <c r="CK232" s="419">
        <f>BY232+CC232+CG232</f>
        <v>0</v>
      </c>
      <c r="CL232" s="131"/>
      <c r="CM232" s="128">
        <f>BZ232+CD232+CH232</f>
        <v>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0</v>
      </c>
      <c r="CR232" s="419">
        <f>SUM(BR232,CK232)</f>
        <v>0</v>
      </c>
      <c r="CS232" s="131"/>
      <c r="CT232" s="621">
        <f>BT232+CM232</f>
        <v>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0</v>
      </c>
      <c r="CY232" s="137"/>
      <c r="DD232" s="264">
        <v>14084.615384615385</v>
      </c>
      <c r="DE232" s="414">
        <v>12000</v>
      </c>
      <c r="DF232" s="761"/>
      <c r="DG232" s="418">
        <f>DF232-DE232</f>
        <v>-12000</v>
      </c>
      <c r="DH232" s="264">
        <v>14084.615384615385</v>
      </c>
      <c r="DI232" s="414">
        <v>15100</v>
      </c>
      <c r="DJ232" s="761"/>
      <c r="DK232" s="418">
        <f>DJ232-DI232</f>
        <v>-15100</v>
      </c>
      <c r="DL232" s="264">
        <v>14084.615384615385</v>
      </c>
      <c r="DM232" s="414">
        <v>15200</v>
      </c>
      <c r="DN232" s="76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61"/>
      <c r="DX232" s="418">
        <f>DW232-DV232</f>
        <v>0</v>
      </c>
      <c r="DY232" s="264">
        <v>13767.948717948719</v>
      </c>
      <c r="DZ232" s="414"/>
      <c r="EA232" s="761"/>
      <c r="EB232" s="418">
        <f>EA232-DZ232</f>
        <v>0</v>
      </c>
      <c r="EC232" s="264">
        <v>13767.948717948719</v>
      </c>
      <c r="ED232" s="414"/>
      <c r="EE232" s="76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1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2" t="s">
        <v>35</v>
      </c>
      <c r="E233" s="837"/>
      <c r="F233" s="619"/>
      <c r="G233" s="620"/>
      <c r="H233" s="777"/>
      <c r="I233" s="513"/>
      <c r="J233" s="619"/>
      <c r="K233" s="620"/>
      <c r="L233" s="777"/>
      <c r="M233" s="513"/>
      <c r="N233" s="619"/>
      <c r="O233" s="620"/>
      <c r="P233" s="777"/>
      <c r="Q233" s="513"/>
      <c r="R233" s="547" t="e">
        <f>R234/R53</f>
        <v>#DIV/0!</v>
      </c>
      <c r="S233" s="550"/>
      <c r="T233" s="555" t="e">
        <f>T234/T53</f>
        <v>#DIV/0!</v>
      </c>
      <c r="U233" s="552" t="e">
        <f>U234/U53</f>
        <v>#DIV/0!</v>
      </c>
      <c r="V233" s="611"/>
      <c r="W233" s="683" t="e">
        <f t="shared" si="646"/>
        <v>#DIV/0!</v>
      </c>
      <c r="X233" s="202"/>
      <c r="Y233" s="619"/>
      <c r="Z233" s="777"/>
      <c r="AA233" s="777"/>
      <c r="AB233" s="513"/>
      <c r="AC233" s="619"/>
      <c r="AD233" s="620"/>
      <c r="AE233" s="777"/>
      <c r="AF233" s="513"/>
      <c r="AG233" s="619"/>
      <c r="AH233" s="1129"/>
      <c r="AI233" s="1136"/>
      <c r="AJ233" s="513"/>
      <c r="AK233" s="547" t="e">
        <f>AK234/AK53</f>
        <v>#DIV/0!</v>
      </c>
      <c r="AL233" s="550"/>
      <c r="AM233" s="553" t="e">
        <f>AM234/AM53</f>
        <v>#DIV/0!</v>
      </c>
      <c r="AN233" s="552" t="e">
        <f>AN234/AN53</f>
        <v>#DIV/0!</v>
      </c>
      <c r="AO233" s="617"/>
      <c r="AP233" s="683" t="e">
        <f t="shared" si="647"/>
        <v>#DIV/0!</v>
      </c>
      <c r="AQ233" s="202"/>
      <c r="AR233" s="547" t="e">
        <f>AR234/AR53</f>
        <v>#DIV/0!</v>
      </c>
      <c r="AS233" s="552"/>
      <c r="AT233" s="615" t="e">
        <f>AT234/AT53</f>
        <v>#DIV/0!</v>
      </c>
      <c r="AU233" s="557" t="e">
        <f>AU234/AU53</f>
        <v>#DIV/0!</v>
      </c>
      <c r="AV233" s="616" t="e">
        <f>AU234/AR234</f>
        <v>#DIV/0!</v>
      </c>
      <c r="AW233" s="683" t="e">
        <f t="shared" si="648"/>
        <v>#DIV/0!</v>
      </c>
      <c r="AX233" s="206"/>
      <c r="AY233" s="137"/>
      <c r="BF233" s="1048"/>
      <c r="BG233" s="1129"/>
      <c r="BH233" s="857"/>
      <c r="BI233" s="513"/>
      <c r="BJ233" s="1048"/>
      <c r="BK233" s="1129"/>
      <c r="BL233" s="1166"/>
      <c r="BM233" s="513"/>
      <c r="BN233" s="1048"/>
      <c r="BO233" s="1129"/>
      <c r="BP233" s="1166"/>
      <c r="BQ233" s="513"/>
      <c r="BR233" s="547" t="e">
        <f>BR234/BR53</f>
        <v>#DIV/0!</v>
      </c>
      <c r="BS233" s="555"/>
      <c r="BT233" s="553" t="e">
        <f>BT234/BT53</f>
        <v>#DIV/0!</v>
      </c>
      <c r="BU233" s="552" t="e">
        <f>BU234/BU53</f>
        <v>#DIV/0!</v>
      </c>
      <c r="BV233" s="611"/>
      <c r="BW233" s="683"/>
      <c r="BX233" s="202"/>
      <c r="BY233" s="1048"/>
      <c r="BZ233" s="1129"/>
      <c r="CA233" s="1166"/>
      <c r="CB233" s="513"/>
      <c r="CC233" s="1048"/>
      <c r="CD233" s="1129"/>
      <c r="CE233" s="1166"/>
      <c r="CF233" s="513"/>
      <c r="CG233" s="1048"/>
      <c r="CH233" s="1129"/>
      <c r="CI233" s="1166"/>
      <c r="CJ233" s="513"/>
      <c r="CK233" s="547" t="e">
        <f>CK234/CK53</f>
        <v>#DIV/0!</v>
      </c>
      <c r="CL233" s="555"/>
      <c r="CM233" s="553" t="e">
        <f>CM234/CM53</f>
        <v>#DIV/0!</v>
      </c>
      <c r="CN233" s="552" t="e">
        <f>CN234/CN53</f>
        <v>#DIV/0!</v>
      </c>
      <c r="CO233" s="617"/>
      <c r="CP233" s="613"/>
      <c r="CQ233" s="202"/>
      <c r="CR233" s="547" t="e">
        <f>CR234/CR53</f>
        <v>#DIV/0!</v>
      </c>
      <c r="CS233" s="555"/>
      <c r="CT233" s="615" t="e">
        <f>CT234/CT53</f>
        <v>#DIV/0!</v>
      </c>
      <c r="CU233" s="557" t="e">
        <f>CU234/CU53</f>
        <v>#DIV/0!</v>
      </c>
      <c r="CV233" s="616" t="e">
        <f>CU234/CR234</f>
        <v>#DIV/0!</v>
      </c>
      <c r="CW233" s="616"/>
      <c r="CX233" s="206"/>
      <c r="CY233" s="137"/>
      <c r="DD233" s="619"/>
      <c r="DE233" s="620"/>
      <c r="DF233" s="777"/>
      <c r="DG233" s="513"/>
      <c r="DH233" s="619"/>
      <c r="DI233" s="620"/>
      <c r="DJ233" s="777"/>
      <c r="DK233" s="513"/>
      <c r="DL233" s="619"/>
      <c r="DM233" s="620"/>
      <c r="DN233" s="777"/>
      <c r="DO233" s="513"/>
      <c r="DP233" s="547" t="e">
        <f>DP234/DP53</f>
        <v>#DIV/0!</v>
      </c>
      <c r="DQ233" s="553" t="e">
        <f>DQ234/DQ53</f>
        <v>#DIV/0!</v>
      </c>
      <c r="DR233" s="552" t="e">
        <f>DR234/DR53</f>
        <v>#DIV/0!</v>
      </c>
      <c r="DS233" s="611"/>
      <c r="DT233" s="202"/>
      <c r="DU233" s="619"/>
      <c r="DV233" s="620"/>
      <c r="DW233" s="777"/>
      <c r="DX233" s="513"/>
      <c r="DY233" s="619"/>
      <c r="DZ233" s="620"/>
      <c r="EA233" s="777"/>
      <c r="EB233" s="513"/>
      <c r="EC233" s="619"/>
      <c r="ED233" s="620"/>
      <c r="EE233" s="777"/>
      <c r="EF233" s="513"/>
      <c r="EG233" s="547" t="e">
        <f>EG234/EG53</f>
        <v>#DIV/0!</v>
      </c>
      <c r="EH233" s="553" t="e">
        <f>EH234/EH53</f>
        <v>#DIV/0!</v>
      </c>
      <c r="EI233" s="552" t="e">
        <f>EI234/EI53</f>
        <v>#DIV/0!</v>
      </c>
      <c r="EJ233" s="617"/>
      <c r="EK233" s="202"/>
      <c r="EL233" s="547" t="e">
        <f>EL234/EL53</f>
        <v>#DIV/0!</v>
      </c>
      <c r="EM233" s="615" t="e">
        <f>EM234/EM53</f>
        <v>#DIV/0!</v>
      </c>
      <c r="EN233" s="557" t="e">
        <f>EN234/EN53</f>
        <v>#DIV/0!</v>
      </c>
      <c r="EO233" s="616" t="e">
        <f>EN234/EL234</f>
        <v>#DIV/0!</v>
      </c>
      <c r="EP233" s="604"/>
      <c r="EQ233" s="137"/>
    </row>
    <row r="234" spans="1:152" s="138" customFormat="1" ht="20.100000000000001" hidden="1" customHeight="1">
      <c r="A234" s="66"/>
      <c r="B234" s="66"/>
      <c r="C234" s="413"/>
      <c r="D234" s="833" t="s">
        <v>52</v>
      </c>
      <c r="E234" s="826"/>
      <c r="F234" s="264">
        <f t="shared" ref="F234:Q234" si="763">F233*F53</f>
        <v>0</v>
      </c>
      <c r="G234" s="414">
        <f t="shared" si="763"/>
        <v>0</v>
      </c>
      <c r="H234" s="761">
        <f t="shared" si="763"/>
        <v>0</v>
      </c>
      <c r="I234" s="418">
        <f t="shared" si="763"/>
        <v>0</v>
      </c>
      <c r="J234" s="264">
        <f t="shared" si="763"/>
        <v>0</v>
      </c>
      <c r="K234" s="414">
        <f t="shared" si="763"/>
        <v>0</v>
      </c>
      <c r="L234" s="761">
        <f t="shared" si="763"/>
        <v>0</v>
      </c>
      <c r="M234" s="418">
        <f t="shared" si="763"/>
        <v>0</v>
      </c>
      <c r="N234" s="264">
        <f t="shared" si="763"/>
        <v>0</v>
      </c>
      <c r="O234" s="414">
        <f t="shared" si="763"/>
        <v>0</v>
      </c>
      <c r="P234" s="761">
        <f t="shared" si="763"/>
        <v>0</v>
      </c>
      <c r="Q234" s="418">
        <f t="shared" si="763"/>
        <v>0</v>
      </c>
      <c r="R234" s="419">
        <f>F234+J234+N234</f>
        <v>0</v>
      </c>
      <c r="S234" s="420">
        <f>S233*S53</f>
        <v>0</v>
      </c>
      <c r="T234" s="564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46"/>
        <v>0</v>
      </c>
      <c r="X234" s="55">
        <f>U234-T234</f>
        <v>0</v>
      </c>
      <c r="Y234" s="264">
        <f t="shared" ref="Y234:AJ234" si="764">Y233*Y53</f>
        <v>0</v>
      </c>
      <c r="Z234" s="761">
        <f t="shared" si="764"/>
        <v>0</v>
      </c>
      <c r="AA234" s="761">
        <f t="shared" si="764"/>
        <v>0</v>
      </c>
      <c r="AB234" s="418">
        <f t="shared" si="764"/>
        <v>0</v>
      </c>
      <c r="AC234" s="264">
        <f t="shared" si="764"/>
        <v>0</v>
      </c>
      <c r="AD234" s="414">
        <f t="shared" si="764"/>
        <v>0</v>
      </c>
      <c r="AE234" s="761">
        <f t="shared" si="764"/>
        <v>0</v>
      </c>
      <c r="AF234" s="418">
        <f t="shared" si="764"/>
        <v>0</v>
      </c>
      <c r="AG234" s="264">
        <f t="shared" si="764"/>
        <v>0</v>
      </c>
      <c r="AH234" s="128">
        <f t="shared" ref="AH234" si="765">AH233*AH53</f>
        <v>0</v>
      </c>
      <c r="AI234" s="1116">
        <f t="shared" si="764"/>
        <v>0</v>
      </c>
      <c r="AJ234" s="418">
        <f t="shared" si="76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47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1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48"/>
        <v>0</v>
      </c>
      <c r="AX234" s="136">
        <f>AU234-AT234</f>
        <v>0</v>
      </c>
      <c r="AY234" s="137"/>
      <c r="BF234" s="1039">
        <f t="shared" ref="BF234:BG234" si="766">BF233*BF53</f>
        <v>0</v>
      </c>
      <c r="BG234" s="128">
        <f t="shared" ref="BG234:BH234" si="767">BG233*BG53</f>
        <v>0</v>
      </c>
      <c r="BH234" s="415">
        <f t="shared" si="767"/>
        <v>0</v>
      </c>
      <c r="BI234" s="418">
        <f t="shared" ref="BI234:BQ234" si="768">BI233*BI53</f>
        <v>0</v>
      </c>
      <c r="BJ234" s="1039">
        <f t="shared" si="768"/>
        <v>0</v>
      </c>
      <c r="BK234" s="128">
        <f t="shared" ref="BK234" si="769">BK233*BK53</f>
        <v>0</v>
      </c>
      <c r="BL234" s="1152">
        <f t="shared" si="768"/>
        <v>0</v>
      </c>
      <c r="BM234" s="418">
        <f t="shared" si="768"/>
        <v>0</v>
      </c>
      <c r="BN234" s="1039">
        <f t="shared" si="768"/>
        <v>0</v>
      </c>
      <c r="BO234" s="128">
        <f t="shared" ref="BO234" si="770">BO233*BO53</f>
        <v>0</v>
      </c>
      <c r="BP234" s="1152">
        <f t="shared" si="768"/>
        <v>0</v>
      </c>
      <c r="BQ234" s="418">
        <f t="shared" si="76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39">
        <f t="shared" ref="BY234:BZ234" si="771">BY233*BY53</f>
        <v>0</v>
      </c>
      <c r="BZ234" s="128">
        <f t="shared" si="771"/>
        <v>0</v>
      </c>
      <c r="CA234" s="1152">
        <f t="shared" ref="CA234:CJ234" si="772">CA233*CA53</f>
        <v>0</v>
      </c>
      <c r="CB234" s="418">
        <f t="shared" si="772"/>
        <v>0</v>
      </c>
      <c r="CC234" s="1039">
        <f t="shared" si="772"/>
        <v>0</v>
      </c>
      <c r="CD234" s="128">
        <f t="shared" ref="CD234" si="773">CD233*CD53</f>
        <v>0</v>
      </c>
      <c r="CE234" s="1152">
        <f t="shared" si="772"/>
        <v>0</v>
      </c>
      <c r="CF234" s="418">
        <f t="shared" si="772"/>
        <v>0</v>
      </c>
      <c r="CG234" s="1039">
        <f t="shared" si="772"/>
        <v>0</v>
      </c>
      <c r="CH234" s="128">
        <f t="shared" ref="CH234" si="774">CH233*CH53</f>
        <v>0</v>
      </c>
      <c r="CI234" s="1152">
        <f t="shared" si="772"/>
        <v>0</v>
      </c>
      <c r="CJ234" s="418">
        <f t="shared" si="772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1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75">DD233*DD53</f>
        <v>0</v>
      </c>
      <c r="DE234" s="414">
        <f t="shared" si="775"/>
        <v>0</v>
      </c>
      <c r="DF234" s="761">
        <f t="shared" si="775"/>
        <v>0</v>
      </c>
      <c r="DG234" s="418">
        <f t="shared" si="775"/>
        <v>0</v>
      </c>
      <c r="DH234" s="264">
        <f t="shared" si="775"/>
        <v>0</v>
      </c>
      <c r="DI234" s="414">
        <f t="shared" si="775"/>
        <v>0</v>
      </c>
      <c r="DJ234" s="761">
        <f t="shared" si="775"/>
        <v>0</v>
      </c>
      <c r="DK234" s="418">
        <f t="shared" si="775"/>
        <v>0</v>
      </c>
      <c r="DL234" s="264">
        <f t="shared" si="775"/>
        <v>0</v>
      </c>
      <c r="DM234" s="414">
        <f t="shared" si="775"/>
        <v>0</v>
      </c>
      <c r="DN234" s="761">
        <f t="shared" si="775"/>
        <v>0</v>
      </c>
      <c r="DO234" s="418">
        <f t="shared" si="775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76">DU233*DU53</f>
        <v>0</v>
      </c>
      <c r="DV234" s="414">
        <f t="shared" si="776"/>
        <v>0</v>
      </c>
      <c r="DW234" s="761">
        <f t="shared" si="776"/>
        <v>0</v>
      </c>
      <c r="DX234" s="418">
        <f t="shared" si="776"/>
        <v>0</v>
      </c>
      <c r="DY234" s="264">
        <f t="shared" si="776"/>
        <v>0</v>
      </c>
      <c r="DZ234" s="414">
        <f t="shared" si="776"/>
        <v>0</v>
      </c>
      <c r="EA234" s="761">
        <f t="shared" si="776"/>
        <v>0</v>
      </c>
      <c r="EB234" s="418">
        <f t="shared" si="776"/>
        <v>0</v>
      </c>
      <c r="EC234" s="264">
        <f t="shared" si="776"/>
        <v>0</v>
      </c>
      <c r="ED234" s="414">
        <f t="shared" si="776"/>
        <v>0</v>
      </c>
      <c r="EE234" s="761">
        <f t="shared" si="776"/>
        <v>0</v>
      </c>
      <c r="EF234" s="418">
        <f t="shared" si="776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1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1">
        <f>G236/G55</f>
        <v>0.13370477470310679</v>
      </c>
      <c r="H235" s="774">
        <f>H236/H55</f>
        <v>0.13370477470310679</v>
      </c>
      <c r="I235" s="334">
        <f>H236/G236</f>
        <v>1</v>
      </c>
      <c r="J235" s="491">
        <f>J236/J55</f>
        <v>0.12052766878636177</v>
      </c>
      <c r="K235" s="571">
        <f>K236/K55</f>
        <v>0.13440187705459686</v>
      </c>
      <c r="L235" s="774">
        <f>L236/L55</f>
        <v>0.13440187705459686</v>
      </c>
      <c r="M235" s="334">
        <f>L236/K236</f>
        <v>1</v>
      </c>
      <c r="N235" s="491">
        <f>N236/N55</f>
        <v>0.12052766878636177</v>
      </c>
      <c r="O235" s="571">
        <f>O236/O55</f>
        <v>0.1584162626941549</v>
      </c>
      <c r="P235" s="774">
        <f>P236/P55</f>
        <v>0.1584162626941549</v>
      </c>
      <c r="Q235" s="334">
        <f>P236/O236</f>
        <v>1</v>
      </c>
      <c r="R235" s="491">
        <f>R236/R55</f>
        <v>0.12052766878636179</v>
      </c>
      <c r="S235" s="607">
        <f>S236/S55</f>
        <v>0.12207499594616507</v>
      </c>
      <c r="T235" s="579">
        <f>T236/T55</f>
        <v>0.14170900282529456</v>
      </c>
      <c r="U235" s="575">
        <f>U236/U55</f>
        <v>0.14170900282529453</v>
      </c>
      <c r="V235" s="575">
        <f>U236/R236</f>
        <v>1.5658572294066142</v>
      </c>
      <c r="W235" s="576">
        <f>U236/S236</f>
        <v>1.2043558051648666</v>
      </c>
      <c r="X235" s="177">
        <f>U236/T236</f>
        <v>1</v>
      </c>
      <c r="Y235" s="491">
        <f>Y236/Y55</f>
        <v>0.12423642075395215</v>
      </c>
      <c r="Z235" s="774">
        <f>Z236/Z55</f>
        <v>0.1485270286519029</v>
      </c>
      <c r="AA235" s="774">
        <f>AA236/AA55</f>
        <v>0.1485270286519029</v>
      </c>
      <c r="AB235" s="334">
        <f>AA236/Z236</f>
        <v>1</v>
      </c>
      <c r="AC235" s="491">
        <f>AC236/AC55</f>
        <v>0.12423642075395215</v>
      </c>
      <c r="AD235" s="571">
        <f>AD236/AD55</f>
        <v>0.1422580452947422</v>
      </c>
      <c r="AE235" s="774">
        <f>AE236/AE55</f>
        <v>0.1422580452947422</v>
      </c>
      <c r="AF235" s="341">
        <f>AE236/AD236</f>
        <v>1</v>
      </c>
      <c r="AG235" s="491">
        <f>AG236/AG55</f>
        <v>0.12423642075395215</v>
      </c>
      <c r="AH235" s="576" t="e">
        <f>AH236/AH55</f>
        <v>#DIV/0!</v>
      </c>
      <c r="AI235" s="1133">
        <f>AI236/AI55</f>
        <v>0</v>
      </c>
      <c r="AJ235" s="341" t="e">
        <f>AI236/AH236</f>
        <v>#DIV/0!</v>
      </c>
      <c r="AK235" s="491">
        <f>AK236/AK55</f>
        <v>0.12423642075395216</v>
      </c>
      <c r="AL235" s="607">
        <f>AL236/AL55</f>
        <v>0.12207499594616507</v>
      </c>
      <c r="AM235" s="576">
        <f>AM236/AM55</f>
        <v>0.14508021252297754</v>
      </c>
      <c r="AN235" s="575">
        <f>AN236/AN55</f>
        <v>0.11055055729162108</v>
      </c>
      <c r="AO235" s="583">
        <f>AN236/AK236</f>
        <v>0.85020992206139656</v>
      </c>
      <c r="AP235" s="340">
        <f>AN236/AL236</f>
        <v>0.83072030149972798</v>
      </c>
      <c r="AQ235" s="178">
        <f>AN236/AM236</f>
        <v>1</v>
      </c>
      <c r="AR235" s="624">
        <f>AR236/AR55</f>
        <v>0.12257511690031186</v>
      </c>
      <c r="AS235" s="575">
        <f>AS236/AS55</f>
        <v>0.12207499594616507</v>
      </c>
      <c r="AT235" s="658">
        <f>AT236/AT55</f>
        <v>0.14306602916245628</v>
      </c>
      <c r="AU235" s="582">
        <f>AU236/AU55</f>
        <v>0.12708750484562334</v>
      </c>
      <c r="AV235" s="583">
        <f>AU236/AR236</f>
        <v>1.1654233898481072</v>
      </c>
      <c r="AW235" s="575">
        <f>AU236/AS236</f>
        <v>1.0175380533322973</v>
      </c>
      <c r="AX235" s="584">
        <f>AU236/AT236</f>
        <v>1</v>
      </c>
      <c r="AY235" s="96"/>
      <c r="AZ235" s="97"/>
      <c r="BA235" s="625"/>
      <c r="BB235" s="659">
        <f>AU235/ AR235</f>
        <v>1.0368132461091701</v>
      </c>
      <c r="BF235" s="1046" t="e">
        <f t="shared" ref="BF235:BG235" si="777">BF236/BF55</f>
        <v>#DIV/0!</v>
      </c>
      <c r="BG235" s="576">
        <f>BG236/BG55</f>
        <v>0</v>
      </c>
      <c r="BH235" s="854">
        <f>BH236/BH55</f>
        <v>0</v>
      </c>
      <c r="BI235" s="334" t="e">
        <f>BH236/BG236</f>
        <v>#DIV/0!</v>
      </c>
      <c r="BJ235" s="1046" t="e">
        <f t="shared" ref="BJ235" si="778">BJ236/BJ55</f>
        <v>#DIV/0!</v>
      </c>
      <c r="BK235" s="576" t="e">
        <f>BK236/BK55</f>
        <v>#DIV/0!</v>
      </c>
      <c r="BL235" s="1163" t="e">
        <f>BL236/BL55</f>
        <v>#DIV/0!</v>
      </c>
      <c r="BM235" s="334" t="e">
        <f>BL236/BK236</f>
        <v>#DIV/0!</v>
      </c>
      <c r="BN235" s="1046" t="e">
        <f t="shared" ref="BN235" si="779">BN236/BN55</f>
        <v>#DIV/0!</v>
      </c>
      <c r="BO235" s="576" t="e">
        <f>BO236/BO55</f>
        <v>#DIV/0!</v>
      </c>
      <c r="BP235" s="1163" t="e">
        <f>BP236/BP55</f>
        <v>#DIV/0!</v>
      </c>
      <c r="BQ235" s="341" t="e">
        <f>BP236/BO236</f>
        <v>#DIV/0!</v>
      </c>
      <c r="BR235" s="491" t="e">
        <f>BR236/BR55</f>
        <v>#DIV/0!</v>
      </c>
      <c r="BS235" s="579"/>
      <c r="BT235" s="576">
        <f>BT236/BT55</f>
        <v>0</v>
      </c>
      <c r="BU235" s="575">
        <f>BU236/BU55</f>
        <v>0</v>
      </c>
      <c r="BV235" s="575" t="e">
        <f>BU236/BR236</f>
        <v>#DIV/0!</v>
      </c>
      <c r="BW235" s="576"/>
      <c r="BX235" s="177" t="e">
        <f>BU236/BT236</f>
        <v>#DIV/0!</v>
      </c>
      <c r="BY235" s="1046" t="e">
        <f t="shared" ref="BY235" si="780">BY236/BY55</f>
        <v>#DIV/0!</v>
      </c>
      <c r="BZ235" s="576" t="e">
        <f>BZ236/BZ55</f>
        <v>#DIV/0!</v>
      </c>
      <c r="CA235" s="1163" t="e">
        <f>CA236/CA55</f>
        <v>#DIV/0!</v>
      </c>
      <c r="CB235" s="341" t="e">
        <f>CA236/BZ236</f>
        <v>#DIV/0!</v>
      </c>
      <c r="CC235" s="1046" t="e">
        <f t="shared" ref="CC235" si="781">CC236/CC55</f>
        <v>#DIV/0!</v>
      </c>
      <c r="CD235" s="576" t="e">
        <f>CD236/CD55</f>
        <v>#DIV/0!</v>
      </c>
      <c r="CE235" s="1163" t="e">
        <f>CE236/CE55</f>
        <v>#DIV/0!</v>
      </c>
      <c r="CF235" s="341" t="e">
        <f>CE236/CD236</f>
        <v>#DIV/0!</v>
      </c>
      <c r="CG235" s="1046" t="e">
        <f t="shared" ref="CG235" si="782">CG236/CG55</f>
        <v>#DIV/0!</v>
      </c>
      <c r="CH235" s="576" t="e">
        <f>CH236/CH55</f>
        <v>#DIV/0!</v>
      </c>
      <c r="CI235" s="1163" t="e">
        <f>CI236/CI55</f>
        <v>#DIV/0!</v>
      </c>
      <c r="CJ235" s="341" t="e">
        <f>CI236/CH236</f>
        <v>#DIV/0!</v>
      </c>
      <c r="CK235" s="491" t="e">
        <f>CK236/CK55</f>
        <v>#DIV/0!</v>
      </c>
      <c r="CL235" s="579"/>
      <c r="CM235" s="576" t="e">
        <f>CM236/CM55</f>
        <v>#DIV/0!</v>
      </c>
      <c r="CN235" s="575" t="e">
        <f>CN236/CN55</f>
        <v>#DIV/0!</v>
      </c>
      <c r="CO235" s="583" t="e">
        <f>CN236/CK236</f>
        <v>#DIV/0!</v>
      </c>
      <c r="CP235" s="579"/>
      <c r="CQ235" s="178" t="e">
        <f>CN236/CM236</f>
        <v>#DIV/0!</v>
      </c>
      <c r="CR235" s="624" t="e">
        <f>CR236/CR55</f>
        <v>#DIV/0!</v>
      </c>
      <c r="CS235" s="579"/>
      <c r="CT235" s="658">
        <f>CT236/CT55</f>
        <v>0</v>
      </c>
      <c r="CU235" s="582">
        <f>CU236/CU55</f>
        <v>0</v>
      </c>
      <c r="CV235" s="583" t="e">
        <f>CU236/CR236</f>
        <v>#DIV/0!</v>
      </c>
      <c r="CW235" s="579"/>
      <c r="CX235" s="584" t="e">
        <f>CU236/CT236</f>
        <v>#DIV/0!</v>
      </c>
      <c r="CY235" s="96"/>
      <c r="CZ235" s="625"/>
      <c r="DA235" s="659" t="e">
        <f>CU235/ CR235</f>
        <v>#DIV/0!</v>
      </c>
      <c r="DD235" s="491">
        <f>DD236/DD55</f>
        <v>0.15356423050582133</v>
      </c>
      <c r="DE235" s="571">
        <f>DE236/DE55</f>
        <v>0.14727272727272725</v>
      </c>
      <c r="DF235" s="774" t="e">
        <f>DF236/DF55</f>
        <v>#DIV/0!</v>
      </c>
      <c r="DG235" s="334">
        <f>DF236/DE236</f>
        <v>0</v>
      </c>
      <c r="DH235" s="491">
        <f>DH236/DH55</f>
        <v>0.15356423050582133</v>
      </c>
      <c r="DI235" s="571">
        <f>DI236/DI55</f>
        <v>0.15649681528662421</v>
      </c>
      <c r="DJ235" s="774" t="e">
        <f>DJ236/DJ55</f>
        <v>#DIV/0!</v>
      </c>
      <c r="DK235" s="334">
        <f>DJ236/DI236</f>
        <v>0</v>
      </c>
      <c r="DL235" s="491">
        <f>DL236/DL55</f>
        <v>0.15356423050582135</v>
      </c>
      <c r="DM235" s="571">
        <f>DM236/DM55</f>
        <v>0.15653591505309181</v>
      </c>
      <c r="DN235" s="774">
        <f>DN236/DN55</f>
        <v>0</v>
      </c>
      <c r="DO235" s="341">
        <f>DN236/DM236</f>
        <v>0</v>
      </c>
      <c r="DP235" s="491">
        <f>DP236/DP55</f>
        <v>0.15356423050582135</v>
      </c>
      <c r="DQ235" s="576">
        <f>DQ236/DQ55</f>
        <v>0.15364355574875027</v>
      </c>
      <c r="DR235" s="575">
        <f>DR236/DR55</f>
        <v>0</v>
      </c>
      <c r="DS235" s="575">
        <f>DR236/DP236</f>
        <v>0</v>
      </c>
      <c r="DT235" s="177">
        <f>DR236/DQ236</f>
        <v>0</v>
      </c>
      <c r="DU235" s="491">
        <f>DU236/DU55</f>
        <v>0.14288741721854303</v>
      </c>
      <c r="DV235" s="571" t="e">
        <f>DV236/DV55</f>
        <v>#DIV/0!</v>
      </c>
      <c r="DW235" s="77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1" t="e">
        <f>DZ236/DZ55</f>
        <v>#DIV/0!</v>
      </c>
      <c r="EA235" s="77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1" t="e">
        <f>ED236/ED55</f>
        <v>#DIV/0!</v>
      </c>
      <c r="EE235" s="77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76" t="e">
        <f>EH236/EH55</f>
        <v>#DIV/0!</v>
      </c>
      <c r="EI235" s="575" t="e">
        <f>EI236/EI55</f>
        <v>#DIV/0!</v>
      </c>
      <c r="EJ235" s="583">
        <f>EI236/EG236</f>
        <v>0</v>
      </c>
      <c r="EK235" s="178" t="e">
        <f>EI236/EH236</f>
        <v>#DIV/0!</v>
      </c>
      <c r="EL235" s="624">
        <f>EL236/EL55</f>
        <v>0.14807343809403117</v>
      </c>
      <c r="EM235" s="658">
        <f>EM236/EM55</f>
        <v>0.15364355574875027</v>
      </c>
      <c r="EN235" s="582">
        <f>EN236/EN55</f>
        <v>0</v>
      </c>
      <c r="EO235" s="583">
        <f>EN236/EL236</f>
        <v>0</v>
      </c>
      <c r="EP235" s="584">
        <f>EN236/EM236</f>
        <v>0</v>
      </c>
      <c r="EQ235" s="96"/>
      <c r="ER235" s="625"/>
      <c r="ES235" s="659">
        <f>EN235/ EL235</f>
        <v>0</v>
      </c>
      <c r="ET235" s="625"/>
      <c r="EU235" s="625"/>
      <c r="EV235" s="625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5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5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5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46"/>
        <v>7889.5645700000023</v>
      </c>
      <c r="X236" s="117">
        <f>U236-T236</f>
        <v>0</v>
      </c>
      <c r="Y236" s="355">
        <f t="shared" ref="Y236:AG236" si="783">Y230+Y232+Y234</f>
        <v>12574</v>
      </c>
      <c r="Z236" s="755">
        <f>Z230+Z232+Z234</f>
        <v>14781</v>
      </c>
      <c r="AA236" s="755">
        <f>AA230+AA232+AA234</f>
        <v>14781</v>
      </c>
      <c r="AB236" s="358">
        <f t="shared" si="783"/>
        <v>0</v>
      </c>
      <c r="AC236" s="355">
        <f t="shared" si="783"/>
        <v>12574</v>
      </c>
      <c r="AD236" s="448">
        <f t="shared" si="783"/>
        <v>17290.61868</v>
      </c>
      <c r="AE236" s="755">
        <f>AE230+AE232+AE234</f>
        <v>17290.61868</v>
      </c>
      <c r="AF236" s="358">
        <f t="shared" si="783"/>
        <v>0</v>
      </c>
      <c r="AG236" s="355">
        <f t="shared" si="783"/>
        <v>12574</v>
      </c>
      <c r="AH236" s="108">
        <f>AH230+AH232+AH234</f>
        <v>0</v>
      </c>
      <c r="AI236" s="1110">
        <f>AI230+AI232+AI234</f>
        <v>0</v>
      </c>
      <c r="AJ236" s="358">
        <f>AJ230+AJ232+AJ234</f>
        <v>0</v>
      </c>
      <c r="AK236" s="360">
        <f>AK232+AK230+AK234</f>
        <v>37722</v>
      </c>
      <c r="AL236" s="361">
        <f>AL230+AL232+AL234</f>
        <v>38607</v>
      </c>
      <c r="AM236" s="108">
        <f>Z236+AD236+AH236</f>
        <v>32071.61868</v>
      </c>
      <c r="AN236" s="114">
        <f>AA236+AE236+AI236</f>
        <v>32071.61868</v>
      </c>
      <c r="AO236" s="186">
        <f>AN236-AK236</f>
        <v>-5650.3813200000004</v>
      </c>
      <c r="AP236" s="108">
        <f t="shared" si="647"/>
        <v>-6535.3813200000004</v>
      </c>
      <c r="AQ236" s="117">
        <f>AN236-AM236</f>
        <v>0</v>
      </c>
      <c r="AR236" s="111">
        <f>AR232+AR230+AR234</f>
        <v>67416</v>
      </c>
      <c r="AS236" s="113">
        <f>AS230+AS232+AS234</f>
        <v>77214</v>
      </c>
      <c r="AT236" s="589">
        <f>T236+AM236</f>
        <v>78568.183250000002</v>
      </c>
      <c r="AU236" s="120">
        <f>AU230+AU232+AU234</f>
        <v>78568.183250000002</v>
      </c>
      <c r="AV236" s="121">
        <f>AU236-AR236</f>
        <v>11152.183250000002</v>
      </c>
      <c r="AW236" s="108">
        <f t="shared" si="648"/>
        <v>1354.1832500000019</v>
      </c>
      <c r="AX236" s="590">
        <f>AU236-AT236</f>
        <v>0</v>
      </c>
      <c r="AY236" s="96">
        <f>AR236/6</f>
        <v>11236</v>
      </c>
      <c r="AZ236" s="97">
        <f>AS236/6</f>
        <v>12869</v>
      </c>
      <c r="BA236" s="97">
        <f>AU236/6</f>
        <v>13094.697208333333</v>
      </c>
      <c r="BB236" s="363">
        <f>BA236/AY236</f>
        <v>1.1654233898481072</v>
      </c>
      <c r="BC236" s="98">
        <f>BA236-AY236</f>
        <v>1858.697208333333</v>
      </c>
      <c r="BD236" s="98">
        <f>BA236-AZ236</f>
        <v>225.69720833333304</v>
      </c>
      <c r="BE236" s="98">
        <f>AX236/6</f>
        <v>0</v>
      </c>
      <c r="BF236" s="1035">
        <f t="shared" ref="BF236:BG236" si="784">BF230+BF232+BF234</f>
        <v>0</v>
      </c>
      <c r="BG236" s="108">
        <f>BG230+BG232+BG234</f>
        <v>0</v>
      </c>
      <c r="BH236" s="357">
        <f>BH230+BH232+BH234</f>
        <v>0</v>
      </c>
      <c r="BI236" s="358">
        <f>BH236-BG236</f>
        <v>0</v>
      </c>
      <c r="BJ236" s="1035">
        <f t="shared" ref="BJ236" si="785">BJ230+BJ232+BJ234</f>
        <v>0</v>
      </c>
      <c r="BK236" s="108">
        <f>BK230+BK232+BK234</f>
        <v>0</v>
      </c>
      <c r="BL236" s="1146">
        <f>BL230+BL232+BL234</f>
        <v>0</v>
      </c>
      <c r="BM236" s="358">
        <f>BL236-BK236</f>
        <v>0</v>
      </c>
      <c r="BN236" s="1035">
        <f t="shared" ref="BN236" si="786">BN230+BN232+BN234</f>
        <v>0</v>
      </c>
      <c r="BO236" s="108">
        <f>BO230+BO232+BO234</f>
        <v>0</v>
      </c>
      <c r="BP236" s="1146">
        <f>BP230+BP232+BP234</f>
        <v>0</v>
      </c>
      <c r="BQ236" s="471">
        <f>BP236-BO236</f>
        <v>0</v>
      </c>
      <c r="BR236" s="360">
        <f>BR232+BR230+BR234</f>
        <v>0</v>
      </c>
      <c r="BS236" s="112"/>
      <c r="BT236" s="108">
        <f>BG236+BK236+BO236</f>
        <v>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0</v>
      </c>
      <c r="BY236" s="1035">
        <f t="shared" ref="BY236:BZ236" si="787">BY230+BY232+BY234</f>
        <v>0</v>
      </c>
      <c r="BZ236" s="108">
        <f t="shared" si="787"/>
        <v>0</v>
      </c>
      <c r="CA236" s="1146">
        <f t="shared" ref="CA236:CG236" si="788">CA230+CA232+CA234</f>
        <v>0</v>
      </c>
      <c r="CB236" s="358">
        <f t="shared" si="788"/>
        <v>0</v>
      </c>
      <c r="CC236" s="1035">
        <f t="shared" si="788"/>
        <v>0</v>
      </c>
      <c r="CD236" s="108">
        <f t="shared" ref="CD236" si="789">CD230+CD232+CD234</f>
        <v>0</v>
      </c>
      <c r="CE236" s="1146">
        <f t="shared" si="788"/>
        <v>0</v>
      </c>
      <c r="CF236" s="358">
        <f t="shared" si="788"/>
        <v>0</v>
      </c>
      <c r="CG236" s="1035">
        <f t="shared" si="788"/>
        <v>0</v>
      </c>
      <c r="CH236" s="108">
        <f>CH230+CH232+CH234</f>
        <v>0</v>
      </c>
      <c r="CI236" s="1146">
        <f>CI230+CI232+CI234</f>
        <v>0</v>
      </c>
      <c r="CJ236" s="358">
        <f>CJ230+CJ232+CJ234</f>
        <v>0</v>
      </c>
      <c r="CK236" s="360">
        <f>CK232+CK230+CK234</f>
        <v>0</v>
      </c>
      <c r="CL236" s="112"/>
      <c r="CM236" s="108">
        <f>BZ236+CD236+CH236</f>
        <v>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0</v>
      </c>
      <c r="CR236" s="111">
        <f>CR232+CR230+CR234</f>
        <v>0</v>
      </c>
      <c r="CS236" s="950"/>
      <c r="CT236" s="589">
        <f>BT236+CM236</f>
        <v>0</v>
      </c>
      <c r="CU236" s="120">
        <f>CU230+CU232+CU234</f>
        <v>0</v>
      </c>
      <c r="CV236" s="121">
        <f>CU236-CR236</f>
        <v>0</v>
      </c>
      <c r="CW236" s="121"/>
      <c r="CX236" s="590">
        <f>CU236-CT236</f>
        <v>0</v>
      </c>
      <c r="CY236" s="96">
        <f t="shared" si="750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0</v>
      </c>
      <c r="DD236" s="355">
        <f>DD230+DD232+DD234</f>
        <v>20122.820512820512</v>
      </c>
      <c r="DE236" s="448">
        <f>DE230+DE232+DE234</f>
        <v>18000</v>
      </c>
      <c r="DF236" s="75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5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5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790">DU230+DU232+DU234</f>
        <v>19824.102564102563</v>
      </c>
      <c r="DV236" s="448">
        <f t="shared" si="790"/>
        <v>0</v>
      </c>
      <c r="DW236" s="755">
        <f t="shared" si="790"/>
        <v>0</v>
      </c>
      <c r="DX236" s="358">
        <f t="shared" si="790"/>
        <v>0</v>
      </c>
      <c r="DY236" s="355">
        <f t="shared" si="790"/>
        <v>19824.102564102563</v>
      </c>
      <c r="DZ236" s="448">
        <f t="shared" si="790"/>
        <v>0</v>
      </c>
      <c r="EA236" s="755">
        <f t="shared" si="790"/>
        <v>0</v>
      </c>
      <c r="EB236" s="358">
        <f t="shared" si="790"/>
        <v>0</v>
      </c>
      <c r="EC236" s="355">
        <f t="shared" si="790"/>
        <v>19824.102564102563</v>
      </c>
      <c r="ED236" s="448">
        <f t="shared" si="790"/>
        <v>0</v>
      </c>
      <c r="EE236" s="755">
        <f t="shared" si="790"/>
        <v>0</v>
      </c>
      <c r="EF236" s="358">
        <f t="shared" si="790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3">
        <f>DQ236+EH236</f>
        <v>60420</v>
      </c>
      <c r="EN236" s="187">
        <f>EN230+EN232+EN234</f>
        <v>0</v>
      </c>
      <c r="EO236" s="188">
        <f>EN236-EL236</f>
        <v>-119840.76923076923</v>
      </c>
      <c r="EP236" s="590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25">
        <f>ER236-EQ236</f>
        <v>-19973.461538461539</v>
      </c>
      <c r="EU236" s="625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2" t="s">
        <v>35</v>
      </c>
      <c r="E237" s="535"/>
      <c r="F237" s="594">
        <f>F238/F56</f>
        <v>0.20347826086956522</v>
      </c>
      <c r="G237" s="591" t="e">
        <f>G238/G56</f>
        <v>#DIV/0!</v>
      </c>
      <c r="H237" s="775" t="e">
        <f>H238/H56</f>
        <v>#DIV/0!</v>
      </c>
      <c r="I237" s="470"/>
      <c r="J237" s="594">
        <f>J238/J56</f>
        <v>0.20347826086956522</v>
      </c>
      <c r="K237" s="591" t="e">
        <f>K238/K56</f>
        <v>#DIV/0!</v>
      </c>
      <c r="L237" s="775" t="e">
        <f>L238/L56</f>
        <v>#DIV/0!</v>
      </c>
      <c r="M237" s="470"/>
      <c r="N237" s="594">
        <f>N238/N56</f>
        <v>0.20347826086956522</v>
      </c>
      <c r="O237" s="591" t="e">
        <f>O238/O56</f>
        <v>#DIV/0!</v>
      </c>
      <c r="P237" s="775" t="e">
        <f>P238/P56</f>
        <v>#DIV/0!</v>
      </c>
      <c r="Q237" s="470"/>
      <c r="R237" s="629">
        <f>R238/R56</f>
        <v>0.20347826086956519</v>
      </c>
      <c r="S237" s="630">
        <f>S238/S56</f>
        <v>0.20347826086956519</v>
      </c>
      <c r="T237" s="631" t="e">
        <f>T238/T56</f>
        <v>#DIV/0!</v>
      </c>
      <c r="U237" s="599" t="e">
        <f>U238/U56</f>
        <v>#DIV/0!</v>
      </c>
      <c r="V237" s="632"/>
      <c r="W237" s="614"/>
      <c r="X237" s="254"/>
      <c r="Y237" s="594">
        <f>Y238/Y56</f>
        <v>6.5783132530120483E-2</v>
      </c>
      <c r="Z237" s="775" t="e">
        <f>Z238/Z56</f>
        <v>#DIV/0!</v>
      </c>
      <c r="AA237" s="775" t="e">
        <f>AA238/AA56</f>
        <v>#DIV/0!</v>
      </c>
      <c r="AB237" s="470" t="e">
        <f>AA238/Z238</f>
        <v>#DIV/0!</v>
      </c>
      <c r="AC237" s="594">
        <f>AC238/AC56</f>
        <v>6.5783132530120483E-2</v>
      </c>
      <c r="AD237" s="591" t="e">
        <f>AD238/AD56</f>
        <v>#DIV/0!</v>
      </c>
      <c r="AE237" s="775" t="e">
        <f>AE238/AE56</f>
        <v>#DIV/0!</v>
      </c>
      <c r="AF237" s="382" t="e">
        <f>AE238/AD238</f>
        <v>#DIV/0!</v>
      </c>
      <c r="AG237" s="594">
        <f>AG238/AG56</f>
        <v>6.5783132530120483E-2</v>
      </c>
      <c r="AH237" s="600" t="e">
        <f>AH238/AH56</f>
        <v>#DIV/0!</v>
      </c>
      <c r="AI237" s="1134" t="e">
        <f>AI238/AI56</f>
        <v>#DIV/0!</v>
      </c>
      <c r="AJ237" s="382" t="e">
        <f>AI238/AH238</f>
        <v>#DIV/0!</v>
      </c>
      <c r="AK237" s="633">
        <f>AK238/AK56</f>
        <v>6.5783132530120483E-2</v>
      </c>
      <c r="AL237" s="630">
        <v>6.5783132530120483E-2</v>
      </c>
      <c r="AM237" s="631" t="e">
        <f>AM238/AM56</f>
        <v>#DIV/0!</v>
      </c>
      <c r="AN237" s="339" t="e">
        <f>AN238/AN56</f>
        <v>#DIV/0!</v>
      </c>
      <c r="AO237" s="612"/>
      <c r="AP237" s="614"/>
      <c r="AQ237" s="254" t="e">
        <f>AN238/AM238</f>
        <v>#DIV/0!</v>
      </c>
      <c r="AR237" s="633">
        <f>AR238/AR56</f>
        <v>9.5660377358490548E-2</v>
      </c>
      <c r="AS237" s="634">
        <v>9.5660377358490548E-2</v>
      </c>
      <c r="AT237" s="601" t="e">
        <f>AT238/AT56</f>
        <v>#DIV/0!</v>
      </c>
      <c r="AU237" s="602" t="e">
        <f>AU238/AU56</f>
        <v>#DIV/0!</v>
      </c>
      <c r="AV237" s="558"/>
      <c r="AW237" s="614"/>
      <c r="AX237" s="515"/>
      <c r="AY237" s="137"/>
      <c r="AZ237" s="138"/>
      <c r="BA237" s="138"/>
      <c r="BF237" s="1047" t="e">
        <f t="shared" ref="BF237:BG237" si="791">BF238/BF56</f>
        <v>#DIV/0!</v>
      </c>
      <c r="BG237" s="600" t="e">
        <f>BG238/BG56</f>
        <v>#DIV/0!</v>
      </c>
      <c r="BH237" s="855" t="e">
        <f>BH238/BH56</f>
        <v>#DIV/0!</v>
      </c>
      <c r="BI237" s="470"/>
      <c r="BJ237" s="1047" t="e">
        <f t="shared" ref="BJ237" si="792">BJ238/BJ56</f>
        <v>#DIV/0!</v>
      </c>
      <c r="BK237" s="600" t="e">
        <f>BK238/BK56</f>
        <v>#DIV/0!</v>
      </c>
      <c r="BL237" s="1164" t="e">
        <f>BL238/BL56</f>
        <v>#DIV/0!</v>
      </c>
      <c r="BM237" s="470"/>
      <c r="BN237" s="1047" t="e">
        <f t="shared" ref="BN237" si="793">BN238/BN56</f>
        <v>#DIV/0!</v>
      </c>
      <c r="BO237" s="600" t="e">
        <f>BO238/BO56</f>
        <v>#DIV/0!</v>
      </c>
      <c r="BP237" s="1164" t="e">
        <f>BP238/BP56</f>
        <v>#DIV/0!</v>
      </c>
      <c r="BQ237" s="628"/>
      <c r="BR237" s="633" t="e">
        <f>BR238/BR56</f>
        <v>#DIV/0!</v>
      </c>
      <c r="BS237" s="631"/>
      <c r="BT237" s="631" t="e">
        <f>BT238/BT56</f>
        <v>#DIV/0!</v>
      </c>
      <c r="BU237" s="599" t="e">
        <f>BU238/BU56</f>
        <v>#DIV/0!</v>
      </c>
      <c r="BV237" s="632"/>
      <c r="BW237" s="614"/>
      <c r="BX237" s="254"/>
      <c r="BY237" s="1047" t="e">
        <f t="shared" ref="BY237" si="794">BY238/BY56</f>
        <v>#DIV/0!</v>
      </c>
      <c r="BZ237" s="600" t="e">
        <f>BZ238/BZ56</f>
        <v>#DIV/0!</v>
      </c>
      <c r="CA237" s="1164" t="e">
        <f>CA238/CA56</f>
        <v>#DIV/0!</v>
      </c>
      <c r="CB237" s="382" t="e">
        <f>CA238/BZ238</f>
        <v>#DIV/0!</v>
      </c>
      <c r="CC237" s="1047" t="e">
        <f t="shared" ref="CC237" si="795">CC238/CC56</f>
        <v>#DIV/0!</v>
      </c>
      <c r="CD237" s="600" t="e">
        <f>CD238/CD56</f>
        <v>#DIV/0!</v>
      </c>
      <c r="CE237" s="1164" t="e">
        <f>CE238/CE56</f>
        <v>#DIV/0!</v>
      </c>
      <c r="CF237" s="382" t="e">
        <f>CE238/CD238</f>
        <v>#DIV/0!</v>
      </c>
      <c r="CG237" s="1047" t="e">
        <f t="shared" ref="CG237" si="796">CG238/CG56</f>
        <v>#DIV/0!</v>
      </c>
      <c r="CH237" s="600" t="e">
        <f>CH238/CH56</f>
        <v>#DIV/0!</v>
      </c>
      <c r="CI237" s="1164" t="e">
        <f>CI238/CI56</f>
        <v>#DIV/0!</v>
      </c>
      <c r="CJ237" s="382" t="e">
        <f>CI238/CH238</f>
        <v>#DIV/0!</v>
      </c>
      <c r="CK237" s="633" t="e">
        <f>CK238/CK56</f>
        <v>#DIV/0!</v>
      </c>
      <c r="CL237" s="631"/>
      <c r="CM237" s="631" t="e">
        <f>CM238/CM56</f>
        <v>#DIV/0!</v>
      </c>
      <c r="CN237" s="339" t="e">
        <f>CN238/CN56</f>
        <v>#DIV/0!</v>
      </c>
      <c r="CO237" s="612"/>
      <c r="CP237" s="612"/>
      <c r="CQ237" s="254" t="e">
        <f>CN238/CM238</f>
        <v>#DIV/0!</v>
      </c>
      <c r="CR237" s="633" t="e">
        <f>CR238/CR56</f>
        <v>#DIV/0!</v>
      </c>
      <c r="CS237" s="672"/>
      <c r="CT237" s="601" t="e">
        <f>CT238/CT56</f>
        <v>#DIV/0!</v>
      </c>
      <c r="CU237" s="602" t="e">
        <f>CU238/CU56</f>
        <v>#DIV/0!</v>
      </c>
      <c r="CV237" s="558"/>
      <c r="CW237" s="558"/>
      <c r="CX237" s="515" t="e">
        <f>CU238/CT238</f>
        <v>#DIV/0!</v>
      </c>
      <c r="CY237" s="137" t="e">
        <f t="shared" si="750"/>
        <v>#DIV/0!</v>
      </c>
      <c r="CZ237" s="138"/>
      <c r="DD237" s="594" t="e">
        <f>DD238/DD56</f>
        <v>#DIV/0!</v>
      </c>
      <c r="DE237" s="591" t="e">
        <f>DE238/DE56</f>
        <v>#DIV/0!</v>
      </c>
      <c r="DF237" s="775" t="e">
        <f>DF238/DF56</f>
        <v>#DIV/0!</v>
      </c>
      <c r="DG237" s="627"/>
      <c r="DH237" s="594" t="e">
        <f>DH238/DH56</f>
        <v>#DIV/0!</v>
      </c>
      <c r="DI237" s="591" t="e">
        <f>DI238/DI56</f>
        <v>#DIV/0!</v>
      </c>
      <c r="DJ237" s="775" t="e">
        <f>DJ238/DJ56</f>
        <v>#DIV/0!</v>
      </c>
      <c r="DK237" s="470"/>
      <c r="DL237" s="594" t="e">
        <f>DL238/DL56</f>
        <v>#DIV/0!</v>
      </c>
      <c r="DM237" s="591" t="e">
        <f>DM238/DM56</f>
        <v>#DIV/0!</v>
      </c>
      <c r="DN237" s="775" t="e">
        <f>DN238/DN56</f>
        <v>#DIV/0!</v>
      </c>
      <c r="DO237" s="382"/>
      <c r="DP237" s="633" t="e">
        <f>DP238/DP56</f>
        <v>#DIV/0!</v>
      </c>
      <c r="DQ237" s="631" t="e">
        <f>DQ238/DQ56</f>
        <v>#DIV/0!</v>
      </c>
      <c r="DR237" s="599" t="e">
        <f>DR238/DR56</f>
        <v>#DIV/0!</v>
      </c>
      <c r="DS237" s="632"/>
      <c r="DT237" s="254"/>
      <c r="DU237" s="594" t="e">
        <f>DU238/DU56</f>
        <v>#DIV/0!</v>
      </c>
      <c r="DV237" s="591" t="e">
        <f>DV238/DV56</f>
        <v>#DIV/0!</v>
      </c>
      <c r="DW237" s="775" t="e">
        <f>DW238/DW56</f>
        <v>#DIV/0!</v>
      </c>
      <c r="DX237" s="382" t="e">
        <f>DW238/DV238</f>
        <v>#DIV/0!</v>
      </c>
      <c r="DY237" s="594" t="e">
        <f>DY238/DY56</f>
        <v>#DIV/0!</v>
      </c>
      <c r="DZ237" s="591" t="e">
        <f>DZ238/DZ56</f>
        <v>#DIV/0!</v>
      </c>
      <c r="EA237" s="775" t="e">
        <f>EA238/EA56</f>
        <v>#DIV/0!</v>
      </c>
      <c r="EB237" s="382" t="e">
        <f>EA238/DZ238</f>
        <v>#DIV/0!</v>
      </c>
      <c r="EC237" s="594" t="e">
        <f>EC238/EC56</f>
        <v>#DIV/0!</v>
      </c>
      <c r="ED237" s="591" t="e">
        <f>ED238/ED56</f>
        <v>#DIV/0!</v>
      </c>
      <c r="EE237" s="775" t="e">
        <f>EE238/EE56</f>
        <v>#DIV/0!</v>
      </c>
      <c r="EF237" s="382" t="e">
        <f>EE238/ED238</f>
        <v>#DIV/0!</v>
      </c>
      <c r="EG237" s="633" t="e">
        <f>EG238/EG56</f>
        <v>#DIV/0!</v>
      </c>
      <c r="EH237" s="631" t="e">
        <f>EH238/EH56</f>
        <v>#DIV/0!</v>
      </c>
      <c r="EI237" s="339" t="e">
        <f>EI238/EI56</f>
        <v>#DIV/0!</v>
      </c>
      <c r="EJ237" s="612"/>
      <c r="EK237" s="254" t="e">
        <f>EI238/EH238</f>
        <v>#DIV/0!</v>
      </c>
      <c r="EL237" s="633" t="e">
        <f>EL238/EL56</f>
        <v>#DIV/0!</v>
      </c>
      <c r="EM237" s="601" t="e">
        <f>EM238/EM56</f>
        <v>#DIV/0!</v>
      </c>
      <c r="EN237" s="602" t="e">
        <f>EN238/EN56</f>
        <v>#DIV/0!</v>
      </c>
      <c r="EO237" s="558"/>
      <c r="EP237" s="515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3" t="s">
        <v>71</v>
      </c>
      <c r="E238" s="826"/>
      <c r="F238" s="264">
        <v>84</v>
      </c>
      <c r="G238" s="414"/>
      <c r="H238" s="761"/>
      <c r="I238" s="418">
        <f>H238-G238</f>
        <v>0</v>
      </c>
      <c r="J238" s="264">
        <v>84</v>
      </c>
      <c r="K238" s="414"/>
      <c r="L238" s="761"/>
      <c r="M238" s="418">
        <f>L238-K238</f>
        <v>0</v>
      </c>
      <c r="N238" s="264">
        <v>84</v>
      </c>
      <c r="O238" s="414"/>
      <c r="P238" s="761"/>
      <c r="Q238" s="418">
        <f>P238-O238</f>
        <v>0</v>
      </c>
      <c r="R238" s="419">
        <f>F238+J238+N238</f>
        <v>252</v>
      </c>
      <c r="S238" s="420">
        <v>252</v>
      </c>
      <c r="T238" s="564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46"/>
        <v>-252</v>
      </c>
      <c r="X238" s="55">
        <f>U238-T238</f>
        <v>0</v>
      </c>
      <c r="Y238" s="264">
        <v>98</v>
      </c>
      <c r="Z238" s="761"/>
      <c r="AA238" s="761"/>
      <c r="AB238" s="418">
        <f>AA238-Z238</f>
        <v>0</v>
      </c>
      <c r="AC238" s="264">
        <v>98</v>
      </c>
      <c r="AD238" s="414"/>
      <c r="AE238" s="761"/>
      <c r="AF238" s="358">
        <f>AE238-AD238</f>
        <v>0</v>
      </c>
      <c r="AG238" s="264">
        <v>98</v>
      </c>
      <c r="AH238" s="128"/>
      <c r="AI238" s="111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47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0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48"/>
        <v>-546</v>
      </c>
      <c r="AX238" s="362">
        <f>AU238-AT238</f>
        <v>0</v>
      </c>
      <c r="AY238" s="137"/>
      <c r="AZ238" s="138"/>
      <c r="BA238" s="138"/>
      <c r="BF238" s="1039"/>
      <c r="BG238" s="128"/>
      <c r="BH238" s="415"/>
      <c r="BI238" s="418">
        <f>BH238-BG238</f>
        <v>0</v>
      </c>
      <c r="BJ238" s="1039"/>
      <c r="BK238" s="128"/>
      <c r="BL238" s="1152"/>
      <c r="BM238" s="418">
        <f>BL238-BK238</f>
        <v>0</v>
      </c>
      <c r="BN238" s="1039"/>
      <c r="BO238" s="128"/>
      <c r="BP238" s="1152"/>
      <c r="BQ238" s="358">
        <f>BP238-BO238</f>
        <v>0</v>
      </c>
      <c r="BR238" s="130">
        <f>BF238+BJ238+BN238</f>
        <v>0</v>
      </c>
      <c r="BS238" s="538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39"/>
      <c r="BZ238" s="128"/>
      <c r="CA238" s="1152"/>
      <c r="CB238" s="358">
        <f>CA238-BZ238</f>
        <v>0</v>
      </c>
      <c r="CC238" s="1039"/>
      <c r="CD238" s="128"/>
      <c r="CE238" s="1152"/>
      <c r="CF238" s="358">
        <f>CE238-CD238</f>
        <v>0</v>
      </c>
      <c r="CG238" s="1039"/>
      <c r="CH238" s="128"/>
      <c r="CI238" s="1152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38"/>
      <c r="CT238" s="510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50"/>
        <v>0</v>
      </c>
      <c r="CZ238" s="138"/>
      <c r="DD238" s="264"/>
      <c r="DE238" s="414"/>
      <c r="DF238" s="761"/>
      <c r="DG238" s="418">
        <f>DF238-DE238</f>
        <v>0</v>
      </c>
      <c r="DH238" s="264"/>
      <c r="DI238" s="414"/>
      <c r="DJ238" s="761"/>
      <c r="DK238" s="418">
        <f>DJ238-DI238</f>
        <v>0</v>
      </c>
      <c r="DL238" s="264"/>
      <c r="DM238" s="414"/>
      <c r="DN238" s="76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61"/>
      <c r="DX238" s="358">
        <f>DW238-DV238</f>
        <v>0</v>
      </c>
      <c r="DY238" s="264"/>
      <c r="DZ238" s="414"/>
      <c r="EA238" s="761"/>
      <c r="EB238" s="358">
        <f>EA238-DZ238</f>
        <v>0</v>
      </c>
      <c r="EC238" s="264"/>
      <c r="ED238" s="414"/>
      <c r="EE238" s="76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7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5"/>
      <c r="F239" s="594">
        <f>F240/F57</f>
        <v>7.2192513368983954E-2</v>
      </c>
      <c r="G239" s="591" t="e">
        <f>G240/G57</f>
        <v>#DIV/0!</v>
      </c>
      <c r="H239" s="775" t="e">
        <f>H240/H57</f>
        <v>#DIV/0!</v>
      </c>
      <c r="I239" s="470"/>
      <c r="J239" s="594">
        <f>J240/J57</f>
        <v>7.2192513368983954E-2</v>
      </c>
      <c r="K239" s="591" t="e">
        <f>K240/K57</f>
        <v>#DIV/0!</v>
      </c>
      <c r="L239" s="775" t="e">
        <f>L240/L57</f>
        <v>#DIV/0!</v>
      </c>
      <c r="M239" s="470"/>
      <c r="N239" s="594">
        <f>N240/N57</f>
        <v>7.2192513368983954E-2</v>
      </c>
      <c r="O239" s="591" t="e">
        <f>O240/O57</f>
        <v>#DIV/0!</v>
      </c>
      <c r="P239" s="775" t="e">
        <f>P240/P57</f>
        <v>#DIV/0!</v>
      </c>
      <c r="Q239" s="470"/>
      <c r="R239" s="629">
        <f>R240/R57</f>
        <v>7.2192513368983954E-2</v>
      </c>
      <c r="S239" s="630">
        <f>S240/S57</f>
        <v>7.2192513368983954E-2</v>
      </c>
      <c r="T239" s="631" t="e">
        <f>T240/T57</f>
        <v>#DIV/0!</v>
      </c>
      <c r="U239" s="599" t="e">
        <f>U240/U57</f>
        <v>#DIV/0!</v>
      </c>
      <c r="V239" s="632"/>
      <c r="W239" s="614"/>
      <c r="X239" s="254"/>
      <c r="Y239" s="594" t="e">
        <f>Y240/Y57</f>
        <v>#DIV/0!</v>
      </c>
      <c r="Z239" s="775" t="e">
        <f>Z240/Z57</f>
        <v>#DIV/0!</v>
      </c>
      <c r="AA239" s="775" t="e">
        <f>AA240/AA57</f>
        <v>#DIV/0!</v>
      </c>
      <c r="AB239" s="470" t="e">
        <f>AA240/Z240</f>
        <v>#DIV/0!</v>
      </c>
      <c r="AC239" s="594" t="e">
        <f>AC240/AC57</f>
        <v>#DIV/0!</v>
      </c>
      <c r="AD239" s="591" t="e">
        <f>AD240/AD57</f>
        <v>#DIV/0!</v>
      </c>
      <c r="AE239" s="775" t="e">
        <f>AE240/AE57</f>
        <v>#DIV/0!</v>
      </c>
      <c r="AF239" s="382" t="e">
        <f>AE240/AD240</f>
        <v>#DIV/0!</v>
      </c>
      <c r="AG239" s="594" t="e">
        <f>AG240/AG57</f>
        <v>#DIV/0!</v>
      </c>
      <c r="AH239" s="600" t="e">
        <f>AH240/AH57</f>
        <v>#DIV/0!</v>
      </c>
      <c r="AI239" s="1134" t="e">
        <f>AI240/AI57</f>
        <v>#DIV/0!</v>
      </c>
      <c r="AJ239" s="382" t="e">
        <f>AI240/AH240</f>
        <v>#DIV/0!</v>
      </c>
      <c r="AK239" s="633" t="e">
        <f>AK240/AK57</f>
        <v>#DIV/0!</v>
      </c>
      <c r="AL239" s="630" t="e">
        <v>#DIV/0!</v>
      </c>
      <c r="AM239" s="631" t="e">
        <f>AM240/AM57</f>
        <v>#DIV/0!</v>
      </c>
      <c r="AN239" s="339" t="e">
        <f>AN240/AN57</f>
        <v>#DIV/0!</v>
      </c>
      <c r="AO239" s="612"/>
      <c r="AP239" s="614"/>
      <c r="AQ239" s="254" t="e">
        <f>AN240/AM240</f>
        <v>#DIV/0!</v>
      </c>
      <c r="AR239" s="633">
        <f>AR240/AR57</f>
        <v>7.2192513368983954E-2</v>
      </c>
      <c r="AS239" s="634">
        <v>7.2192513368983954E-2</v>
      </c>
      <c r="AT239" s="601" t="e">
        <f>AT240/AT57</f>
        <v>#DIV/0!</v>
      </c>
      <c r="AU239" s="602" t="e">
        <f>AU240/AU57</f>
        <v>#DIV/0!</v>
      </c>
      <c r="AV239" s="558"/>
      <c r="AW239" s="614"/>
      <c r="AX239" s="515"/>
      <c r="AY239" s="137"/>
      <c r="AZ239" s="138"/>
      <c r="BA239" s="138"/>
      <c r="BF239" s="1047" t="e">
        <f t="shared" ref="BF239:BG239" si="797">BF240/BF57</f>
        <v>#DIV/0!</v>
      </c>
      <c r="BG239" s="600" t="e">
        <f>BG240/BG57</f>
        <v>#DIV/0!</v>
      </c>
      <c r="BH239" s="855" t="e">
        <f>BH240/BH57</f>
        <v>#DIV/0!</v>
      </c>
      <c r="BI239" s="470"/>
      <c r="BJ239" s="1047" t="e">
        <f t="shared" ref="BJ239" si="798">BJ240/BJ57</f>
        <v>#DIV/0!</v>
      </c>
      <c r="BK239" s="600" t="e">
        <f>BK240/BK57</f>
        <v>#DIV/0!</v>
      </c>
      <c r="BL239" s="1164" t="e">
        <f>BL240/BL57</f>
        <v>#DIV/0!</v>
      </c>
      <c r="BM239" s="470"/>
      <c r="BN239" s="1047" t="e">
        <f t="shared" ref="BN239" si="799">BN240/BN57</f>
        <v>#DIV/0!</v>
      </c>
      <c r="BO239" s="600" t="e">
        <f>BO240/BO57</f>
        <v>#DIV/0!</v>
      </c>
      <c r="BP239" s="1164" t="e">
        <f>BP240/BP57</f>
        <v>#DIV/0!</v>
      </c>
      <c r="BQ239" s="628"/>
      <c r="BR239" s="633" t="e">
        <f>BR240/BR57</f>
        <v>#DIV/0!</v>
      </c>
      <c r="BS239" s="631"/>
      <c r="BT239" s="631" t="e">
        <f>BT240/BT57</f>
        <v>#DIV/0!</v>
      </c>
      <c r="BU239" s="599" t="e">
        <f>BU240/BU57</f>
        <v>#DIV/0!</v>
      </c>
      <c r="BV239" s="632"/>
      <c r="BW239" s="614"/>
      <c r="BX239" s="254"/>
      <c r="BY239" s="1047" t="e">
        <f t="shared" ref="BY239" si="800">BY240/BY57</f>
        <v>#DIV/0!</v>
      </c>
      <c r="BZ239" s="600" t="e">
        <f>BZ240/BZ57</f>
        <v>#DIV/0!</v>
      </c>
      <c r="CA239" s="1164" t="e">
        <f>CA240/CA57</f>
        <v>#DIV/0!</v>
      </c>
      <c r="CB239" s="382" t="e">
        <f>CA240/BZ240</f>
        <v>#DIV/0!</v>
      </c>
      <c r="CC239" s="1047" t="e">
        <f t="shared" ref="CC239" si="801">CC240/CC57</f>
        <v>#DIV/0!</v>
      </c>
      <c r="CD239" s="600" t="e">
        <f>CD240/CD57</f>
        <v>#DIV/0!</v>
      </c>
      <c r="CE239" s="1164" t="e">
        <f>CE240/CE57</f>
        <v>#DIV/0!</v>
      </c>
      <c r="CF239" s="382" t="e">
        <f>CE240/CD240</f>
        <v>#DIV/0!</v>
      </c>
      <c r="CG239" s="1047" t="e">
        <f t="shared" ref="CG239" si="802">CG240/CG57</f>
        <v>#DIV/0!</v>
      </c>
      <c r="CH239" s="600" t="e">
        <f>CH240/CH57</f>
        <v>#DIV/0!</v>
      </c>
      <c r="CI239" s="1164" t="e">
        <f>CI240/CI57</f>
        <v>#DIV/0!</v>
      </c>
      <c r="CJ239" s="382" t="e">
        <f>CI240/CH240</f>
        <v>#DIV/0!</v>
      </c>
      <c r="CK239" s="633" t="e">
        <f>CK240/CK57</f>
        <v>#DIV/0!</v>
      </c>
      <c r="CL239" s="631"/>
      <c r="CM239" s="631" t="e">
        <f>CM240/CM57</f>
        <v>#DIV/0!</v>
      </c>
      <c r="CN239" s="339" t="e">
        <f>CN240/CN57</f>
        <v>#DIV/0!</v>
      </c>
      <c r="CO239" s="612"/>
      <c r="CP239" s="612"/>
      <c r="CQ239" s="254" t="e">
        <f>CN240/CM240</f>
        <v>#DIV/0!</v>
      </c>
      <c r="CR239" s="633" t="e">
        <f>CR240/CR57</f>
        <v>#DIV/0!</v>
      </c>
      <c r="CS239" s="672"/>
      <c r="CT239" s="601" t="e">
        <f>CT240/CT57</f>
        <v>#DIV/0!</v>
      </c>
      <c r="CU239" s="602" t="e">
        <f>CU240/CU57</f>
        <v>#DIV/0!</v>
      </c>
      <c r="CV239" s="558"/>
      <c r="CW239" s="558"/>
      <c r="CX239" s="515" t="e">
        <f>CU240/CT240</f>
        <v>#DIV/0!</v>
      </c>
      <c r="CY239" s="137" t="e">
        <f t="shared" si="750"/>
        <v>#DIV/0!</v>
      </c>
      <c r="CZ239" s="138"/>
      <c r="DD239" s="594" t="e">
        <f>DD240/DD57</f>
        <v>#DIV/0!</v>
      </c>
      <c r="DE239" s="591" t="e">
        <f>DE240/DE57</f>
        <v>#DIV/0!</v>
      </c>
      <c r="DF239" s="775" t="e">
        <f>DF240/DF57</f>
        <v>#DIV/0!</v>
      </c>
      <c r="DG239" s="627"/>
      <c r="DH239" s="594" t="e">
        <f>DH240/DH57</f>
        <v>#DIV/0!</v>
      </c>
      <c r="DI239" s="591" t="e">
        <f>DI240/DI57</f>
        <v>#DIV/0!</v>
      </c>
      <c r="DJ239" s="775" t="e">
        <f>DJ240/DJ57</f>
        <v>#DIV/0!</v>
      </c>
      <c r="DK239" s="470"/>
      <c r="DL239" s="594" t="e">
        <f>DL240/DL57</f>
        <v>#DIV/0!</v>
      </c>
      <c r="DM239" s="591" t="e">
        <f>DM240/DM57</f>
        <v>#DIV/0!</v>
      </c>
      <c r="DN239" s="775" t="e">
        <f>DN240/DN57</f>
        <v>#DIV/0!</v>
      </c>
      <c r="DO239" s="382"/>
      <c r="DP239" s="633" t="e">
        <f>DP240/DP57</f>
        <v>#DIV/0!</v>
      </c>
      <c r="DQ239" s="631" t="e">
        <f>DQ240/DQ57</f>
        <v>#DIV/0!</v>
      </c>
      <c r="DR239" s="599" t="e">
        <f>DR240/DR57</f>
        <v>#DIV/0!</v>
      </c>
      <c r="DS239" s="632"/>
      <c r="DT239" s="254"/>
      <c r="DU239" s="594" t="e">
        <f>DU240/DU57</f>
        <v>#DIV/0!</v>
      </c>
      <c r="DV239" s="591" t="e">
        <f>DV240/DV57</f>
        <v>#DIV/0!</v>
      </c>
      <c r="DW239" s="775" t="e">
        <f>DW240/DW57</f>
        <v>#DIV/0!</v>
      </c>
      <c r="DX239" s="382" t="e">
        <f>DW240/DV240</f>
        <v>#DIV/0!</v>
      </c>
      <c r="DY239" s="594" t="e">
        <f>DY240/DY57</f>
        <v>#DIV/0!</v>
      </c>
      <c r="DZ239" s="591" t="e">
        <f>DZ240/DZ57</f>
        <v>#DIV/0!</v>
      </c>
      <c r="EA239" s="775" t="e">
        <f>EA240/EA57</f>
        <v>#DIV/0!</v>
      </c>
      <c r="EB239" s="382" t="e">
        <f>EA240/DZ240</f>
        <v>#DIV/0!</v>
      </c>
      <c r="EC239" s="594" t="e">
        <f>EC240/EC57</f>
        <v>#DIV/0!</v>
      </c>
      <c r="ED239" s="591" t="e">
        <f>ED240/ED57</f>
        <v>#DIV/0!</v>
      </c>
      <c r="EE239" s="775" t="e">
        <f>EE240/EE57</f>
        <v>#DIV/0!</v>
      </c>
      <c r="EF239" s="382" t="e">
        <f>EE240/ED240</f>
        <v>#DIV/0!</v>
      </c>
      <c r="EG239" s="633" t="e">
        <f>EG240/EG57</f>
        <v>#DIV/0!</v>
      </c>
      <c r="EH239" s="631" t="e">
        <f>EH240/EH57</f>
        <v>#DIV/0!</v>
      </c>
      <c r="EI239" s="339" t="e">
        <f>EI240/EI57</f>
        <v>#DIV/0!</v>
      </c>
      <c r="EJ239" s="612"/>
      <c r="EK239" s="254" t="e">
        <f>EI240/EH240</f>
        <v>#DIV/0!</v>
      </c>
      <c r="EL239" s="633" t="e">
        <f>EL240/EL57</f>
        <v>#DIV/0!</v>
      </c>
      <c r="EM239" s="601" t="e">
        <f>EM240/EM57</f>
        <v>#DIV/0!</v>
      </c>
      <c r="EN239" s="602" t="e">
        <f>EN240/EN57</f>
        <v>#DIV/0!</v>
      </c>
      <c r="EO239" s="558"/>
      <c r="EP239" s="515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3" t="s">
        <v>73</v>
      </c>
      <c r="E240" s="535"/>
      <c r="F240" s="374">
        <v>150</v>
      </c>
      <c r="G240" s="461"/>
      <c r="H240" s="763"/>
      <c r="I240" s="457">
        <f>H240-G240</f>
        <v>0</v>
      </c>
      <c r="J240" s="374">
        <v>150</v>
      </c>
      <c r="K240" s="461"/>
      <c r="L240" s="763"/>
      <c r="M240" s="457">
        <f>L240-K240</f>
        <v>0</v>
      </c>
      <c r="N240" s="374">
        <v>150</v>
      </c>
      <c r="O240" s="461"/>
      <c r="P240" s="763"/>
      <c r="Q240" s="457">
        <f>P240-O240</f>
        <v>0</v>
      </c>
      <c r="R240" s="379">
        <f>F240+J240+N240</f>
        <v>450</v>
      </c>
      <c r="S240" s="380">
        <v>450</v>
      </c>
      <c r="T240" s="564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46"/>
        <v>-450</v>
      </c>
      <c r="X240" s="241">
        <f>U240-T240</f>
        <v>0</v>
      </c>
      <c r="Y240" s="374">
        <v>0</v>
      </c>
      <c r="Z240" s="763"/>
      <c r="AA240" s="763"/>
      <c r="AB240" s="457">
        <f>AA240-Z240</f>
        <v>0</v>
      </c>
      <c r="AC240" s="374">
        <v>0</v>
      </c>
      <c r="AD240" s="461"/>
      <c r="AE240" s="763"/>
      <c r="AF240" s="635">
        <f>AE240-AD240</f>
        <v>0</v>
      </c>
      <c r="AG240" s="374">
        <v>0</v>
      </c>
      <c r="AH240" s="240"/>
      <c r="AI240" s="1108"/>
      <c r="AJ240" s="635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47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19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48"/>
        <v>-450</v>
      </c>
      <c r="AX240" s="605">
        <f>AU240-AT240</f>
        <v>0</v>
      </c>
      <c r="AY240" s="137"/>
      <c r="AZ240" s="138"/>
      <c r="BA240" s="138"/>
      <c r="BF240" s="1037"/>
      <c r="BG240" s="240"/>
      <c r="BH240" s="462"/>
      <c r="BI240" s="457">
        <f>BH240-BG240</f>
        <v>0</v>
      </c>
      <c r="BJ240" s="1037"/>
      <c r="BK240" s="240"/>
      <c r="BL240" s="1154"/>
      <c r="BM240" s="457">
        <f>BL240-BK240</f>
        <v>0</v>
      </c>
      <c r="BN240" s="1037"/>
      <c r="BO240" s="240"/>
      <c r="BP240" s="1154"/>
      <c r="BQ240" s="635">
        <f>BP240-BO240</f>
        <v>0</v>
      </c>
      <c r="BR240" s="287">
        <f>BF240+BJ240+BN240</f>
        <v>0</v>
      </c>
      <c r="BS240" s="539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37"/>
      <c r="BZ240" s="240"/>
      <c r="CA240" s="1154"/>
      <c r="CB240" s="635">
        <f>CA240-BZ240</f>
        <v>0</v>
      </c>
      <c r="CC240" s="1037"/>
      <c r="CD240" s="240"/>
      <c r="CE240" s="1154"/>
      <c r="CF240" s="635">
        <f>CE240-CD240</f>
        <v>0</v>
      </c>
      <c r="CG240" s="1037"/>
      <c r="CH240" s="240"/>
      <c r="CI240" s="1154"/>
      <c r="CJ240" s="635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39"/>
      <c r="CT240" s="519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05">
        <f>CU240-CT240</f>
        <v>0</v>
      </c>
      <c r="CY240" s="137">
        <f t="shared" si="750"/>
        <v>0</v>
      </c>
      <c r="CZ240" s="138"/>
      <c r="DD240" s="374"/>
      <c r="DE240" s="461"/>
      <c r="DF240" s="763"/>
      <c r="DG240" s="457">
        <f>DF240-DE240</f>
        <v>0</v>
      </c>
      <c r="DH240" s="374"/>
      <c r="DI240" s="461"/>
      <c r="DJ240" s="763"/>
      <c r="DK240" s="457">
        <f>DJ240-DI240</f>
        <v>0</v>
      </c>
      <c r="DL240" s="374"/>
      <c r="DM240" s="461"/>
      <c r="DN240" s="763"/>
      <c r="DO240" s="635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63"/>
      <c r="DX240" s="635">
        <f>DW240-DV240</f>
        <v>0</v>
      </c>
      <c r="DY240" s="374"/>
      <c r="DZ240" s="461"/>
      <c r="EA240" s="763"/>
      <c r="EB240" s="635">
        <f>EA240-DZ240</f>
        <v>0</v>
      </c>
      <c r="EC240" s="374"/>
      <c r="ED240" s="461"/>
      <c r="EE240" s="763"/>
      <c r="EF240" s="635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2">
        <f>DQ240+EH240</f>
        <v>0</v>
      </c>
      <c r="EN240" s="288">
        <f>SUM(DR240,EI240)</f>
        <v>0</v>
      </c>
      <c r="EO240" s="328">
        <f>EN240-EL240</f>
        <v>0</v>
      </c>
      <c r="EP240" s="605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0"/>
      <c r="F241" s="491">
        <f>F242/F59</f>
        <v>9.3953328757721347E-2</v>
      </c>
      <c r="G241" s="571">
        <f>G242/G59</f>
        <v>0.1702697014418898</v>
      </c>
      <c r="H241" s="774">
        <f>H242/H59</f>
        <v>0.1702697014418898</v>
      </c>
      <c r="I241" s="334">
        <f>H242/G242</f>
        <v>1</v>
      </c>
      <c r="J241" s="491">
        <f>J242/J59</f>
        <v>9.3953328757721347E-2</v>
      </c>
      <c r="K241" s="571">
        <f>K242/K59</f>
        <v>0.16981630135612047</v>
      </c>
      <c r="L241" s="774">
        <f>L242/L59</f>
        <v>0.16981630135612047</v>
      </c>
      <c r="M241" s="334">
        <f>L242/K242</f>
        <v>1</v>
      </c>
      <c r="N241" s="491">
        <f>N242/N59</f>
        <v>9.3953328757721347E-2</v>
      </c>
      <c r="O241" s="571">
        <f>O242/O59</f>
        <v>0.23129617526377488</v>
      </c>
      <c r="P241" s="774">
        <f>P242/P59</f>
        <v>0.23129617526377488</v>
      </c>
      <c r="Q241" s="334">
        <f>P242/O242</f>
        <v>1</v>
      </c>
      <c r="R241" s="491">
        <f>R242/R59</f>
        <v>9.3953328757721347E-2</v>
      </c>
      <c r="S241" s="607">
        <f>S242/S59</f>
        <v>9.3953328757721347E-2</v>
      </c>
      <c r="T241" s="579">
        <f>T242/T59</f>
        <v>0.17941582313196527</v>
      </c>
      <c r="U241" s="575">
        <f>U242/U59</f>
        <v>0.17941582313196527</v>
      </c>
      <c r="V241" s="575">
        <f>U242/R242</f>
        <v>0.97201565527065537</v>
      </c>
      <c r="W241" s="576"/>
      <c r="X241" s="177">
        <f>U242/T242</f>
        <v>1</v>
      </c>
      <c r="Y241" s="491">
        <f>Y242/Y59</f>
        <v>6.5783132530120483E-2</v>
      </c>
      <c r="Z241" s="774">
        <f>Z242/Z59</f>
        <v>5.269966307443804E-2</v>
      </c>
      <c r="AA241" s="774">
        <f>AA242/AA59</f>
        <v>5.269966307443804E-2</v>
      </c>
      <c r="AB241" s="334">
        <f>AA242/Z242</f>
        <v>1</v>
      </c>
      <c r="AC241" s="491">
        <f>AC242/AC59</f>
        <v>6.5783132530120483E-2</v>
      </c>
      <c r="AD241" s="571">
        <f>AD242/AD59</f>
        <v>-4.0647284541106395E-2</v>
      </c>
      <c r="AE241" s="774">
        <f>AE242/AE59</f>
        <v>-4.0647284541106395E-2</v>
      </c>
      <c r="AF241" s="341">
        <f>AE242/AD242</f>
        <v>1</v>
      </c>
      <c r="AG241" s="491">
        <f>AG242/AG59</f>
        <v>6.5783132530120483E-2</v>
      </c>
      <c r="AH241" s="576" t="e">
        <f>AH242/AH59</f>
        <v>#DIV/0!</v>
      </c>
      <c r="AI241" s="1133" t="e">
        <f>AI242/AI59</f>
        <v>#DIV/0!</v>
      </c>
      <c r="AJ241" s="341" t="e">
        <f>AI242/AH242</f>
        <v>#DIV/0!</v>
      </c>
      <c r="AK241" s="491">
        <f>AK242/AK59</f>
        <v>6.5783132530120483E-2</v>
      </c>
      <c r="AL241" s="607">
        <v>6.5783132530120483E-2</v>
      </c>
      <c r="AM241" s="576">
        <f>AM242/AM59</f>
        <v>9.7030031807578253E-3</v>
      </c>
      <c r="AN241" s="575">
        <f>AN242/AN59</f>
        <v>9.7030031807578253E-3</v>
      </c>
      <c r="AO241" s="583">
        <f>AN242/AK242</f>
        <v>0.33930272108843529</v>
      </c>
      <c r="AP241" s="340">
        <f>AN242/AL242</f>
        <v>0.33930272108843529</v>
      </c>
      <c r="AQ241" s="178">
        <f>AN242/AM242</f>
        <v>1</v>
      </c>
      <c r="AR241" s="624">
        <f>AR242/AR59</f>
        <v>8.3409920549710123E-2</v>
      </c>
      <c r="AS241" s="575">
        <v>8.3409920549710123E-2</v>
      </c>
      <c r="AT241" s="658">
        <f>AT242/AT59</f>
        <v>5.5531644080675784E-2</v>
      </c>
      <c r="AU241" s="582">
        <f>AU242/AU59</f>
        <v>5.5531644080675784E-2</v>
      </c>
      <c r="AV241" s="583">
        <f>AU242/AR242</f>
        <v>0.7852509939759037</v>
      </c>
      <c r="AW241" s="575">
        <f>AU242/AS242</f>
        <v>0.7852509939759037</v>
      </c>
      <c r="AX241" s="584">
        <f>AU242/AT242</f>
        <v>1</v>
      </c>
      <c r="AY241" s="96"/>
      <c r="AZ241" s="97"/>
      <c r="BA241" s="625"/>
      <c r="BB241" s="659">
        <f>AU241/ AR241</f>
        <v>0.66576785728479837</v>
      </c>
      <c r="BF241" s="1046" t="e">
        <f t="shared" ref="BF241:BG241" si="803">BF242/BF59</f>
        <v>#DIV/0!</v>
      </c>
      <c r="BG241" s="576" t="e">
        <f>BG242/BG59</f>
        <v>#DIV/0!</v>
      </c>
      <c r="BH241" s="854" t="e">
        <f>BH242/BH59</f>
        <v>#DIV/0!</v>
      </c>
      <c r="BI241" s="334" t="e">
        <f>BH242/BG242</f>
        <v>#DIV/0!</v>
      </c>
      <c r="BJ241" s="1046" t="e">
        <f t="shared" ref="BJ241" si="804">BJ242/BJ59</f>
        <v>#DIV/0!</v>
      </c>
      <c r="BK241" s="576" t="e">
        <f>BK242/BK59</f>
        <v>#DIV/0!</v>
      </c>
      <c r="BL241" s="1163" t="e">
        <f>BL242/BL59</f>
        <v>#DIV/0!</v>
      </c>
      <c r="BM241" s="334" t="e">
        <f>BL242/BK242</f>
        <v>#DIV/0!</v>
      </c>
      <c r="BN241" s="1046" t="e">
        <f t="shared" ref="BN241" si="805">BN242/BN59</f>
        <v>#DIV/0!</v>
      </c>
      <c r="BO241" s="576" t="e">
        <f>BO242/BO59</f>
        <v>#DIV/0!</v>
      </c>
      <c r="BP241" s="1163" t="e">
        <f>BP242/BP59</f>
        <v>#DIV/0!</v>
      </c>
      <c r="BQ241" s="636" t="e">
        <f>BP242/BO242</f>
        <v>#DIV/0!</v>
      </c>
      <c r="BR241" s="491" t="e">
        <f>BR242/BR59</f>
        <v>#DIV/0!</v>
      </c>
      <c r="BS241" s="579"/>
      <c r="BT241" s="576" t="e">
        <f>BT242/BT59</f>
        <v>#DIV/0!</v>
      </c>
      <c r="BU241" s="575" t="e">
        <f>BU242/BU59</f>
        <v>#DIV/0!</v>
      </c>
      <c r="BV241" s="575" t="e">
        <f>BU242/BR242</f>
        <v>#DIV/0!</v>
      </c>
      <c r="BW241" s="576"/>
      <c r="BX241" s="177" t="e">
        <f>BU242/BT242</f>
        <v>#DIV/0!</v>
      </c>
      <c r="BY241" s="1046" t="e">
        <f t="shared" ref="BY241" si="806">BY242/BY59</f>
        <v>#DIV/0!</v>
      </c>
      <c r="BZ241" s="576" t="e">
        <f>BZ242/BZ59</f>
        <v>#DIV/0!</v>
      </c>
      <c r="CA241" s="1163" t="e">
        <f>CA242/CA59</f>
        <v>#DIV/0!</v>
      </c>
      <c r="CB241" s="341" t="e">
        <f>CA242/BZ242</f>
        <v>#DIV/0!</v>
      </c>
      <c r="CC241" s="1046" t="e">
        <f t="shared" ref="CC241" si="807">CC242/CC59</f>
        <v>#DIV/0!</v>
      </c>
      <c r="CD241" s="576" t="e">
        <f>CD242/CD59</f>
        <v>#DIV/0!</v>
      </c>
      <c r="CE241" s="1163" t="e">
        <f>CE242/CE59</f>
        <v>#DIV/0!</v>
      </c>
      <c r="CF241" s="341" t="e">
        <f>CE242/CD242</f>
        <v>#DIV/0!</v>
      </c>
      <c r="CG241" s="1046" t="e">
        <f t="shared" ref="CG241" si="808">CG242/CG59</f>
        <v>#DIV/0!</v>
      </c>
      <c r="CH241" s="576" t="e">
        <f>CH242/CH59</f>
        <v>#DIV/0!</v>
      </c>
      <c r="CI241" s="1163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79"/>
      <c r="CM241" s="576" t="e">
        <f>CM242/CM59</f>
        <v>#DIV/0!</v>
      </c>
      <c r="CN241" s="575" t="e">
        <f>CN242/CN59</f>
        <v>#DIV/0!</v>
      </c>
      <c r="CO241" s="583" t="e">
        <f>CN242/CK242</f>
        <v>#DIV/0!</v>
      </c>
      <c r="CP241" s="579"/>
      <c r="CQ241" s="178" t="e">
        <f>CN242/CM242</f>
        <v>#DIV/0!</v>
      </c>
      <c r="CR241" s="624" t="e">
        <f>CR242/CR59</f>
        <v>#DIV/0!</v>
      </c>
      <c r="CS241" s="579"/>
      <c r="CT241" s="658" t="e">
        <f>CT242/CT59</f>
        <v>#DIV/0!</v>
      </c>
      <c r="CU241" s="582" t="e">
        <f>CU242/CU59</f>
        <v>#DIV/0!</v>
      </c>
      <c r="CV241" s="583" t="e">
        <f>CU242/CR242</f>
        <v>#DIV/0!</v>
      </c>
      <c r="CW241" s="579"/>
      <c r="CX241" s="584" t="e">
        <f>CU242/CT242</f>
        <v>#DIV/0!</v>
      </c>
      <c r="CY241" s="96"/>
      <c r="CZ241" s="625"/>
      <c r="DA241" s="659" t="e">
        <f>CU241/ CR241</f>
        <v>#DIV/0!</v>
      </c>
      <c r="DD241" s="491" t="e">
        <f>DD242/DD59</f>
        <v>#DIV/0!</v>
      </c>
      <c r="DE241" s="571">
        <f>DE242/DE59</f>
        <v>2.9647335423197488E-2</v>
      </c>
      <c r="DF241" s="774" t="e">
        <f>DF242/DF59</f>
        <v>#DIV/0!</v>
      </c>
      <c r="DG241" s="334">
        <f>DF242/DE242</f>
        <v>0</v>
      </c>
      <c r="DH241" s="491" t="e">
        <f>DH242/DH59</f>
        <v>#DIV/0!</v>
      </c>
      <c r="DI241" s="571" t="e">
        <f>DI242/DI59</f>
        <v>#DIV/0!</v>
      </c>
      <c r="DJ241" s="77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1">
        <f>DM242/DM59</f>
        <v>8.1513932773109241E-2</v>
      </c>
      <c r="DN241" s="774">
        <f>DN242/DN59</f>
        <v>0</v>
      </c>
      <c r="DO241" s="341">
        <f>DN242/DM242</f>
        <v>0</v>
      </c>
      <c r="DP241" s="491">
        <f>DP242/DP59</f>
        <v>-1.8280288284496814E-2</v>
      </c>
      <c r="DQ241" s="576">
        <f>DQ242/DQ59</f>
        <v>5.6041985973315084E-2</v>
      </c>
      <c r="DR241" s="575">
        <f>DR242/DR59</f>
        <v>0</v>
      </c>
      <c r="DS241" s="575">
        <f>DR242/DP242</f>
        <v>0</v>
      </c>
      <c r="DT241" s="177">
        <f>DR242/DQ242</f>
        <v>0</v>
      </c>
      <c r="DU241" s="491" t="e">
        <f>DU242/DU59</f>
        <v>#DIV/0!</v>
      </c>
      <c r="DV241" s="571" t="e">
        <f>DV242/DV59</f>
        <v>#DIV/0!</v>
      </c>
      <c r="DW241" s="77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1" t="e">
        <f>DZ242/DZ59</f>
        <v>#DIV/0!</v>
      </c>
      <c r="EA241" s="77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1" t="e">
        <f>ED242/ED59</f>
        <v>#DIV/0!</v>
      </c>
      <c r="EE241" s="77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76" t="e">
        <f>EH242/EH59</f>
        <v>#DIV/0!</v>
      </c>
      <c r="EI241" s="575" t="e">
        <f>EI242/EI59</f>
        <v>#DIV/0!</v>
      </c>
      <c r="EJ241" s="583">
        <f>EI242/EG242</f>
        <v>0</v>
      </c>
      <c r="EK241" s="178" t="e">
        <f>EI242/EH242</f>
        <v>#DIV/0!</v>
      </c>
      <c r="EL241" s="624">
        <f>EL242/EL59</f>
        <v>7.7552581261950276E-3</v>
      </c>
      <c r="EM241" s="658">
        <f>EM242/EM59</f>
        <v>5.6041985973315084E-2</v>
      </c>
      <c r="EN241" s="582">
        <f>EN242/EN59</f>
        <v>0</v>
      </c>
      <c r="EO241" s="583">
        <f>EN242/EL242</f>
        <v>0</v>
      </c>
      <c r="EP241" s="584">
        <f>EN242/EM242</f>
        <v>0</v>
      </c>
      <c r="EQ241" s="96"/>
      <c r="ER241" s="625"/>
      <c r="ES241" s="659">
        <f>EN241/ EL241</f>
        <v>0</v>
      </c>
      <c r="ET241" s="625"/>
      <c r="EU241" s="625"/>
      <c r="EV241" s="625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5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5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5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46"/>
        <v>-19.645009999999957</v>
      </c>
      <c r="X242" s="117">
        <f>U242-T242</f>
        <v>0</v>
      </c>
      <c r="Y242" s="355">
        <f>Y238+Y240</f>
        <v>98</v>
      </c>
      <c r="Z242" s="755">
        <v>292.23899999999998</v>
      </c>
      <c r="AA242" s="755">
        <v>292.23899999999998</v>
      </c>
      <c r="AB242" s="358">
        <f>AA242-Z242</f>
        <v>0</v>
      </c>
      <c r="AC242" s="355">
        <f>AC238+AC240</f>
        <v>98</v>
      </c>
      <c r="AD242" s="448">
        <v>-192.48400000000001</v>
      </c>
      <c r="AE242" s="755">
        <v>-192.48400000000001</v>
      </c>
      <c r="AF242" s="358">
        <f>AE242-AD242</f>
        <v>0</v>
      </c>
      <c r="AG242" s="355">
        <f>AG238+AG240</f>
        <v>98</v>
      </c>
      <c r="AH242" s="108">
        <v>0</v>
      </c>
      <c r="AI242" s="1110">
        <v>0</v>
      </c>
      <c r="AJ242" s="358">
        <f>AI242-AH242</f>
        <v>0</v>
      </c>
      <c r="AK242" s="360">
        <f>Y242+AC242+AG242</f>
        <v>294</v>
      </c>
      <c r="AL242" s="361">
        <v>294</v>
      </c>
      <c r="AM242" s="108">
        <f>Z242+AD242+AH242</f>
        <v>99.754999999999967</v>
      </c>
      <c r="AN242" s="114">
        <f>AA242+AE242+AI242</f>
        <v>99.754999999999967</v>
      </c>
      <c r="AO242" s="186">
        <f>AN242-AK242</f>
        <v>-194.24500000000003</v>
      </c>
      <c r="AP242" s="108">
        <f t="shared" si="647"/>
        <v>-194.24500000000003</v>
      </c>
      <c r="AQ242" s="117">
        <f>AN242-AM242</f>
        <v>0</v>
      </c>
      <c r="AR242" s="111">
        <f>SUM(R242,AK242)</f>
        <v>996</v>
      </c>
      <c r="AS242" s="113">
        <v>996</v>
      </c>
      <c r="AT242" s="589">
        <f>T242+AM242</f>
        <v>782.10999000000004</v>
      </c>
      <c r="AU242" s="187">
        <f>SUM(U242,AN242)</f>
        <v>782.10999000000004</v>
      </c>
      <c r="AV242" s="188">
        <f>AU242-AR242</f>
        <v>-213.89000999999996</v>
      </c>
      <c r="AW242" s="108">
        <f t="shared" si="648"/>
        <v>-213.89000999999996</v>
      </c>
      <c r="AX242" s="590">
        <f>AU242-AT242</f>
        <v>0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3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0</v>
      </c>
      <c r="BF242" s="1035"/>
      <c r="BG242" s="108"/>
      <c r="BH242" s="357"/>
      <c r="BI242" s="358">
        <f>BH242-BG242</f>
        <v>0</v>
      </c>
      <c r="BJ242" s="1035"/>
      <c r="BK242" s="108"/>
      <c r="BL242" s="1146"/>
      <c r="BM242" s="358">
        <f>BL242-BK242</f>
        <v>0</v>
      </c>
      <c r="BN242" s="1035"/>
      <c r="BO242" s="108"/>
      <c r="BP242" s="1146"/>
      <c r="BQ242" s="358">
        <f>BP242-BO242</f>
        <v>0</v>
      </c>
      <c r="BR242" s="360">
        <f>BF242+BJ242+BN242</f>
        <v>0</v>
      </c>
      <c r="BS242" s="112"/>
      <c r="BT242" s="108">
        <f>BG242+BK242+BO242</f>
        <v>0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0</v>
      </c>
      <c r="BY242" s="1035"/>
      <c r="BZ242" s="108"/>
      <c r="CA242" s="1146"/>
      <c r="CB242" s="358">
        <f>CA242-BZ242</f>
        <v>0</v>
      </c>
      <c r="CC242" s="1035"/>
      <c r="CD242" s="108"/>
      <c r="CE242" s="1146"/>
      <c r="CF242" s="358">
        <f>CE242-CD242</f>
        <v>0</v>
      </c>
      <c r="CG242" s="1035"/>
      <c r="CH242" s="108"/>
      <c r="CI242" s="1146"/>
      <c r="CJ242" s="358">
        <f>CI242-CH242</f>
        <v>0</v>
      </c>
      <c r="CK242" s="360">
        <f>BY242+CC242+CG242</f>
        <v>0</v>
      </c>
      <c r="CL242" s="112"/>
      <c r="CM242" s="108">
        <f>BZ242+CD242+CH242</f>
        <v>0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0</v>
      </c>
      <c r="CR242" s="111">
        <f>SUM(BR242,CK242)</f>
        <v>0</v>
      </c>
      <c r="CS242" s="950"/>
      <c r="CT242" s="589">
        <f>BT242+CM242</f>
        <v>0</v>
      </c>
      <c r="CU242" s="187">
        <f>SUM(BU242,CN242)</f>
        <v>0</v>
      </c>
      <c r="CV242" s="188">
        <f>CU242-CR242</f>
        <v>0</v>
      </c>
      <c r="CW242" s="188"/>
      <c r="CX242" s="590">
        <f>CU242-CT242</f>
        <v>0</v>
      </c>
      <c r="CY242" s="96">
        <f t="shared" si="750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0</v>
      </c>
      <c r="DD242" s="355">
        <f>DD238+DD240</f>
        <v>0</v>
      </c>
      <c r="DE242" s="448">
        <v>130.94999999999999</v>
      </c>
      <c r="DF242" s="75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55"/>
      <c r="DK242" s="358">
        <f>DJ242-DI242</f>
        <v>0</v>
      </c>
      <c r="DL242" s="355">
        <v>-297</v>
      </c>
      <c r="DM242" s="448">
        <v>373.08300000000003</v>
      </c>
      <c r="DN242" s="75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5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5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5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3">
        <f>DQ242+EH242</f>
        <v>504.03300000000002</v>
      </c>
      <c r="EN242" s="187">
        <f>SUM(DR242,EI242)</f>
        <v>0</v>
      </c>
      <c r="EO242" s="188">
        <f>EN242-EL242</f>
        <v>-156</v>
      </c>
      <c r="EP242" s="590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25">
        <f>ER242-EQ242</f>
        <v>-26</v>
      </c>
      <c r="EU242" s="625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1">
        <f>G244/G61</f>
        <v>0.54735018815159053</v>
      </c>
      <c r="H243" s="774">
        <f>H244/H61</f>
        <v>0.54735018815159053</v>
      </c>
      <c r="I243" s="334">
        <f>H244/G244</f>
        <v>1</v>
      </c>
      <c r="J243" s="491">
        <f>J244/J61</f>
        <v>0.60275229357798166</v>
      </c>
      <c r="K243" s="571">
        <f>K244/K61</f>
        <v>0.56338833885856288</v>
      </c>
      <c r="L243" s="774">
        <f>L244/L61</f>
        <v>0.56338833885856288</v>
      </c>
      <c r="M243" s="334">
        <f>L244/K244</f>
        <v>1</v>
      </c>
      <c r="N243" s="491">
        <f>N244/N61</f>
        <v>0.56839116719242899</v>
      </c>
      <c r="O243" s="571">
        <f>O244/O61</f>
        <v>0.58549491135915954</v>
      </c>
      <c r="P243" s="774">
        <f>P244/P61</f>
        <v>0.58549491135915954</v>
      </c>
      <c r="Q243" s="334">
        <f>P244/O244</f>
        <v>1</v>
      </c>
      <c r="R243" s="491">
        <f>R244/R61</f>
        <v>0.59042769857433808</v>
      </c>
      <c r="S243" s="607">
        <f>S244/S61</f>
        <v>0.59042769857433808</v>
      </c>
      <c r="T243" s="579">
        <f>T244/T61</f>
        <v>0.56538937710786985</v>
      </c>
      <c r="U243" s="575">
        <f>U244/U61</f>
        <v>0.56538937710786985</v>
      </c>
      <c r="V243" s="575">
        <f>U244/R244</f>
        <v>1.1988310986547086</v>
      </c>
      <c r="W243" s="576">
        <f>U244/S244</f>
        <v>1.1988310986547086</v>
      </c>
      <c r="X243" s="177">
        <f>U244/T244</f>
        <v>1</v>
      </c>
      <c r="Y243" s="491">
        <f>Y244/Y61</f>
        <v>0.58818897637795275</v>
      </c>
      <c r="Z243" s="774">
        <f>Z244/Z61</f>
        <v>0.65175974841321416</v>
      </c>
      <c r="AA243" s="774">
        <f>AA244/AA61</f>
        <v>0.65175974841321416</v>
      </c>
      <c r="AB243" s="334">
        <f>AA244/Z244</f>
        <v>1</v>
      </c>
      <c r="AC243" s="491">
        <f>AC244/AC61</f>
        <v>0.5924954240390482</v>
      </c>
      <c r="AD243" s="571">
        <f>AD244/AD61</f>
        <v>0.53765075212557223</v>
      </c>
      <c r="AE243" s="774">
        <f>AE244/AE61</f>
        <v>0.53765075212557223</v>
      </c>
      <c r="AF243" s="341">
        <f>AE244/AD244</f>
        <v>1</v>
      </c>
      <c r="AG243" s="491">
        <f>AG244/AG61</f>
        <v>0.58988439306358376</v>
      </c>
      <c r="AH243" s="576" t="e">
        <f>AH244/AH61</f>
        <v>#DIV/0!</v>
      </c>
      <c r="AI243" s="1133">
        <f>AI244/AI61</f>
        <v>0</v>
      </c>
      <c r="AJ243" s="341" t="e">
        <f>AI244/AH244</f>
        <v>#DIV/0!</v>
      </c>
      <c r="AK243" s="491">
        <f>AK244/AK61</f>
        <v>0.59018980812873945</v>
      </c>
      <c r="AL243" s="607">
        <f>AL244/AL61</f>
        <v>0.59018980812873945</v>
      </c>
      <c r="AM243" s="576">
        <f>AM244/AM61</f>
        <v>0.59375557899727149</v>
      </c>
      <c r="AN243" s="575">
        <f>AN244/AN61</f>
        <v>0.32604326974860026</v>
      </c>
      <c r="AO243" s="583">
        <f>AN244/AK244</f>
        <v>0.73046094069529643</v>
      </c>
      <c r="AP243" s="340">
        <f>AN244/AL244</f>
        <v>0.73046094069529643</v>
      </c>
      <c r="AQ243" s="178">
        <f>AN244/AM244</f>
        <v>1</v>
      </c>
      <c r="AR243" s="624">
        <f>AR244/AR61</f>
        <v>0.59030325922728255</v>
      </c>
      <c r="AS243" s="575">
        <f>AS244/AS61</f>
        <v>0.59030325922728255</v>
      </c>
      <c r="AT243" s="658">
        <f>AT244/AT61</f>
        <v>0.57641831206058058</v>
      </c>
      <c r="AU243" s="582">
        <f>AU244/AU61</f>
        <v>0.43693011393826525</v>
      </c>
      <c r="AV243" s="583">
        <f>AU244/AR244</f>
        <v>0.95387601069518724</v>
      </c>
      <c r="AW243" s="575">
        <f>AU244/AS244</f>
        <v>0.95387601069518724</v>
      </c>
      <c r="AX243" s="584">
        <f>AU244/AT244</f>
        <v>1</v>
      </c>
      <c r="AY243" s="96"/>
      <c r="AZ243" s="97"/>
      <c r="BA243" s="97"/>
      <c r="BF243" s="1046" t="e">
        <f t="shared" ref="BF243:BG243" si="809">BF244/BF61</f>
        <v>#DIV/0!</v>
      </c>
      <c r="BG243" s="576">
        <f>BG244/BG61</f>
        <v>0</v>
      </c>
      <c r="BH243" s="854">
        <f>BH244/BH61</f>
        <v>0</v>
      </c>
      <c r="BI243" s="334" t="e">
        <f>BH244/BG244</f>
        <v>#DIV/0!</v>
      </c>
      <c r="BJ243" s="1046" t="e">
        <f t="shared" ref="BJ243" si="810">BJ244/BJ61</f>
        <v>#DIV/0!</v>
      </c>
      <c r="BK243" s="576" t="e">
        <f>BK244/BK61</f>
        <v>#DIV/0!</v>
      </c>
      <c r="BL243" s="1163" t="e">
        <f>BL244/BL61</f>
        <v>#DIV/0!</v>
      </c>
      <c r="BM243" s="334" t="e">
        <f>BL244/BK244</f>
        <v>#DIV/0!</v>
      </c>
      <c r="BN243" s="1046" t="e">
        <f t="shared" ref="BN243" si="811">BN244/BN61</f>
        <v>#DIV/0!</v>
      </c>
      <c r="BO243" s="576" t="e">
        <f>BO244/BO61</f>
        <v>#DIV/0!</v>
      </c>
      <c r="BP243" s="1163" t="e">
        <f>BP244/BP61</f>
        <v>#DIV/0!</v>
      </c>
      <c r="BQ243" s="341" t="e">
        <f>BP244/BO244</f>
        <v>#DIV/0!</v>
      </c>
      <c r="BR243" s="491" t="e">
        <f>BR244/BR61</f>
        <v>#DIV/0!</v>
      </c>
      <c r="BS243" s="579"/>
      <c r="BT243" s="576">
        <f>BT244/BT61</f>
        <v>0</v>
      </c>
      <c r="BU243" s="575">
        <f>BU244/BU61</f>
        <v>0</v>
      </c>
      <c r="BV243" s="575" t="e">
        <f>BU244/BR244</f>
        <v>#DIV/0!</v>
      </c>
      <c r="BW243" s="576"/>
      <c r="BX243" s="177" t="e">
        <f>BU244/BT244</f>
        <v>#DIV/0!</v>
      </c>
      <c r="BY243" s="1046" t="e">
        <f t="shared" ref="BY243" si="812">BY244/BY61</f>
        <v>#DIV/0!</v>
      </c>
      <c r="BZ243" s="576" t="e">
        <f>BZ244/BZ61</f>
        <v>#DIV/0!</v>
      </c>
      <c r="CA243" s="1163" t="e">
        <f>CA244/CA61</f>
        <v>#DIV/0!</v>
      </c>
      <c r="CB243" s="341" t="e">
        <f>CA244/BZ244</f>
        <v>#DIV/0!</v>
      </c>
      <c r="CC243" s="1046" t="e">
        <f t="shared" ref="CC243" si="813">CC244/CC61</f>
        <v>#DIV/0!</v>
      </c>
      <c r="CD243" s="576" t="e">
        <f>CD244/CD61</f>
        <v>#DIV/0!</v>
      </c>
      <c r="CE243" s="1163" t="e">
        <f>CE244/CE61</f>
        <v>#DIV/0!</v>
      </c>
      <c r="CF243" s="341" t="e">
        <f>CE244/CD244</f>
        <v>#DIV/0!</v>
      </c>
      <c r="CG243" s="1046" t="e">
        <f t="shared" ref="CG243" si="814">CG244/CG61</f>
        <v>#DIV/0!</v>
      </c>
      <c r="CH243" s="576" t="e">
        <f>CH244/CH61</f>
        <v>#DIV/0!</v>
      </c>
      <c r="CI243" s="1163" t="e">
        <f>CI244/CI61</f>
        <v>#DIV/0!</v>
      </c>
      <c r="CJ243" s="341" t="e">
        <f>CI244/CH244</f>
        <v>#DIV/0!</v>
      </c>
      <c r="CK243" s="491" t="e">
        <f>CK244/CK61</f>
        <v>#DIV/0!</v>
      </c>
      <c r="CL243" s="579"/>
      <c r="CM243" s="576" t="e">
        <f>CM244/CM61</f>
        <v>#DIV/0!</v>
      </c>
      <c r="CN243" s="575" t="e">
        <f>CN244/CN61</f>
        <v>#DIV/0!</v>
      </c>
      <c r="CO243" s="583" t="e">
        <f>CN244/CK244</f>
        <v>#DIV/0!</v>
      </c>
      <c r="CP243" s="579"/>
      <c r="CQ243" s="178" t="e">
        <f>CN244/CM244</f>
        <v>#DIV/0!</v>
      </c>
      <c r="CR243" s="624" t="e">
        <f>CR244/CR61</f>
        <v>#DIV/0!</v>
      </c>
      <c r="CS243" s="579"/>
      <c r="CT243" s="658">
        <f>CT244/CT61</f>
        <v>0</v>
      </c>
      <c r="CU243" s="582">
        <f>CU244/CU61</f>
        <v>0</v>
      </c>
      <c r="CV243" s="583" t="e">
        <f>CU244/CR244</f>
        <v>#DIV/0!</v>
      </c>
      <c r="CW243" s="579"/>
      <c r="CX243" s="584" t="e">
        <f>CU244/CT244</f>
        <v>#DIV/0!</v>
      </c>
      <c r="CY243" s="96"/>
      <c r="CZ243" s="97"/>
      <c r="DD243" s="491">
        <f>DD244/DD61</f>
        <v>0.58316805845511477</v>
      </c>
      <c r="DE243" s="571">
        <f>DE244/DE61</f>
        <v>0.57986605080831399</v>
      </c>
      <c r="DF243" s="774" t="e">
        <f>DF244/DF61</f>
        <v>#DIV/0!</v>
      </c>
      <c r="DG243" s="334">
        <f>DF244/DE244</f>
        <v>0</v>
      </c>
      <c r="DH243" s="491">
        <f>DH244/DH61</f>
        <v>0.6007737397420867</v>
      </c>
      <c r="DI243" s="571">
        <f>DI244/DI61</f>
        <v>0.6007737397420867</v>
      </c>
      <c r="DJ243" s="774" t="e">
        <f>DJ244/DJ61</f>
        <v>#DIV/0!</v>
      </c>
      <c r="DK243" s="334">
        <f>DJ244/DI244</f>
        <v>0</v>
      </c>
      <c r="DL243" s="491">
        <f>DL244/DL61</f>
        <v>0.58848025959978367</v>
      </c>
      <c r="DM243" s="571">
        <f>DM244/DM61</f>
        <v>0.57998571428571422</v>
      </c>
      <c r="DN243" s="774">
        <f>DN244/DN61</f>
        <v>0</v>
      </c>
      <c r="DO243" s="341">
        <f>DN244/DM244</f>
        <v>0</v>
      </c>
      <c r="DP243" s="491">
        <f>DP244/DP61</f>
        <v>0.59045329921403755</v>
      </c>
      <c r="DQ243" s="576">
        <f>DQ244/DQ61</f>
        <v>0.58588176184893648</v>
      </c>
      <c r="DR243" s="575">
        <f>DR244/DR61</f>
        <v>0</v>
      </c>
      <c r="DS243" s="575">
        <f>DR244/DP244</f>
        <v>0</v>
      </c>
      <c r="DT243" s="177">
        <f>DR244/DQ244</f>
        <v>0</v>
      </c>
      <c r="DU243" s="491">
        <f>DU244/DU61</f>
        <v>0.57956656346749225</v>
      </c>
      <c r="DV243" s="571" t="e">
        <f>DV244/DV61</f>
        <v>#DIV/0!</v>
      </c>
      <c r="DW243" s="77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1" t="e">
        <f>DZ244/DZ61</f>
        <v>#DIV/0!</v>
      </c>
      <c r="EA243" s="77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1" t="e">
        <f>ED244/ED61</f>
        <v>#DIV/0!</v>
      </c>
      <c r="EE243" s="77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76" t="e">
        <f>EH244/EH61</f>
        <v>#DIV/0!</v>
      </c>
      <c r="EI243" s="575" t="e">
        <f>EI244/EI61</f>
        <v>#DIV/0!</v>
      </c>
      <c r="EJ243" s="583">
        <f>EI244/EG244</f>
        <v>0</v>
      </c>
      <c r="EK243" s="178" t="e">
        <f>EI244/EH244</f>
        <v>#DIV/0!</v>
      </c>
      <c r="EL243" s="624">
        <f>EL244/EL61</f>
        <v>0.5852109628561124</v>
      </c>
      <c r="EM243" s="658">
        <f>EM244/EM61</f>
        <v>0.58588176184893648</v>
      </c>
      <c r="EN243" s="582">
        <f>EN244/EN61</f>
        <v>0</v>
      </c>
      <c r="EO243" s="583">
        <f>EN244/EL244</f>
        <v>0</v>
      </c>
      <c r="EP243" s="584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55">
        <v>798.54561000000001</v>
      </c>
      <c r="I244" s="358">
        <f>H244-G244</f>
        <v>0</v>
      </c>
      <c r="J244" s="355">
        <v>730</v>
      </c>
      <c r="K244" s="448">
        <v>1004.54</v>
      </c>
      <c r="L244" s="755">
        <v>1004.54</v>
      </c>
      <c r="M244" s="358">
        <f>L244-K244</f>
        <v>0</v>
      </c>
      <c r="N244" s="355">
        <v>770</v>
      </c>
      <c r="O244" s="448">
        <v>870.30773999999997</v>
      </c>
      <c r="P244" s="75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46"/>
        <v>443.39335000000028</v>
      </c>
      <c r="X244" s="117">
        <f>U244-T244</f>
        <v>0</v>
      </c>
      <c r="Y244" s="355">
        <v>830</v>
      </c>
      <c r="Z244" s="755">
        <v>963.90899999999999</v>
      </c>
      <c r="AA244" s="755">
        <v>963.90899999999999</v>
      </c>
      <c r="AB244" s="358">
        <f>AA244-Z244</f>
        <v>0</v>
      </c>
      <c r="AC244" s="355">
        <v>830</v>
      </c>
      <c r="AD244" s="448">
        <v>822.06799999999998</v>
      </c>
      <c r="AE244" s="755">
        <v>822.06799999999998</v>
      </c>
      <c r="AF244" s="358">
        <f>AE244-AD244</f>
        <v>0</v>
      </c>
      <c r="AG244" s="355">
        <v>785</v>
      </c>
      <c r="AH244" s="108"/>
      <c r="AI244" s="1110"/>
      <c r="AJ244" s="358">
        <f>AI244-AH244</f>
        <v>0</v>
      </c>
      <c r="AK244" s="111">
        <f>Y244+AC244+AG244</f>
        <v>2445</v>
      </c>
      <c r="AL244" s="361">
        <v>2445</v>
      </c>
      <c r="AM244" s="108">
        <f>Z244+AD244+AH244</f>
        <v>1785.9769999999999</v>
      </c>
      <c r="AN244" s="114">
        <f>AA244+AE244+AI244</f>
        <v>1785.9769999999999</v>
      </c>
      <c r="AO244" s="186">
        <f>AN244-AK244</f>
        <v>-659.02300000000014</v>
      </c>
      <c r="AP244" s="108">
        <f t="shared" si="647"/>
        <v>-659.02300000000014</v>
      </c>
      <c r="AQ244" s="117">
        <f>AN244-AM244</f>
        <v>0</v>
      </c>
      <c r="AR244" s="111">
        <f>SUM(R244,AK244)</f>
        <v>4675</v>
      </c>
      <c r="AS244" s="113">
        <f>S244+AL244</f>
        <v>4675</v>
      </c>
      <c r="AT244" s="589">
        <f>T244+AM244</f>
        <v>4459.3703500000001</v>
      </c>
      <c r="AU244" s="120">
        <f>SUM(U244,AN244)</f>
        <v>4459.3703500000001</v>
      </c>
      <c r="AV244" s="121">
        <f>AU244-AR244</f>
        <v>-215.62964999999986</v>
      </c>
      <c r="AW244" s="108">
        <f t="shared" si="648"/>
        <v>-215.62964999999986</v>
      </c>
      <c r="AX244" s="590">
        <f>AU244-AT244</f>
        <v>0</v>
      </c>
      <c r="AY244" s="96">
        <f>AR244/6</f>
        <v>779.16666666666663</v>
      </c>
      <c r="AZ244" s="97">
        <f>AS244/6</f>
        <v>779.16666666666663</v>
      </c>
      <c r="BA244" s="97">
        <f>AU244/6</f>
        <v>743.22839166666665</v>
      </c>
      <c r="BB244" s="363">
        <f>BA244/AY244</f>
        <v>0.95387601069518724</v>
      </c>
      <c r="BC244" s="98">
        <f>BA244-AY244</f>
        <v>-35.938274999999976</v>
      </c>
      <c r="BD244" s="98">
        <f>BA244-AZ244</f>
        <v>-35.938274999999976</v>
      </c>
      <c r="BE244" s="98">
        <f>AX244/6</f>
        <v>0</v>
      </c>
      <c r="BF244" s="1035"/>
      <c r="BG244" s="108"/>
      <c r="BH244" s="357"/>
      <c r="BI244" s="358">
        <f>BH244-BG244</f>
        <v>0</v>
      </c>
      <c r="BJ244" s="1035"/>
      <c r="BK244" s="108"/>
      <c r="BL244" s="1146"/>
      <c r="BM244" s="358">
        <f>BL244-BK244</f>
        <v>0</v>
      </c>
      <c r="BN244" s="1035"/>
      <c r="BO244" s="108"/>
      <c r="BP244" s="1146"/>
      <c r="BQ244" s="358">
        <f>BP244-BO244</f>
        <v>0</v>
      </c>
      <c r="BR244" s="360">
        <f>BF244+BJ244+BN244</f>
        <v>0</v>
      </c>
      <c r="BS244" s="112"/>
      <c r="BT244" s="108">
        <f>BG244+BK244+BO244</f>
        <v>0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0</v>
      </c>
      <c r="BY244" s="1035"/>
      <c r="BZ244" s="108"/>
      <c r="CA244" s="1146"/>
      <c r="CB244" s="358">
        <f>CA244-BZ244</f>
        <v>0</v>
      </c>
      <c r="CC244" s="1035"/>
      <c r="CD244" s="108"/>
      <c r="CE244" s="1146"/>
      <c r="CF244" s="358">
        <f>CE244-CD244</f>
        <v>0</v>
      </c>
      <c r="CG244" s="1035"/>
      <c r="CH244" s="108"/>
      <c r="CI244" s="1146"/>
      <c r="CJ244" s="358">
        <f>CI244-CH244</f>
        <v>0</v>
      </c>
      <c r="CK244" s="360">
        <f>BY244+CC244+CG244</f>
        <v>0</v>
      </c>
      <c r="CL244" s="112"/>
      <c r="CM244" s="108">
        <f>BZ244+CD244+CH244</f>
        <v>0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0</v>
      </c>
      <c r="CR244" s="111">
        <f>SUM(BR244,CK244)</f>
        <v>0</v>
      </c>
      <c r="CS244" s="950"/>
      <c r="CT244" s="589">
        <f>BT244+CM244</f>
        <v>0</v>
      </c>
      <c r="CU244" s="120">
        <f>SUM(BU244,CN244)</f>
        <v>0</v>
      </c>
      <c r="CV244" s="121">
        <f>CU244-CR244</f>
        <v>0</v>
      </c>
      <c r="CW244" s="121"/>
      <c r="CX244" s="590">
        <f>CU244-CT244</f>
        <v>0</v>
      </c>
      <c r="CY244" s="96">
        <f t="shared" si="750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0</v>
      </c>
      <c r="DD244" s="355">
        <v>955</v>
      </c>
      <c r="DE244" s="448">
        <v>1073</v>
      </c>
      <c r="DF244" s="755"/>
      <c r="DG244" s="358">
        <f>DF244-DE244</f>
        <v>-1073</v>
      </c>
      <c r="DH244" s="355">
        <v>876</v>
      </c>
      <c r="DI244" s="448">
        <v>876</v>
      </c>
      <c r="DJ244" s="755"/>
      <c r="DK244" s="358">
        <f>DJ244-DI244</f>
        <v>-876</v>
      </c>
      <c r="DL244" s="355">
        <v>930</v>
      </c>
      <c r="DM244" s="448">
        <v>1041</v>
      </c>
      <c r="DN244" s="75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55"/>
      <c r="DX244" s="358">
        <f>DW244-DV244</f>
        <v>0</v>
      </c>
      <c r="DY244" s="355">
        <v>1027</v>
      </c>
      <c r="DZ244" s="448"/>
      <c r="EA244" s="755"/>
      <c r="EB244" s="358">
        <f>EA244-DZ244</f>
        <v>0</v>
      </c>
      <c r="EC244" s="355">
        <v>800</v>
      </c>
      <c r="ED244" s="448"/>
      <c r="EE244" s="75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3">
        <f>DQ244+EH244</f>
        <v>2990</v>
      </c>
      <c r="EN244" s="187">
        <f>SUM(DR244,EI244)</f>
        <v>0</v>
      </c>
      <c r="EO244" s="188">
        <f>EN244-EL244</f>
        <v>-5548</v>
      </c>
      <c r="EP244" s="590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25">
        <f>ER244-EQ244</f>
        <v>-924.66666666666663</v>
      </c>
      <c r="EU244" s="625">
        <f>EP244/6</f>
        <v>-498.33333333333331</v>
      </c>
      <c r="EV244" s="625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1">
        <f>G246/G63</f>
        <v>0.22732606928571428</v>
      </c>
      <c r="H245" s="774">
        <f>H246/H63</f>
        <v>0.22732606928571428</v>
      </c>
      <c r="I245" s="334">
        <f>H246/G246</f>
        <v>1</v>
      </c>
      <c r="J245" s="491" t="e">
        <f>J246/J63</f>
        <v>#DIV/0!</v>
      </c>
      <c r="K245" s="571" t="e">
        <f>K246/K63</f>
        <v>#DIV/0!</v>
      </c>
      <c r="L245" s="774" t="e">
        <f>L246/L63</f>
        <v>#DIV/0!</v>
      </c>
      <c r="M245" s="334" t="e">
        <f>L246/K246</f>
        <v>#DIV/0!</v>
      </c>
      <c r="N245" s="491" t="e">
        <f>N246/N63</f>
        <v>#DIV/0!</v>
      </c>
      <c r="O245" s="571">
        <f>O246/O63</f>
        <v>-1.7459059800000001</v>
      </c>
      <c r="P245" s="774">
        <f>P246/P63</f>
        <v>-1.7459059800000001</v>
      </c>
      <c r="Q245" s="334">
        <f>P246/O246</f>
        <v>1</v>
      </c>
      <c r="R245" s="491" t="e">
        <f>R246/R63</f>
        <v>#DIV/0!</v>
      </c>
      <c r="S245" s="607" t="e">
        <f>S246/S63</f>
        <v>#DIV/0!</v>
      </c>
      <c r="T245" s="579">
        <f>T246/T63</f>
        <v>3.6368129032258049E-2</v>
      </c>
      <c r="U245" s="575">
        <f>U246/U63</f>
        <v>3.6368129032258049E-2</v>
      </c>
      <c r="V245" s="575" t="e">
        <f>U246/R246</f>
        <v>#DIV/0!</v>
      </c>
      <c r="W245" s="576" t="e">
        <f>U246/S246</f>
        <v>#DIV/0!</v>
      </c>
      <c r="X245" s="177">
        <f>U246/T246</f>
        <v>1</v>
      </c>
      <c r="Y245" s="491" t="e">
        <f>Y246/Y63</f>
        <v>#DIV/0!</v>
      </c>
      <c r="Z245" s="774" t="e">
        <f>Z246/Z63</f>
        <v>#DIV/0!</v>
      </c>
      <c r="AA245" s="77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1">
        <f>AD246/AD63</f>
        <v>-2.6058128571428569</v>
      </c>
      <c r="AE245" s="774">
        <f>AE246/AE63</f>
        <v>-2.6058128571428569</v>
      </c>
      <c r="AF245" s="341">
        <f>AE246/AD246</f>
        <v>1</v>
      </c>
      <c r="AG245" s="491" t="e">
        <f>AG246/AG63</f>
        <v>#DIV/0!</v>
      </c>
      <c r="AH245" s="576" t="e">
        <f>AH246/AH63</f>
        <v>#DIV/0!</v>
      </c>
      <c r="AI245" s="1133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07" t="e">
        <f>AL246/AL63</f>
        <v>#DIV/0!</v>
      </c>
      <c r="AM245" s="576">
        <f>AM246/AM63</f>
        <v>-2.6058128571428569</v>
      </c>
      <c r="AN245" s="575">
        <f>AN246/AN63</f>
        <v>-2.6058128571428569</v>
      </c>
      <c r="AO245" s="583" t="e">
        <f>AN246/AK246</f>
        <v>#DIV/0!</v>
      </c>
      <c r="AP245" s="340" t="e">
        <f>AN246/AL246</f>
        <v>#DIV/0!</v>
      </c>
      <c r="AQ245" s="178">
        <f>AN246/AM246</f>
        <v>1</v>
      </c>
      <c r="AR245" s="624" t="e">
        <f>AR246/AR63</f>
        <v>#DIV/0!</v>
      </c>
      <c r="AS245" s="575" t="e">
        <f>AS246/AS63</f>
        <v>#DIV/0!</v>
      </c>
      <c r="AT245" s="658">
        <f>AT246/AT63</f>
        <v>-1.4837907945205477</v>
      </c>
      <c r="AU245" s="582">
        <f>AU246/AU63</f>
        <v>-1.4837907945205477</v>
      </c>
      <c r="AV245" s="583" t="e">
        <f>AU246/AR246</f>
        <v>#DIV/0!</v>
      </c>
      <c r="AW245" s="575" t="e">
        <f>AU246/AS246</f>
        <v>#DIV/0!</v>
      </c>
      <c r="AX245" s="584">
        <f>AU246/AT246</f>
        <v>1</v>
      </c>
      <c r="AY245" s="96"/>
      <c r="AZ245" s="97"/>
      <c r="BA245" s="97"/>
      <c r="BF245" s="1046" t="e">
        <f t="shared" ref="BF245:BG245" si="815">BF246/BF63</f>
        <v>#DIV/0!</v>
      </c>
      <c r="BG245" s="576" t="e">
        <f>BG246/BG63</f>
        <v>#DIV/0!</v>
      </c>
      <c r="BH245" s="854" t="e">
        <f>BH246/BH63</f>
        <v>#DIV/0!</v>
      </c>
      <c r="BI245" s="334" t="e">
        <f>BH246/BG246</f>
        <v>#DIV/0!</v>
      </c>
      <c r="BJ245" s="1046" t="e">
        <f t="shared" ref="BJ245" si="816">BJ246/BJ63</f>
        <v>#DIV/0!</v>
      </c>
      <c r="BK245" s="576" t="e">
        <f>BK246/BK63</f>
        <v>#DIV/0!</v>
      </c>
      <c r="BL245" s="1163" t="e">
        <f>BL246/BL63</f>
        <v>#DIV/0!</v>
      </c>
      <c r="BM245" s="334" t="e">
        <f>BL246/BK246</f>
        <v>#DIV/0!</v>
      </c>
      <c r="BN245" s="1046" t="e">
        <f t="shared" ref="BN245" si="817">BN246/BN63</f>
        <v>#DIV/0!</v>
      </c>
      <c r="BO245" s="576" t="e">
        <f>BO246/BO63</f>
        <v>#DIV/0!</v>
      </c>
      <c r="BP245" s="1163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79"/>
      <c r="BT245" s="576" t="e">
        <f>BT246/BT63</f>
        <v>#DIV/0!</v>
      </c>
      <c r="BU245" s="575" t="e">
        <f>BU246/BU63</f>
        <v>#DIV/0!</v>
      </c>
      <c r="BV245" s="575" t="e">
        <f>BU246/BR246</f>
        <v>#DIV/0!</v>
      </c>
      <c r="BW245" s="576"/>
      <c r="BX245" s="177" t="e">
        <f>BU246/BT246</f>
        <v>#DIV/0!</v>
      </c>
      <c r="BY245" s="1046" t="e">
        <f t="shared" ref="BY245" si="818">BY246/BY63</f>
        <v>#DIV/0!</v>
      </c>
      <c r="BZ245" s="576" t="e">
        <f>BZ246/BZ63</f>
        <v>#DIV/0!</v>
      </c>
      <c r="CA245" s="1163" t="e">
        <f>CA246/CA63</f>
        <v>#DIV/0!</v>
      </c>
      <c r="CB245" s="341" t="e">
        <f>CA246/BZ246</f>
        <v>#DIV/0!</v>
      </c>
      <c r="CC245" s="1046" t="e">
        <f t="shared" ref="CC245" si="819">CC246/CC63</f>
        <v>#DIV/0!</v>
      </c>
      <c r="CD245" s="576" t="e">
        <f>CD246/CD63</f>
        <v>#DIV/0!</v>
      </c>
      <c r="CE245" s="1163" t="e">
        <f>CE246/CE63</f>
        <v>#DIV/0!</v>
      </c>
      <c r="CF245" s="341" t="e">
        <f>CE246/CD246</f>
        <v>#DIV/0!</v>
      </c>
      <c r="CG245" s="1046" t="e">
        <f t="shared" ref="CG245" si="820">CG246/CG63</f>
        <v>#DIV/0!</v>
      </c>
      <c r="CH245" s="576" t="e">
        <f>CH246/CH63</f>
        <v>#DIV/0!</v>
      </c>
      <c r="CI245" s="1163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79"/>
      <c r="CM245" s="576" t="e">
        <f>CM246/CM63</f>
        <v>#DIV/0!</v>
      </c>
      <c r="CN245" s="575" t="e">
        <f>CN246/CN63</f>
        <v>#DIV/0!</v>
      </c>
      <c r="CO245" s="583" t="e">
        <f>CN246/CK246</f>
        <v>#DIV/0!</v>
      </c>
      <c r="CP245" s="579"/>
      <c r="CQ245" s="178" t="e">
        <f>CN246/CM246</f>
        <v>#DIV/0!</v>
      </c>
      <c r="CR245" s="624" t="e">
        <f>CR246/CR63</f>
        <v>#DIV/0!</v>
      </c>
      <c r="CS245" s="579"/>
      <c r="CT245" s="658" t="e">
        <f>CT246/CT63</f>
        <v>#DIV/0!</v>
      </c>
      <c r="CU245" s="582" t="e">
        <f>CU246/CU63</f>
        <v>#DIV/0!</v>
      </c>
      <c r="CV245" s="583" t="e">
        <f>CU246/CR246</f>
        <v>#DIV/0!</v>
      </c>
      <c r="CW245" s="579"/>
      <c r="CX245" s="584" t="e">
        <f>CU246/CT246</f>
        <v>#DIV/0!</v>
      </c>
      <c r="CY245" s="96" t="e">
        <f t="shared" si="750"/>
        <v>#DIV/0!</v>
      </c>
      <c r="CZ245" s="97"/>
      <c r="DD245" s="491" t="e">
        <f>DD246/DD63</f>
        <v>#DIV/0!</v>
      </c>
      <c r="DE245" s="571" t="e">
        <f>DE246/DE63</f>
        <v>#DIV/0!</v>
      </c>
      <c r="DF245" s="77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1" t="e">
        <f>DI246/DI63</f>
        <v>#DIV/0!</v>
      </c>
      <c r="DJ245" s="77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1" t="e">
        <f>DM246/DM63</f>
        <v>#DIV/0!</v>
      </c>
      <c r="DN245" s="77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76" t="e">
        <f>DQ246/DQ63</f>
        <v>#DIV/0!</v>
      </c>
      <c r="DR245" s="575" t="e">
        <f>DR246/DR63</f>
        <v>#DIV/0!</v>
      </c>
      <c r="DS245" s="575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1" t="e">
        <f>DV246/DV63</f>
        <v>#DIV/0!</v>
      </c>
      <c r="DW245" s="77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1" t="e">
        <f>DZ246/DZ63</f>
        <v>#DIV/0!</v>
      </c>
      <c r="EA245" s="77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1" t="e">
        <f>ED246/ED63</f>
        <v>#DIV/0!</v>
      </c>
      <c r="EE245" s="77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76" t="e">
        <f>EH246/EH63</f>
        <v>#DIV/0!</v>
      </c>
      <c r="EI245" s="575" t="e">
        <f>EI246/EI63</f>
        <v>#DIV/0!</v>
      </c>
      <c r="EJ245" s="583" t="e">
        <f>EI246/EG246</f>
        <v>#DIV/0!</v>
      </c>
      <c r="EK245" s="178" t="e">
        <f>EI246/EH246</f>
        <v>#DIV/0!</v>
      </c>
      <c r="EL245" s="624" t="e">
        <f>EL246/EL63</f>
        <v>#DIV/0!</v>
      </c>
      <c r="EM245" s="658" t="e">
        <f>EM246/EM63</f>
        <v>#DIV/0!</v>
      </c>
      <c r="EN245" s="582" t="e">
        <f>EN246/EN63</f>
        <v>#DIV/0!</v>
      </c>
      <c r="EO245" s="583" t="e">
        <f>EN246/EL246</f>
        <v>#DIV/0!</v>
      </c>
      <c r="EP245" s="584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55">
        <v>27.201409999999999</v>
      </c>
      <c r="I246" s="358">
        <f>H246-G246</f>
        <v>0</v>
      </c>
      <c r="J246" s="355"/>
      <c r="K246" s="448">
        <v>0</v>
      </c>
      <c r="L246" s="755">
        <v>0</v>
      </c>
      <c r="M246" s="358">
        <f>L246-K246</f>
        <v>0</v>
      </c>
      <c r="N246" s="355"/>
      <c r="O246" s="448">
        <v>-22.383410000000001</v>
      </c>
      <c r="P246" s="75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46"/>
        <v>4.8179999999999978</v>
      </c>
      <c r="X246" s="117">
        <f>U246-T246</f>
        <v>0</v>
      </c>
      <c r="Y246" s="355"/>
      <c r="Z246" s="755">
        <v>0</v>
      </c>
      <c r="AA246" s="755">
        <v>0</v>
      </c>
      <c r="AB246" s="358">
        <f>AA246-Z246</f>
        <v>0</v>
      </c>
      <c r="AC246" s="355"/>
      <c r="AD246" s="448">
        <v>-467.71</v>
      </c>
      <c r="AE246" s="755">
        <v>-467.71</v>
      </c>
      <c r="AF246" s="358">
        <f>AE246-AD246</f>
        <v>0</v>
      </c>
      <c r="AG246" s="355"/>
      <c r="AH246" s="108">
        <v>0</v>
      </c>
      <c r="AI246" s="111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647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89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648"/>
        <v>-462.892</v>
      </c>
      <c r="AX246" s="590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3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1035"/>
      <c r="BG246" s="108"/>
      <c r="BH246" s="357"/>
      <c r="BI246" s="358">
        <f>BH246-BG246</f>
        <v>0</v>
      </c>
      <c r="BJ246" s="1035"/>
      <c r="BK246" s="108"/>
      <c r="BL246" s="1146"/>
      <c r="BM246" s="358">
        <f>BL246-BK246</f>
        <v>0</v>
      </c>
      <c r="BN246" s="1035"/>
      <c r="BO246" s="108"/>
      <c r="BP246" s="1146"/>
      <c r="BQ246" s="358">
        <f>BP246-BO246</f>
        <v>0</v>
      </c>
      <c r="BR246" s="360">
        <f>BF246+BJ246+BN246</f>
        <v>0</v>
      </c>
      <c r="BS246" s="112"/>
      <c r="BT246" s="108">
        <f>BG246+BK246+BO246</f>
        <v>0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0</v>
      </c>
      <c r="BY246" s="1035"/>
      <c r="BZ246" s="108"/>
      <c r="CA246" s="1146"/>
      <c r="CB246" s="358">
        <f>CA246-BZ246</f>
        <v>0</v>
      </c>
      <c r="CC246" s="1035"/>
      <c r="CD246" s="108"/>
      <c r="CE246" s="1146"/>
      <c r="CF246" s="358">
        <f>CE246-CD246</f>
        <v>0</v>
      </c>
      <c r="CG246" s="1035"/>
      <c r="CH246" s="108"/>
      <c r="CI246" s="1146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0"/>
      <c r="CT246" s="589">
        <f>BT246+CM246</f>
        <v>0</v>
      </c>
      <c r="CU246" s="120">
        <f>SUM(BU246,CN246)</f>
        <v>0</v>
      </c>
      <c r="CV246" s="121">
        <f>CU246-CR246</f>
        <v>0</v>
      </c>
      <c r="CW246" s="121"/>
      <c r="CX246" s="590">
        <f>CU246-CT246</f>
        <v>0</v>
      </c>
      <c r="CY246" s="96">
        <f t="shared" si="750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0</v>
      </c>
      <c r="DD246" s="355"/>
      <c r="DE246" s="448"/>
      <c r="DF246" s="755"/>
      <c r="DG246" s="358">
        <f>DF246-DE246</f>
        <v>0</v>
      </c>
      <c r="DH246" s="355"/>
      <c r="DI246" s="448"/>
      <c r="DJ246" s="755"/>
      <c r="DK246" s="358">
        <f>DJ246-DI246</f>
        <v>0</v>
      </c>
      <c r="DL246" s="355"/>
      <c r="DM246" s="448"/>
      <c r="DN246" s="75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55"/>
      <c r="DX246" s="358">
        <f>DW246-DV246</f>
        <v>0</v>
      </c>
      <c r="DY246" s="355"/>
      <c r="DZ246" s="448"/>
      <c r="EA246" s="755"/>
      <c r="EB246" s="358">
        <f>EA246-DZ246</f>
        <v>0</v>
      </c>
      <c r="EC246" s="355"/>
      <c r="ED246" s="448"/>
      <c r="EE246" s="75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3">
        <f>DQ246+EH246</f>
        <v>0</v>
      </c>
      <c r="EN246" s="187">
        <f>SUM(DR246,EI246)</f>
        <v>0</v>
      </c>
      <c r="EO246" s="188">
        <f>EN246-EL246</f>
        <v>0</v>
      </c>
      <c r="EP246" s="590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25">
        <f>ER246-EQ246</f>
        <v>0</v>
      </c>
      <c r="EU246" s="625">
        <f>EP246/6</f>
        <v>0</v>
      </c>
      <c r="EV246" s="625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1"/>
      <c r="H247" s="774"/>
      <c r="I247" s="334" t="e">
        <f>H248/G248</f>
        <v>#DIV/0!</v>
      </c>
      <c r="J247" s="491"/>
      <c r="K247" s="571"/>
      <c r="L247" s="774"/>
      <c r="M247" s="334" t="e">
        <f>L248/K248</f>
        <v>#DIV/0!</v>
      </c>
      <c r="N247" s="491"/>
      <c r="O247" s="571">
        <f>O248/O65</f>
        <v>0.24063689189189186</v>
      </c>
      <c r="P247" s="774">
        <f>P248/P65</f>
        <v>0.24063689189189186</v>
      </c>
      <c r="Q247" s="334">
        <f>P248/O248</f>
        <v>1</v>
      </c>
      <c r="R247" s="491" t="e">
        <f>R248/R65</f>
        <v>#DIV/0!</v>
      </c>
      <c r="S247" s="607"/>
      <c r="T247" s="579">
        <f>T248/T65</f>
        <v>0.24063689189189186</v>
      </c>
      <c r="U247" s="575">
        <f>U248/U65</f>
        <v>0.24063689189189186</v>
      </c>
      <c r="V247" s="575" t="e">
        <f>U248/R248</f>
        <v>#DIV/0!</v>
      </c>
      <c r="W247" s="576" t="e">
        <f>U248/S248</f>
        <v>#DIV/0!</v>
      </c>
      <c r="X247" s="177">
        <f>U248/T248</f>
        <v>1</v>
      </c>
      <c r="Y247" s="491">
        <v>0.2</v>
      </c>
      <c r="Z247" s="774">
        <v>0.19634702651197458</v>
      </c>
      <c r="AA247" s="774">
        <v>0.19634702651197458</v>
      </c>
      <c r="AB247" s="334">
        <f>AA248/Z248</f>
        <v>1</v>
      </c>
      <c r="AC247" s="491">
        <v>0.2</v>
      </c>
      <c r="AD247" s="571">
        <v>0.27861180000000002</v>
      </c>
      <c r="AE247" s="774">
        <v>0.27861180000000002</v>
      </c>
      <c r="AF247" s="341">
        <f>AE248/AD248</f>
        <v>1</v>
      </c>
      <c r="AG247" s="491">
        <v>0.2</v>
      </c>
      <c r="AH247" s="576"/>
      <c r="AI247" s="1133"/>
      <c r="AJ247" s="341" t="e">
        <f>AI248/AH248</f>
        <v>#DIV/0!</v>
      </c>
      <c r="AK247" s="491">
        <f>AK248/AK65</f>
        <v>0.2</v>
      </c>
      <c r="AL247" s="607">
        <v>0.2</v>
      </c>
      <c r="AM247" s="576">
        <f>AM248/AM65</f>
        <v>0.26859972186885078</v>
      </c>
      <c r="AN247" s="575">
        <f>AN248/AN65</f>
        <v>0.26859972186885078</v>
      </c>
      <c r="AO247" s="583">
        <f>AN248/AK248</f>
        <v>0.98013201630592217</v>
      </c>
      <c r="AP247" s="576">
        <f t="shared" si="647"/>
        <v>6.8599721868850772E-2</v>
      </c>
      <c r="AQ247" s="178">
        <f>AN248/AM248</f>
        <v>1</v>
      </c>
      <c r="AR247" s="491">
        <f>AR248/AR65</f>
        <v>0.2</v>
      </c>
      <c r="AS247" s="575">
        <v>0.2</v>
      </c>
      <c r="AT247" s="576">
        <f>AT248/AT65</f>
        <v>0.26395641189684255</v>
      </c>
      <c r="AU247" s="575">
        <f>AU248/AU65</f>
        <v>0.26395641189684255</v>
      </c>
      <c r="AV247" s="583">
        <f>AU248/AR248</f>
        <v>1.1549754377560733</v>
      </c>
      <c r="AW247" s="575">
        <f>AU248/AS248</f>
        <v>1.1549754377560733</v>
      </c>
      <c r="AX247" s="584">
        <f>AU248/AT248</f>
        <v>1</v>
      </c>
      <c r="AY247" s="96"/>
      <c r="AZ247" s="97"/>
      <c r="BA247" s="97"/>
      <c r="BF247" s="1046"/>
      <c r="BG247" s="576"/>
      <c r="BH247" s="854"/>
      <c r="BI247" s="334" t="e">
        <f>BH248/BG248</f>
        <v>#DIV/0!</v>
      </c>
      <c r="BJ247" s="1046"/>
      <c r="BK247" s="576"/>
      <c r="BL247" s="1163"/>
      <c r="BM247" s="334" t="e">
        <f>BL248/BK248</f>
        <v>#DIV/0!</v>
      </c>
      <c r="BN247" s="1046"/>
      <c r="BO247" s="576"/>
      <c r="BP247" s="1163"/>
      <c r="BQ247" s="341" t="e">
        <f>BP248/BO248</f>
        <v>#DIV/0!</v>
      </c>
      <c r="BR247" s="491" t="e">
        <f>BR248/BR65</f>
        <v>#DIV/0!</v>
      </c>
      <c r="BS247" s="579"/>
      <c r="BT247" s="576" t="e">
        <f>BT248/BT65</f>
        <v>#DIV/0!</v>
      </c>
      <c r="BU247" s="575" t="e">
        <f>BU248/BU65</f>
        <v>#DIV/0!</v>
      </c>
      <c r="BV247" s="575" t="e">
        <f>BU248/BR248</f>
        <v>#DIV/0!</v>
      </c>
      <c r="BW247" s="576"/>
      <c r="BX247" s="177" t="e">
        <f>BU248/BT248</f>
        <v>#DIV/0!</v>
      </c>
      <c r="BY247" s="1046"/>
      <c r="BZ247" s="576"/>
      <c r="CA247" s="1163"/>
      <c r="CB247" s="341" t="e">
        <f>CA248/BZ248</f>
        <v>#DIV/0!</v>
      </c>
      <c r="CC247" s="1046"/>
      <c r="CD247" s="576"/>
      <c r="CE247" s="1163"/>
      <c r="CF247" s="341" t="e">
        <f>CE248/CD248</f>
        <v>#DIV/0!</v>
      </c>
      <c r="CG247" s="1046"/>
      <c r="CH247" s="576"/>
      <c r="CI247" s="1163"/>
      <c r="CJ247" s="341" t="e">
        <f>CI248/CH248</f>
        <v>#DIV/0!</v>
      </c>
      <c r="CK247" s="491" t="e">
        <f>CK248/CK65</f>
        <v>#DIV/0!</v>
      </c>
      <c r="CL247" s="579"/>
      <c r="CM247" s="576" t="e">
        <f>CM248/CM65</f>
        <v>#DIV/0!</v>
      </c>
      <c r="CN247" s="575" t="e">
        <f>CN248/CN65</f>
        <v>#DIV/0!</v>
      </c>
      <c r="CO247" s="583" t="e">
        <f>CN248/CK248</f>
        <v>#DIV/0!</v>
      </c>
      <c r="CP247" s="579"/>
      <c r="CQ247" s="178" t="e">
        <f>CN248/CM248</f>
        <v>#DIV/0!</v>
      </c>
      <c r="CR247" s="491" t="e">
        <f>CR248/CR65</f>
        <v>#DIV/0!</v>
      </c>
      <c r="CS247" s="579"/>
      <c r="CT247" s="576" t="e">
        <f>CT248/CT65</f>
        <v>#DIV/0!</v>
      </c>
      <c r="CU247" s="575" t="e">
        <f>CU248/CU65</f>
        <v>#DIV/0!</v>
      </c>
      <c r="CV247" s="583" t="e">
        <f>CU248/CR248</f>
        <v>#DIV/0!</v>
      </c>
      <c r="CW247" s="579"/>
      <c r="CX247" s="584" t="e">
        <f>CU248/CT248</f>
        <v>#DIV/0!</v>
      </c>
      <c r="CY247" s="96"/>
      <c r="CZ247" s="97"/>
      <c r="DD247" s="491">
        <v>0.157</v>
      </c>
      <c r="DE247" s="571">
        <v>0.15</v>
      </c>
      <c r="DF247" s="774"/>
      <c r="DG247" s="334">
        <f>DF248/DE248</f>
        <v>0</v>
      </c>
      <c r="DH247" s="491">
        <v>0.157</v>
      </c>
      <c r="DI247" s="571">
        <v>0.15</v>
      </c>
      <c r="DJ247" s="774"/>
      <c r="DK247" s="334">
        <f>DJ248/DI248</f>
        <v>0</v>
      </c>
      <c r="DL247" s="491">
        <v>0.157</v>
      </c>
      <c r="DM247" s="571">
        <v>0.15</v>
      </c>
      <c r="DN247" s="774"/>
      <c r="DO247" s="341">
        <f>DN248/DM248</f>
        <v>0</v>
      </c>
      <c r="DP247" s="491">
        <f>DP248/DP65</f>
        <v>0.15700000000000003</v>
      </c>
      <c r="DQ247" s="576">
        <f>DQ248/DQ65</f>
        <v>0.15</v>
      </c>
      <c r="DR247" s="575">
        <f>DR248/DR65</f>
        <v>0</v>
      </c>
      <c r="DS247" s="575">
        <f>DR248/DP248</f>
        <v>0</v>
      </c>
      <c r="DT247" s="177">
        <f>DR248/DQ248</f>
        <v>0</v>
      </c>
      <c r="DU247" s="491">
        <v>0.154</v>
      </c>
      <c r="DV247" s="571"/>
      <c r="DW247" s="774"/>
      <c r="DX247" s="341" t="e">
        <f>DW248/DV248</f>
        <v>#DIV/0!</v>
      </c>
      <c r="DY247" s="491">
        <v>0.154</v>
      </c>
      <c r="DZ247" s="571"/>
      <c r="EA247" s="774"/>
      <c r="EB247" s="341" t="e">
        <f>EA248/DZ248</f>
        <v>#DIV/0!</v>
      </c>
      <c r="EC247" s="491">
        <v>0.154</v>
      </c>
      <c r="ED247" s="571"/>
      <c r="EE247" s="774"/>
      <c r="EF247" s="341" t="e">
        <f>EE248/ED248</f>
        <v>#DIV/0!</v>
      </c>
      <c r="EG247" s="491">
        <f>EG248/EG65</f>
        <v>0.154</v>
      </c>
      <c r="EH247" s="576" t="e">
        <f>EH248/EH65</f>
        <v>#DIV/0!</v>
      </c>
      <c r="EI247" s="575" t="e">
        <f>EI248/EI65</f>
        <v>#DIV/0!</v>
      </c>
      <c r="EJ247" s="583">
        <f>EI248/EG248</f>
        <v>0</v>
      </c>
      <c r="EK247" s="178" t="e">
        <f>EI248/EH248</f>
        <v>#DIV/0!</v>
      </c>
      <c r="EL247" s="491">
        <f>EL248/EL65</f>
        <v>0.15543575174825178</v>
      </c>
      <c r="EM247" s="576">
        <f>EM248/EM65</f>
        <v>0.15</v>
      </c>
      <c r="EN247" s="575">
        <f>EN248/EN65</f>
        <v>0</v>
      </c>
      <c r="EO247" s="583">
        <f>EN248/EL248</f>
        <v>0</v>
      </c>
      <c r="EP247" s="584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110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5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5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5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46"/>
        <v>59.357100000000003</v>
      </c>
      <c r="X248" s="117">
        <f>U248-T248</f>
        <v>0</v>
      </c>
      <c r="Y248" s="355">
        <f>Y247*Y65</f>
        <v>113.16239316239317</v>
      </c>
      <c r="Z248" s="755">
        <f>Z247*Z65</f>
        <v>29.60309015103617</v>
      </c>
      <c r="AA248" s="755">
        <f>AA247*AA65</f>
        <v>29.60309015103617</v>
      </c>
      <c r="AB248" s="358">
        <f>AA248-Z248</f>
        <v>0</v>
      </c>
      <c r="AC248" s="355">
        <f>AC247*AC65</f>
        <v>113.16239316239317</v>
      </c>
      <c r="AD248" s="448">
        <f>AD247*AD65</f>
        <v>303.13916358974359</v>
      </c>
      <c r="AE248" s="755">
        <f>AE247*AE65</f>
        <v>303.13916358974359</v>
      </c>
      <c r="AF248" s="358">
        <f>AE248-AD248</f>
        <v>0</v>
      </c>
      <c r="AG248" s="355">
        <f>AG247*AG65</f>
        <v>113.16239316239317</v>
      </c>
      <c r="AH248" s="108">
        <f>AH247*AH65</f>
        <v>0</v>
      </c>
      <c r="AI248" s="1110">
        <f>AI247*AI65</f>
        <v>0</v>
      </c>
      <c r="AJ248" s="358">
        <f>AI248-AH248</f>
        <v>0</v>
      </c>
      <c r="AK248" s="360">
        <f>Y248+AC248+AG248</f>
        <v>339.4871794871795</v>
      </c>
      <c r="AL248" s="361">
        <v>339.4871794871795</v>
      </c>
      <c r="AM248" s="108">
        <f>Z248+AD248+AH248</f>
        <v>332.74225374077974</v>
      </c>
      <c r="AN248" s="114">
        <f>AA248+AE248+AI248</f>
        <v>332.74225374077974</v>
      </c>
      <c r="AO248" s="186">
        <f>AN248-AK248</f>
        <v>-6.7449257463997583</v>
      </c>
      <c r="AP248" s="108">
        <f t="shared" si="647"/>
        <v>-6.7449257463997583</v>
      </c>
      <c r="AQ248" s="117">
        <f>AN248-AM248</f>
        <v>0</v>
      </c>
      <c r="AR248" s="111">
        <f>SUM(R248,AK248)</f>
        <v>339.4871794871795</v>
      </c>
      <c r="AS248" s="113">
        <f>AS247*AS65</f>
        <v>339.4871794871795</v>
      </c>
      <c r="AT248" s="589">
        <f>T248+AM248</f>
        <v>392.09935374077975</v>
      </c>
      <c r="AU248" s="120">
        <f>SUM(U248,AN248)</f>
        <v>392.09935374077975</v>
      </c>
      <c r="AV248" s="121">
        <f>AU248-AR248</f>
        <v>52.612174253600244</v>
      </c>
      <c r="AW248" s="108">
        <f t="shared" si="648"/>
        <v>52.612174253600244</v>
      </c>
      <c r="AX248" s="590">
        <f>AU248-AT248</f>
        <v>0</v>
      </c>
      <c r="AY248" s="96">
        <f>AR248/6</f>
        <v>56.581196581196586</v>
      </c>
      <c r="AZ248" s="97">
        <f>AS248/6</f>
        <v>56.581196581196586</v>
      </c>
      <c r="BA248" s="97">
        <f>AU248/6</f>
        <v>65.349892290129958</v>
      </c>
      <c r="BB248" s="363">
        <f>BA248/AY248</f>
        <v>1.1549754377560733</v>
      </c>
      <c r="BC248" s="98">
        <f>BA248-AY248</f>
        <v>8.7686957089333717</v>
      </c>
      <c r="BD248" s="98">
        <f>BA248-AZ248</f>
        <v>8.7686957089333717</v>
      </c>
      <c r="BE248" s="98">
        <f>AX248/6</f>
        <v>0</v>
      </c>
      <c r="BF248" s="1035">
        <f t="shared" ref="BF248:BG248" si="821">BF247*BF65</f>
        <v>0</v>
      </c>
      <c r="BG248" s="108">
        <f>BG247*BG65</f>
        <v>0</v>
      </c>
      <c r="BH248" s="357">
        <f>BH247*BH65</f>
        <v>0</v>
      </c>
      <c r="BI248" s="358">
        <f>BH248-BG248</f>
        <v>0</v>
      </c>
      <c r="BJ248" s="1035">
        <f t="shared" ref="BJ248" si="822">BJ247*BJ65</f>
        <v>0</v>
      </c>
      <c r="BK248" s="108">
        <f>BK247*BK65</f>
        <v>0</v>
      </c>
      <c r="BL248" s="1146">
        <f>BL247*BL65</f>
        <v>0</v>
      </c>
      <c r="BM248" s="358">
        <f>BL248-BK248</f>
        <v>0</v>
      </c>
      <c r="BN248" s="1035">
        <f t="shared" ref="BN248" si="823">BN247*BN65</f>
        <v>0</v>
      </c>
      <c r="BO248" s="108">
        <f>BO247*BO65</f>
        <v>0</v>
      </c>
      <c r="BP248" s="1146">
        <f>BP247*BP65</f>
        <v>0</v>
      </c>
      <c r="BQ248" s="358">
        <f>BP248-BO248</f>
        <v>0</v>
      </c>
      <c r="BR248" s="360">
        <f>BF248+BJ248+BN248</f>
        <v>0</v>
      </c>
      <c r="BS248" s="112"/>
      <c r="BT248" s="108">
        <f>BG248+BK248+BO248</f>
        <v>0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0</v>
      </c>
      <c r="BY248" s="1035">
        <f t="shared" ref="BY248" si="824">BY247*BY65</f>
        <v>0</v>
      </c>
      <c r="BZ248" s="108">
        <f>BZ247*BZ65</f>
        <v>0</v>
      </c>
      <c r="CA248" s="1146">
        <f>CA247*CA65</f>
        <v>0</v>
      </c>
      <c r="CB248" s="358">
        <f>CA248-BZ248</f>
        <v>0</v>
      </c>
      <c r="CC248" s="1035">
        <f t="shared" ref="CC248" si="825">CC247*CC65</f>
        <v>0</v>
      </c>
      <c r="CD248" s="108">
        <f>CD247*CD65</f>
        <v>0</v>
      </c>
      <c r="CE248" s="1146">
        <f>CE247*CE65</f>
        <v>0</v>
      </c>
      <c r="CF248" s="358">
        <f>CE248-CD248</f>
        <v>0</v>
      </c>
      <c r="CG248" s="1035">
        <f t="shared" ref="CG248" si="826">CG247*CG65</f>
        <v>0</v>
      </c>
      <c r="CH248" s="108">
        <f>CH247*CH65</f>
        <v>0</v>
      </c>
      <c r="CI248" s="1146">
        <f>CI247*CI65</f>
        <v>0</v>
      </c>
      <c r="CJ248" s="358">
        <f>CI248-CH248</f>
        <v>0</v>
      </c>
      <c r="CK248" s="360">
        <f>BY248+CC248+CG248</f>
        <v>0</v>
      </c>
      <c r="CL248" s="112"/>
      <c r="CM248" s="108">
        <f>BZ248+CD248+CH248</f>
        <v>0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0</v>
      </c>
      <c r="CR248" s="111">
        <f>SUM(BR248,CK248)</f>
        <v>0</v>
      </c>
      <c r="CS248" s="950"/>
      <c r="CT248" s="589">
        <f>BT248+CM248</f>
        <v>0</v>
      </c>
      <c r="CU248" s="120">
        <f>SUM(BU248,CN248)</f>
        <v>0</v>
      </c>
      <c r="CV248" s="121">
        <f>CU248-CR248</f>
        <v>0</v>
      </c>
      <c r="CW248" s="121"/>
      <c r="CX248" s="590">
        <f>CU248-CT248</f>
        <v>0</v>
      </c>
      <c r="CY248" s="96">
        <f t="shared" si="750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0</v>
      </c>
      <c r="DD248" s="355">
        <f>DD247*DD65</f>
        <v>778.29059829059838</v>
      </c>
      <c r="DE248" s="448">
        <f>DE247*DE65</f>
        <v>743.58974358974365</v>
      </c>
      <c r="DF248" s="75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5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5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5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5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5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3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0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25">
        <f>ER248-EQ248</f>
        <v>-2026.4216524216527</v>
      </c>
      <c r="EU248" s="625">
        <f>EP248/6</f>
        <v>-935.89743589743591</v>
      </c>
      <c r="EV248" s="625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1">
        <f>G250/G67</f>
        <v>0.17504920868215323</v>
      </c>
      <c r="H249" s="774">
        <f>H250/H67</f>
        <v>0.17504920868215323</v>
      </c>
      <c r="I249" s="334">
        <f>H250/G250</f>
        <v>1</v>
      </c>
      <c r="J249" s="491">
        <f>J250/J67</f>
        <v>0.17576275210095113</v>
      </c>
      <c r="K249" s="571">
        <f>K250/K67</f>
        <v>0.19028500484976943</v>
      </c>
      <c r="L249" s="774">
        <f>L250/L67</f>
        <v>0.19028500484976943</v>
      </c>
      <c r="M249" s="334">
        <f>L250/K250</f>
        <v>1</v>
      </c>
      <c r="N249" s="491">
        <f>N250/N67</f>
        <v>0.17557652730918832</v>
      </c>
      <c r="O249" s="571">
        <f>O250/O67</f>
        <v>0.18644752636944689</v>
      </c>
      <c r="P249" s="774">
        <f>P250/P67</f>
        <v>0.18644752636944689</v>
      </c>
      <c r="Q249" s="334">
        <f>P250/O250</f>
        <v>1</v>
      </c>
      <c r="R249" s="491">
        <f>R250/R67</f>
        <v>0.17521561545874573</v>
      </c>
      <c r="S249" s="607">
        <f>S250/S67</f>
        <v>0.17644623381137811</v>
      </c>
      <c r="T249" s="579">
        <f>T250/T67</f>
        <v>0.18379513234642242</v>
      </c>
      <c r="U249" s="576">
        <f>U250/U67</f>
        <v>0.18379513234642239</v>
      </c>
      <c r="V249" s="575">
        <f>U250/R250</f>
        <v>1.3162085400798149</v>
      </c>
      <c r="W249" s="576">
        <f>U250/S250</f>
        <v>1.146491393221055</v>
      </c>
      <c r="X249" s="177">
        <f>U250/T250</f>
        <v>1</v>
      </c>
      <c r="Y249" s="491">
        <f>Y250/Y67</f>
        <v>0.17642928904079247</v>
      </c>
      <c r="Z249" s="774">
        <f>Z250/Z67</f>
        <v>0.18109851411569924</v>
      </c>
      <c r="AA249" s="774">
        <f>AA250/AA67</f>
        <v>0.18109851411569924</v>
      </c>
      <c r="AB249" s="334">
        <f>AA250/Z250</f>
        <v>1</v>
      </c>
      <c r="AC249" s="491">
        <f>AC250/AC67</f>
        <v>0.17428796328271617</v>
      </c>
      <c r="AD249" s="571">
        <f>AD250/AD67</f>
        <v>0.18270739830943158</v>
      </c>
      <c r="AE249" s="774">
        <f>AE250/AE67</f>
        <v>0.18270739830943158</v>
      </c>
      <c r="AF249" s="341">
        <f>AE250/AD250</f>
        <v>1</v>
      </c>
      <c r="AG249" s="491">
        <f>AG250/AG67</f>
        <v>0.16856884889318802</v>
      </c>
      <c r="AH249" s="576" t="e">
        <f>AH250/AH67</f>
        <v>#DIV/0!</v>
      </c>
      <c r="AI249" s="1133">
        <f>AI250/AI67</f>
        <v>0</v>
      </c>
      <c r="AJ249" s="341" t="e">
        <f>AI250/AH250</f>
        <v>#DIV/0!</v>
      </c>
      <c r="AK249" s="491">
        <f>AK250/AK67</f>
        <v>0.17320257721803337</v>
      </c>
      <c r="AL249" s="607">
        <f>AL250/AL67</f>
        <v>0.17069142705979573</v>
      </c>
      <c r="AM249" s="576">
        <f>AM250/AM67</f>
        <v>0.18193561017105075</v>
      </c>
      <c r="AN249" s="575">
        <f>AN250/AN67</f>
        <v>0.16668175346233172</v>
      </c>
      <c r="AO249" s="583">
        <f>AN250/AK250</f>
        <v>0.88420119406489817</v>
      </c>
      <c r="AP249" s="340">
        <f>AN250/AL250</f>
        <v>0.86222522243420363</v>
      </c>
      <c r="AQ249" s="178">
        <f>AN250/AM250</f>
        <v>1</v>
      </c>
      <c r="AR249" s="624">
        <f>AR250/AR67</f>
        <v>0.17422013976653977</v>
      </c>
      <c r="AS249" s="575">
        <f>AS250/AS67</f>
        <v>0.17373154956276191</v>
      </c>
      <c r="AT249" s="658">
        <f>AT250/AT67</f>
        <v>0.18305831548937243</v>
      </c>
      <c r="AU249" s="582">
        <f>AU250/AU67</f>
        <v>0.17665256894830936</v>
      </c>
      <c r="AV249" s="583">
        <f>AU250/AR250</f>
        <v>1.1038226021956419</v>
      </c>
      <c r="AW249" s="575">
        <f>AU250/AS250</f>
        <v>1.0147425611372789</v>
      </c>
      <c r="AX249" s="584">
        <f>AU250/AT250</f>
        <v>1</v>
      </c>
      <c r="AY249" s="96"/>
      <c r="AZ249" s="97"/>
      <c r="BA249" s="97"/>
      <c r="BB249" s="659">
        <f>AU249/ AR249</f>
        <v>1.0139618139729949</v>
      </c>
      <c r="BF249" s="1046" t="e">
        <f t="shared" ref="BF249:BG249" si="827">BF250/BF67</f>
        <v>#DIV/0!</v>
      </c>
      <c r="BG249" s="576">
        <f>BG250/BG67</f>
        <v>0</v>
      </c>
      <c r="BH249" s="854">
        <f>BH250/BH67</f>
        <v>0</v>
      </c>
      <c r="BI249" s="334" t="e">
        <f>BH250/BG250</f>
        <v>#DIV/0!</v>
      </c>
      <c r="BJ249" s="1046" t="e">
        <f t="shared" ref="BJ249" si="828">BJ250/BJ67</f>
        <v>#DIV/0!</v>
      </c>
      <c r="BK249" s="576" t="e">
        <f>BK250/BK67</f>
        <v>#DIV/0!</v>
      </c>
      <c r="BL249" s="1163" t="e">
        <f>BL250/BL67</f>
        <v>#DIV/0!</v>
      </c>
      <c r="BM249" s="334" t="e">
        <f>BL250/BK250</f>
        <v>#DIV/0!</v>
      </c>
      <c r="BN249" s="1046" t="e">
        <f t="shared" ref="BN249" si="829">BN250/BN67</f>
        <v>#DIV/0!</v>
      </c>
      <c r="BO249" s="576" t="e">
        <f>BO250/BO67</f>
        <v>#DIV/0!</v>
      </c>
      <c r="BP249" s="1163" t="e">
        <f>BP250/BP67</f>
        <v>#DIV/0!</v>
      </c>
      <c r="BQ249" s="341" t="e">
        <f>BP250/BO250</f>
        <v>#DIV/0!</v>
      </c>
      <c r="BR249" s="491" t="e">
        <f>BR250/BR67</f>
        <v>#DIV/0!</v>
      </c>
      <c r="BS249" s="579"/>
      <c r="BT249" s="576">
        <f>BT250/BT67</f>
        <v>0</v>
      </c>
      <c r="BU249" s="576">
        <f>BU250/BU67</f>
        <v>0</v>
      </c>
      <c r="BV249" s="575" t="e">
        <f>BU250/BR250</f>
        <v>#DIV/0!</v>
      </c>
      <c r="BW249" s="576"/>
      <c r="BX249" s="177" t="e">
        <f>BU250/BT250</f>
        <v>#DIV/0!</v>
      </c>
      <c r="BY249" s="1046" t="e">
        <f t="shared" ref="BY249" si="830">BY250/BY67</f>
        <v>#DIV/0!</v>
      </c>
      <c r="BZ249" s="576" t="e">
        <f>BZ250/BZ67</f>
        <v>#DIV/0!</v>
      </c>
      <c r="CA249" s="1163" t="e">
        <f>CA250/CA67</f>
        <v>#DIV/0!</v>
      </c>
      <c r="CB249" s="341" t="e">
        <f>CA250/BZ250</f>
        <v>#DIV/0!</v>
      </c>
      <c r="CC249" s="1046" t="e">
        <f t="shared" ref="CC249" si="831">CC250/CC67</f>
        <v>#DIV/0!</v>
      </c>
      <c r="CD249" s="576" t="e">
        <f>CD250/CD67</f>
        <v>#DIV/0!</v>
      </c>
      <c r="CE249" s="1163" t="e">
        <f>CE250/CE67</f>
        <v>#DIV/0!</v>
      </c>
      <c r="CF249" s="341" t="e">
        <f>CE250/CD250</f>
        <v>#DIV/0!</v>
      </c>
      <c r="CG249" s="1046" t="e">
        <f t="shared" ref="CG249" si="832">CG250/CG67</f>
        <v>#DIV/0!</v>
      </c>
      <c r="CH249" s="576" t="e">
        <f>CH250/CH67</f>
        <v>#DIV/0!</v>
      </c>
      <c r="CI249" s="1163" t="e">
        <f>CI250/CI67</f>
        <v>#DIV/0!</v>
      </c>
      <c r="CJ249" s="341" t="e">
        <f>CI250/CH250</f>
        <v>#DIV/0!</v>
      </c>
      <c r="CK249" s="491" t="e">
        <f>CK250/CK67</f>
        <v>#DIV/0!</v>
      </c>
      <c r="CL249" s="579"/>
      <c r="CM249" s="576" t="e">
        <f>CM250/CM67</f>
        <v>#DIV/0!</v>
      </c>
      <c r="CN249" s="575" t="e">
        <f>CN250/CN67</f>
        <v>#DIV/0!</v>
      </c>
      <c r="CO249" s="583" t="e">
        <f>CN250/CK250</f>
        <v>#DIV/0!</v>
      </c>
      <c r="CP249" s="579"/>
      <c r="CQ249" s="178" t="e">
        <f>CN250/CM250</f>
        <v>#DIV/0!</v>
      </c>
      <c r="CR249" s="624" t="e">
        <f>CR250/CR67</f>
        <v>#DIV/0!</v>
      </c>
      <c r="CS249" s="579"/>
      <c r="CT249" s="658">
        <f>CT250/CT67</f>
        <v>0</v>
      </c>
      <c r="CU249" s="582">
        <f>CU250/CU67</f>
        <v>0</v>
      </c>
      <c r="CV249" s="583" t="e">
        <f>CU250/CR250</f>
        <v>#DIV/0!</v>
      </c>
      <c r="CW249" s="579"/>
      <c r="CX249" s="584" t="e">
        <f>CU250/CT250</f>
        <v>#DIV/0!</v>
      </c>
      <c r="CY249" s="96"/>
      <c r="CZ249" s="97"/>
      <c r="DA249" s="659" t="e">
        <f>CU249/ CR249</f>
        <v>#DIV/0!</v>
      </c>
      <c r="DD249" s="491">
        <f>DD250/DD67</f>
        <v>0.19119941245616404</v>
      </c>
      <c r="DE249" s="571">
        <f>DE250/DE67</f>
        <v>0.18962681560428238</v>
      </c>
      <c r="DF249" s="774" t="e">
        <f>DF250/DF67</f>
        <v>#DIV/0!</v>
      </c>
      <c r="DG249" s="334">
        <f>DF250/DE250</f>
        <v>0</v>
      </c>
      <c r="DH249" s="491">
        <f>DH250/DH67</f>
        <v>0.18376234410807041</v>
      </c>
      <c r="DI249" s="571">
        <f>DI250/DI67</f>
        <v>0.18496796280111827</v>
      </c>
      <c r="DJ249" s="774" t="e">
        <f>DJ250/DJ67</f>
        <v>#DIV/0!</v>
      </c>
      <c r="DK249" s="334">
        <f>DJ250/DI250</f>
        <v>0</v>
      </c>
      <c r="DL249" s="491">
        <f>DL250/DL67</f>
        <v>0.18038152657783454</v>
      </c>
      <c r="DM249" s="571">
        <f>DM250/DM67</f>
        <v>0.18853283558947928</v>
      </c>
      <c r="DN249" s="774">
        <f>DN250/DN67</f>
        <v>0</v>
      </c>
      <c r="DO249" s="341">
        <f>DN250/DM250</f>
        <v>0</v>
      </c>
      <c r="DP249" s="491">
        <f>DP250/DP67</f>
        <v>0.18536484582005439</v>
      </c>
      <c r="DQ249" s="576">
        <f>DQ250/DQ67</f>
        <v>0.18786442217430996</v>
      </c>
      <c r="DR249" s="576">
        <f>DR250/DR67</f>
        <v>0</v>
      </c>
      <c r="DS249" s="575">
        <f>DR250/DP250</f>
        <v>0</v>
      </c>
      <c r="DT249" s="177">
        <f>DR250/DQ250</f>
        <v>0</v>
      </c>
      <c r="DU249" s="491">
        <f>DU250/DU67</f>
        <v>0.18537187091232965</v>
      </c>
      <c r="DV249" s="571" t="e">
        <f>DV250/DV67</f>
        <v>#DIV/0!</v>
      </c>
      <c r="DW249" s="77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1" t="e">
        <f>DZ250/DZ67</f>
        <v>#DIV/0!</v>
      </c>
      <c r="EA249" s="77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1" t="e">
        <f>ED250/ED67</f>
        <v>#DIV/0!</v>
      </c>
      <c r="EE249" s="77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76" t="e">
        <f>EH250/EH67</f>
        <v>#DIV/0!</v>
      </c>
      <c r="EI249" s="575" t="e">
        <f>EI250/EI67</f>
        <v>#DIV/0!</v>
      </c>
      <c r="EJ249" s="583">
        <f>EI250/EG250</f>
        <v>0</v>
      </c>
      <c r="EK249" s="178" t="e">
        <f>EI250/EH250</f>
        <v>#DIV/0!</v>
      </c>
      <c r="EL249" s="624">
        <f>EL250/EL67</f>
        <v>0.1848504396316025</v>
      </c>
      <c r="EM249" s="658">
        <f>EM250/EM67</f>
        <v>0.18786442217430996</v>
      </c>
      <c r="EN249" s="582">
        <f>EN250/EN67</f>
        <v>0</v>
      </c>
      <c r="EO249" s="583">
        <f>EN250/EL250</f>
        <v>0</v>
      </c>
      <c r="EP249" s="584">
        <f>EN250/EM250</f>
        <v>0</v>
      </c>
      <c r="EQ249" s="96"/>
      <c r="ER249" s="97"/>
      <c r="ES249" s="65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6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6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69">
        <f>P216+P228+P244+P236+P242+P246+P248+0.87521</f>
        <v>66840.823148115727</v>
      </c>
      <c r="Q250" s="495">
        <f>P250-O250</f>
        <v>0</v>
      </c>
      <c r="R250" s="492">
        <f t="shared" ref="R250:BA250" si="833">R216+R228+R244+R236+R242+R246+R248</f>
        <v>166276.62393162394</v>
      </c>
      <c r="S250" s="497">
        <f>S216+S228+S244+S236+S242+S246+S248</f>
        <v>190890.84639316238</v>
      </c>
      <c r="T250" s="215">
        <f t="shared" si="833"/>
        <v>218854.71243444315</v>
      </c>
      <c r="U250" s="213">
        <f t="shared" si="833"/>
        <v>218854.71243444315</v>
      </c>
      <c r="V250" s="213">
        <f t="shared" si="833"/>
        <v>52578.088502819228</v>
      </c>
      <c r="W250" s="211">
        <f t="shared" si="646"/>
        <v>27963.866041280766</v>
      </c>
      <c r="X250" s="216">
        <f t="shared" si="833"/>
        <v>0</v>
      </c>
      <c r="Y250" s="492">
        <f t="shared" si="833"/>
        <v>56076.16459331417</v>
      </c>
      <c r="Z250" s="769">
        <f>Z216+Z228+Z244+Z236+Z242+Z246+Z248</f>
        <v>67889.697244740004</v>
      </c>
      <c r="AA250" s="769">
        <f t="shared" si="833"/>
        <v>67889.697244740004</v>
      </c>
      <c r="AB250" s="495">
        <f t="shared" si="833"/>
        <v>0</v>
      </c>
      <c r="AC250" s="492">
        <f t="shared" si="833"/>
        <v>54961.783703240129</v>
      </c>
      <c r="AD250" s="493">
        <f>AD216+AD228+AD244+AD236+AD242+AD246+AD248</f>
        <v>74288.623983062585</v>
      </c>
      <c r="AE250" s="769">
        <f t="shared" si="833"/>
        <v>74288.623983062585</v>
      </c>
      <c r="AF250" s="495">
        <f t="shared" si="833"/>
        <v>0</v>
      </c>
      <c r="AG250" s="492">
        <f t="shared" si="833"/>
        <v>49760.659737633745</v>
      </c>
      <c r="AH250" s="211">
        <f t="shared" ref="AH250" si="834">AH216+AH228+AH244+AH236+AH242+AH246+AH248</f>
        <v>0</v>
      </c>
      <c r="AI250" s="1121">
        <f t="shared" si="833"/>
        <v>0</v>
      </c>
      <c r="AJ250" s="495">
        <f t="shared" si="833"/>
        <v>0</v>
      </c>
      <c r="AK250" s="492">
        <f t="shared" si="833"/>
        <v>160798.60803418804</v>
      </c>
      <c r="AL250" s="497">
        <f>AL216+AL228+AL244+AL236+AL242+AL246+AL248</f>
        <v>164896.96372649574</v>
      </c>
      <c r="AM250" s="211">
        <f t="shared" si="833"/>
        <v>142178.3212278026</v>
      </c>
      <c r="AN250" s="213">
        <f t="shared" si="833"/>
        <v>142178.3212278026</v>
      </c>
      <c r="AO250" s="215">
        <f t="shared" si="833"/>
        <v>-18620.286806385444</v>
      </c>
      <c r="AP250" s="211">
        <f t="shared" si="647"/>
        <v>-22718.642498693138</v>
      </c>
      <c r="AQ250" s="216">
        <f t="shared" si="833"/>
        <v>0</v>
      </c>
      <c r="AR250" s="210">
        <f t="shared" si="833"/>
        <v>327075.23196581198</v>
      </c>
      <c r="AS250" s="213">
        <f>AS216+AS228+AS244+AS236+AS242+AS246+AS248</f>
        <v>355787.81011965813</v>
      </c>
      <c r="AT250" s="684">
        <f t="shared" si="833"/>
        <v>361033.03366224578</v>
      </c>
      <c r="AU250" s="293">
        <f t="shared" si="833"/>
        <v>361033.03366224578</v>
      </c>
      <c r="AV250" s="217">
        <f t="shared" si="833"/>
        <v>33957.801696433788</v>
      </c>
      <c r="AW250" s="211">
        <f t="shared" si="648"/>
        <v>5245.223542587657</v>
      </c>
      <c r="AX250" s="218">
        <f t="shared" si="833"/>
        <v>0</v>
      </c>
      <c r="AY250" s="96">
        <f t="shared" si="833"/>
        <v>54512.538660968654</v>
      </c>
      <c r="AZ250" s="97">
        <f>AS250/6</f>
        <v>59297.968353276352</v>
      </c>
      <c r="BA250" s="97">
        <f t="shared" si="833"/>
        <v>60172.172277040947</v>
      </c>
      <c r="BB250" s="363">
        <f>BA250/AY250</f>
        <v>1.1038226021956419</v>
      </c>
      <c r="BC250" s="98">
        <f>BA250-AY250</f>
        <v>5659.6336160722931</v>
      </c>
      <c r="BD250" s="98">
        <f>BA250-AZ250</f>
        <v>874.20392376459495</v>
      </c>
      <c r="BE250" s="98">
        <f>AX250/6</f>
        <v>0</v>
      </c>
      <c r="BF250" s="1042">
        <f t="shared" ref="BF250:BG250" si="835">BF216+BF228+BF244+BF236+BF242+BF246+BF248</f>
        <v>0</v>
      </c>
      <c r="BG250" s="211">
        <f>BG216+BG228+BG244+BG236+BG242+BG246+BG248</f>
        <v>0</v>
      </c>
      <c r="BH250" s="494">
        <f>BH216+BH228+BH244+BH236+BH242+BH246+BH248</f>
        <v>0</v>
      </c>
      <c r="BI250" s="495">
        <f>BH250-BG250</f>
        <v>0</v>
      </c>
      <c r="BJ250" s="1042">
        <f t="shared" ref="BJ250" si="836">BJ216+BJ228+BJ244+BJ236+BJ242+BJ246+BJ248</f>
        <v>0</v>
      </c>
      <c r="BK250" s="211">
        <f>BK216+BK228+BK244+BK236+BK242+BK246+BK248</f>
        <v>0</v>
      </c>
      <c r="BL250" s="1158">
        <f>BL216+BL228+BL244+BL236+BL242+BL246+BL248</f>
        <v>0</v>
      </c>
      <c r="BM250" s="495">
        <f>BL250-BK250</f>
        <v>0</v>
      </c>
      <c r="BN250" s="1042">
        <f t="shared" ref="BN250" si="837">BN216+BN228+BN244+BN236+BN242+BN246+BN248</f>
        <v>0</v>
      </c>
      <c r="BO250" s="211">
        <f>BO216+BO228+BO244+BO236+BO242+BO246+BO248</f>
        <v>0</v>
      </c>
      <c r="BP250" s="1158">
        <f>BP216+BP228+BP244+BP236+BP242+BP246+BP248</f>
        <v>0</v>
      </c>
      <c r="BQ250" s="495">
        <f>BP250-BO250</f>
        <v>0</v>
      </c>
      <c r="BR250" s="492">
        <f t="shared" ref="BR250:CZ250" si="838">BR216+BR228+BR244+BR236+BR242+BR246+BR248</f>
        <v>0</v>
      </c>
      <c r="BS250" s="215"/>
      <c r="BT250" s="211">
        <f t="shared" si="838"/>
        <v>0</v>
      </c>
      <c r="BU250" s="213">
        <f t="shared" si="838"/>
        <v>0</v>
      </c>
      <c r="BV250" s="213">
        <f t="shared" si="838"/>
        <v>0</v>
      </c>
      <c r="BW250" s="211"/>
      <c r="BX250" s="216">
        <f t="shared" si="838"/>
        <v>0</v>
      </c>
      <c r="BY250" s="1042">
        <f t="shared" si="838"/>
        <v>0</v>
      </c>
      <c r="BZ250" s="211">
        <f t="shared" ref="BZ250" si="839">BZ216+BZ228+BZ244+BZ236+BZ242+BZ246+BZ248</f>
        <v>0</v>
      </c>
      <c r="CA250" s="1158">
        <f t="shared" si="838"/>
        <v>0</v>
      </c>
      <c r="CB250" s="495">
        <f t="shared" si="838"/>
        <v>0</v>
      </c>
      <c r="CC250" s="1042">
        <f t="shared" si="838"/>
        <v>0</v>
      </c>
      <c r="CD250" s="211">
        <f t="shared" ref="CD250" si="840">CD216+CD228+CD244+CD236+CD242+CD246+CD248</f>
        <v>0</v>
      </c>
      <c r="CE250" s="1158">
        <f t="shared" si="838"/>
        <v>0</v>
      </c>
      <c r="CF250" s="495">
        <f t="shared" si="838"/>
        <v>0</v>
      </c>
      <c r="CG250" s="1042">
        <f t="shared" si="838"/>
        <v>0</v>
      </c>
      <c r="CH250" s="211">
        <f t="shared" ref="CH250" si="841">CH216+CH228+CH244+CH236+CH242+CH246+CH248</f>
        <v>0</v>
      </c>
      <c r="CI250" s="1158">
        <f t="shared" si="838"/>
        <v>0</v>
      </c>
      <c r="CJ250" s="495">
        <f t="shared" si="838"/>
        <v>0</v>
      </c>
      <c r="CK250" s="492">
        <f t="shared" si="838"/>
        <v>0</v>
      </c>
      <c r="CL250" s="215"/>
      <c r="CM250" s="211">
        <f t="shared" si="838"/>
        <v>0</v>
      </c>
      <c r="CN250" s="213">
        <f t="shared" si="838"/>
        <v>0</v>
      </c>
      <c r="CO250" s="215">
        <f t="shared" si="838"/>
        <v>0</v>
      </c>
      <c r="CP250" s="215"/>
      <c r="CQ250" s="216">
        <f t="shared" si="838"/>
        <v>0</v>
      </c>
      <c r="CR250" s="210">
        <f t="shared" si="838"/>
        <v>0</v>
      </c>
      <c r="CS250" s="215"/>
      <c r="CT250" s="684">
        <f t="shared" si="838"/>
        <v>0</v>
      </c>
      <c r="CU250" s="293">
        <f t="shared" si="838"/>
        <v>0</v>
      </c>
      <c r="CV250" s="217">
        <f t="shared" si="838"/>
        <v>0</v>
      </c>
      <c r="CW250" s="217"/>
      <c r="CX250" s="218">
        <f t="shared" si="838"/>
        <v>0</v>
      </c>
      <c r="CY250" s="96">
        <f t="shared" si="750"/>
        <v>0</v>
      </c>
      <c r="CZ250" s="97">
        <f t="shared" si="838"/>
        <v>0</v>
      </c>
      <c r="DA250" s="363" t="e">
        <f>CZ250/CY250</f>
        <v>#DIV/0!</v>
      </c>
      <c r="DB250" s="98">
        <f>CZ250-CY250</f>
        <v>0</v>
      </c>
      <c r="DC250" s="98">
        <f>CX250/6</f>
        <v>0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6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6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42">DP216+DP228+DP244+DP236+DP242+DP246+DP248</f>
        <v>219978.16606837607</v>
      </c>
      <c r="DQ250" s="211">
        <f t="shared" si="842"/>
        <v>221646.90906837606</v>
      </c>
      <c r="DR250" s="213">
        <f t="shared" si="842"/>
        <v>0</v>
      </c>
      <c r="DS250" s="213">
        <f t="shared" si="842"/>
        <v>-219978.16606837607</v>
      </c>
      <c r="DT250" s="216">
        <f t="shared" si="842"/>
        <v>-221646.90906837606</v>
      </c>
      <c r="DU250" s="492">
        <f t="shared" si="842"/>
        <v>72311.348717948713</v>
      </c>
      <c r="DV250" s="493">
        <f t="shared" si="842"/>
        <v>0</v>
      </c>
      <c r="DW250" s="496">
        <f t="shared" si="842"/>
        <v>0</v>
      </c>
      <c r="DX250" s="495">
        <f t="shared" si="842"/>
        <v>0</v>
      </c>
      <c r="DY250" s="492">
        <f t="shared" si="842"/>
        <v>64348.314529914533</v>
      </c>
      <c r="DZ250" s="493">
        <f t="shared" si="842"/>
        <v>0</v>
      </c>
      <c r="EA250" s="496">
        <f t="shared" si="842"/>
        <v>0</v>
      </c>
      <c r="EB250" s="495">
        <f t="shared" si="842"/>
        <v>0</v>
      </c>
      <c r="EC250" s="492">
        <f t="shared" si="842"/>
        <v>59821.837606837609</v>
      </c>
      <c r="ED250" s="493">
        <f t="shared" si="842"/>
        <v>0</v>
      </c>
      <c r="EE250" s="496">
        <f t="shared" si="842"/>
        <v>0</v>
      </c>
      <c r="EF250" s="495">
        <f t="shared" si="842"/>
        <v>0</v>
      </c>
      <c r="EG250" s="492">
        <f t="shared" si="842"/>
        <v>196481.50085470086</v>
      </c>
      <c r="EH250" s="211">
        <f t="shared" si="842"/>
        <v>0</v>
      </c>
      <c r="EI250" s="213">
        <f t="shared" si="842"/>
        <v>0</v>
      </c>
      <c r="EJ250" s="215">
        <f t="shared" si="842"/>
        <v>-196481.50085470086</v>
      </c>
      <c r="EK250" s="216">
        <f t="shared" si="842"/>
        <v>0</v>
      </c>
      <c r="EL250" s="210">
        <f t="shared" si="842"/>
        <v>416459.66692307696</v>
      </c>
      <c r="EM250" s="684">
        <f t="shared" si="842"/>
        <v>221646.90906837606</v>
      </c>
      <c r="EN250" s="293">
        <f t="shared" si="842"/>
        <v>0</v>
      </c>
      <c r="EO250" s="217">
        <f t="shared" si="842"/>
        <v>-416459.66692307696</v>
      </c>
      <c r="EP250" s="218">
        <f t="shared" si="842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48"/>
      <c r="H251" s="648"/>
      <c r="I251" s="648"/>
      <c r="J251" s="70"/>
      <c r="K251" s="648"/>
      <c r="L251" s="648"/>
      <c r="M251" s="648"/>
      <c r="N251" s="70"/>
      <c r="O251" s="648"/>
      <c r="P251" s="648"/>
      <c r="Q251" s="648"/>
      <c r="R251" s="70"/>
      <c r="S251" s="70"/>
      <c r="T251" s="70"/>
      <c r="U251" s="648"/>
      <c r="V251" s="70"/>
      <c r="W251" s="70"/>
      <c r="X251" s="70"/>
      <c r="Y251" s="70"/>
      <c r="Z251" s="648"/>
      <c r="AA251" s="648"/>
      <c r="AB251" s="648"/>
      <c r="AC251" s="70"/>
      <c r="AD251" s="70"/>
      <c r="AE251" s="648"/>
      <c r="AF251" s="70"/>
      <c r="AG251" s="70"/>
      <c r="AH251" s="70"/>
      <c r="AI251" s="648"/>
      <c r="AJ251" s="70"/>
      <c r="AK251" s="70"/>
      <c r="AL251" s="70"/>
      <c r="AM251" s="70"/>
      <c r="AN251" s="648"/>
      <c r="AO251" s="70"/>
      <c r="AP251" s="70"/>
      <c r="AQ251" s="70"/>
      <c r="AR251" s="238"/>
      <c r="AS251" s="70"/>
      <c r="AT251" s="650"/>
      <c r="AU251" s="649"/>
      <c r="AV251" s="650"/>
      <c r="AW251" s="70"/>
      <c r="AX251" s="75"/>
      <c r="AY251" s="685"/>
      <c r="AZ251" s="685"/>
      <c r="BA251" s="685"/>
      <c r="BF251" s="70"/>
      <c r="BG251" s="648"/>
      <c r="BH251" s="648"/>
      <c r="BI251" s="648"/>
      <c r="BJ251" s="70"/>
      <c r="BK251" s="648"/>
      <c r="BL251" s="648"/>
      <c r="BM251" s="648"/>
      <c r="BN251" s="70"/>
      <c r="BO251" s="70"/>
      <c r="BP251" s="648"/>
      <c r="BQ251" s="70"/>
      <c r="BR251" s="70"/>
      <c r="BS251" s="70"/>
      <c r="BT251" s="70"/>
      <c r="BU251" s="648"/>
      <c r="BV251" s="70"/>
      <c r="BW251" s="70"/>
      <c r="BX251" s="70"/>
      <c r="BY251" s="70"/>
      <c r="BZ251" s="70"/>
      <c r="CA251" s="648"/>
      <c r="CB251" s="70"/>
      <c r="CC251" s="70"/>
      <c r="CD251" s="70"/>
      <c r="CE251" s="648"/>
      <c r="CF251" s="70"/>
      <c r="CG251" s="70"/>
      <c r="CH251" s="70"/>
      <c r="CI251" s="648"/>
      <c r="CJ251" s="70"/>
      <c r="CK251" s="70"/>
      <c r="CL251" s="70"/>
      <c r="CM251" s="70"/>
      <c r="CN251" s="648"/>
      <c r="CO251" s="70"/>
      <c r="CP251" s="70"/>
      <c r="CQ251" s="70"/>
      <c r="CR251" s="238"/>
      <c r="CS251" s="238"/>
      <c r="CT251" s="650"/>
      <c r="CU251" s="649"/>
      <c r="CV251" s="650"/>
      <c r="CW251" s="650"/>
      <c r="CX251" s="75"/>
      <c r="CY251" s="685"/>
      <c r="CZ251" s="685"/>
      <c r="DD251" s="70"/>
      <c r="DE251" s="648"/>
      <c r="DF251" s="648"/>
      <c r="DG251" s="648"/>
      <c r="DH251" s="70"/>
      <c r="DI251" s="648"/>
      <c r="DJ251" s="648"/>
      <c r="DK251" s="648"/>
      <c r="DL251" s="70"/>
      <c r="DM251" s="70"/>
      <c r="DN251" s="648"/>
      <c r="DO251" s="70"/>
      <c r="DP251" s="70"/>
      <c r="DQ251" s="70"/>
      <c r="DR251" s="648"/>
      <c r="DS251" s="70"/>
      <c r="DT251" s="70"/>
      <c r="DU251" s="70"/>
      <c r="DV251" s="70"/>
      <c r="DW251" s="648"/>
      <c r="DX251" s="70"/>
      <c r="DY251" s="70"/>
      <c r="DZ251" s="70"/>
      <c r="EA251" s="648"/>
      <c r="EB251" s="70"/>
      <c r="EC251" s="70"/>
      <c r="ED251" s="70"/>
      <c r="EE251" s="648"/>
      <c r="EF251" s="70"/>
      <c r="EG251" s="70"/>
      <c r="EH251" s="70"/>
      <c r="EI251" s="648"/>
      <c r="EJ251" s="70"/>
      <c r="EK251" s="70"/>
      <c r="EL251" s="238"/>
      <c r="EM251" s="650"/>
      <c r="EN251" s="649"/>
      <c r="EO251" s="650"/>
      <c r="EP251" s="75"/>
      <c r="EQ251" s="685"/>
      <c r="ER251" s="68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86"/>
      <c r="W252" s="10"/>
      <c r="X252" s="2">
        <f t="shared" ref="X252:X264" si="843">U252-T252</f>
        <v>0</v>
      </c>
      <c r="AB252" s="2"/>
      <c r="AK252" s="10"/>
      <c r="AL252" s="10"/>
      <c r="AM252" s="10"/>
      <c r="AN252" s="10"/>
      <c r="AO252" s="686"/>
      <c r="AP252" s="10"/>
      <c r="AQ252" s="2">
        <f t="shared" ref="AQ252:AQ264" si="844">AN252-AM252</f>
        <v>0</v>
      </c>
      <c r="AS252" s="219"/>
      <c r="AW252" s="10"/>
      <c r="AX252" s="5">
        <f t="shared" ref="AX252:AX264" si="845">AU252-AT252</f>
        <v>0</v>
      </c>
      <c r="BM252" s="2"/>
      <c r="BR252" s="10"/>
      <c r="BS252" s="10"/>
      <c r="BT252" s="10"/>
      <c r="BU252" s="10"/>
      <c r="BV252" s="686"/>
      <c r="BW252" s="10"/>
      <c r="BX252" s="2">
        <f t="shared" ref="BX252:BX264" si="846">BU252-BT252</f>
        <v>0</v>
      </c>
      <c r="CK252" s="10"/>
      <c r="CL252" s="10"/>
      <c r="CM252" s="10"/>
      <c r="CN252" s="10"/>
      <c r="CO252" s="686"/>
      <c r="CP252" s="10"/>
      <c r="CQ252" s="2">
        <f t="shared" ref="CQ252:CQ264" si="847">CN252-CM252</f>
        <v>0</v>
      </c>
      <c r="CX252" s="5">
        <f t="shared" ref="CX252:CX264" si="848">CU252-CT252</f>
        <v>0</v>
      </c>
      <c r="DK252" s="2"/>
      <c r="DP252" s="10"/>
      <c r="DQ252" s="10"/>
      <c r="DR252" s="10"/>
      <c r="DS252" s="686"/>
      <c r="DT252" s="2">
        <f t="shared" ref="DT252:DT264" si="849">DR252-DQ252</f>
        <v>0</v>
      </c>
      <c r="EG252" s="10"/>
      <c r="EH252" s="10"/>
      <c r="EI252" s="10"/>
      <c r="EJ252" s="686"/>
      <c r="EK252" s="2">
        <f t="shared" ref="EK252:EK264" si="850">EI252-EH252</f>
        <v>0</v>
      </c>
      <c r="EP252" s="5">
        <f t="shared" ref="EP252:EP264" si="851">EN252-EM252</f>
        <v>0</v>
      </c>
    </row>
    <row r="253" spans="1:152" s="351" customFormat="1" ht="12" hidden="1" customHeight="1">
      <c r="A253" s="687"/>
      <c r="B253" s="687" t="s">
        <v>16</v>
      </c>
      <c r="C253" s="688"/>
      <c r="D253" s="464"/>
      <c r="E253" s="817"/>
      <c r="F253" s="689"/>
      <c r="G253" s="690" t="e">
        <f>#REF!+G77-#REF!</f>
        <v>#REF!</v>
      </c>
      <c r="H253" s="690" t="e">
        <f>#REF!+H77-#REF!</f>
        <v>#REF!</v>
      </c>
      <c r="I253" s="178"/>
      <c r="J253" s="689"/>
      <c r="K253" s="690" t="e">
        <f>#REF!+K77-#REF!</f>
        <v>#REF!</v>
      </c>
      <c r="L253" s="690" t="e">
        <f>#REF!+L77-#REF!</f>
        <v>#REF!</v>
      </c>
      <c r="M253" s="178"/>
      <c r="N253" s="689"/>
      <c r="O253" s="690" t="e">
        <f>#REF!+O77-#REF!</f>
        <v>#REF!</v>
      </c>
      <c r="P253" s="690" t="e">
        <f>#REF!+P77-#REF!</f>
        <v>#REF!</v>
      </c>
      <c r="Q253" s="178"/>
      <c r="R253" s="689"/>
      <c r="S253" s="528"/>
      <c r="T253" s="528"/>
      <c r="U253" s="691"/>
      <c r="V253" s="202"/>
      <c r="W253" s="613"/>
      <c r="X253" s="441">
        <f t="shared" si="843"/>
        <v>0</v>
      </c>
      <c r="Y253" s="689"/>
      <c r="Z253" s="690" t="e">
        <f>#REF!+Z77-#REF!</f>
        <v>#REF!</v>
      </c>
      <c r="AA253" s="690" t="e">
        <f>#REF!+AA77-#REF!</f>
        <v>#REF!</v>
      </c>
      <c r="AB253" s="178"/>
      <c r="AC253" s="689"/>
      <c r="AD253" s="438" t="e">
        <f>F254+AD77-#REF!</f>
        <v>#REF!</v>
      </c>
      <c r="AE253" s="690" t="e">
        <f>G254+AE77-#REF!</f>
        <v>#REF!</v>
      </c>
      <c r="AF253" s="202"/>
      <c r="AG253" s="689"/>
      <c r="AH253" s="438" t="e">
        <f>J254+AH77-#REF!</f>
        <v>#REF!</v>
      </c>
      <c r="AI253" s="690" t="e">
        <f>K254+AI77-#REF!</f>
        <v>#REF!</v>
      </c>
      <c r="AJ253" s="202"/>
      <c r="AK253" s="689"/>
      <c r="AL253" s="528"/>
      <c r="AM253" s="528"/>
      <c r="AN253" s="691"/>
      <c r="AO253" s="202"/>
      <c r="AP253" s="613"/>
      <c r="AQ253" s="441">
        <f t="shared" si="844"/>
        <v>0</v>
      </c>
      <c r="AR253" s="689">
        <f>SUM(R253,AK253)</f>
        <v>0</v>
      </c>
      <c r="AS253" s="528"/>
      <c r="AT253" s="692"/>
      <c r="AU253" s="693"/>
      <c r="AV253" s="694"/>
      <c r="AW253" s="613"/>
      <c r="AX253" s="695">
        <f t="shared" si="845"/>
        <v>0</v>
      </c>
      <c r="AY253" s="350"/>
      <c r="AZ253" s="350"/>
      <c r="BA253" s="350"/>
      <c r="BF253" s="689"/>
      <c r="BG253" s="690" t="e">
        <f>#REF!+BG77-#REF!</f>
        <v>#REF!</v>
      </c>
      <c r="BH253" s="690" t="e">
        <f>#REF!+BH77-#REF!</f>
        <v>#REF!</v>
      </c>
      <c r="BI253" s="178"/>
      <c r="BJ253" s="689"/>
      <c r="BK253" s="690" t="e">
        <f>#REF!+BK77-#REF!</f>
        <v>#REF!</v>
      </c>
      <c r="BL253" s="690" t="e">
        <f>#REF!+BL77-#REF!</f>
        <v>#REF!</v>
      </c>
      <c r="BM253" s="178"/>
      <c r="BN253" s="689"/>
      <c r="BO253" s="438" t="e">
        <f>#REF!+BO77-#REF!</f>
        <v>#REF!</v>
      </c>
      <c r="BP253" s="690" t="e">
        <f>#REF!+BP77-#REF!</f>
        <v>#REF!</v>
      </c>
      <c r="BQ253" s="202"/>
      <c r="BR253" s="689"/>
      <c r="BS253" s="528"/>
      <c r="BT253" s="528"/>
      <c r="BU253" s="691"/>
      <c r="BV253" s="202"/>
      <c r="BW253" s="613"/>
      <c r="BX253" s="441">
        <f t="shared" si="846"/>
        <v>0</v>
      </c>
      <c r="BY253" s="689"/>
      <c r="BZ253" s="438" t="e">
        <f>#REF!+BZ77-#REF!</f>
        <v>#REF!</v>
      </c>
      <c r="CA253" s="690" t="e">
        <f>#REF!+CA77-#REF!</f>
        <v>#REF!</v>
      </c>
      <c r="CB253" s="202"/>
      <c r="CC253" s="689"/>
      <c r="CD253" s="438" t="e">
        <f>BF254+CD77-#REF!</f>
        <v>#REF!</v>
      </c>
      <c r="CE253" s="690" t="e">
        <f>BG254+CE77-#REF!</f>
        <v>#REF!</v>
      </c>
      <c r="CF253" s="202"/>
      <c r="CG253" s="689"/>
      <c r="CH253" s="438" t="e">
        <f>BJ254+CH77-#REF!</f>
        <v>#REF!</v>
      </c>
      <c r="CI253" s="690" t="e">
        <f>BK254+CI77-#REF!</f>
        <v>#REF!</v>
      </c>
      <c r="CJ253" s="202"/>
      <c r="CK253" s="689"/>
      <c r="CL253" s="528"/>
      <c r="CM253" s="528"/>
      <c r="CN253" s="691"/>
      <c r="CO253" s="202"/>
      <c r="CP253" s="613"/>
      <c r="CQ253" s="441">
        <f t="shared" si="847"/>
        <v>0</v>
      </c>
      <c r="CR253" s="689">
        <f>SUM(BR253,CK253)</f>
        <v>0</v>
      </c>
      <c r="CS253" s="528"/>
      <c r="CT253" s="692"/>
      <c r="CU253" s="693"/>
      <c r="CV253" s="694"/>
      <c r="CW253" s="974"/>
      <c r="CX253" s="695">
        <f t="shared" si="848"/>
        <v>0</v>
      </c>
      <c r="CY253" s="350"/>
      <c r="CZ253" s="350"/>
      <c r="DD253" s="689"/>
      <c r="DE253" s="690" t="e">
        <f>#REF!+DE77-#REF!</f>
        <v>#REF!</v>
      </c>
      <c r="DF253" s="690" t="e">
        <f>#REF!+DF77-#REF!</f>
        <v>#REF!</v>
      </c>
      <c r="DG253" s="178"/>
      <c r="DH253" s="689"/>
      <c r="DI253" s="690" t="e">
        <f>#REF!+DI77-#REF!</f>
        <v>#REF!</v>
      </c>
      <c r="DJ253" s="690" t="e">
        <f>#REF!+DJ77-#REF!</f>
        <v>#REF!</v>
      </c>
      <c r="DK253" s="178"/>
      <c r="DL253" s="689"/>
      <c r="DM253" s="438" t="e">
        <f>#REF!+DM77-#REF!</f>
        <v>#REF!</v>
      </c>
      <c r="DN253" s="690" t="e">
        <f>#REF!+DN77-#REF!</f>
        <v>#REF!</v>
      </c>
      <c r="DO253" s="202"/>
      <c r="DP253" s="689"/>
      <c r="DQ253" s="528"/>
      <c r="DR253" s="691"/>
      <c r="DS253" s="202"/>
      <c r="DT253" s="441">
        <f t="shared" si="849"/>
        <v>0</v>
      </c>
      <c r="DU253" s="689"/>
      <c r="DV253" s="438" t="e">
        <f>#REF!+DV77-#REF!</f>
        <v>#REF!</v>
      </c>
      <c r="DW253" s="690" t="e">
        <f>#REF!+DW77-#REF!</f>
        <v>#REF!</v>
      </c>
      <c r="DX253" s="202"/>
      <c r="DY253" s="689"/>
      <c r="DZ253" s="438" t="e">
        <f>DD254+DZ77-#REF!</f>
        <v>#REF!</v>
      </c>
      <c r="EA253" s="690" t="e">
        <f>DE254+EA77-#REF!</f>
        <v>#REF!</v>
      </c>
      <c r="EB253" s="202"/>
      <c r="EC253" s="689"/>
      <c r="ED253" s="438" t="e">
        <f>DH254+ED77-#REF!</f>
        <v>#REF!</v>
      </c>
      <c r="EE253" s="690" t="e">
        <f>DI254+EE77-#REF!</f>
        <v>#REF!</v>
      </c>
      <c r="EF253" s="202"/>
      <c r="EG253" s="689"/>
      <c r="EH253" s="528"/>
      <c r="EI253" s="691"/>
      <c r="EJ253" s="202"/>
      <c r="EK253" s="441">
        <f t="shared" si="850"/>
        <v>0</v>
      </c>
      <c r="EL253" s="689">
        <f>SUM(DP253,EG253)</f>
        <v>0</v>
      </c>
      <c r="EM253" s="692"/>
      <c r="EN253" s="693"/>
      <c r="EO253" s="694"/>
      <c r="EP253" s="695">
        <f t="shared" si="851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0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38"/>
      <c r="T254" s="538"/>
      <c r="U254" s="113"/>
      <c r="V254" s="55"/>
      <c r="W254" s="134"/>
      <c r="X254" s="134">
        <f t="shared" si="843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38"/>
      <c r="AM254" s="538"/>
      <c r="AN254" s="113"/>
      <c r="AO254" s="55"/>
      <c r="AP254" s="134"/>
      <c r="AQ254" s="134">
        <f t="shared" si="844"/>
        <v>0</v>
      </c>
      <c r="AR254" s="130">
        <f>SUM(R254,AK254)</f>
        <v>0</v>
      </c>
      <c r="AS254" s="538"/>
      <c r="AT254" s="170"/>
      <c r="AU254" s="187">
        <f>SUM(U254,AN254)</f>
        <v>0</v>
      </c>
      <c r="AV254" s="362"/>
      <c r="AW254" s="134"/>
      <c r="AX254" s="696">
        <f t="shared" si="845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38"/>
      <c r="BT254" s="538"/>
      <c r="BU254" s="113"/>
      <c r="BV254" s="55"/>
      <c r="BW254" s="134"/>
      <c r="BX254" s="134">
        <f t="shared" si="846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38"/>
      <c r="CM254" s="538"/>
      <c r="CN254" s="113"/>
      <c r="CO254" s="55"/>
      <c r="CP254" s="134"/>
      <c r="CQ254" s="134">
        <f t="shared" si="847"/>
        <v>0</v>
      </c>
      <c r="CR254" s="130">
        <f>SUM(BR254,CK254)</f>
        <v>0</v>
      </c>
      <c r="CS254" s="538"/>
      <c r="CT254" s="170"/>
      <c r="CU254" s="187">
        <f>SUM(BU254,CN254)</f>
        <v>0</v>
      </c>
      <c r="CV254" s="362"/>
      <c r="CW254" s="696"/>
      <c r="CX254" s="696">
        <f t="shared" si="848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38"/>
      <c r="DR254" s="113"/>
      <c r="DS254" s="55"/>
      <c r="DT254" s="134">
        <f t="shared" si="849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38"/>
      <c r="EI254" s="113"/>
      <c r="EJ254" s="55"/>
      <c r="EK254" s="134">
        <f t="shared" si="850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696">
        <f t="shared" si="851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87" t="s">
        <v>16</v>
      </c>
      <c r="C255" s="330"/>
      <c r="D255" s="196"/>
      <c r="E255" s="190"/>
      <c r="F255" s="46"/>
      <c r="G255" s="690" t="e">
        <f>#REF!+G81-#REF!</f>
        <v>#REF!</v>
      </c>
      <c r="H255" s="690" t="e">
        <f>#REF!+H81-#REF!</f>
        <v>#REF!</v>
      </c>
      <c r="I255" s="178"/>
      <c r="J255" s="46"/>
      <c r="K255" s="690" t="e">
        <f>#REF!+K81-#REF!</f>
        <v>#REF!</v>
      </c>
      <c r="L255" s="690" t="e">
        <f>#REF!+L81-#REF!</f>
        <v>#REF!</v>
      </c>
      <c r="M255" s="178"/>
      <c r="N255" s="46"/>
      <c r="O255" s="690" t="e">
        <f>#REF!+O81-#REF!</f>
        <v>#REF!</v>
      </c>
      <c r="P255" s="690" t="e">
        <f>#REF!+P81-#REF!</f>
        <v>#REF!</v>
      </c>
      <c r="Q255" s="178"/>
      <c r="R255" s="544"/>
      <c r="S255" s="697"/>
      <c r="T255" s="697"/>
      <c r="U255" s="176"/>
      <c r="V255" s="202"/>
      <c r="W255" s="613"/>
      <c r="X255" s="478">
        <f t="shared" si="843"/>
        <v>0</v>
      </c>
      <c r="Y255" s="46"/>
      <c r="Z255" s="690" t="e">
        <f>#REF!+Z81-#REF!</f>
        <v>#REF!</v>
      </c>
      <c r="AA255" s="690" t="e">
        <f>#REF!+AA81-#REF!</f>
        <v>#REF!</v>
      </c>
      <c r="AB255" s="178"/>
      <c r="AC255" s="46"/>
      <c r="AD255" s="438" t="e">
        <f>F256+AD81-#REF!</f>
        <v>#REF!</v>
      </c>
      <c r="AE255" s="690" t="e">
        <f>G256+AE81-#REF!</f>
        <v>#REF!</v>
      </c>
      <c r="AF255" s="202"/>
      <c r="AG255" s="46"/>
      <c r="AH255" s="438" t="e">
        <f>J256+AH81-#REF!</f>
        <v>#REF!</v>
      </c>
      <c r="AI255" s="690" t="e">
        <f>K256+AI81-#REF!</f>
        <v>#REF!</v>
      </c>
      <c r="AJ255" s="202"/>
      <c r="AK255" s="544"/>
      <c r="AL255" s="697"/>
      <c r="AM255" s="697"/>
      <c r="AN255" s="176"/>
      <c r="AO255" s="202"/>
      <c r="AP255" s="613"/>
      <c r="AQ255" s="478">
        <f t="shared" si="844"/>
        <v>0</v>
      </c>
      <c r="AR255" s="287"/>
      <c r="AS255" s="697"/>
      <c r="AT255" s="290"/>
      <c r="AU255" s="180"/>
      <c r="AV255" s="694"/>
      <c r="AW255" s="613"/>
      <c r="AX255" s="698">
        <f t="shared" si="845"/>
        <v>0</v>
      </c>
      <c r="AY255" s="138"/>
      <c r="AZ255" s="138"/>
      <c r="BA255" s="138"/>
      <c r="BF255" s="46"/>
      <c r="BG255" s="690" t="e">
        <f>#REF!+BG81-#REF!</f>
        <v>#REF!</v>
      </c>
      <c r="BH255" s="690" t="e">
        <f>#REF!+BH81-#REF!</f>
        <v>#REF!</v>
      </c>
      <c r="BI255" s="178"/>
      <c r="BJ255" s="46"/>
      <c r="BK255" s="690" t="e">
        <f>#REF!+BK81-#REF!</f>
        <v>#REF!</v>
      </c>
      <c r="BL255" s="690" t="e">
        <f>#REF!+BL81-#REF!</f>
        <v>#REF!</v>
      </c>
      <c r="BM255" s="178"/>
      <c r="BN255" s="46"/>
      <c r="BO255" s="438" t="e">
        <f>#REF!+BO81-#REF!</f>
        <v>#REF!</v>
      </c>
      <c r="BP255" s="690" t="e">
        <f>#REF!+BP81-#REF!</f>
        <v>#REF!</v>
      </c>
      <c r="BQ255" s="202"/>
      <c r="BR255" s="544"/>
      <c r="BS255" s="697"/>
      <c r="BT255" s="697"/>
      <c r="BU255" s="176"/>
      <c r="BV255" s="202"/>
      <c r="BW255" s="613"/>
      <c r="BX255" s="478">
        <f t="shared" si="846"/>
        <v>0</v>
      </c>
      <c r="BY255" s="46"/>
      <c r="BZ255" s="438" t="e">
        <f>#REF!+BZ81-#REF!</f>
        <v>#REF!</v>
      </c>
      <c r="CA255" s="690" t="e">
        <f>#REF!+CA81-#REF!</f>
        <v>#REF!</v>
      </c>
      <c r="CB255" s="202"/>
      <c r="CC255" s="46"/>
      <c r="CD255" s="438" t="e">
        <f>BF256+CD81-#REF!</f>
        <v>#REF!</v>
      </c>
      <c r="CE255" s="690" t="e">
        <f>BG256+CE81-#REF!</f>
        <v>#REF!</v>
      </c>
      <c r="CF255" s="202"/>
      <c r="CG255" s="46"/>
      <c r="CH255" s="438" t="e">
        <f>BJ256+CH81-#REF!</f>
        <v>#REF!</v>
      </c>
      <c r="CI255" s="690" t="e">
        <f>BK256+CI81-#REF!</f>
        <v>#REF!</v>
      </c>
      <c r="CJ255" s="202"/>
      <c r="CK255" s="544"/>
      <c r="CL255" s="697"/>
      <c r="CM255" s="697"/>
      <c r="CN255" s="176"/>
      <c r="CO255" s="202"/>
      <c r="CP255" s="613"/>
      <c r="CQ255" s="478">
        <f t="shared" si="847"/>
        <v>0</v>
      </c>
      <c r="CR255" s="287"/>
      <c r="CS255" s="539"/>
      <c r="CT255" s="290"/>
      <c r="CU255" s="180"/>
      <c r="CV255" s="694"/>
      <c r="CW255" s="974"/>
      <c r="CX255" s="698">
        <f t="shared" si="848"/>
        <v>0</v>
      </c>
      <c r="CY255" s="138"/>
      <c r="CZ255" s="138"/>
      <c r="DD255" s="46"/>
      <c r="DE255" s="690" t="e">
        <f>#REF!+DE81-#REF!</f>
        <v>#REF!</v>
      </c>
      <c r="DF255" s="690" t="e">
        <f>#REF!+DF81-#REF!</f>
        <v>#REF!</v>
      </c>
      <c r="DG255" s="178"/>
      <c r="DH255" s="46"/>
      <c r="DI255" s="690" t="e">
        <f>#REF!+DI81-#REF!</f>
        <v>#REF!</v>
      </c>
      <c r="DJ255" s="690" t="e">
        <f>#REF!+DJ81-#REF!</f>
        <v>#REF!</v>
      </c>
      <c r="DK255" s="178"/>
      <c r="DL255" s="46"/>
      <c r="DM255" s="438" t="e">
        <f>#REF!+DM81-#REF!</f>
        <v>#REF!</v>
      </c>
      <c r="DN255" s="690" t="e">
        <f>#REF!+DN81-#REF!</f>
        <v>#REF!</v>
      </c>
      <c r="DO255" s="202"/>
      <c r="DP255" s="544"/>
      <c r="DQ255" s="697"/>
      <c r="DR255" s="176"/>
      <c r="DS255" s="202"/>
      <c r="DT255" s="478">
        <f t="shared" si="849"/>
        <v>0</v>
      </c>
      <c r="DU255" s="46"/>
      <c r="DV255" s="438" t="e">
        <f>#REF!+DV81-#REF!</f>
        <v>#REF!</v>
      </c>
      <c r="DW255" s="690" t="e">
        <f>#REF!+DW81-#REF!</f>
        <v>#REF!</v>
      </c>
      <c r="DX255" s="202"/>
      <c r="DY255" s="46"/>
      <c r="DZ255" s="438" t="e">
        <f>DD256+DZ81-#REF!</f>
        <v>#REF!</v>
      </c>
      <c r="EA255" s="690" t="e">
        <f>DE256+EA81-#REF!</f>
        <v>#REF!</v>
      </c>
      <c r="EB255" s="202"/>
      <c r="EC255" s="46"/>
      <c r="ED255" s="438" t="e">
        <f>DH256+ED81-#REF!</f>
        <v>#REF!</v>
      </c>
      <c r="EE255" s="690" t="e">
        <f>DI256+EE81-#REF!</f>
        <v>#REF!</v>
      </c>
      <c r="EF255" s="202"/>
      <c r="EG255" s="544"/>
      <c r="EH255" s="697"/>
      <c r="EI255" s="176"/>
      <c r="EJ255" s="202"/>
      <c r="EK255" s="478">
        <f t="shared" si="850"/>
        <v>0</v>
      </c>
      <c r="EL255" s="287"/>
      <c r="EM255" s="290"/>
      <c r="EN255" s="180"/>
      <c r="EO255" s="694"/>
      <c r="EP255" s="698">
        <f t="shared" si="851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0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38"/>
      <c r="T256" s="538"/>
      <c r="U256" s="113"/>
      <c r="V256" s="55"/>
      <c r="W256" s="134"/>
      <c r="X256" s="134">
        <f t="shared" si="843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38"/>
      <c r="AM256" s="538"/>
      <c r="AN256" s="113"/>
      <c r="AO256" s="55"/>
      <c r="AP256" s="134"/>
      <c r="AQ256" s="134">
        <f t="shared" si="844"/>
        <v>0</v>
      </c>
      <c r="AR256" s="130">
        <f>SUM(R256,AK256)</f>
        <v>0</v>
      </c>
      <c r="AS256" s="538"/>
      <c r="AT256" s="170"/>
      <c r="AU256" s="187">
        <f>SUM(U256,AN256)</f>
        <v>0</v>
      </c>
      <c r="AV256" s="362"/>
      <c r="AW256" s="134"/>
      <c r="AX256" s="696">
        <f t="shared" si="845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38"/>
      <c r="BT256" s="538"/>
      <c r="BU256" s="113"/>
      <c r="BV256" s="55"/>
      <c r="BW256" s="134"/>
      <c r="BX256" s="134">
        <f t="shared" si="846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38"/>
      <c r="CM256" s="538"/>
      <c r="CN256" s="113"/>
      <c r="CO256" s="55"/>
      <c r="CP256" s="134"/>
      <c r="CQ256" s="134">
        <f t="shared" si="847"/>
        <v>0</v>
      </c>
      <c r="CR256" s="130">
        <f>SUM(BR256,CK256)</f>
        <v>0</v>
      </c>
      <c r="CS256" s="538"/>
      <c r="CT256" s="170"/>
      <c r="CU256" s="187">
        <f>SUM(BU256,CN256)</f>
        <v>0</v>
      </c>
      <c r="CV256" s="362"/>
      <c r="CW256" s="696"/>
      <c r="CX256" s="696">
        <f t="shared" si="848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38"/>
      <c r="DR256" s="113"/>
      <c r="DS256" s="55"/>
      <c r="DT256" s="134">
        <f t="shared" si="849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38"/>
      <c r="EI256" s="113"/>
      <c r="EJ256" s="55"/>
      <c r="EK256" s="134">
        <f t="shared" si="850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696">
        <f t="shared" si="851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87" t="s">
        <v>16</v>
      </c>
      <c r="C257" s="330"/>
      <c r="D257" s="196"/>
      <c r="E257" s="190"/>
      <c r="F257" s="46"/>
      <c r="G257" s="690" t="e">
        <f>#REF!+G102-#REF!</f>
        <v>#REF!</v>
      </c>
      <c r="H257" s="690" t="e">
        <f>#REF!+H102-#REF!</f>
        <v>#REF!</v>
      </c>
      <c r="I257" s="178"/>
      <c r="J257" s="46"/>
      <c r="K257" s="690" t="e">
        <f>#REF!+K102-#REF!</f>
        <v>#REF!</v>
      </c>
      <c r="L257" s="690" t="e">
        <f>#REF!+L102-#REF!</f>
        <v>#REF!</v>
      </c>
      <c r="M257" s="178"/>
      <c r="N257" s="46"/>
      <c r="O257" s="690" t="e">
        <f>#REF!+O102-#REF!</f>
        <v>#REF!</v>
      </c>
      <c r="P257" s="690" t="e">
        <f>#REF!+P102-#REF!</f>
        <v>#REF!</v>
      </c>
      <c r="Q257" s="178"/>
      <c r="R257" s="46"/>
      <c r="S257" s="699"/>
      <c r="T257" s="699"/>
      <c r="U257" s="176"/>
      <c r="V257" s="202"/>
      <c r="W257" s="613"/>
      <c r="X257" s="478">
        <f t="shared" si="843"/>
        <v>0</v>
      </c>
      <c r="Y257" s="46"/>
      <c r="Z257" s="690" t="e">
        <f>#REF!+Z102-#REF!</f>
        <v>#REF!</v>
      </c>
      <c r="AA257" s="690" t="e">
        <f>#REF!+AA102-#REF!</f>
        <v>#REF!</v>
      </c>
      <c r="AB257" s="178"/>
      <c r="AC257" s="46"/>
      <c r="AD257" s="197" t="e">
        <f>F258+AD102-#REF!</f>
        <v>#REF!</v>
      </c>
      <c r="AE257" s="690" t="e">
        <f>G258+AE102-#REF!</f>
        <v>#REF!</v>
      </c>
      <c r="AF257" s="202"/>
      <c r="AG257" s="46"/>
      <c r="AH257" s="197" t="e">
        <f>J258+AH102-#REF!</f>
        <v>#REF!</v>
      </c>
      <c r="AI257" s="690" t="e">
        <f>K258+AI102-#REF!</f>
        <v>#REF!</v>
      </c>
      <c r="AJ257" s="202"/>
      <c r="AK257" s="46"/>
      <c r="AL257" s="699"/>
      <c r="AM257" s="699"/>
      <c r="AN257" s="176"/>
      <c r="AO257" s="202"/>
      <c r="AP257" s="613"/>
      <c r="AQ257" s="478">
        <f t="shared" si="844"/>
        <v>0</v>
      </c>
      <c r="AR257" s="46"/>
      <c r="AS257" s="699"/>
      <c r="AT257" s="700"/>
      <c r="AU257" s="180"/>
      <c r="AV257" s="604"/>
      <c r="AW257" s="613"/>
      <c r="AX257" s="698">
        <f t="shared" si="845"/>
        <v>0</v>
      </c>
      <c r="AY257" s="138"/>
      <c r="AZ257" s="138"/>
      <c r="BA257" s="138"/>
      <c r="BF257" s="46"/>
      <c r="BG257" s="690" t="e">
        <f>#REF!+BG102-#REF!</f>
        <v>#REF!</v>
      </c>
      <c r="BH257" s="690" t="e">
        <f>#REF!+BH102-#REF!</f>
        <v>#REF!</v>
      </c>
      <c r="BI257" s="178"/>
      <c r="BJ257" s="46"/>
      <c r="BK257" s="690" t="e">
        <f>#REF!+BK102-#REF!</f>
        <v>#REF!</v>
      </c>
      <c r="BL257" s="690" t="e">
        <f>#REF!+BL102-#REF!</f>
        <v>#REF!</v>
      </c>
      <c r="BM257" s="178"/>
      <c r="BN257" s="46"/>
      <c r="BO257" s="197" t="e">
        <f>#REF!+BO102-#REF!</f>
        <v>#REF!</v>
      </c>
      <c r="BP257" s="690" t="e">
        <f>#REF!+BP102-#REF!</f>
        <v>#REF!</v>
      </c>
      <c r="BQ257" s="202"/>
      <c r="BR257" s="46"/>
      <c r="BS257" s="699"/>
      <c r="BT257" s="699"/>
      <c r="BU257" s="176"/>
      <c r="BV257" s="202"/>
      <c r="BW257" s="613"/>
      <c r="BX257" s="478">
        <f t="shared" si="846"/>
        <v>0</v>
      </c>
      <c r="BY257" s="46"/>
      <c r="BZ257" s="197" t="e">
        <f>#REF!+BZ102-#REF!</f>
        <v>#REF!</v>
      </c>
      <c r="CA257" s="690" t="e">
        <f>#REF!+CA102-#REF!</f>
        <v>#REF!</v>
      </c>
      <c r="CB257" s="202"/>
      <c r="CC257" s="46"/>
      <c r="CD257" s="197" t="e">
        <f>BF258+CD102-#REF!</f>
        <v>#REF!</v>
      </c>
      <c r="CE257" s="690" t="e">
        <f>BG258+CE102-#REF!</f>
        <v>#REF!</v>
      </c>
      <c r="CF257" s="202"/>
      <c r="CG257" s="46"/>
      <c r="CH257" s="197" t="e">
        <f>BJ258+CH102-#REF!</f>
        <v>#REF!</v>
      </c>
      <c r="CI257" s="690" t="e">
        <f>BK258+CI102-#REF!</f>
        <v>#REF!</v>
      </c>
      <c r="CJ257" s="202"/>
      <c r="CK257" s="46"/>
      <c r="CL257" s="699"/>
      <c r="CM257" s="699"/>
      <c r="CN257" s="176"/>
      <c r="CO257" s="202"/>
      <c r="CP257" s="613"/>
      <c r="CQ257" s="478">
        <f t="shared" si="847"/>
        <v>0</v>
      </c>
      <c r="CR257" s="46"/>
      <c r="CS257" s="966"/>
      <c r="CT257" s="700"/>
      <c r="CU257" s="180"/>
      <c r="CV257" s="604"/>
      <c r="CW257" s="975"/>
      <c r="CX257" s="698">
        <f t="shared" si="848"/>
        <v>0</v>
      </c>
      <c r="CY257" s="138"/>
      <c r="CZ257" s="138"/>
      <c r="DD257" s="46"/>
      <c r="DE257" s="690" t="e">
        <f>#REF!+DE102-#REF!</f>
        <v>#REF!</v>
      </c>
      <c r="DF257" s="690" t="e">
        <f>#REF!+DF102-#REF!</f>
        <v>#REF!</v>
      </c>
      <c r="DG257" s="178"/>
      <c r="DH257" s="46"/>
      <c r="DI257" s="690" t="e">
        <f>#REF!+DI102-#REF!</f>
        <v>#REF!</v>
      </c>
      <c r="DJ257" s="690" t="e">
        <f>#REF!+DJ102-#REF!</f>
        <v>#REF!</v>
      </c>
      <c r="DK257" s="178"/>
      <c r="DL257" s="46"/>
      <c r="DM257" s="197" t="e">
        <f>#REF!+DM102-#REF!</f>
        <v>#REF!</v>
      </c>
      <c r="DN257" s="690" t="e">
        <f>#REF!+DN102-#REF!</f>
        <v>#REF!</v>
      </c>
      <c r="DO257" s="202"/>
      <c r="DP257" s="46"/>
      <c r="DQ257" s="699"/>
      <c r="DR257" s="176"/>
      <c r="DS257" s="202"/>
      <c r="DT257" s="478">
        <f t="shared" si="849"/>
        <v>0</v>
      </c>
      <c r="DU257" s="46"/>
      <c r="DV257" s="197" t="e">
        <f>#REF!+DV102-#REF!</f>
        <v>#REF!</v>
      </c>
      <c r="DW257" s="690" t="e">
        <f>#REF!+DW102-#REF!</f>
        <v>#REF!</v>
      </c>
      <c r="DX257" s="202"/>
      <c r="DY257" s="46"/>
      <c r="DZ257" s="197" t="e">
        <f>DD258+DZ102-#REF!</f>
        <v>#REF!</v>
      </c>
      <c r="EA257" s="690" t="e">
        <f>DE258+EA102-#REF!</f>
        <v>#REF!</v>
      </c>
      <c r="EB257" s="202"/>
      <c r="EC257" s="46"/>
      <c r="ED257" s="197" t="e">
        <f>DH258+ED102-#REF!</f>
        <v>#REF!</v>
      </c>
      <c r="EE257" s="690" t="e">
        <f>DI258+EE102-#REF!</f>
        <v>#REF!</v>
      </c>
      <c r="EF257" s="202"/>
      <c r="EG257" s="46"/>
      <c r="EH257" s="699"/>
      <c r="EI257" s="176"/>
      <c r="EJ257" s="202"/>
      <c r="EK257" s="478">
        <f t="shared" si="850"/>
        <v>0</v>
      </c>
      <c r="EL257" s="46"/>
      <c r="EM257" s="700"/>
      <c r="EN257" s="180"/>
      <c r="EO257" s="604"/>
      <c r="EP257" s="698">
        <f t="shared" si="851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0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38"/>
      <c r="T258" s="538"/>
      <c r="U258" s="113"/>
      <c r="V258" s="55"/>
      <c r="W258" s="134"/>
      <c r="X258" s="134">
        <f t="shared" si="843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38"/>
      <c r="AM258" s="538"/>
      <c r="AN258" s="113"/>
      <c r="AO258" s="55"/>
      <c r="AP258" s="134"/>
      <c r="AQ258" s="134">
        <f t="shared" si="844"/>
        <v>0</v>
      </c>
      <c r="AR258" s="130">
        <f>SUM(R258,AK258)</f>
        <v>0</v>
      </c>
      <c r="AS258" s="538"/>
      <c r="AT258" s="170"/>
      <c r="AU258" s="187">
        <f>SUM(U258,AN258)</f>
        <v>0</v>
      </c>
      <c r="AV258" s="362"/>
      <c r="AW258" s="134"/>
      <c r="AX258" s="696">
        <f t="shared" si="845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38"/>
      <c r="BT258" s="538"/>
      <c r="BU258" s="113"/>
      <c r="BV258" s="55"/>
      <c r="BW258" s="134"/>
      <c r="BX258" s="134">
        <f t="shared" si="846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38"/>
      <c r="CM258" s="538"/>
      <c r="CN258" s="113"/>
      <c r="CO258" s="55"/>
      <c r="CP258" s="134"/>
      <c r="CQ258" s="134">
        <f t="shared" si="847"/>
        <v>0</v>
      </c>
      <c r="CR258" s="130">
        <f>SUM(BR258,CK258)</f>
        <v>0</v>
      </c>
      <c r="CS258" s="538"/>
      <c r="CT258" s="170"/>
      <c r="CU258" s="187">
        <f>SUM(BU258,CN258)</f>
        <v>0</v>
      </c>
      <c r="CV258" s="362"/>
      <c r="CW258" s="696"/>
      <c r="CX258" s="696">
        <f t="shared" si="848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38"/>
      <c r="DR258" s="113"/>
      <c r="DS258" s="55"/>
      <c r="DT258" s="134">
        <f t="shared" si="849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38"/>
      <c r="EI258" s="113"/>
      <c r="EJ258" s="55"/>
      <c r="EK258" s="134">
        <f t="shared" si="850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696">
        <f t="shared" si="851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87" t="s">
        <v>16</v>
      </c>
      <c r="C259" s="330"/>
      <c r="D259" s="196"/>
      <c r="E259" s="190"/>
      <c r="F259" s="46"/>
      <c r="G259" s="690" t="e">
        <f>#REF!+G100-#REF!</f>
        <v>#REF!</v>
      </c>
      <c r="H259" s="690" t="e">
        <f>#REF!+H100-#REF!</f>
        <v>#REF!</v>
      </c>
      <c r="I259" s="178"/>
      <c r="J259" s="46"/>
      <c r="K259" s="690" t="e">
        <f>#REF!+K100-#REF!</f>
        <v>#REF!</v>
      </c>
      <c r="L259" s="690" t="e">
        <f>#REF!+L100-#REF!</f>
        <v>#REF!</v>
      </c>
      <c r="M259" s="178"/>
      <c r="N259" s="46"/>
      <c r="O259" s="690" t="e">
        <f>#REF!+O100-#REF!</f>
        <v>#REF!</v>
      </c>
      <c r="P259" s="690" t="e">
        <f>#REF!+P100-#REF!</f>
        <v>#REF!</v>
      </c>
      <c r="Q259" s="178"/>
      <c r="R259" s="544"/>
      <c r="S259" s="697"/>
      <c r="T259" s="697"/>
      <c r="U259" s="176"/>
      <c r="V259" s="202"/>
      <c r="W259" s="613"/>
      <c r="X259" s="478">
        <f t="shared" si="843"/>
        <v>0</v>
      </c>
      <c r="Y259" s="46"/>
      <c r="Z259" s="690" t="e">
        <f>#REF!+Z100-#REF!</f>
        <v>#REF!</v>
      </c>
      <c r="AA259" s="690" t="e">
        <f>#REF!+AA100-#REF!</f>
        <v>#REF!</v>
      </c>
      <c r="AB259" s="178"/>
      <c r="AC259" s="46"/>
      <c r="AD259" s="197" t="e">
        <f>F260+AD100-#REF!</f>
        <v>#REF!</v>
      </c>
      <c r="AE259" s="690" t="e">
        <f>G260+AE100-#REF!</f>
        <v>#REF!</v>
      </c>
      <c r="AF259" s="202"/>
      <c r="AG259" s="46"/>
      <c r="AH259" s="197" t="e">
        <f>J260+AH100-#REF!</f>
        <v>#REF!</v>
      </c>
      <c r="AI259" s="690" t="e">
        <f>K260+AI100-#REF!</f>
        <v>#REF!</v>
      </c>
      <c r="AJ259" s="202"/>
      <c r="AK259" s="544"/>
      <c r="AL259" s="697"/>
      <c r="AM259" s="697"/>
      <c r="AN259" s="176"/>
      <c r="AO259" s="202"/>
      <c r="AP259" s="613"/>
      <c r="AQ259" s="478">
        <f t="shared" si="844"/>
        <v>0</v>
      </c>
      <c r="AR259" s="287"/>
      <c r="AS259" s="697"/>
      <c r="AT259" s="290"/>
      <c r="AU259" s="180"/>
      <c r="AV259" s="604"/>
      <c r="AW259" s="613"/>
      <c r="AX259" s="698">
        <f t="shared" si="845"/>
        <v>0</v>
      </c>
      <c r="AY259" s="5"/>
      <c r="AZ259" s="5"/>
      <c r="BA259" s="5"/>
      <c r="BF259" s="46"/>
      <c r="BG259" s="690" t="e">
        <f>#REF!+BG100-#REF!</f>
        <v>#REF!</v>
      </c>
      <c r="BH259" s="690" t="e">
        <f>#REF!+BH100-#REF!</f>
        <v>#REF!</v>
      </c>
      <c r="BI259" s="178"/>
      <c r="BJ259" s="46"/>
      <c r="BK259" s="690" t="e">
        <f>#REF!+BK100-#REF!</f>
        <v>#REF!</v>
      </c>
      <c r="BL259" s="690" t="e">
        <f>#REF!+BL100-#REF!</f>
        <v>#REF!</v>
      </c>
      <c r="BM259" s="178"/>
      <c r="BN259" s="46"/>
      <c r="BO259" s="197" t="e">
        <f>#REF!+BO100-#REF!</f>
        <v>#REF!</v>
      </c>
      <c r="BP259" s="690" t="e">
        <f>#REF!+BP100-#REF!</f>
        <v>#REF!</v>
      </c>
      <c r="BQ259" s="202"/>
      <c r="BR259" s="544"/>
      <c r="BS259" s="697"/>
      <c r="BT259" s="697"/>
      <c r="BU259" s="176"/>
      <c r="BV259" s="202"/>
      <c r="BW259" s="613"/>
      <c r="BX259" s="478">
        <f t="shared" si="846"/>
        <v>0</v>
      </c>
      <c r="BY259" s="46"/>
      <c r="BZ259" s="197" t="e">
        <f>#REF!+BZ100-#REF!</f>
        <v>#REF!</v>
      </c>
      <c r="CA259" s="690" t="e">
        <f>#REF!+CA100-#REF!</f>
        <v>#REF!</v>
      </c>
      <c r="CB259" s="202"/>
      <c r="CC259" s="46"/>
      <c r="CD259" s="197" t="e">
        <f>BF260+CD100-#REF!</f>
        <v>#REF!</v>
      </c>
      <c r="CE259" s="690" t="e">
        <f>BG260+CE100-#REF!</f>
        <v>#REF!</v>
      </c>
      <c r="CF259" s="202"/>
      <c r="CG259" s="46"/>
      <c r="CH259" s="197" t="e">
        <f>BJ260+CH100-#REF!</f>
        <v>#REF!</v>
      </c>
      <c r="CI259" s="690" t="e">
        <f>BK260+CI100-#REF!</f>
        <v>#REF!</v>
      </c>
      <c r="CJ259" s="202"/>
      <c r="CK259" s="544"/>
      <c r="CL259" s="697"/>
      <c r="CM259" s="697"/>
      <c r="CN259" s="176"/>
      <c r="CO259" s="202"/>
      <c r="CP259" s="613"/>
      <c r="CQ259" s="478">
        <f t="shared" si="847"/>
        <v>0</v>
      </c>
      <c r="CR259" s="287"/>
      <c r="CS259" s="539"/>
      <c r="CT259" s="290"/>
      <c r="CU259" s="180"/>
      <c r="CV259" s="604"/>
      <c r="CW259" s="975"/>
      <c r="CX259" s="698">
        <f t="shared" si="848"/>
        <v>0</v>
      </c>
      <c r="CY259" s="5"/>
      <c r="CZ259" s="5"/>
      <c r="DD259" s="46"/>
      <c r="DE259" s="690" t="e">
        <f>#REF!+DE100-#REF!</f>
        <v>#REF!</v>
      </c>
      <c r="DF259" s="690" t="e">
        <f>#REF!+DF100-#REF!</f>
        <v>#REF!</v>
      </c>
      <c r="DG259" s="178"/>
      <c r="DH259" s="46"/>
      <c r="DI259" s="690" t="e">
        <f>#REF!+DI100-#REF!</f>
        <v>#REF!</v>
      </c>
      <c r="DJ259" s="690" t="e">
        <f>#REF!+DJ100-#REF!</f>
        <v>#REF!</v>
      </c>
      <c r="DK259" s="178"/>
      <c r="DL259" s="46"/>
      <c r="DM259" s="197" t="e">
        <f>#REF!+DM100-#REF!</f>
        <v>#REF!</v>
      </c>
      <c r="DN259" s="690" t="e">
        <f>#REF!+DN100-#REF!</f>
        <v>#REF!</v>
      </c>
      <c r="DO259" s="202"/>
      <c r="DP259" s="544"/>
      <c r="DQ259" s="697"/>
      <c r="DR259" s="176"/>
      <c r="DS259" s="202"/>
      <c r="DT259" s="478">
        <f t="shared" si="849"/>
        <v>0</v>
      </c>
      <c r="DU259" s="46"/>
      <c r="DV259" s="197" t="e">
        <f>#REF!+DV100-#REF!</f>
        <v>#REF!</v>
      </c>
      <c r="DW259" s="690" t="e">
        <f>#REF!+DW100-#REF!</f>
        <v>#REF!</v>
      </c>
      <c r="DX259" s="202"/>
      <c r="DY259" s="46"/>
      <c r="DZ259" s="197" t="e">
        <f>DD260+DZ100-#REF!</f>
        <v>#REF!</v>
      </c>
      <c r="EA259" s="690" t="e">
        <f>DE260+EA100-#REF!</f>
        <v>#REF!</v>
      </c>
      <c r="EB259" s="202"/>
      <c r="EC259" s="46"/>
      <c r="ED259" s="197" t="e">
        <f>DH260+ED100-#REF!</f>
        <v>#REF!</v>
      </c>
      <c r="EE259" s="690" t="e">
        <f>DI260+EE100-#REF!</f>
        <v>#REF!</v>
      </c>
      <c r="EF259" s="202"/>
      <c r="EG259" s="544"/>
      <c r="EH259" s="697"/>
      <c r="EI259" s="176"/>
      <c r="EJ259" s="202"/>
      <c r="EK259" s="478">
        <f t="shared" si="850"/>
        <v>0</v>
      </c>
      <c r="EL259" s="287"/>
      <c r="EM259" s="290"/>
      <c r="EN259" s="180"/>
      <c r="EO259" s="604"/>
      <c r="EP259" s="698">
        <f t="shared" si="851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0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38"/>
      <c r="T260" s="538"/>
      <c r="U260" s="113"/>
      <c r="V260" s="55"/>
      <c r="W260" s="134"/>
      <c r="X260" s="134">
        <f t="shared" si="843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38"/>
      <c r="AM260" s="538"/>
      <c r="AN260" s="113"/>
      <c r="AO260" s="55"/>
      <c r="AP260" s="134"/>
      <c r="AQ260" s="134">
        <f t="shared" si="844"/>
        <v>0</v>
      </c>
      <c r="AR260" s="130">
        <f>SUM(R260,AK260)</f>
        <v>0</v>
      </c>
      <c r="AS260" s="538"/>
      <c r="AT260" s="170"/>
      <c r="AU260" s="187">
        <f>SUM(U260,AN260)</f>
        <v>0</v>
      </c>
      <c r="AV260" s="362"/>
      <c r="AW260" s="134"/>
      <c r="AX260" s="696">
        <f t="shared" si="845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38"/>
      <c r="BT260" s="538"/>
      <c r="BU260" s="113"/>
      <c r="BV260" s="55"/>
      <c r="BW260" s="134"/>
      <c r="BX260" s="134">
        <f t="shared" si="846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38"/>
      <c r="CM260" s="538"/>
      <c r="CN260" s="113"/>
      <c r="CO260" s="55"/>
      <c r="CP260" s="134"/>
      <c r="CQ260" s="134">
        <f t="shared" si="847"/>
        <v>0</v>
      </c>
      <c r="CR260" s="130">
        <f>SUM(BR260,CK260)</f>
        <v>0</v>
      </c>
      <c r="CS260" s="538"/>
      <c r="CT260" s="170"/>
      <c r="CU260" s="187">
        <f>SUM(BU260,CN260)</f>
        <v>0</v>
      </c>
      <c r="CV260" s="362"/>
      <c r="CW260" s="696"/>
      <c r="CX260" s="696">
        <f t="shared" si="848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38"/>
      <c r="DR260" s="113"/>
      <c r="DS260" s="55"/>
      <c r="DT260" s="134">
        <f t="shared" si="849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38"/>
      <c r="EI260" s="113"/>
      <c r="EJ260" s="55"/>
      <c r="EK260" s="134">
        <f t="shared" si="850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696">
        <f t="shared" si="851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87" t="s">
        <v>16</v>
      </c>
      <c r="C261" s="330"/>
      <c r="D261" s="196"/>
      <c r="E261" s="190"/>
      <c r="F261" s="46"/>
      <c r="G261" s="690" t="e">
        <f>#REF!+G93-#REF!</f>
        <v>#REF!</v>
      </c>
      <c r="H261" s="690" t="e">
        <f>#REF!+H93-#REF!</f>
        <v>#REF!</v>
      </c>
      <c r="I261" s="178"/>
      <c r="J261" s="46"/>
      <c r="K261" s="690" t="e">
        <f>#REF!+K93-#REF!</f>
        <v>#REF!</v>
      </c>
      <c r="L261" s="690" t="e">
        <f>#REF!+L93-#REF!</f>
        <v>#REF!</v>
      </c>
      <c r="M261" s="178"/>
      <c r="N261" s="46"/>
      <c r="O261" s="690" t="e">
        <f>#REF!+O93-#REF!</f>
        <v>#REF!</v>
      </c>
      <c r="P261" s="690" t="e">
        <f>#REF!+P93-#REF!</f>
        <v>#REF!</v>
      </c>
      <c r="Q261" s="178"/>
      <c r="R261" s="544"/>
      <c r="S261" s="697"/>
      <c r="T261" s="697"/>
      <c r="U261" s="176"/>
      <c r="V261" s="202"/>
      <c r="W261" s="613"/>
      <c r="X261" s="478">
        <f t="shared" si="843"/>
        <v>0</v>
      </c>
      <c r="Y261" s="46"/>
      <c r="Z261" s="690" t="e">
        <f>#REF!+Z93-#REF!</f>
        <v>#REF!</v>
      </c>
      <c r="AA261" s="690" t="e">
        <f>#REF!+AA93-#REF!</f>
        <v>#REF!</v>
      </c>
      <c r="AB261" s="178"/>
      <c r="AC261" s="46"/>
      <c r="AD261" s="197" t="e">
        <f>F262+AD93-#REF!</f>
        <v>#REF!</v>
      </c>
      <c r="AE261" s="690" t="e">
        <f>G262+AE93-#REF!</f>
        <v>#REF!</v>
      </c>
      <c r="AF261" s="202"/>
      <c r="AG261" s="46"/>
      <c r="AH261" s="197" t="e">
        <f>J262+AH93-#REF!</f>
        <v>#REF!</v>
      </c>
      <c r="AI261" s="690" t="e">
        <f>K262+AI93-#REF!</f>
        <v>#REF!</v>
      </c>
      <c r="AJ261" s="202"/>
      <c r="AK261" s="544"/>
      <c r="AL261" s="697"/>
      <c r="AM261" s="697"/>
      <c r="AN261" s="176"/>
      <c r="AO261" s="202"/>
      <c r="AP261" s="613"/>
      <c r="AQ261" s="478">
        <f t="shared" si="844"/>
        <v>0</v>
      </c>
      <c r="AR261" s="287"/>
      <c r="AS261" s="697"/>
      <c r="AT261" s="290"/>
      <c r="AU261" s="180"/>
      <c r="AV261" s="604"/>
      <c r="AW261" s="613"/>
      <c r="AX261" s="698">
        <f t="shared" si="845"/>
        <v>0</v>
      </c>
      <c r="AY261" s="5"/>
      <c r="AZ261" s="5"/>
      <c r="BA261" s="5"/>
      <c r="BF261" s="46"/>
      <c r="BG261" s="690" t="e">
        <f>#REF!+BG93-#REF!</f>
        <v>#REF!</v>
      </c>
      <c r="BH261" s="690" t="e">
        <f>#REF!+BH93-#REF!</f>
        <v>#REF!</v>
      </c>
      <c r="BI261" s="178"/>
      <c r="BJ261" s="46"/>
      <c r="BK261" s="690" t="e">
        <f>#REF!+BK93-#REF!</f>
        <v>#REF!</v>
      </c>
      <c r="BL261" s="690" t="e">
        <f>#REF!+BL93-#REF!</f>
        <v>#REF!</v>
      </c>
      <c r="BM261" s="178"/>
      <c r="BN261" s="46"/>
      <c r="BO261" s="197" t="e">
        <f>#REF!+BO93-#REF!</f>
        <v>#REF!</v>
      </c>
      <c r="BP261" s="690" t="e">
        <f>#REF!+BP93-#REF!</f>
        <v>#REF!</v>
      </c>
      <c r="BQ261" s="202"/>
      <c r="BR261" s="544"/>
      <c r="BS261" s="697"/>
      <c r="BT261" s="697"/>
      <c r="BU261" s="176"/>
      <c r="BV261" s="202"/>
      <c r="BW261" s="613"/>
      <c r="BX261" s="478">
        <f t="shared" si="846"/>
        <v>0</v>
      </c>
      <c r="BY261" s="46"/>
      <c r="BZ261" s="197" t="e">
        <f>#REF!+BZ93-#REF!</f>
        <v>#REF!</v>
      </c>
      <c r="CA261" s="690" t="e">
        <f>#REF!+CA93-#REF!</f>
        <v>#REF!</v>
      </c>
      <c r="CB261" s="202"/>
      <c r="CC261" s="46"/>
      <c r="CD261" s="197" t="e">
        <f>BF262+CD93-#REF!</f>
        <v>#REF!</v>
      </c>
      <c r="CE261" s="690" t="e">
        <f>BG262+CE93-#REF!</f>
        <v>#REF!</v>
      </c>
      <c r="CF261" s="202"/>
      <c r="CG261" s="46"/>
      <c r="CH261" s="197" t="e">
        <f>BJ262+CH93-#REF!</f>
        <v>#REF!</v>
      </c>
      <c r="CI261" s="690" t="e">
        <f>BK262+CI93-#REF!</f>
        <v>#REF!</v>
      </c>
      <c r="CJ261" s="202"/>
      <c r="CK261" s="544"/>
      <c r="CL261" s="697"/>
      <c r="CM261" s="697"/>
      <c r="CN261" s="176"/>
      <c r="CO261" s="202"/>
      <c r="CP261" s="613"/>
      <c r="CQ261" s="478">
        <f t="shared" si="847"/>
        <v>0</v>
      </c>
      <c r="CR261" s="287"/>
      <c r="CS261" s="539"/>
      <c r="CT261" s="290"/>
      <c r="CU261" s="180"/>
      <c r="CV261" s="604"/>
      <c r="CW261" s="975"/>
      <c r="CX261" s="698">
        <f t="shared" si="848"/>
        <v>0</v>
      </c>
      <c r="CY261" s="5"/>
      <c r="CZ261" s="5"/>
      <c r="DD261" s="46"/>
      <c r="DE261" s="690" t="e">
        <f>#REF!+DE93-#REF!</f>
        <v>#REF!</v>
      </c>
      <c r="DF261" s="690" t="e">
        <f>#REF!+DF93-#REF!</f>
        <v>#REF!</v>
      </c>
      <c r="DG261" s="178"/>
      <c r="DH261" s="46"/>
      <c r="DI261" s="690" t="e">
        <f>#REF!+DI93-#REF!</f>
        <v>#REF!</v>
      </c>
      <c r="DJ261" s="690" t="e">
        <f>#REF!+DJ93-#REF!</f>
        <v>#REF!</v>
      </c>
      <c r="DK261" s="178"/>
      <c r="DL261" s="46"/>
      <c r="DM261" s="197" t="e">
        <f>#REF!+DM93-#REF!</f>
        <v>#REF!</v>
      </c>
      <c r="DN261" s="690" t="e">
        <f>#REF!+DN93-#REF!</f>
        <v>#REF!</v>
      </c>
      <c r="DO261" s="202"/>
      <c r="DP261" s="544"/>
      <c r="DQ261" s="697"/>
      <c r="DR261" s="176"/>
      <c r="DS261" s="202"/>
      <c r="DT261" s="478">
        <f t="shared" si="849"/>
        <v>0</v>
      </c>
      <c r="DU261" s="46"/>
      <c r="DV261" s="197" t="e">
        <f>#REF!+DV93-#REF!</f>
        <v>#REF!</v>
      </c>
      <c r="DW261" s="690" t="e">
        <f>#REF!+DW93-#REF!</f>
        <v>#REF!</v>
      </c>
      <c r="DX261" s="202"/>
      <c r="DY261" s="46"/>
      <c r="DZ261" s="197" t="e">
        <f>DD262+DZ93-#REF!</f>
        <v>#REF!</v>
      </c>
      <c r="EA261" s="690" t="e">
        <f>DE262+EA93-#REF!</f>
        <v>#REF!</v>
      </c>
      <c r="EB261" s="202"/>
      <c r="EC261" s="46"/>
      <c r="ED261" s="197" t="e">
        <f>DH262+ED93-#REF!</f>
        <v>#REF!</v>
      </c>
      <c r="EE261" s="690" t="e">
        <f>DI262+EE93-#REF!</f>
        <v>#REF!</v>
      </c>
      <c r="EF261" s="202"/>
      <c r="EG261" s="544"/>
      <c r="EH261" s="697"/>
      <c r="EI261" s="176"/>
      <c r="EJ261" s="202"/>
      <c r="EK261" s="478">
        <f t="shared" si="850"/>
        <v>0</v>
      </c>
      <c r="EL261" s="287"/>
      <c r="EM261" s="290"/>
      <c r="EN261" s="180"/>
      <c r="EO261" s="604"/>
      <c r="EP261" s="698">
        <f t="shared" si="851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0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38"/>
      <c r="T262" s="538"/>
      <c r="U262" s="113"/>
      <c r="V262" s="55"/>
      <c r="W262" s="134"/>
      <c r="X262" s="134">
        <f t="shared" si="843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38"/>
      <c r="AM262" s="538"/>
      <c r="AN262" s="113"/>
      <c r="AO262" s="55"/>
      <c r="AP262" s="134"/>
      <c r="AQ262" s="134">
        <f t="shared" si="844"/>
        <v>0</v>
      </c>
      <c r="AR262" s="130">
        <f>SUM(R262,AK262)</f>
        <v>0</v>
      </c>
      <c r="AS262" s="538"/>
      <c r="AT262" s="170"/>
      <c r="AU262" s="187">
        <f>SUM(U262,AN262)</f>
        <v>0</v>
      </c>
      <c r="AV262" s="362"/>
      <c r="AW262" s="134"/>
      <c r="AX262" s="696">
        <f t="shared" si="845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38"/>
      <c r="BT262" s="538"/>
      <c r="BU262" s="113"/>
      <c r="BV262" s="55"/>
      <c r="BW262" s="134"/>
      <c r="BX262" s="134">
        <f t="shared" si="846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38"/>
      <c r="CM262" s="538"/>
      <c r="CN262" s="113"/>
      <c r="CO262" s="55"/>
      <c r="CP262" s="134"/>
      <c r="CQ262" s="134">
        <f t="shared" si="847"/>
        <v>0</v>
      </c>
      <c r="CR262" s="130">
        <f>SUM(BR262,CK262)</f>
        <v>0</v>
      </c>
      <c r="CS262" s="538"/>
      <c r="CT262" s="170"/>
      <c r="CU262" s="187">
        <f>SUM(BU262,CN262)</f>
        <v>0</v>
      </c>
      <c r="CV262" s="362"/>
      <c r="CW262" s="696"/>
      <c r="CX262" s="696">
        <f t="shared" si="848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38"/>
      <c r="DR262" s="113"/>
      <c r="DS262" s="55"/>
      <c r="DT262" s="134">
        <f t="shared" si="849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38"/>
      <c r="EI262" s="113"/>
      <c r="EJ262" s="55"/>
      <c r="EK262" s="134">
        <f t="shared" si="850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696">
        <f t="shared" si="851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4"/>
      <c r="S263" s="697"/>
      <c r="T263" s="697"/>
      <c r="U263" s="176"/>
      <c r="V263" s="202"/>
      <c r="W263" s="612"/>
      <c r="X263" s="70">
        <f t="shared" si="843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4"/>
      <c r="AL263" s="697"/>
      <c r="AM263" s="697"/>
      <c r="AN263" s="176"/>
      <c r="AO263" s="202"/>
      <c r="AP263" s="612"/>
      <c r="AQ263" s="70">
        <f t="shared" si="844"/>
        <v>0</v>
      </c>
      <c r="AR263" s="287"/>
      <c r="AS263" s="697"/>
      <c r="AT263" s="290"/>
      <c r="AU263" s="180"/>
      <c r="AV263" s="694"/>
      <c r="AW263" s="612"/>
      <c r="AX263" s="75">
        <f t="shared" si="845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4"/>
      <c r="BS263" s="697"/>
      <c r="BT263" s="697"/>
      <c r="BU263" s="176"/>
      <c r="BV263" s="202"/>
      <c r="BW263" s="612"/>
      <c r="BX263" s="70">
        <f t="shared" si="846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4"/>
      <c r="CL263" s="697"/>
      <c r="CM263" s="697"/>
      <c r="CN263" s="176"/>
      <c r="CO263" s="202"/>
      <c r="CP263" s="612"/>
      <c r="CQ263" s="70">
        <f t="shared" si="847"/>
        <v>0</v>
      </c>
      <c r="CR263" s="287"/>
      <c r="CS263" s="539"/>
      <c r="CT263" s="290"/>
      <c r="CU263" s="180"/>
      <c r="CV263" s="694"/>
      <c r="CW263" s="976"/>
      <c r="CX263" s="75">
        <f t="shared" si="848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4"/>
      <c r="DQ263" s="697"/>
      <c r="DR263" s="176"/>
      <c r="DS263" s="202"/>
      <c r="DT263" s="70">
        <f t="shared" si="849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4"/>
      <c r="EH263" s="697"/>
      <c r="EI263" s="176"/>
      <c r="EJ263" s="202"/>
      <c r="EK263" s="70">
        <f t="shared" si="850"/>
        <v>0</v>
      </c>
      <c r="EL263" s="287"/>
      <c r="EM263" s="290"/>
      <c r="EN263" s="180"/>
      <c r="EO263" s="694"/>
      <c r="EP263" s="75">
        <f t="shared" si="851"/>
        <v>0</v>
      </c>
      <c r="EQ263" s="138"/>
      <c r="ER263" s="138"/>
    </row>
    <row r="264" spans="1:151" ht="12.75" hidden="1" customHeight="1" thickBot="1">
      <c r="A264" s="104" t="s">
        <v>15</v>
      </c>
      <c r="B264" s="701"/>
      <c r="C264" s="701"/>
      <c r="D264" s="481"/>
      <c r="E264" s="190"/>
      <c r="F264" s="702"/>
      <c r="G264" s="211">
        <f>G254+G256+G258+G260+G262</f>
        <v>0</v>
      </c>
      <c r="H264" s="211">
        <f>H254+H256+H258+H260+H262</f>
        <v>0</v>
      </c>
      <c r="I264" s="216"/>
      <c r="J264" s="702"/>
      <c r="K264" s="211">
        <f>K254+K256+K258+K260+K262</f>
        <v>0</v>
      </c>
      <c r="L264" s="211">
        <f>L254+L256+L258+L260+L262</f>
        <v>0</v>
      </c>
      <c r="M264" s="216"/>
      <c r="N264" s="702"/>
      <c r="O264" s="211">
        <f>O254+O256+O258+O260+O262</f>
        <v>0</v>
      </c>
      <c r="P264" s="211">
        <f>P254+P256+P258+P260+P262</f>
        <v>0</v>
      </c>
      <c r="Q264" s="216"/>
      <c r="R264" s="702"/>
      <c r="S264" s="704"/>
      <c r="T264" s="704"/>
      <c r="U264" s="213"/>
      <c r="V264" s="499"/>
      <c r="W264" s="705"/>
      <c r="X264" s="705">
        <f t="shared" si="843"/>
        <v>0</v>
      </c>
      <c r="Y264" s="702"/>
      <c r="Z264" s="211">
        <f>Z254+Z256+Z258+Z260+Z262</f>
        <v>0</v>
      </c>
      <c r="AA264" s="211">
        <f>AA254+AA256+AA258+AA260+AA262</f>
        <v>0</v>
      </c>
      <c r="AB264" s="216"/>
      <c r="AC264" s="702"/>
      <c r="AD264" s="703">
        <f>AD254+AD256+AD258+AD260+AD262</f>
        <v>0</v>
      </c>
      <c r="AE264" s="211">
        <f>AE254+AE256+AE258+AE260+AE262</f>
        <v>0</v>
      </c>
      <c r="AF264" s="499"/>
      <c r="AG264" s="702"/>
      <c r="AH264" s="703">
        <f>AH254+AH256+AH258+AH260+AH262</f>
        <v>0</v>
      </c>
      <c r="AI264" s="211">
        <f>AI254+AI256+AI258+AI260+AI262</f>
        <v>0</v>
      </c>
      <c r="AJ264" s="499"/>
      <c r="AK264" s="702"/>
      <c r="AL264" s="704"/>
      <c r="AM264" s="704"/>
      <c r="AN264" s="213"/>
      <c r="AO264" s="499"/>
      <c r="AP264" s="705"/>
      <c r="AQ264" s="705">
        <f t="shared" si="844"/>
        <v>0</v>
      </c>
      <c r="AR264" s="702">
        <f>AR254+AR256+AR258+AR262+AR260</f>
        <v>0</v>
      </c>
      <c r="AS264" s="704"/>
      <c r="AT264" s="706"/>
      <c r="AU264" s="707">
        <f>AU254+AU256+AU258+AU262+AU260</f>
        <v>0</v>
      </c>
      <c r="AV264" s="502"/>
      <c r="AW264" s="705"/>
      <c r="AX264" s="708">
        <f t="shared" si="845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02"/>
      <c r="BG264" s="211">
        <f>BG254+BG256+BG258+BG260+BG262</f>
        <v>0</v>
      </c>
      <c r="BH264" s="211">
        <f>BH254+BH256+BH258+BH260+BH262</f>
        <v>0</v>
      </c>
      <c r="BI264" s="216"/>
      <c r="BJ264" s="702"/>
      <c r="BK264" s="211">
        <f>BK254+BK256+BK258+BK260+BK262</f>
        <v>0</v>
      </c>
      <c r="BL264" s="211">
        <f>BL254+BL256+BL258+BL260+BL262</f>
        <v>0</v>
      </c>
      <c r="BM264" s="216"/>
      <c r="BN264" s="702"/>
      <c r="BO264" s="703">
        <f>BO254+BO256+BO258+BO260+BO262</f>
        <v>0</v>
      </c>
      <c r="BP264" s="211">
        <f>BP254+BP256+BP258+BP260+BP262</f>
        <v>0</v>
      </c>
      <c r="BQ264" s="499"/>
      <c r="BR264" s="702"/>
      <c r="BS264" s="704"/>
      <c r="BT264" s="704"/>
      <c r="BU264" s="213"/>
      <c r="BV264" s="499"/>
      <c r="BW264" s="705"/>
      <c r="BX264" s="705">
        <f t="shared" si="846"/>
        <v>0</v>
      </c>
      <c r="BY264" s="702"/>
      <c r="BZ264" s="703">
        <f>BZ254+BZ256+BZ258+BZ260+BZ262</f>
        <v>0</v>
      </c>
      <c r="CA264" s="211">
        <f>CA254+CA256+CA258+CA260+CA262</f>
        <v>0</v>
      </c>
      <c r="CB264" s="499"/>
      <c r="CC264" s="702"/>
      <c r="CD264" s="703">
        <f>CD254+CD256+CD258+CD260+CD262</f>
        <v>0</v>
      </c>
      <c r="CE264" s="211">
        <f>CE254+CE256+CE258+CE260+CE262</f>
        <v>0</v>
      </c>
      <c r="CF264" s="499"/>
      <c r="CG264" s="702"/>
      <c r="CH264" s="703">
        <f>CH254+CH256+CH258+CH260+CH262</f>
        <v>0</v>
      </c>
      <c r="CI264" s="211">
        <f>CI254+CI256+CI258+CI260+CI262</f>
        <v>0</v>
      </c>
      <c r="CJ264" s="499"/>
      <c r="CK264" s="702"/>
      <c r="CL264" s="704"/>
      <c r="CM264" s="704"/>
      <c r="CN264" s="213"/>
      <c r="CO264" s="499"/>
      <c r="CP264" s="705"/>
      <c r="CQ264" s="705">
        <f t="shared" si="847"/>
        <v>0</v>
      </c>
      <c r="CR264" s="702">
        <f>CR254+CR256+CR258+CR262+CR260</f>
        <v>0</v>
      </c>
      <c r="CS264" s="704"/>
      <c r="CT264" s="706"/>
      <c r="CU264" s="707">
        <f>CU254+CU256+CU258+CU262+CU260</f>
        <v>0</v>
      </c>
      <c r="CV264" s="502"/>
      <c r="CW264" s="708"/>
      <c r="CX264" s="708">
        <f t="shared" si="848"/>
        <v>0</v>
      </c>
      <c r="CY264" s="138">
        <f>CY254+CY256+CY258+CY262+CY260</f>
        <v>0</v>
      </c>
      <c r="CZ264" s="138">
        <f>CZ254+CZ256+CZ258+CZ262+CZ260</f>
        <v>0</v>
      </c>
      <c r="DD264" s="702"/>
      <c r="DE264" s="211">
        <f>DE254+DE256+DE258+DE260+DE262</f>
        <v>0</v>
      </c>
      <c r="DF264" s="211">
        <f>DF254+DF256+DF258+DF260+DF262</f>
        <v>0</v>
      </c>
      <c r="DG264" s="216"/>
      <c r="DH264" s="702"/>
      <c r="DI264" s="211">
        <f>DI254+DI256+DI258+DI260+DI262</f>
        <v>0</v>
      </c>
      <c r="DJ264" s="211">
        <f>DJ254+DJ256+DJ258+DJ260+DJ262</f>
        <v>0</v>
      </c>
      <c r="DK264" s="216"/>
      <c r="DL264" s="702"/>
      <c r="DM264" s="703">
        <f>DM254+DM256+DM258+DM260+DM262</f>
        <v>0</v>
      </c>
      <c r="DN264" s="211">
        <f>DN254+DN256+DN258+DN260+DN262</f>
        <v>0</v>
      </c>
      <c r="DO264" s="499"/>
      <c r="DP264" s="702"/>
      <c r="DQ264" s="704"/>
      <c r="DR264" s="213"/>
      <c r="DS264" s="499"/>
      <c r="DT264" s="705">
        <f t="shared" si="849"/>
        <v>0</v>
      </c>
      <c r="DU264" s="702"/>
      <c r="DV264" s="703">
        <f>DV254+DV256+DV258+DV260+DV262</f>
        <v>0</v>
      </c>
      <c r="DW264" s="211">
        <f>DW254+DW256+DW258+DW260+DW262</f>
        <v>0</v>
      </c>
      <c r="DX264" s="499"/>
      <c r="DY264" s="702"/>
      <c r="DZ264" s="703">
        <f>DZ254+DZ256+DZ258+DZ260+DZ262</f>
        <v>0</v>
      </c>
      <c r="EA264" s="211">
        <f>EA254+EA256+EA258+EA260+EA262</f>
        <v>0</v>
      </c>
      <c r="EB264" s="499"/>
      <c r="EC264" s="702"/>
      <c r="ED264" s="703">
        <f>ED254+ED256+ED258+ED260+ED262</f>
        <v>0</v>
      </c>
      <c r="EE264" s="211">
        <f>EE254+EE256+EE258+EE260+EE262</f>
        <v>0</v>
      </c>
      <c r="EF264" s="499"/>
      <c r="EG264" s="702"/>
      <c r="EH264" s="704"/>
      <c r="EI264" s="213"/>
      <c r="EJ264" s="499"/>
      <c r="EK264" s="705">
        <f t="shared" si="850"/>
        <v>0</v>
      </c>
      <c r="EL264" s="702">
        <f>EL254+EL256+EL258+EL262+EL260</f>
        <v>0</v>
      </c>
      <c r="EM264" s="706"/>
      <c r="EN264" s="707">
        <f>EN254+EN256+EN258+EN262+EN260</f>
        <v>0</v>
      </c>
      <c r="EO264" s="502"/>
      <c r="EP264" s="708">
        <f t="shared" si="851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09"/>
      <c r="B265" s="710"/>
      <c r="C265" s="711" t="s">
        <v>76</v>
      </c>
      <c r="D265" s="711" t="s">
        <v>77</v>
      </c>
      <c r="E265" s="711"/>
      <c r="F265" s="70"/>
      <c r="G265" s="70">
        <f>G43-G216</f>
        <v>62274.668571367532</v>
      </c>
      <c r="H265" s="70">
        <f>H43-H216</f>
        <v>62274.668571367532</v>
      </c>
      <c r="I265" s="712"/>
      <c r="J265" s="70"/>
      <c r="K265" s="70">
        <f>K43-K216</f>
        <v>69393.812314198454</v>
      </c>
      <c r="L265" s="70">
        <f>L43-L216</f>
        <v>69393.812314198454</v>
      </c>
      <c r="M265" s="648"/>
      <c r="N265" s="70"/>
      <c r="O265" s="70">
        <f>O43-O216</f>
        <v>72687.518117464875</v>
      </c>
      <c r="P265" s="70">
        <f>P43-P216</f>
        <v>72687.518117464875</v>
      </c>
      <c r="Q265" s="648"/>
      <c r="R265" s="713">
        <f>R250/3</f>
        <v>55425.54131054131</v>
      </c>
      <c r="S265" s="713"/>
      <c r="T265" s="713"/>
      <c r="U265" s="712"/>
      <c r="V265" s="713"/>
      <c r="W265" s="713"/>
      <c r="X265" s="713"/>
      <c r="Y265" s="70"/>
      <c r="Z265" s="70">
        <f>Z43-Z216</f>
        <v>70247.87247361106</v>
      </c>
      <c r="AA265" s="70">
        <f>AA43-AA216</f>
        <v>70247.87247361106</v>
      </c>
      <c r="AB265" s="648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0</v>
      </c>
      <c r="AI265" s="70">
        <f>AI43-AI216</f>
        <v>0</v>
      </c>
      <c r="AJ265" s="70"/>
      <c r="AK265" s="713">
        <f>AK250/3</f>
        <v>53599.536011396012</v>
      </c>
      <c r="AL265" s="713"/>
      <c r="AM265" s="713"/>
      <c r="AN265" s="712"/>
      <c r="AO265" s="713"/>
      <c r="AP265" s="713"/>
      <c r="AQ265" s="713"/>
      <c r="AR265" s="713">
        <f>AR250/6</f>
        <v>54512.538660968661</v>
      </c>
      <c r="AS265" s="70"/>
      <c r="AT265" s="714"/>
      <c r="AU265" s="715"/>
      <c r="AV265" s="714"/>
      <c r="AW265" s="713"/>
      <c r="AX265" s="714"/>
      <c r="AY265" s="716"/>
      <c r="AZ265" s="716"/>
      <c r="BA265" s="716"/>
      <c r="BB265" s="717"/>
      <c r="BC265" s="717"/>
      <c r="BD265" s="717"/>
      <c r="BE265" s="717"/>
      <c r="BF265" s="70"/>
      <c r="BG265" s="70">
        <f>BG43-BG216</f>
        <v>0</v>
      </c>
      <c r="BH265" s="70">
        <f>BH43-BH216</f>
        <v>0</v>
      </c>
      <c r="BI265" s="712"/>
      <c r="BJ265" s="70"/>
      <c r="BK265" s="70">
        <f>BK43-BK216</f>
        <v>0</v>
      </c>
      <c r="BL265" s="70">
        <f>BL43-BL216</f>
        <v>0</v>
      </c>
      <c r="BM265" s="648"/>
      <c r="BN265" s="70"/>
      <c r="BO265" s="70">
        <f>BO43-BO216</f>
        <v>0</v>
      </c>
      <c r="BP265" s="70">
        <f>BP43-BP216</f>
        <v>0</v>
      </c>
      <c r="BQ265" s="713"/>
      <c r="BR265" s="713"/>
      <c r="BS265" s="713"/>
      <c r="BT265" s="713"/>
      <c r="BU265" s="712"/>
      <c r="BV265" s="713"/>
      <c r="BW265" s="713"/>
      <c r="BX265" s="713"/>
      <c r="BY265" s="70"/>
      <c r="BZ265" s="70">
        <f>BZ43-BZ216</f>
        <v>0</v>
      </c>
      <c r="CA265" s="713">
        <f>CA43-CA216</f>
        <v>0</v>
      </c>
      <c r="CB265" s="70"/>
      <c r="CC265" s="70"/>
      <c r="CD265" s="70">
        <f>CD43-CD216</f>
        <v>0</v>
      </c>
      <c r="CE265" s="713">
        <f>CE43-CE216</f>
        <v>0</v>
      </c>
      <c r="CF265" s="70"/>
      <c r="CG265" s="70"/>
      <c r="CH265" s="70">
        <f>CH43-CH216</f>
        <v>0</v>
      </c>
      <c r="CI265" s="713">
        <f>CI43-CI216</f>
        <v>0</v>
      </c>
      <c r="CJ265" s="70"/>
      <c r="CK265" s="713"/>
      <c r="CL265" s="713"/>
      <c r="CM265" s="713"/>
      <c r="CN265" s="712"/>
      <c r="CO265" s="713"/>
      <c r="CP265" s="713"/>
      <c r="CQ265" s="713"/>
      <c r="CR265" s="713"/>
      <c r="CS265" s="713"/>
      <c r="CT265" s="714"/>
      <c r="CU265" s="715"/>
      <c r="CV265" s="714"/>
      <c r="CW265" s="714"/>
      <c r="CX265" s="714"/>
      <c r="CY265" s="716"/>
      <c r="CZ265" s="716"/>
      <c r="DA265" s="717"/>
      <c r="DB265" s="717"/>
      <c r="DC265" s="717"/>
      <c r="DD265" s="70"/>
      <c r="DE265" s="70">
        <f>DE43-DE216</f>
        <v>73879.525641025641</v>
      </c>
      <c r="DF265" s="70">
        <f>DF43-DF216</f>
        <v>0</v>
      </c>
      <c r="DG265" s="712"/>
      <c r="DH265" s="70"/>
      <c r="DI265" s="70">
        <f>DI43-DI216</f>
        <v>69387.034188034188</v>
      </c>
      <c r="DJ265" s="70">
        <f>DJ43-DJ216</f>
        <v>0</v>
      </c>
      <c r="DK265" s="648"/>
      <c r="DL265" s="70"/>
      <c r="DM265" s="70">
        <f>DM43-DM216</f>
        <v>66860.991452991453</v>
      </c>
      <c r="DN265" s="70">
        <f>DN43-DN216</f>
        <v>79743.58974358975</v>
      </c>
      <c r="DO265" s="713"/>
      <c r="DP265" s="713"/>
      <c r="DQ265" s="713"/>
      <c r="DR265" s="712"/>
      <c r="DS265" s="713"/>
      <c r="DT265" s="713"/>
      <c r="DU265" s="70"/>
      <c r="DV265" s="70">
        <f>DV43-DV216</f>
        <v>0</v>
      </c>
      <c r="DW265" s="713">
        <f>DW43-DW216</f>
        <v>0</v>
      </c>
      <c r="DX265" s="70"/>
      <c r="DY265" s="70"/>
      <c r="DZ265" s="70">
        <f>DZ43-DZ216</f>
        <v>0</v>
      </c>
      <c r="EA265" s="713">
        <f>EA43-EA216</f>
        <v>0</v>
      </c>
      <c r="EB265" s="70"/>
      <c r="EC265" s="70"/>
      <c r="ED265" s="70">
        <f>ED43-ED216</f>
        <v>0</v>
      </c>
      <c r="EE265" s="713">
        <f>EE43-EE216</f>
        <v>0</v>
      </c>
      <c r="EF265" s="70"/>
      <c r="EG265" s="713"/>
      <c r="EH265" s="713"/>
      <c r="EI265" s="712"/>
      <c r="EJ265" s="713"/>
      <c r="EK265" s="713"/>
      <c r="EL265" s="713"/>
      <c r="EM265" s="714"/>
      <c r="EN265" s="715"/>
      <c r="EO265" s="714"/>
      <c r="EP265" s="714"/>
      <c r="EQ265" s="716"/>
      <c r="ER265" s="716"/>
      <c r="ES265" s="717"/>
      <c r="ET265" s="717"/>
      <c r="EU265" s="717"/>
    </row>
    <row r="266" spans="1:151" ht="14.25">
      <c r="A266" s="709"/>
      <c r="B266" s="710"/>
      <c r="C266" s="710"/>
      <c r="D266" s="711" t="s">
        <v>78</v>
      </c>
      <c r="E266" s="711"/>
      <c r="F266" s="70"/>
      <c r="G266" s="70">
        <f>G50-G228</f>
        <v>173518.13364717964</v>
      </c>
      <c r="H266" s="70">
        <f>H50-H228</f>
        <v>173518.13364717964</v>
      </c>
      <c r="I266" s="712"/>
      <c r="J266" s="70"/>
      <c r="K266" s="70">
        <f>K50-K228</f>
        <v>176251.40165614063</v>
      </c>
      <c r="L266" s="70">
        <f>L50-L228</f>
        <v>176251.40165614063</v>
      </c>
      <c r="M266" s="648"/>
      <c r="N266" s="70"/>
      <c r="O266" s="70">
        <f>O50-O228</f>
        <v>130666.07459399206</v>
      </c>
      <c r="P266" s="70">
        <f>P50-P228</f>
        <v>130666.07459399206</v>
      </c>
      <c r="Q266" s="648"/>
      <c r="R266" s="713"/>
      <c r="S266" s="713"/>
      <c r="T266" s="713"/>
      <c r="U266" s="712"/>
      <c r="V266" s="713"/>
      <c r="W266" s="713"/>
      <c r="X266" s="713"/>
      <c r="Y266" s="70"/>
      <c r="Z266" s="70">
        <f>Z50-Z228</f>
        <v>146114.03460256918</v>
      </c>
      <c r="AA266" s="70">
        <f>AA50-AA228</f>
        <v>146114.03460256918</v>
      </c>
      <c r="AB266" s="648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0</v>
      </c>
      <c r="AI266" s="70">
        <f>AI50-AI228</f>
        <v>0</v>
      </c>
      <c r="AJ266" s="70"/>
      <c r="AK266" s="713"/>
      <c r="AL266" s="713"/>
      <c r="AM266" s="713"/>
      <c r="AN266" s="712"/>
      <c r="AO266" s="713"/>
      <c r="AP266" s="713"/>
      <c r="AQ266" s="713"/>
      <c r="AR266" s="713"/>
      <c r="AS266" s="70"/>
      <c r="AT266" s="714"/>
      <c r="AU266" s="715"/>
      <c r="AV266" s="714"/>
      <c r="AW266" s="713"/>
      <c r="AX266" s="714"/>
      <c r="AY266" s="716"/>
      <c r="AZ266" s="716"/>
      <c r="BA266" s="716"/>
      <c r="BB266" s="717"/>
      <c r="BC266" s="717"/>
      <c r="BD266" s="717"/>
      <c r="BE266" s="717"/>
      <c r="BF266" s="70"/>
      <c r="BG266" s="70">
        <f>BG50-BG228</f>
        <v>0</v>
      </c>
      <c r="BH266" s="70">
        <f>BH50-BH228</f>
        <v>0</v>
      </c>
      <c r="BI266" s="712"/>
      <c r="BJ266" s="70"/>
      <c r="BK266" s="70">
        <f>BK50-BK228</f>
        <v>0</v>
      </c>
      <c r="BL266" s="70">
        <f>BL50-BL228</f>
        <v>0</v>
      </c>
      <c r="BM266" s="648"/>
      <c r="BN266" s="70"/>
      <c r="BO266" s="70">
        <f>BO50-BO228</f>
        <v>0</v>
      </c>
      <c r="BP266" s="70">
        <f>BP50-BP228</f>
        <v>0</v>
      </c>
      <c r="BQ266" s="713"/>
      <c r="BR266" s="713"/>
      <c r="BS266" s="713"/>
      <c r="BT266" s="713"/>
      <c r="BU266" s="712"/>
      <c r="BV266" s="713"/>
      <c r="BW266" s="713"/>
      <c r="BX266" s="713"/>
      <c r="BY266" s="70"/>
      <c r="BZ266" s="70">
        <f>BZ50-BZ228</f>
        <v>0</v>
      </c>
      <c r="CA266" s="713">
        <f>CA50-CA228</f>
        <v>0</v>
      </c>
      <c r="CB266" s="70"/>
      <c r="CC266" s="70"/>
      <c r="CD266" s="70">
        <f>CD50-CD228</f>
        <v>0</v>
      </c>
      <c r="CE266" s="713">
        <f>CE50-CE228</f>
        <v>0</v>
      </c>
      <c r="CF266" s="70"/>
      <c r="CG266" s="70"/>
      <c r="CH266" s="70">
        <f>CH50-CH228</f>
        <v>0</v>
      </c>
      <c r="CI266" s="713">
        <f>CI50-CI228</f>
        <v>0</v>
      </c>
      <c r="CJ266" s="70"/>
      <c r="CK266" s="713"/>
      <c r="CL266" s="713"/>
      <c r="CM266" s="713"/>
      <c r="CN266" s="712"/>
      <c r="CO266" s="713"/>
      <c r="CP266" s="713"/>
      <c r="CQ266" s="713"/>
      <c r="CR266" s="713"/>
      <c r="CS266" s="713"/>
      <c r="CT266" s="714"/>
      <c r="CU266" s="715"/>
      <c r="CV266" s="714"/>
      <c r="CW266" s="714"/>
      <c r="CX266" s="714"/>
      <c r="CY266" s="716"/>
      <c r="CZ266" s="716"/>
      <c r="DA266" s="717"/>
      <c r="DB266" s="717"/>
      <c r="DC266" s="717"/>
      <c r="DD266" s="70"/>
      <c r="DE266" s="70">
        <f>DE50-DE228</f>
        <v>163320.76923076925</v>
      </c>
      <c r="DF266" s="70">
        <f>DF50-DF228</f>
        <v>0</v>
      </c>
      <c r="DG266" s="712"/>
      <c r="DH266" s="70"/>
      <c r="DI266" s="70">
        <f>DI50-DI228</f>
        <v>91578.846153846171</v>
      </c>
      <c r="DJ266" s="70">
        <f>DJ50-DJ228</f>
        <v>0</v>
      </c>
      <c r="DK266" s="648"/>
      <c r="DL266" s="70"/>
      <c r="DM266" s="70">
        <f>DM50-DM228</f>
        <v>117898.07692307692</v>
      </c>
      <c r="DN266" s="70">
        <f>DN50-DN228</f>
        <v>153846.15384615384</v>
      </c>
      <c r="DO266" s="713"/>
      <c r="DP266" s="713"/>
      <c r="DQ266" s="713"/>
      <c r="DR266" s="712"/>
      <c r="DS266" s="713"/>
      <c r="DT266" s="713"/>
      <c r="DU266" s="70"/>
      <c r="DV266" s="70">
        <f>DV50-DV228</f>
        <v>0</v>
      </c>
      <c r="DW266" s="713">
        <f>DW50-DW228</f>
        <v>0</v>
      </c>
      <c r="DX266" s="70"/>
      <c r="DY266" s="70"/>
      <c r="DZ266" s="70">
        <f>DZ50-DZ228</f>
        <v>0</v>
      </c>
      <c r="EA266" s="713">
        <f>EA50-EA228</f>
        <v>0</v>
      </c>
      <c r="EB266" s="70"/>
      <c r="EC266" s="70"/>
      <c r="ED266" s="70">
        <f>ED50-ED228</f>
        <v>0</v>
      </c>
      <c r="EE266" s="713">
        <f>EE50-EE228</f>
        <v>0</v>
      </c>
      <c r="EF266" s="70"/>
      <c r="EG266" s="713"/>
      <c r="EH266" s="713"/>
      <c r="EI266" s="712"/>
      <c r="EJ266" s="713"/>
      <c r="EK266" s="713"/>
      <c r="EL266" s="713"/>
      <c r="EM266" s="714"/>
      <c r="EN266" s="715"/>
      <c r="EO266" s="714"/>
      <c r="EP266" s="714"/>
      <c r="EQ266" s="716"/>
      <c r="ER266" s="716"/>
      <c r="ES266" s="717"/>
      <c r="ET266" s="717"/>
      <c r="EU266" s="717"/>
    </row>
    <row r="267" spans="1:151" ht="14.25">
      <c r="A267" s="718"/>
      <c r="B267" s="718"/>
      <c r="C267" s="718"/>
      <c r="D267" s="719" t="s">
        <v>79</v>
      </c>
      <c r="E267" s="719"/>
      <c r="G267" s="2">
        <f>G55-G236</f>
        <v>106154.63062393162</v>
      </c>
      <c r="H267" s="2">
        <f>H55-H236</f>
        <v>106154.63062393162</v>
      </c>
      <c r="I267" s="72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20"/>
      <c r="S267" s="720"/>
      <c r="T267" s="720"/>
      <c r="U267" s="720"/>
      <c r="V267" s="720"/>
      <c r="W267" s="720"/>
      <c r="X267" s="720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0</v>
      </c>
      <c r="AI267" s="2">
        <f>AI55-AI236</f>
        <v>69046.870999999999</v>
      </c>
      <c r="AK267" s="720"/>
      <c r="AL267" s="720"/>
      <c r="AM267" s="720"/>
      <c r="AN267" s="720"/>
      <c r="AO267" s="720"/>
      <c r="AP267" s="720"/>
      <c r="AQ267" s="720"/>
      <c r="AR267" s="720"/>
      <c r="AT267" s="717"/>
      <c r="AU267" s="717"/>
      <c r="AV267" s="717"/>
      <c r="AW267" s="720"/>
      <c r="AX267" s="717"/>
      <c r="AY267" s="717"/>
      <c r="AZ267" s="717"/>
      <c r="BA267" s="717"/>
      <c r="BB267" s="717"/>
      <c r="BC267" s="717"/>
      <c r="BD267" s="717"/>
      <c r="BE267" s="717"/>
      <c r="BG267" s="2">
        <f>BG55-BG236</f>
        <v>122672.99676923078</v>
      </c>
      <c r="BH267" s="2">
        <f>BH55-BH236</f>
        <v>73641.266000000003</v>
      </c>
      <c r="BI267" s="720"/>
      <c r="BK267" s="2">
        <f>BK55-BK236</f>
        <v>0</v>
      </c>
      <c r="BL267" s="2">
        <f>BL55-BL236</f>
        <v>0</v>
      </c>
      <c r="BM267" s="2"/>
      <c r="BO267" s="2">
        <f>BO55-BO236</f>
        <v>0</v>
      </c>
      <c r="BP267" s="2">
        <f>BP55-BP236</f>
        <v>0</v>
      </c>
      <c r="BQ267" s="720"/>
      <c r="BR267" s="720"/>
      <c r="BS267" s="720"/>
      <c r="BT267" s="720"/>
      <c r="BU267" s="720"/>
      <c r="BV267" s="720"/>
      <c r="BW267" s="720"/>
      <c r="BX267" s="720"/>
      <c r="BZ267" s="2">
        <f>BZ55-BZ236</f>
        <v>0</v>
      </c>
      <c r="CA267" s="720">
        <f>CA55-CA236</f>
        <v>0</v>
      </c>
      <c r="CD267" s="2">
        <f>CD55-CD236</f>
        <v>0</v>
      </c>
      <c r="CE267" s="720">
        <f>CE55-CE236</f>
        <v>0</v>
      </c>
      <c r="CH267" s="2">
        <f>CH55-CH236</f>
        <v>0</v>
      </c>
      <c r="CI267" s="720">
        <f>CI55-CI236</f>
        <v>0</v>
      </c>
      <c r="CK267" s="720"/>
      <c r="CL267" s="720"/>
      <c r="CM267" s="720"/>
      <c r="CN267" s="720"/>
      <c r="CO267" s="720"/>
      <c r="CP267" s="720"/>
      <c r="CQ267" s="720"/>
      <c r="CR267" s="720"/>
      <c r="CS267" s="720"/>
      <c r="CT267" s="717"/>
      <c r="CU267" s="717"/>
      <c r="CV267" s="717"/>
      <c r="CW267" s="717"/>
      <c r="CX267" s="717"/>
      <c r="CY267" s="717"/>
      <c r="CZ267" s="717"/>
      <c r="DA267" s="717"/>
      <c r="DB267" s="717"/>
      <c r="DC267" s="717"/>
      <c r="DE267" s="2">
        <f>DE55-DE236</f>
        <v>104222.22222222223</v>
      </c>
      <c r="DF267" s="2">
        <f>DF55-DF236</f>
        <v>0</v>
      </c>
      <c r="DG267" s="72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20"/>
      <c r="DP267" s="720"/>
      <c r="DQ267" s="720"/>
      <c r="DR267" s="720"/>
      <c r="DS267" s="720"/>
      <c r="DT267" s="720"/>
      <c r="DV267" s="2">
        <f>DV55-DV236</f>
        <v>0</v>
      </c>
      <c r="DW267" s="720">
        <f>DW55-DW236</f>
        <v>0</v>
      </c>
      <c r="DZ267" s="2">
        <f>DZ55-DZ236</f>
        <v>0</v>
      </c>
      <c r="EA267" s="720">
        <f>EA55-EA236</f>
        <v>0</v>
      </c>
      <c r="ED267" s="2">
        <f>ED55-ED236</f>
        <v>0</v>
      </c>
      <c r="EE267" s="720">
        <f>EE55-EE236</f>
        <v>0</v>
      </c>
      <c r="EG267" s="720"/>
      <c r="EH267" s="720"/>
      <c r="EI267" s="720"/>
      <c r="EJ267" s="720"/>
      <c r="EK267" s="720"/>
      <c r="EL267" s="720"/>
      <c r="EM267" s="717"/>
      <c r="EN267" s="717"/>
      <c r="EO267" s="717"/>
      <c r="EP267" s="717"/>
      <c r="EQ267" s="717"/>
      <c r="ER267" s="717"/>
      <c r="ES267" s="717"/>
      <c r="ET267" s="717"/>
      <c r="EU267" s="717"/>
    </row>
    <row r="268" spans="1:151" ht="14.25">
      <c r="A268" s="718"/>
      <c r="B268" s="718"/>
      <c r="C268" s="718"/>
      <c r="D268" s="719" t="s">
        <v>80</v>
      </c>
      <c r="E268" s="719"/>
      <c r="I268" s="720"/>
      <c r="M268" s="2"/>
      <c r="Q268" s="2"/>
      <c r="R268" s="720"/>
      <c r="S268" s="720"/>
      <c r="T268" s="720" t="s">
        <v>92</v>
      </c>
      <c r="U268" s="720"/>
      <c r="V268" s="720"/>
      <c r="W268" s="720"/>
      <c r="X268" s="720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0</v>
      </c>
      <c r="AI268" s="2">
        <f>AI59-AI242</f>
        <v>0</v>
      </c>
      <c r="AK268" s="720"/>
      <c r="AL268" s="720"/>
      <c r="AM268" s="720"/>
      <c r="AN268" s="720"/>
      <c r="AO268" s="720"/>
      <c r="AP268" s="720"/>
      <c r="AQ268" s="720"/>
      <c r="AR268" s="720"/>
      <c r="AT268" s="717"/>
      <c r="AU268" s="717"/>
      <c r="AV268" s="717"/>
      <c r="AW268" s="720"/>
      <c r="AX268" s="717"/>
      <c r="AY268" s="717"/>
      <c r="AZ268" s="717"/>
      <c r="BA268" s="717"/>
      <c r="BB268" s="717"/>
      <c r="BC268" s="717"/>
      <c r="BD268" s="717"/>
      <c r="BE268" s="717"/>
      <c r="BI268" s="720"/>
      <c r="BM268" s="2"/>
      <c r="BQ268" s="720"/>
      <c r="BR268" s="720"/>
      <c r="BS268" s="720"/>
      <c r="BT268" s="720" t="s">
        <v>92</v>
      </c>
      <c r="BU268" s="720"/>
      <c r="BV268" s="720"/>
      <c r="BW268" s="720"/>
      <c r="BX268" s="720"/>
      <c r="CA268" s="720"/>
      <c r="CE268" s="720"/>
      <c r="CI268" s="720"/>
      <c r="CK268" s="720"/>
      <c r="CL268" s="720"/>
      <c r="CM268" s="720"/>
      <c r="CN268" s="720"/>
      <c r="CO268" s="720"/>
      <c r="CP268" s="720"/>
      <c r="CQ268" s="720"/>
      <c r="CR268" s="720"/>
      <c r="CS268" s="720"/>
      <c r="CT268" s="717"/>
      <c r="CU268" s="717"/>
      <c r="CV268" s="717"/>
      <c r="CW268" s="717"/>
      <c r="CX268" s="717"/>
      <c r="CY268" s="717"/>
      <c r="CZ268" s="717"/>
      <c r="DA268" s="717"/>
      <c r="DB268" s="717"/>
      <c r="DC268" s="717"/>
      <c r="DG268" s="720"/>
      <c r="DK268" s="2"/>
      <c r="DO268" s="720"/>
      <c r="DP268" s="720"/>
      <c r="DQ268" s="720" t="s">
        <v>92</v>
      </c>
      <c r="DR268" s="720"/>
      <c r="DS268" s="720"/>
      <c r="DT268" s="720"/>
      <c r="DW268" s="720"/>
      <c r="EA268" s="720"/>
      <c r="EE268" s="720"/>
      <c r="EG268" s="720"/>
      <c r="EH268" s="720"/>
      <c r="EI268" s="720"/>
      <c r="EJ268" s="720"/>
      <c r="EK268" s="720"/>
      <c r="EL268" s="720"/>
      <c r="EM268" s="717"/>
      <c r="EN268" s="717"/>
      <c r="EO268" s="717"/>
      <c r="EP268" s="717"/>
      <c r="EQ268" s="717"/>
      <c r="ER268" s="717"/>
      <c r="ES268" s="717"/>
      <c r="ET268" s="717"/>
      <c r="EU268" s="717"/>
    </row>
    <row r="269" spans="1:151" s="4" customFormat="1" ht="14.25">
      <c r="A269" s="718"/>
      <c r="B269" s="718"/>
      <c r="C269" s="718"/>
      <c r="D269" s="721" t="s">
        <v>81</v>
      </c>
      <c r="E269" s="721"/>
      <c r="F269" s="2"/>
      <c r="G269" s="2"/>
      <c r="H269" s="2"/>
      <c r="I269" s="720"/>
      <c r="J269" s="2"/>
      <c r="K269" s="2"/>
      <c r="L269" s="2"/>
      <c r="M269" s="2"/>
      <c r="N269" s="2"/>
      <c r="O269" s="2"/>
      <c r="P269" s="2"/>
      <c r="Q269" s="2"/>
      <c r="R269" s="720"/>
      <c r="S269" s="720"/>
      <c r="T269" s="720"/>
      <c r="U269" s="720"/>
      <c r="V269" s="720"/>
      <c r="W269" s="720"/>
      <c r="X269" s="720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0</v>
      </c>
      <c r="AI269" s="2">
        <f>AI270-SUM(AI265:AI268)</f>
        <v>2469.7970000000059</v>
      </c>
      <c r="AJ269" s="2"/>
      <c r="AK269" s="720"/>
      <c r="AL269" s="720"/>
      <c r="AM269" s="720"/>
      <c r="AN269" s="720"/>
      <c r="AO269" s="720"/>
      <c r="AP269" s="720"/>
      <c r="AQ269" s="720"/>
      <c r="AR269" s="720"/>
      <c r="AS269" s="2"/>
      <c r="AT269" s="717"/>
      <c r="AU269" s="717"/>
      <c r="AV269" s="717"/>
      <c r="AW269" s="720"/>
      <c r="AX269" s="717"/>
      <c r="AY269" s="717"/>
      <c r="AZ269" s="717"/>
      <c r="BA269" s="717"/>
      <c r="BB269" s="717"/>
      <c r="BC269" s="717"/>
      <c r="BD269" s="717"/>
      <c r="BE269" s="717"/>
      <c r="BF269" s="2"/>
      <c r="BG269" s="2"/>
      <c r="BH269" s="2"/>
      <c r="BI269" s="720"/>
      <c r="BJ269" s="2"/>
      <c r="BK269" s="2"/>
      <c r="BL269" s="2"/>
      <c r="BM269" s="2"/>
      <c r="BN269" s="2"/>
      <c r="BO269" s="2"/>
      <c r="BP269" s="2"/>
      <c r="BQ269" s="720"/>
      <c r="BR269" s="720"/>
      <c r="BS269" s="720"/>
      <c r="BT269" s="720"/>
      <c r="BU269" s="720"/>
      <c r="BV269" s="720"/>
      <c r="BW269" s="720"/>
      <c r="BX269" s="720"/>
      <c r="BY269" s="2"/>
      <c r="BZ269" s="2" t="s">
        <v>100</v>
      </c>
      <c r="CA269" s="720" t="s">
        <v>98</v>
      </c>
      <c r="CB269" s="2"/>
      <c r="CC269" s="2"/>
      <c r="CD269" s="2"/>
      <c r="CE269" s="720"/>
      <c r="CF269" s="2"/>
      <c r="CG269" s="2"/>
      <c r="CH269" s="2"/>
      <c r="CI269" s="720"/>
      <c r="CJ269" s="2"/>
      <c r="CK269" s="720"/>
      <c r="CL269" s="720"/>
      <c r="CM269" s="720"/>
      <c r="CN269" s="720"/>
      <c r="CO269" s="720"/>
      <c r="CP269" s="720"/>
      <c r="CQ269" s="720"/>
      <c r="CR269" s="720"/>
      <c r="CS269" s="720"/>
      <c r="CT269" s="717"/>
      <c r="CU269" s="717"/>
      <c r="CV269" s="717"/>
      <c r="CW269" s="717"/>
      <c r="CX269" s="717"/>
      <c r="CY269" s="717"/>
      <c r="CZ269" s="717"/>
      <c r="DA269" s="717"/>
      <c r="DB269" s="717"/>
      <c r="DC269" s="717"/>
      <c r="DD269" s="2"/>
      <c r="DE269" s="2"/>
      <c r="DF269" s="2"/>
      <c r="DG269" s="720"/>
      <c r="DH269" s="2"/>
      <c r="DI269" s="2"/>
      <c r="DJ269" s="2"/>
      <c r="DK269" s="2"/>
      <c r="DL269" s="2"/>
      <c r="DM269" s="2"/>
      <c r="DN269" s="2"/>
      <c r="DO269" s="720"/>
      <c r="DP269" s="720"/>
      <c r="DQ269" s="720"/>
      <c r="DR269" s="720"/>
      <c r="DS269" s="720"/>
      <c r="DT269" s="720"/>
      <c r="DU269" s="2"/>
      <c r="DV269" s="2" t="s">
        <v>100</v>
      </c>
      <c r="DW269" s="720" t="s">
        <v>98</v>
      </c>
      <c r="DX269" s="2"/>
      <c r="DY269" s="2"/>
      <c r="DZ269" s="2"/>
      <c r="EA269" s="720"/>
      <c r="EB269" s="2"/>
      <c r="EC269" s="2"/>
      <c r="ED269" s="2"/>
      <c r="EE269" s="720"/>
      <c r="EF269" s="2"/>
      <c r="EG269" s="720"/>
      <c r="EH269" s="720"/>
      <c r="EI269" s="720"/>
      <c r="EJ269" s="720"/>
      <c r="EK269" s="720"/>
      <c r="EL269" s="720"/>
      <c r="EM269" s="717"/>
      <c r="EN269" s="717"/>
      <c r="EO269" s="717"/>
      <c r="EP269" s="717"/>
      <c r="EQ269" s="717"/>
      <c r="ER269" s="717"/>
      <c r="ES269" s="717"/>
      <c r="ET269" s="717"/>
      <c r="EU269" s="71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0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0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0</v>
      </c>
      <c r="BL271" s="2">
        <f>BL36+BL40</f>
        <v>0</v>
      </c>
      <c r="BM271" s="2"/>
      <c r="BN271" s="2"/>
      <c r="BO271" s="2">
        <f>BO36+BO40</f>
        <v>0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0</v>
      </c>
      <c r="CA271" s="2">
        <f>CA36+CA40</f>
        <v>0</v>
      </c>
      <c r="CB271" s="2"/>
      <c r="CC271" s="2"/>
      <c r="CD271" s="2">
        <f>CD36+CD40</f>
        <v>0</v>
      </c>
      <c r="CE271" s="2">
        <f>CE36+CE40</f>
        <v>0</v>
      </c>
      <c r="CF271" s="2"/>
      <c r="CG271" s="2"/>
      <c r="CH271" s="2">
        <f>CH36+CH40</f>
        <v>0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0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0</v>
      </c>
      <c r="BL272" s="2">
        <f>BL204+BL212</f>
        <v>0</v>
      </c>
      <c r="BM272" s="2"/>
      <c r="BN272" s="2"/>
      <c r="BO272" s="2">
        <f>BO204+BO212</f>
        <v>0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0</v>
      </c>
      <c r="CA272" s="2">
        <f>CA204+CA212</f>
        <v>0</v>
      </c>
      <c r="CB272" s="2"/>
      <c r="CC272" s="2"/>
      <c r="CD272" s="2">
        <f>CD204+CD212</f>
        <v>0</v>
      </c>
      <c r="CE272" s="2">
        <f>CE204+CE212</f>
        <v>0</v>
      </c>
      <c r="CF272" s="2"/>
      <c r="CG272" s="2"/>
      <c r="CH272" s="2">
        <f>CH204+CH212</f>
        <v>0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2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2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2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2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2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2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2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2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2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2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2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2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2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2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2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2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2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2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2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2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2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2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2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2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2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2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27" customWidth="1"/>
    <col min="2" max="2" width="50.625" style="724" customWidth="1"/>
    <col min="3" max="3" width="61.75" style="724" bestFit="1" customWidth="1"/>
    <col min="4" max="4" width="50.625" style="726" customWidth="1"/>
    <col min="5" max="7" width="50.625" style="724" customWidth="1"/>
    <col min="8" max="16384" width="9" style="727"/>
  </cols>
  <sheetData>
    <row r="1" spans="1:7" ht="21" customHeight="1">
      <c r="A1" s="723" t="s">
        <v>155</v>
      </c>
      <c r="C1" s="725"/>
    </row>
    <row r="2" spans="1:7" ht="6.75" customHeight="1" thickBot="1">
      <c r="A2" s="723"/>
      <c r="C2" s="725"/>
    </row>
    <row r="3" spans="1:7" s="733" customFormat="1" ht="18.75" customHeight="1" thickBot="1">
      <c r="A3" s="728"/>
      <c r="B3" s="729" t="s">
        <v>121</v>
      </c>
      <c r="C3" s="730" t="s">
        <v>122</v>
      </c>
      <c r="D3" s="729" t="s">
        <v>123</v>
      </c>
      <c r="E3" s="731" t="s">
        <v>125</v>
      </c>
      <c r="F3" s="731" t="s">
        <v>124</v>
      </c>
      <c r="G3" s="732" t="s">
        <v>126</v>
      </c>
    </row>
    <row r="4" spans="1:7" s="735" customFormat="1" ht="15" customHeight="1">
      <c r="A4" s="1091" t="s">
        <v>53</v>
      </c>
      <c r="B4" s="1086"/>
      <c r="C4" s="1093"/>
      <c r="D4" s="734"/>
      <c r="E4" s="1086"/>
      <c r="F4" s="861"/>
      <c r="G4" s="1081"/>
    </row>
    <row r="5" spans="1:7" s="735" customFormat="1" ht="15" customHeight="1">
      <c r="A5" s="1092"/>
      <c r="B5" s="1087"/>
      <c r="C5" s="1094"/>
      <c r="D5" s="736"/>
      <c r="E5" s="1087"/>
      <c r="F5" s="862"/>
      <c r="G5" s="1082"/>
    </row>
    <row r="6" spans="1:7" s="735" customFormat="1" ht="15" customHeight="1">
      <c r="A6" s="1092"/>
      <c r="B6" s="1087"/>
      <c r="C6" s="1094"/>
      <c r="D6" s="736"/>
      <c r="E6" s="1087"/>
      <c r="F6" s="862"/>
      <c r="G6" s="1082"/>
    </row>
    <row r="7" spans="1:7" s="735" customFormat="1" ht="15" customHeight="1">
      <c r="A7" s="1092"/>
      <c r="B7" s="1087"/>
      <c r="C7" s="1094"/>
      <c r="D7" s="736"/>
      <c r="E7" s="1087"/>
      <c r="F7" s="862"/>
      <c r="G7" s="1082"/>
    </row>
    <row r="8" spans="1:7" s="735" customFormat="1" ht="15" customHeight="1">
      <c r="A8" s="1092"/>
      <c r="B8" s="1087"/>
      <c r="C8" s="1094"/>
      <c r="D8" s="736"/>
      <c r="E8" s="1087"/>
      <c r="F8" s="862"/>
      <c r="G8" s="1082"/>
    </row>
    <row r="9" spans="1:7" s="735" customFormat="1" ht="15" customHeight="1">
      <c r="A9" s="1092"/>
      <c r="B9" s="1087"/>
      <c r="C9" s="1094"/>
      <c r="D9" s="736"/>
      <c r="E9" s="1087"/>
      <c r="F9" s="862"/>
      <c r="G9" s="1082"/>
    </row>
    <row r="10" spans="1:7" ht="15" customHeight="1">
      <c r="A10" s="1092"/>
      <c r="B10" s="1087"/>
      <c r="C10" s="1094"/>
      <c r="D10" s="736"/>
      <c r="E10" s="1087"/>
      <c r="F10" s="862"/>
      <c r="G10" s="1082"/>
    </row>
    <row r="11" spans="1:7" ht="15" customHeight="1">
      <c r="A11" s="1092"/>
      <c r="B11" s="1087"/>
      <c r="C11" s="1094"/>
      <c r="D11" s="736"/>
      <c r="E11" s="1087"/>
      <c r="F11" s="862"/>
      <c r="G11" s="1082"/>
    </row>
    <row r="12" spans="1:7" ht="15" customHeight="1">
      <c r="A12" s="1092"/>
      <c r="B12" s="1087"/>
      <c r="C12" s="1094"/>
      <c r="D12" s="736"/>
      <c r="E12" s="1087"/>
      <c r="F12" s="862"/>
      <c r="G12" s="1082"/>
    </row>
    <row r="13" spans="1:7" ht="15" customHeight="1">
      <c r="A13" s="1092"/>
      <c r="B13" s="1087"/>
      <c r="C13" s="1094"/>
      <c r="D13" s="736"/>
      <c r="E13" s="1087"/>
      <c r="F13" s="862"/>
      <c r="G13" s="1082"/>
    </row>
    <row r="14" spans="1:7" ht="15" customHeight="1">
      <c r="A14" s="1092"/>
      <c r="B14" s="1087"/>
      <c r="C14" s="1094"/>
      <c r="D14" s="736"/>
      <c r="E14" s="1087"/>
      <c r="F14" s="862"/>
      <c r="G14" s="1082"/>
    </row>
    <row r="15" spans="1:7" ht="15" customHeight="1">
      <c r="A15" s="1092"/>
      <c r="B15" s="1087"/>
      <c r="C15" s="1094"/>
      <c r="D15" s="736"/>
      <c r="E15" s="1087"/>
      <c r="F15" s="862"/>
      <c r="G15" s="1082"/>
    </row>
    <row r="16" spans="1:7" ht="15" customHeight="1">
      <c r="A16" s="1092"/>
      <c r="B16" s="1087"/>
      <c r="C16" s="1094"/>
      <c r="D16" s="736"/>
      <c r="E16" s="1087"/>
      <c r="F16" s="862"/>
      <c r="G16" s="1082"/>
    </row>
    <row r="17" spans="1:7" ht="15" customHeight="1">
      <c r="A17" s="1092"/>
      <c r="B17" s="1087"/>
      <c r="C17" s="1094"/>
      <c r="D17" s="736"/>
      <c r="E17" s="1087"/>
      <c r="F17" s="862"/>
      <c r="G17" s="1082"/>
    </row>
    <row r="18" spans="1:7" ht="15" customHeight="1">
      <c r="A18" s="1092"/>
      <c r="B18" s="1087"/>
      <c r="C18" s="1094"/>
      <c r="D18" s="736"/>
      <c r="E18" s="1087"/>
      <c r="F18" s="862"/>
      <c r="G18" s="1082"/>
    </row>
    <row r="19" spans="1:7" ht="15" customHeight="1">
      <c r="A19" s="1092"/>
      <c r="B19" s="1087"/>
      <c r="C19" s="1094"/>
      <c r="D19" s="736"/>
      <c r="E19" s="1087"/>
      <c r="F19" s="862"/>
      <c r="G19" s="1082"/>
    </row>
    <row r="20" spans="1:7" ht="15" customHeight="1">
      <c r="A20" s="1092"/>
      <c r="B20" s="1087"/>
      <c r="C20" s="1094"/>
      <c r="D20" s="736"/>
      <c r="E20" s="1087"/>
      <c r="F20" s="862"/>
      <c r="G20" s="1082"/>
    </row>
    <row r="21" spans="1:7" ht="15" customHeight="1">
      <c r="A21" s="1092"/>
      <c r="B21" s="1087"/>
      <c r="C21" s="1094"/>
      <c r="D21" s="736"/>
      <c r="E21" s="1087"/>
      <c r="F21" s="862"/>
      <c r="G21" s="1082"/>
    </row>
    <row r="22" spans="1:7" ht="15" customHeight="1">
      <c r="A22" s="1092"/>
      <c r="B22" s="1087"/>
      <c r="C22" s="1094"/>
      <c r="D22" s="736"/>
      <c r="E22" s="1087"/>
      <c r="F22" s="862"/>
      <c r="G22" s="1082"/>
    </row>
    <row r="23" spans="1:7" ht="15" customHeight="1">
      <c r="A23" s="1092"/>
      <c r="B23" s="1087"/>
      <c r="C23" s="1094"/>
      <c r="D23" s="736"/>
      <c r="E23" s="1087"/>
      <c r="F23" s="862"/>
      <c r="G23" s="1082"/>
    </row>
    <row r="24" spans="1:7" ht="15" customHeight="1">
      <c r="A24" s="1092"/>
      <c r="B24" s="1087"/>
      <c r="C24" s="1094"/>
      <c r="D24" s="736"/>
      <c r="E24" s="1087"/>
      <c r="F24" s="862"/>
      <c r="G24" s="1082"/>
    </row>
    <row r="25" spans="1:7" ht="15" customHeight="1">
      <c r="A25" s="1092"/>
      <c r="B25" s="1087"/>
      <c r="C25" s="1094"/>
      <c r="D25" s="736"/>
      <c r="E25" s="1087"/>
      <c r="F25" s="862"/>
      <c r="G25" s="1082"/>
    </row>
    <row r="26" spans="1:7" ht="15" customHeight="1">
      <c r="A26" s="1092"/>
      <c r="B26" s="1087"/>
      <c r="C26" s="1094"/>
      <c r="D26" s="736"/>
      <c r="E26" s="1087"/>
      <c r="F26" s="862"/>
      <c r="G26" s="1082"/>
    </row>
    <row r="27" spans="1:7" ht="15" customHeight="1">
      <c r="A27" s="1092"/>
      <c r="B27" s="1087"/>
      <c r="C27" s="1094"/>
      <c r="D27" s="736"/>
      <c r="E27" s="1087"/>
      <c r="F27" s="862"/>
      <c r="G27" s="1082"/>
    </row>
    <row r="28" spans="1:7" ht="15" customHeight="1">
      <c r="A28" s="1092"/>
      <c r="B28" s="1087"/>
      <c r="C28" s="1094"/>
      <c r="D28" s="736"/>
      <c r="E28" s="1087"/>
      <c r="F28" s="862"/>
      <c r="G28" s="1082"/>
    </row>
    <row r="29" spans="1:7" ht="15" customHeight="1">
      <c r="A29" s="1092"/>
      <c r="B29" s="1087"/>
      <c r="C29" s="1094"/>
      <c r="D29" s="736"/>
      <c r="E29" s="1087"/>
      <c r="F29" s="862"/>
      <c r="G29" s="1082"/>
    </row>
    <row r="30" spans="1:7" ht="15" customHeight="1">
      <c r="A30" s="1092"/>
      <c r="B30" s="1087"/>
      <c r="C30" s="1094"/>
      <c r="D30" s="736"/>
      <c r="E30" s="1087"/>
      <c r="F30" s="862"/>
      <c r="G30" s="1082"/>
    </row>
    <row r="31" spans="1:7" ht="15" customHeight="1">
      <c r="A31" s="1092"/>
      <c r="B31" s="1087"/>
      <c r="C31" s="1094"/>
      <c r="D31" s="736"/>
      <c r="E31" s="1087"/>
      <c r="F31" s="862"/>
      <c r="G31" s="1082"/>
    </row>
    <row r="32" spans="1:7" ht="15" customHeight="1">
      <c r="A32" s="1092"/>
      <c r="B32" s="1087"/>
      <c r="C32" s="1094"/>
      <c r="D32" s="736"/>
      <c r="E32" s="1087"/>
      <c r="F32" s="862"/>
      <c r="G32" s="1082"/>
    </row>
    <row r="33" spans="1:7" s="735" customFormat="1" ht="15" customHeight="1">
      <c r="A33" s="1092"/>
      <c r="B33" s="1087"/>
      <c r="C33" s="1094"/>
      <c r="D33" s="736"/>
      <c r="E33" s="1087"/>
      <c r="F33" s="862"/>
      <c r="G33" s="1082"/>
    </row>
    <row r="34" spans="1:7" s="735" customFormat="1" ht="15" customHeight="1">
      <c r="A34" s="1092"/>
      <c r="B34" s="1087"/>
      <c r="C34" s="1094"/>
      <c r="D34" s="736"/>
      <c r="E34" s="1087"/>
      <c r="F34" s="862"/>
      <c r="G34" s="1082"/>
    </row>
    <row r="35" spans="1:7" s="735" customFormat="1" ht="15" customHeight="1">
      <c r="A35" s="1092"/>
      <c r="B35" s="1087"/>
      <c r="C35" s="1094"/>
      <c r="D35" s="736"/>
      <c r="E35" s="1087"/>
      <c r="F35" s="862"/>
      <c r="G35" s="1082"/>
    </row>
    <row r="36" spans="1:7" s="735" customFormat="1" ht="15" customHeight="1">
      <c r="A36" s="1092"/>
      <c r="B36" s="1087"/>
      <c r="C36" s="1094"/>
      <c r="D36" s="736"/>
      <c r="E36" s="1087"/>
      <c r="F36" s="862"/>
      <c r="G36" s="1082"/>
    </row>
    <row r="37" spans="1:7" s="735" customFormat="1" ht="15" customHeight="1">
      <c r="A37" s="1092"/>
      <c r="B37" s="1087"/>
      <c r="C37" s="1094"/>
      <c r="D37" s="736"/>
      <c r="E37" s="1087"/>
      <c r="F37" s="862"/>
      <c r="G37" s="1082"/>
    </row>
    <row r="38" spans="1:7" s="735" customFormat="1" ht="15" customHeight="1">
      <c r="A38" s="1092"/>
      <c r="B38" s="1087"/>
      <c r="C38" s="1094"/>
      <c r="D38" s="736"/>
      <c r="E38" s="1087"/>
      <c r="F38" s="862"/>
      <c r="G38" s="1082"/>
    </row>
    <row r="39" spans="1:7" s="735" customFormat="1" ht="15" customHeight="1">
      <c r="A39" s="1092"/>
      <c r="B39" s="1087"/>
      <c r="C39" s="1094"/>
      <c r="D39" s="736"/>
      <c r="E39" s="1087"/>
      <c r="F39" s="862"/>
      <c r="G39" s="1082"/>
    </row>
    <row r="40" spans="1:7" s="735" customFormat="1" ht="15" customHeight="1">
      <c r="A40" s="1092"/>
      <c r="B40" s="1087"/>
      <c r="C40" s="1094"/>
      <c r="D40" s="736"/>
      <c r="E40" s="1087"/>
      <c r="F40" s="862"/>
      <c r="G40" s="1082"/>
    </row>
    <row r="41" spans="1:7" s="735" customFormat="1" ht="15" customHeight="1">
      <c r="A41" s="1092"/>
      <c r="B41" s="1087"/>
      <c r="C41" s="1094"/>
      <c r="D41" s="736"/>
      <c r="E41" s="1087"/>
      <c r="F41" s="862"/>
      <c r="G41" s="1082"/>
    </row>
    <row r="42" spans="1:7" s="735" customFormat="1" ht="15" customHeight="1">
      <c r="A42" s="1092"/>
      <c r="B42" s="1088"/>
      <c r="C42" s="1094"/>
      <c r="D42" s="737"/>
      <c r="E42" s="1088"/>
      <c r="F42" s="863"/>
      <c r="G42" s="877"/>
    </row>
    <row r="43" spans="1:7" s="735" customFormat="1" ht="15" customHeight="1">
      <c r="A43" s="1098" t="s">
        <v>156</v>
      </c>
      <c r="B43" s="1089"/>
      <c r="C43" s="873"/>
      <c r="D43" s="734"/>
      <c r="E43" s="1095"/>
      <c r="F43" s="864"/>
      <c r="G43" s="1083"/>
    </row>
    <row r="44" spans="1:7" s="735" customFormat="1" ht="15" customHeight="1">
      <c r="A44" s="1092"/>
      <c r="B44" s="1087"/>
      <c r="C44" s="878"/>
      <c r="D44" s="736"/>
      <c r="E44" s="1096"/>
      <c r="F44" s="865"/>
      <c r="G44" s="1084"/>
    </row>
    <row r="45" spans="1:7" s="735" customFormat="1" ht="15" customHeight="1">
      <c r="A45" s="1092"/>
      <c r="B45" s="1087"/>
      <c r="C45" s="878"/>
      <c r="D45" s="736"/>
      <c r="E45" s="1096"/>
      <c r="F45" s="865"/>
      <c r="G45" s="1084"/>
    </row>
    <row r="46" spans="1:7" s="735" customFormat="1" ht="15" customHeight="1">
      <c r="A46" s="1092"/>
      <c r="B46" s="1087"/>
      <c r="C46" s="878"/>
      <c r="D46" s="736"/>
      <c r="E46" s="1096"/>
      <c r="F46" s="865"/>
      <c r="G46" s="1084"/>
    </row>
    <row r="47" spans="1:7" s="735" customFormat="1" ht="15" customHeight="1">
      <c r="A47" s="1092"/>
      <c r="B47" s="1087"/>
      <c r="C47" s="878"/>
      <c r="D47" s="736"/>
      <c r="E47" s="1096"/>
      <c r="F47" s="865"/>
      <c r="G47" s="1084"/>
    </row>
    <row r="48" spans="1:7" s="735" customFormat="1" ht="15" customHeight="1">
      <c r="A48" s="1092"/>
      <c r="B48" s="1087"/>
      <c r="C48" s="878"/>
      <c r="D48" s="736"/>
      <c r="E48" s="1096"/>
      <c r="F48" s="865"/>
      <c r="G48" s="1084"/>
    </row>
    <row r="49" spans="1:7" s="735" customFormat="1" ht="15" customHeight="1">
      <c r="A49" s="1092"/>
      <c r="B49" s="1087"/>
      <c r="C49" s="878"/>
      <c r="D49" s="736"/>
      <c r="E49" s="1096"/>
      <c r="F49" s="865"/>
      <c r="G49" s="1084"/>
    </row>
    <row r="50" spans="1:7" s="735" customFormat="1" ht="15" customHeight="1">
      <c r="A50" s="1092"/>
      <c r="B50" s="1087"/>
      <c r="C50" s="878"/>
      <c r="D50" s="736"/>
      <c r="E50" s="1096"/>
      <c r="F50" s="865"/>
      <c r="G50" s="1084"/>
    </row>
    <row r="51" spans="1:7" s="735" customFormat="1" ht="15" customHeight="1">
      <c r="A51" s="1092"/>
      <c r="B51" s="1087"/>
      <c r="C51" s="878"/>
      <c r="D51" s="736"/>
      <c r="E51" s="1096"/>
      <c r="F51" s="865"/>
      <c r="G51" s="1084"/>
    </row>
    <row r="52" spans="1:7" s="735" customFormat="1" ht="15" customHeight="1">
      <c r="A52" s="1092"/>
      <c r="B52" s="1087"/>
      <c r="C52" s="878"/>
      <c r="D52" s="736"/>
      <c r="E52" s="1096"/>
      <c r="F52" s="865"/>
      <c r="G52" s="1084"/>
    </row>
    <row r="53" spans="1:7" s="735" customFormat="1" ht="15" customHeight="1">
      <c r="A53" s="1092"/>
      <c r="B53" s="1087"/>
      <c r="C53" s="878"/>
      <c r="D53" s="736"/>
      <c r="E53" s="1096"/>
      <c r="F53" s="865"/>
      <c r="G53" s="1084"/>
    </row>
    <row r="54" spans="1:7" s="735" customFormat="1" ht="15" customHeight="1">
      <c r="A54" s="1092"/>
      <c r="B54" s="1087"/>
      <c r="C54" s="878"/>
      <c r="D54" s="736"/>
      <c r="E54" s="1096"/>
      <c r="F54" s="865"/>
      <c r="G54" s="1084"/>
    </row>
    <row r="55" spans="1:7" s="735" customFormat="1" ht="15" customHeight="1">
      <c r="A55" s="1092"/>
      <c r="B55" s="1087"/>
      <c r="C55" s="878"/>
      <c r="D55" s="736"/>
      <c r="E55" s="1096"/>
      <c r="F55" s="865"/>
      <c r="G55" s="1084"/>
    </row>
    <row r="56" spans="1:7" s="735" customFormat="1" ht="15" customHeight="1">
      <c r="A56" s="1092"/>
      <c r="B56" s="1087"/>
      <c r="C56" s="879"/>
      <c r="D56" s="736"/>
      <c r="E56" s="1096"/>
      <c r="F56" s="865"/>
      <c r="G56" s="1084"/>
    </row>
    <row r="57" spans="1:7" s="735" customFormat="1" ht="15" customHeight="1">
      <c r="A57" s="1092"/>
      <c r="B57" s="1087"/>
      <c r="C57" s="879"/>
      <c r="D57" s="736"/>
      <c r="E57" s="1096"/>
      <c r="F57" s="865"/>
      <c r="G57" s="1084"/>
    </row>
    <row r="58" spans="1:7" s="735" customFormat="1" ht="15" customHeight="1">
      <c r="A58" s="1092"/>
      <c r="B58" s="1087"/>
      <c r="C58" s="879"/>
      <c r="D58" s="736"/>
      <c r="E58" s="1096"/>
      <c r="F58" s="865"/>
      <c r="G58" s="1084"/>
    </row>
    <row r="59" spans="1:7" s="735" customFormat="1" ht="15" customHeight="1">
      <c r="A59" s="1092"/>
      <c r="B59" s="1087"/>
      <c r="C59" s="879"/>
      <c r="D59" s="736"/>
      <c r="E59" s="1096"/>
      <c r="F59" s="865"/>
      <c r="G59" s="1084"/>
    </row>
    <row r="60" spans="1:7" ht="15" customHeight="1">
      <c r="A60" s="1092"/>
      <c r="B60" s="1087"/>
      <c r="C60" s="879"/>
      <c r="D60" s="736"/>
      <c r="E60" s="1096"/>
      <c r="F60" s="865"/>
      <c r="G60" s="1084"/>
    </row>
    <row r="61" spans="1:7" ht="15" customHeight="1">
      <c r="A61" s="1092"/>
      <c r="B61" s="1087"/>
      <c r="C61" s="879"/>
      <c r="D61" s="736"/>
      <c r="E61" s="1096"/>
      <c r="F61" s="865"/>
      <c r="G61" s="1084"/>
    </row>
    <row r="62" spans="1:7" ht="15" customHeight="1">
      <c r="A62" s="1092"/>
      <c r="B62" s="1087"/>
      <c r="C62" s="878"/>
      <c r="D62" s="736"/>
      <c r="E62" s="1096"/>
      <c r="F62" s="865"/>
      <c r="G62" s="1084"/>
    </row>
    <row r="63" spans="1:7" ht="15" customHeight="1">
      <c r="A63" s="1092"/>
      <c r="B63" s="1087"/>
      <c r="C63" s="878"/>
      <c r="D63" s="736"/>
      <c r="E63" s="1096"/>
      <c r="F63" s="865"/>
      <c r="G63" s="1084"/>
    </row>
    <row r="64" spans="1:7" ht="15" customHeight="1" thickBot="1">
      <c r="A64" s="1099"/>
      <c r="B64" s="1090"/>
      <c r="C64" s="880"/>
      <c r="D64" s="881"/>
      <c r="E64" s="1097"/>
      <c r="F64" s="866"/>
      <c r="G64" s="1085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●17.09実績＆計画</vt:lpstr>
      <vt:lpstr>●17.09コメント</vt:lpstr>
      <vt:lpstr>●17.09コメント!Print_Area</vt:lpstr>
      <vt:lpstr>'●17.09実績＆計画'!Print_Area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2018-01-10T08:04:32Z</dcterms:modified>
</cp:coreProperties>
</file>